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thaco-my.sharepoint.com/personal/nguyentamquang_thaco_com_vn/Documents/1. CNTT VP HCM/01. QUAN TRI CNTT/0. DU AN CNTT/02. DU AN NHAN SU/HO SO DU AN/Mẫu bảng công - bảng lương/"/>
    </mc:Choice>
  </mc:AlternateContent>
  <xr:revisionPtr revIDLastSave="12" documentId="8_{6136F80A-884B-44D6-98C1-92873372DCEF}" xr6:coauthVersionLast="47" xr6:coauthVersionMax="47" xr10:uidLastSave="{00FE2CF6-2218-45E1-B284-E442C0CCBDD8}"/>
  <bookViews>
    <workbookView xWindow="-120" yWindow="-120" windowWidth="29040" windowHeight="15720" tabRatio="777" activeTab="6" xr2:uid="{00000000-000D-0000-FFFF-FFFF00000000}"/>
  </bookViews>
  <sheets>
    <sheet name="BANG LUONG VTĐB " sheetId="12" r:id="rId1"/>
    <sheet name="TAM UNG" sheetId="84" state="hidden" r:id="rId2"/>
    <sheet name="ngung viec" sheetId="75" state="hidden" r:id="rId3"/>
    <sheet name="Thu hang ky" sheetId="71" state="hidden" r:id="rId4"/>
    <sheet name="THUCHI" sheetId="2" r:id="rId5"/>
    <sheet name="ICB" sheetId="5" r:id="rId6"/>
    <sheet name="BAN LUONG TAU" sheetId="87" r:id="rId7"/>
  </sheets>
  <externalReferences>
    <externalReference r:id="rId8"/>
    <externalReference r:id="rId9"/>
    <externalReference r:id="rId10"/>
    <externalReference r:id="rId11"/>
  </externalReferences>
  <definedNames>
    <definedName name="\" hidden="1">#REF!</definedName>
    <definedName name="\\" localSheetId="6"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z">#REF!</definedName>
    <definedName name="_">"SQRT"</definedName>
    <definedName name="_.._mik">#REF!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#N/A</definedName>
    <definedName name="__??">#N/A</definedName>
    <definedName name="__??????" localSheetId="1">#REF!</definedName>
    <definedName name="__??????">#REF!</definedName>
    <definedName name="__?1">#N/A</definedName>
    <definedName name="__?271">#N/A</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_________________________________NSO2" localSheetId="6"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6" hidden="1">{"'Sheet1'!$L$16"}</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6" hidden="1">{"'Sheet1'!$L$16"}</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6" hidden="1">{"'Sheet1'!$L$16"}</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6" hidden="1">{"'Sheet1'!$L$16"}</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6" hidden="1">{"'Sheet1'!$L$16"}</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6" hidden="1">{"'Sheet1'!$L$16"}</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6" hidden="1">{"'Sheet1'!$L$16"}</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6" hidden="1">{"'Sheet1'!$L$16"}</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6" hidden="1">{"'Sheet1'!$L$16"}</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6" hidden="1">{"'Sheet1'!$L$16"}</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6" hidden="1">{"'Sheet1'!$L$16"}</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6" hidden="1">{"'Sheet1'!$L$16"}</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6"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6"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6"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6"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6"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6" hidden="1">{"'Sheet1'!$L$16"}</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6"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6" hidden="1">{"'Sheet1'!$L$16"}</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6"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6" hidden="1">{"'Sheet1'!$L$16"}</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6"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6"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6"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6" hidden="1">{"'Sheet1'!$L$16"}</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6"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6"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6" hidden="1">{#N/A,#N/A,FALSE,"단축1";#N/A,#N/A,FALSE,"단축2";#N/A,#N/A,FALSE,"단축3";#N/A,#N/A,FALSE,"장축";#N/A,#N/A,FALSE,"4WD"}</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6" hidden="1">{#N/A,#N/A,FALSE,"인원";#N/A,#N/A,FALSE,"비용2";#N/A,#N/A,FALSE,"비용1";#N/A,#N/A,FALSE,"비용";#N/A,#N/A,FALSE,"보증2";#N/A,#N/A,FALSE,"보증1";#N/A,#N/A,FALSE,"보증";#N/A,#N/A,FALSE,"손익1";#N/A,#N/A,FALSE,"손익";#N/A,#N/A,FALSE,"부서별매출";#N/A,#N/A,FALSE,"매출"}</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6" hidden="1">{"'Sheet1'!$L$16"}</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6" hidden="1">{#N/A,#N/A,FALSE,"단축1";#N/A,#N/A,FALSE,"단축2";#N/A,#N/A,FALSE,"단축3";#N/A,#N/A,FALSE,"장축";#N/A,#N/A,FALSE,"4WD"}</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6"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6" hidden="1">{#N/A,#N/A,FALSE,"단축1";#N/A,#N/A,FALSE,"단축2";#N/A,#N/A,FALSE,"단축3";#N/A,#N/A,FALSE,"장축";#N/A,#N/A,FALSE,"4WD"}</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6" hidden="1">{#N/A,#N/A,FALSE,"인원";#N/A,#N/A,FALSE,"비용2";#N/A,#N/A,FALSE,"비용1";#N/A,#N/A,FALSE,"비용";#N/A,#N/A,FALSE,"보증2";#N/A,#N/A,FALSE,"보증1";#N/A,#N/A,FALSE,"보증";#N/A,#N/A,FALSE,"손익1";#N/A,#N/A,FALSE,"손익";#N/A,#N/A,FALSE,"부서별매출";#N/A,#N/A,FALSE,"매출"}</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6" hidden="1">{"'Sheet1'!$L$16"}</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6" hidden="1">{#N/A,#N/A,FALSE,"단축1";#N/A,#N/A,FALSE,"단축2";#N/A,#N/A,FALSE,"단축3";#N/A,#N/A,FALSE,"장축";#N/A,#N/A,FALSE,"4WD"}</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6"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6" hidden="1">{#N/A,#N/A,FALSE,"단축1";#N/A,#N/A,FALSE,"단축2";#N/A,#N/A,FALSE,"단축3";#N/A,#N/A,FALSE,"장축";#N/A,#N/A,FALSE,"4WD"}</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6" hidden="1">{#N/A,#N/A,FALSE,"인원";#N/A,#N/A,FALSE,"비용2";#N/A,#N/A,FALSE,"비용1";#N/A,#N/A,FALSE,"비용";#N/A,#N/A,FALSE,"보증2";#N/A,#N/A,FALSE,"보증1";#N/A,#N/A,FALSE,"보증";#N/A,#N/A,FALSE,"손익1";#N/A,#N/A,FALSE,"손익";#N/A,#N/A,FALSE,"부서별매출";#N/A,#N/A,FALSE,"매출"}</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6" hidden="1">{"'Sheet1'!$L$16"}</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6" hidden="1">{#N/A,#N/A,FALSE,"단축1";#N/A,#N/A,FALSE,"단축2";#N/A,#N/A,FALSE,"단축3";#N/A,#N/A,FALSE,"장축";#N/A,#N/A,FALSE,"4WD"}</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6"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6" hidden="1">{#N/A,#N/A,FALSE,"단축1";#N/A,#N/A,FALSE,"단축2";#N/A,#N/A,FALSE,"단축3";#N/A,#N/A,FALSE,"장축";#N/A,#N/A,FALSE,"4WD"}</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6" hidden="1">{#N/A,#N/A,FALSE,"인원";#N/A,#N/A,FALSE,"비용2";#N/A,#N/A,FALSE,"비용1";#N/A,#N/A,FALSE,"비용";#N/A,#N/A,FALSE,"보증2";#N/A,#N/A,FALSE,"보증1";#N/A,#N/A,FALSE,"보증";#N/A,#N/A,FALSE,"손익1";#N/A,#N/A,FALSE,"손익";#N/A,#N/A,FALSE,"부서별매출";#N/A,#N/A,FALSE,"매출"}</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6" hidden="1">{"'Sheet1'!$L$16"}</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6" hidden="1">{#N/A,#N/A,FALSE,"단축1";#N/A,#N/A,FALSE,"단축2";#N/A,#N/A,FALSE,"단축3";#N/A,#N/A,FALSE,"장축";#N/A,#N/A,FALSE,"4WD"}</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6"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6" hidden="1">{#N/A,#N/A,FALSE,"단축1";#N/A,#N/A,FALSE,"단축2";#N/A,#N/A,FALSE,"단축3";#N/A,#N/A,FALSE,"장축";#N/A,#N/A,FALSE,"4WD"}</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6" hidden="1">{#N/A,#N/A,FALSE,"인원";#N/A,#N/A,FALSE,"비용2";#N/A,#N/A,FALSE,"비용1";#N/A,#N/A,FALSE,"비용";#N/A,#N/A,FALSE,"보증2";#N/A,#N/A,FALSE,"보증1";#N/A,#N/A,FALSE,"보증";#N/A,#N/A,FALSE,"손익1";#N/A,#N/A,FALSE,"손익";#N/A,#N/A,FALSE,"부서별매출";#N/A,#N/A,FALSE,"매출"}</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6" hidden="1">{"'Sheet1'!$L$16"}</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6" hidden="1">{#N/A,#N/A,FALSE,"단축1";#N/A,#N/A,FALSE,"단축2";#N/A,#N/A,FALSE,"단축3";#N/A,#N/A,FALSE,"장축";#N/A,#N/A,FALSE,"4WD"}</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6" hidden="1">{"'Sheet1'!$L$16"}</definedName>
    <definedName name="____________f5" localSheetId="2" hidden="1">{"'Sheet1'!$L$16"}</definedName>
    <definedName name="____________f5" localSheetId="1" hidden="1">{"'Sheet1'!$L$16"}</definedName>
    <definedName name="____________f5" hidden="1">{"'Sheet1'!$L$16"}</definedName>
    <definedName name="____________LPS2" localSheetId="6" hidden="1">{#N/A,#N/A,FALSE,"단축1";#N/A,#N/A,FALSE,"단축2";#N/A,#N/A,FALSE,"단축3";#N/A,#N/A,FALSE,"장축";#N/A,#N/A,FALSE,"4WD"}</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6" hidden="1">{#N/A,#N/A,FALSE,"인원";#N/A,#N/A,FALSE,"비용2";#N/A,#N/A,FALSE,"비용1";#N/A,#N/A,FALSE,"비용";#N/A,#N/A,FALSE,"보증2";#N/A,#N/A,FALSE,"보증1";#N/A,#N/A,FALSE,"보증";#N/A,#N/A,FALSE,"손익1";#N/A,#N/A,FALSE,"손익";#N/A,#N/A,FALSE,"부서별매출";#N/A,#N/A,FALSE,"매출"}</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6" hidden="1">{"'Sheet1'!$L$16"}</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6" hidden="1">{#N/A,#N/A,FALSE,"단축1";#N/A,#N/A,FALSE,"단축2";#N/A,#N/A,FALSE,"단축3";#N/A,#N/A,FALSE,"장축";#N/A,#N/A,FALSE,"4WD"}</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6" hidden="1">{"'Sheet1'!$L$16"}</definedName>
    <definedName name="___________f5" localSheetId="2" hidden="1">{"'Sheet1'!$L$16"}</definedName>
    <definedName name="___________f5" localSheetId="1" hidden="1">{"'Sheet1'!$L$16"}</definedName>
    <definedName name="___________f5" hidden="1">{"'Sheet1'!$L$16"}</definedName>
    <definedName name="___________LPS2" localSheetId="6" hidden="1">{#N/A,#N/A,FALSE,"단축1";#N/A,#N/A,FALSE,"단축2";#N/A,#N/A,FALSE,"단축3";#N/A,#N/A,FALSE,"장축";#N/A,#N/A,FALSE,"4WD"}</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6" hidden="1">{#N/A,#N/A,FALSE,"인원";#N/A,#N/A,FALSE,"비용2";#N/A,#N/A,FALSE,"비용1";#N/A,#N/A,FALSE,"비용";#N/A,#N/A,FALSE,"보증2";#N/A,#N/A,FALSE,"보증1";#N/A,#N/A,FALSE,"보증";#N/A,#N/A,FALSE,"손익1";#N/A,#N/A,FALSE,"손익";#N/A,#N/A,FALSE,"부서별매출";#N/A,#N/A,FALSE,"매출"}</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6" hidden="1">{"'Sheet1'!$L$16"}</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6" hidden="1">{#N/A,#N/A,FALSE,"단축1";#N/A,#N/A,FALSE,"단축2";#N/A,#N/A,FALSE,"단축3";#N/A,#N/A,FALSE,"장축";#N/A,#N/A,FALSE,"4WD"}</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6" hidden="1">{"'Sheet1'!$L$16"}</definedName>
    <definedName name="__________f5" localSheetId="2" hidden="1">{"'Sheet1'!$L$16"}</definedName>
    <definedName name="__________f5" localSheetId="1" hidden="1">{"'Sheet1'!$L$16"}</definedName>
    <definedName name="__________f5" hidden="1">{"'Sheet1'!$L$16"}</definedName>
    <definedName name="__________LPS2" localSheetId="6" hidden="1">{#N/A,#N/A,FALSE,"단축1";#N/A,#N/A,FALSE,"단축2";#N/A,#N/A,FALSE,"단축3";#N/A,#N/A,FALSE,"장축";#N/A,#N/A,FALSE,"4WD"}</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6" hidden="1">{#N/A,#N/A,FALSE,"인원";#N/A,#N/A,FALSE,"비용2";#N/A,#N/A,FALSE,"비용1";#N/A,#N/A,FALSE,"비용";#N/A,#N/A,FALSE,"보증2";#N/A,#N/A,FALSE,"보증1";#N/A,#N/A,FALSE,"보증";#N/A,#N/A,FALSE,"손익1";#N/A,#N/A,FALSE,"손익";#N/A,#N/A,FALSE,"부서별매출";#N/A,#N/A,FALSE,"매출"}</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6" hidden="1">{"'Sheet1'!$L$16"}</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6" hidden="1">{#N/A,#N/A,FALSE,"단축1";#N/A,#N/A,FALSE,"단축2";#N/A,#N/A,FALSE,"단축3";#N/A,#N/A,FALSE,"장축";#N/A,#N/A,FALSE,"4WD"}</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6" hidden="1">{"'Sheet1'!$L$16"}</definedName>
    <definedName name="_________f5" localSheetId="2" hidden="1">{"'Sheet1'!$L$16"}</definedName>
    <definedName name="_________f5" localSheetId="1" hidden="1">{"'Sheet1'!$L$16"}</definedName>
    <definedName name="_________f5" hidden="1">{"'Sheet1'!$L$16"}</definedName>
    <definedName name="_________LPS2" localSheetId="6" hidden="1">{#N/A,#N/A,FALSE,"단축1";#N/A,#N/A,FALSE,"단축2";#N/A,#N/A,FALSE,"단축3";#N/A,#N/A,FALSE,"장축";#N/A,#N/A,FALSE,"4WD"}</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6" hidden="1">{#N/A,#N/A,FALSE,"인원";#N/A,#N/A,FALSE,"비용2";#N/A,#N/A,FALSE,"비용1";#N/A,#N/A,FALSE,"비용";#N/A,#N/A,FALSE,"보증2";#N/A,#N/A,FALSE,"보증1";#N/A,#N/A,FALSE,"보증";#N/A,#N/A,FALSE,"손익1";#N/A,#N/A,FALSE,"손익";#N/A,#N/A,FALSE,"부서별매출";#N/A,#N/A,FALSE,"매출"}</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6" hidden="1">{"'Sheet1'!$L$16"}</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6" hidden="1">{#N/A,#N/A,FALSE,"단축1";#N/A,#N/A,FALSE,"단축2";#N/A,#N/A,FALSE,"단축3";#N/A,#N/A,FALSE,"장축";#N/A,#N/A,FALSE,"4WD"}</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6" hidden="1">{"'Sheet1'!$L$16"}</definedName>
    <definedName name="________f5" localSheetId="2" hidden="1">{"'Sheet1'!$L$16"}</definedName>
    <definedName name="________f5" localSheetId="1" hidden="1">{"'Sheet1'!$L$16"}</definedName>
    <definedName name="________f5" hidden="1">{"'Sheet1'!$L$16"}</definedName>
    <definedName name="________LPS2" localSheetId="6" hidden="1">{#N/A,#N/A,FALSE,"단축1";#N/A,#N/A,FALSE,"단축2";#N/A,#N/A,FALSE,"단축3";#N/A,#N/A,FALSE,"장축";#N/A,#N/A,FALSE,"4WD"}</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6" hidden="1">{#N/A,#N/A,FALSE,"인원";#N/A,#N/A,FALSE,"비용2";#N/A,#N/A,FALSE,"비용1";#N/A,#N/A,FALSE,"비용";#N/A,#N/A,FALSE,"보증2";#N/A,#N/A,FALSE,"보증1";#N/A,#N/A,FALSE,"보증";#N/A,#N/A,FALSE,"손익1";#N/A,#N/A,FALSE,"손익";#N/A,#N/A,FALSE,"부서별매출";#N/A,#N/A,FALSE,"매출"}</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6" hidden="1">{"'Sheet1'!$L$16"}</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6" hidden="1">{#N/A,#N/A,FALSE,"단축1";#N/A,#N/A,FALSE,"단축2";#N/A,#N/A,FALSE,"단축3";#N/A,#N/A,FALSE,"장축";#N/A,#N/A,FALSE,"4WD"}</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6" hidden="1">{"'Sheet1'!$L$16"}</definedName>
    <definedName name="_______f5" localSheetId="2" hidden="1">{"'Sheet1'!$L$16"}</definedName>
    <definedName name="_______f5" localSheetId="1" hidden="1">{"'Sheet1'!$L$16"}</definedName>
    <definedName name="_______f5" hidden="1">{"'Sheet1'!$L$16"}</definedName>
    <definedName name="_______LPS2" localSheetId="6" hidden="1">{#N/A,#N/A,FALSE,"단축1";#N/A,#N/A,FALSE,"단축2";#N/A,#N/A,FALSE,"단축3";#N/A,#N/A,FALSE,"장축";#N/A,#N/A,FALSE,"4WD"}</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6" hidden="1">{#N/A,#N/A,FALSE,"인원";#N/A,#N/A,FALSE,"비용2";#N/A,#N/A,FALSE,"비용1";#N/A,#N/A,FALSE,"비용";#N/A,#N/A,FALSE,"보증2";#N/A,#N/A,FALSE,"보증1";#N/A,#N/A,FALSE,"보증";#N/A,#N/A,FALSE,"손익1";#N/A,#N/A,FALSE,"손익";#N/A,#N/A,FALSE,"부서별매출";#N/A,#N/A,FALSE,"매출"}</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6" hidden="1">{"'Sheet1'!$L$16"}</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6" hidden="1">{#N/A,#N/A,FALSE,"단축1";#N/A,#N/A,FALSE,"단축2";#N/A,#N/A,FALSE,"단축3";#N/A,#N/A,FALSE,"장축";#N/A,#N/A,FALSE,"4WD"}</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6" hidden="1">{"'Sheet1'!$L$16"}</definedName>
    <definedName name="______f5" localSheetId="2" hidden="1">{"'Sheet1'!$L$16"}</definedName>
    <definedName name="______f5" localSheetId="1" hidden="1">{"'Sheet1'!$L$16"}</definedName>
    <definedName name="______f5" hidden="1">{"'Sheet1'!$L$16"}</definedName>
    <definedName name="______KDX3" localSheetId="6">#N/A</definedName>
    <definedName name="______KDX3" localSheetId="2">'ngung viec'!______KDX3</definedName>
    <definedName name="______KDX3" localSheetId="1">#N/A</definedName>
    <definedName name="______KDX3">'ngung viec'!______KDX3</definedName>
    <definedName name="______LPS2" localSheetId="6" hidden="1">{#N/A,#N/A,FALSE,"단축1";#N/A,#N/A,FALSE,"단축2";#N/A,#N/A,FALSE,"단축3";#N/A,#N/A,FALSE,"장축";#N/A,#N/A,FALSE,"4WD"}</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6" hidden="1">{#N/A,#N/A,FALSE,"인원";#N/A,#N/A,FALSE,"비용2";#N/A,#N/A,FALSE,"비용1";#N/A,#N/A,FALSE,"비용";#N/A,#N/A,FALSE,"보증2";#N/A,#N/A,FALSE,"보증1";#N/A,#N/A,FALSE,"보증";#N/A,#N/A,FALSE,"손익1";#N/A,#N/A,FALSE,"손익";#N/A,#N/A,FALSE,"부서별매출";#N/A,#N/A,FALSE,"매출"}</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6" hidden="1">{"'Sheet1'!$L$16"}</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6" hidden="1">{#N/A,#N/A,FALSE,"단축1";#N/A,#N/A,FALSE,"단축2";#N/A,#N/A,FALSE,"단축3";#N/A,#N/A,FALSE,"장축";#N/A,#N/A,FALSE,"4WD"}</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6" hidden="1">{"'Sheet1'!$L$16"}</definedName>
    <definedName name="_____f5" localSheetId="2" hidden="1">{"'Sheet1'!$L$16"}</definedName>
    <definedName name="_____f5" localSheetId="1" hidden="1">{"'Sheet1'!$L$16"}</definedName>
    <definedName name="_____f5" hidden="1">{"'Sheet1'!$L$16"}</definedName>
    <definedName name="_____KDX3" localSheetId="6">#REF!</definedName>
    <definedName name="_____KDX3" localSheetId="5">#REF!</definedName>
    <definedName name="_____KDX3" localSheetId="4">#REF!</definedName>
    <definedName name="_____KDX3">#N/A</definedName>
    <definedName name="_____LPS2" localSheetId="6" hidden="1">{#N/A,#N/A,FALSE,"단축1";#N/A,#N/A,FALSE,"단축2";#N/A,#N/A,FALSE,"단축3";#N/A,#N/A,FALSE,"장축";#N/A,#N/A,FALSE,"4WD"}</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6" hidden="1">{#N/A,#N/A,FALSE,"인원";#N/A,#N/A,FALSE,"비용2";#N/A,#N/A,FALSE,"비용1";#N/A,#N/A,FALSE,"비용";#N/A,#N/A,FALSE,"보증2";#N/A,#N/A,FALSE,"보증1";#N/A,#N/A,FALSE,"보증";#N/A,#N/A,FALSE,"손익1";#N/A,#N/A,FALSE,"손익";#N/A,#N/A,FALSE,"부서별매출";#N/A,#N/A,FALSE,"매출"}</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6" hidden="1">{"'Sheet1'!$L$16"}</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6" hidden="1">{#N/A,#N/A,FALSE,"단축1";#N/A,#N/A,FALSE,"단축2";#N/A,#N/A,FALSE,"단축3";#N/A,#N/A,FALSE,"장축";#N/A,#N/A,FALSE,"4WD"}</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6"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6"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6" hidden="1">{"'Sheet1'!$L$16"}</definedName>
    <definedName name="____h1" localSheetId="2" hidden="1">{"'Sheet1'!$L$16"}</definedName>
    <definedName name="____h1" localSheetId="1" hidden="1">{"'Sheet1'!$L$16"}</definedName>
    <definedName name="____h1" hidden="1">{"'Sheet1'!$L$16"}</definedName>
    <definedName name="____hu1" localSheetId="6" hidden="1">{"'Sheet1'!$L$16"}</definedName>
    <definedName name="____hu1" localSheetId="2" hidden="1">{"'Sheet1'!$L$16"}</definedName>
    <definedName name="____hu1" localSheetId="1" hidden="1">{"'Sheet1'!$L$16"}</definedName>
    <definedName name="____hu1" hidden="1">{"'Sheet1'!$L$16"}</definedName>
    <definedName name="____hu2" localSheetId="6" hidden="1">{"'Sheet1'!$L$16"}</definedName>
    <definedName name="____hu2" localSheetId="2" hidden="1">{"'Sheet1'!$L$16"}</definedName>
    <definedName name="____hu2" localSheetId="1" hidden="1">{"'Sheet1'!$L$16"}</definedName>
    <definedName name="____hu2" hidden="1">{"'Sheet1'!$L$16"}</definedName>
    <definedName name="____hu5" localSheetId="6" hidden="1">{"'Sheet1'!$L$16"}</definedName>
    <definedName name="____hu5" localSheetId="2" hidden="1">{"'Sheet1'!$L$16"}</definedName>
    <definedName name="____hu5" localSheetId="1" hidden="1">{"'Sheet1'!$L$16"}</definedName>
    <definedName name="____hu5" hidden="1">{"'Sheet1'!$L$16"}</definedName>
    <definedName name="____hu6" localSheetId="6"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6" hidden="1">{"'Sheet1'!$L$16"}</definedName>
    <definedName name="____Lan1" localSheetId="2" hidden="1">{"'Sheet1'!$L$16"}</definedName>
    <definedName name="____Lan1" localSheetId="1" hidden="1">{"'Sheet1'!$L$16"}</definedName>
    <definedName name="____Lan1" hidden="1">{"'Sheet1'!$L$16"}</definedName>
    <definedName name="____LPS2" localSheetId="6" hidden="1">{#N/A,#N/A,FALSE,"단축1";#N/A,#N/A,FALSE,"단축2";#N/A,#N/A,FALSE,"단축3";#N/A,#N/A,FALSE,"장축";#N/A,#N/A,FALSE,"4WD"}</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6" hidden="1">{#N/A,#N/A,FALSE,"인원";#N/A,#N/A,FALSE,"비용2";#N/A,#N/A,FALSE,"비용1";#N/A,#N/A,FALSE,"비용";#N/A,#N/A,FALSE,"보증2";#N/A,#N/A,FALSE,"보증1";#N/A,#N/A,FALSE,"보증";#N/A,#N/A,FALSE,"손익1";#N/A,#N/A,FALSE,"손익";#N/A,#N/A,FALSE,"부서별매출";#N/A,#N/A,FALSE,"매출"}</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6" hidden="1">{"'Sheet1'!$L$16"}</definedName>
    <definedName name="____NSO2" localSheetId="0" hidden="1">{"'Sheet1'!$L$16"}</definedName>
    <definedName name="____NSO2" localSheetId="5"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6" hidden="1">{#N/A,#N/A,FALSE,"단축1";#N/A,#N/A,FALSE,"단축2";#N/A,#N/A,FALSE,"단축3";#N/A,#N/A,FALSE,"장축";#N/A,#N/A,FALSE,"4WD"}</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6"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6"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a1" localSheetId="6"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5">#REF!</definedName>
    <definedName name="___E99999" localSheetId="2">#REF!</definedName>
    <definedName name="___E99999" localSheetId="1">#REF!</definedName>
    <definedName name="___E99999">#REF!</definedName>
    <definedName name="___f5" localSheetId="6"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6" hidden="1">{"'Sheet1'!$L$16"}</definedName>
    <definedName name="___h1" localSheetId="2" hidden="1">{"'Sheet1'!$L$16"}</definedName>
    <definedName name="___h1" localSheetId="1" hidden="1">{"'Sheet1'!$L$16"}</definedName>
    <definedName name="___h1" hidden="1">{"'Sheet1'!$L$16"}</definedName>
    <definedName name="___hom2">#N/A</definedName>
    <definedName name="___hu1" localSheetId="6" hidden="1">{"'Sheet1'!$L$16"}</definedName>
    <definedName name="___hu1" localSheetId="2" hidden="1">{"'Sheet1'!$L$16"}</definedName>
    <definedName name="___hu1" localSheetId="1" hidden="1">{"'Sheet1'!$L$16"}</definedName>
    <definedName name="___hu1" hidden="1">{"'Sheet1'!$L$16"}</definedName>
    <definedName name="___hu2" localSheetId="6" hidden="1">{"'Sheet1'!$L$16"}</definedName>
    <definedName name="___hu2" localSheetId="2" hidden="1">{"'Sheet1'!$L$16"}</definedName>
    <definedName name="___hu2" localSheetId="1" hidden="1">{"'Sheet1'!$L$16"}</definedName>
    <definedName name="___hu2" hidden="1">{"'Sheet1'!$L$16"}</definedName>
    <definedName name="___hu5" localSheetId="6" hidden="1">{"'Sheet1'!$L$16"}</definedName>
    <definedName name="___hu5" localSheetId="2" hidden="1">{"'Sheet1'!$L$16"}</definedName>
    <definedName name="___hu5" localSheetId="1" hidden="1">{"'Sheet1'!$L$16"}</definedName>
    <definedName name="___hu5" hidden="1">{"'Sheet1'!$L$16"}</definedName>
    <definedName name="___hu6" localSheetId="6"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6"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6" hidden="1">{"'Sheet1'!$L$16"}</definedName>
    <definedName name="___lk2" localSheetId="2" hidden="1">{"'Sheet1'!$L$16"}</definedName>
    <definedName name="___lk2" localSheetId="1" hidden="1">{"'Sheet1'!$L$16"}</definedName>
    <definedName name="___lk2" hidden="1">{"'Sheet1'!$L$16"}</definedName>
    <definedName name="___LPS2" localSheetId="6" hidden="1">{#N/A,#N/A,FALSE,"단축1";#N/A,#N/A,FALSE,"단축2";#N/A,#N/A,FALSE,"단축3";#N/A,#N/A,FALSE,"장축";#N/A,#N/A,FALSE,"4WD"}</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5">#REF!</definedName>
    <definedName name="___NCL100" localSheetId="2">#REF!</definedName>
    <definedName name="___NCL100" localSheetId="1">#REF!</definedName>
    <definedName name="___NCL100">#REF!</definedName>
    <definedName name="___NCL200" localSheetId="0">#REF!</definedName>
    <definedName name="___NCL200" localSheetId="5">#REF!</definedName>
    <definedName name="___NCL200" localSheetId="2">#REF!</definedName>
    <definedName name="___NCL200" localSheetId="1">#REF!</definedName>
    <definedName name="___NCL200">#REF!</definedName>
    <definedName name="___NCL250" localSheetId="0">#REF!</definedName>
    <definedName name="___NCL250" localSheetId="5">#REF!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5">#REF!</definedName>
    <definedName name="___nin190" localSheetId="2">#REF!</definedName>
    <definedName name="___nin190" localSheetId="1">#REF!</definedName>
    <definedName name="___nin190">#REF!</definedName>
    <definedName name="___No1">#REF!</definedName>
    <definedName name="___NPS2" localSheetId="6" hidden="1">{#N/A,#N/A,FALSE,"인원";#N/A,#N/A,FALSE,"비용2";#N/A,#N/A,FALSE,"비용1";#N/A,#N/A,FALSE,"비용";#N/A,#N/A,FALSE,"보증2";#N/A,#N/A,FALSE,"보증1";#N/A,#N/A,FALSE,"보증";#N/A,#N/A,FALSE,"손익1";#N/A,#N/A,FALSE,"손익";#N/A,#N/A,FALSE,"부서별매출";#N/A,#N/A,FALSE,"매출"}</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6" hidden="1">{"'Sheet1'!$L$16"}</definedName>
    <definedName name="___NSO2" localSheetId="0" hidden="1">{"'Sheet1'!$L$16"}</definedName>
    <definedName name="___NSO2" localSheetId="5"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6"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5">#REF!</definedName>
    <definedName name="___SN3" localSheetId="2">#REF!</definedName>
    <definedName name="___SN3" localSheetId="1">#REF!</definedName>
    <definedName name="___SN3">#REF!</definedName>
    <definedName name="___sua20">#N/A</definedName>
    <definedName name="___sua30">#N/A</definedName>
    <definedName name="___T2" localSheetId="6" hidden="1">{#N/A,#N/A,FALSE,"단축1";#N/A,#N/A,FALSE,"단축2";#N/A,#N/A,FALSE,"단축3";#N/A,#N/A,FALSE,"장축";#N/A,#N/A,FALSE,"4WD"}</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6"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5">#REF!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6"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5">#REF!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5">#REF!</definedName>
    <definedName name="___VL100" localSheetId="2">#REF!</definedName>
    <definedName name="___VL100" localSheetId="1">#REF!</definedName>
    <definedName name="___VL100">#REF!</definedName>
    <definedName name="___VL200" localSheetId="0">#REF!</definedName>
    <definedName name="___VL200" localSheetId="5">#REF!</definedName>
    <definedName name="___VL200" localSheetId="2">#REF!</definedName>
    <definedName name="___VL200" localSheetId="1">#REF!</definedName>
    <definedName name="___VL200">#REF!</definedName>
    <definedName name="___VL250" localSheetId="0">#REF!</definedName>
    <definedName name="___VL250" localSheetId="5">#REF!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33T2_" localSheetId="6"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6" hidden="1">{"'Sheet1'!$L$16"}</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6" hidden="1">{"'Sheet1'!$L$16"}</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6"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6"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6" hidden="1">{"'Sheet1'!$L$16"}</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6"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6" hidden="1">{"'Sheet1'!$L$16"}</definedName>
    <definedName name="__f5" localSheetId="2" hidden="1">{"'Sheet1'!$L$16"}</definedName>
    <definedName name="__f5" localSheetId="1" hidden="1">{"'Sheet1'!$L$16"}</definedName>
    <definedName name="__f5" hidden="1">{"'Sheet1'!$L$16"}</definedName>
    <definedName name="__G1" localSheetId="6">{"th152.xls"}</definedName>
    <definedName name="__G1" localSheetId="2">{"th152.xls"}</definedName>
    <definedName name="__G1" localSheetId="1">{"th152.xls"}</definedName>
    <definedName name="__G1" localSheetId="3">{"th152.xls"}</definedName>
    <definedName name="__G1">{"th152.xls"}</definedName>
    <definedName name="__G2" localSheetId="6" hidden="1">{"'Sheet1'!$L$16"}</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6" hidden="1">{"'Sheet1'!$L$16"}</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6" hidden="1">{"'Sheet1'!$L$16"}</definedName>
    <definedName name="__hu1" localSheetId="2" hidden="1">{"'Sheet1'!$L$16"}</definedName>
    <definedName name="__hu1" localSheetId="1" hidden="1">{"'Sheet1'!$L$16"}</definedName>
    <definedName name="__hu1" hidden="1">{"'Sheet1'!$L$16"}</definedName>
    <definedName name="__hu2" localSheetId="6" hidden="1">{"'Sheet1'!$L$16"}</definedName>
    <definedName name="__hu2" localSheetId="2" hidden="1">{"'Sheet1'!$L$16"}</definedName>
    <definedName name="__hu2" localSheetId="1" hidden="1">{"'Sheet1'!$L$16"}</definedName>
    <definedName name="__hu2" hidden="1">{"'Sheet1'!$L$16"}</definedName>
    <definedName name="__hu5" localSheetId="6" hidden="1">{"'Sheet1'!$L$16"}</definedName>
    <definedName name="__hu5" localSheetId="2" hidden="1">{"'Sheet1'!$L$16"}</definedName>
    <definedName name="__hu5" localSheetId="1" hidden="1">{"'Sheet1'!$L$16"}</definedName>
    <definedName name="__hu5" hidden="1">{"'Sheet1'!$L$16"}</definedName>
    <definedName name="__hu6" localSheetId="6" hidden="1">{"'Sheet1'!$L$16"}</definedName>
    <definedName name="__hu6" localSheetId="2" hidden="1">{"'Sheet1'!$L$16"}</definedName>
    <definedName name="__hu6" localSheetId="1" hidden="1">{"'Sheet1'!$L$16"}</definedName>
    <definedName name="__hu6" hidden="1">{"'Sheet1'!$L$16"}</definedName>
    <definedName name="__HX1" localSheetId="6">{"th152.xls"}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6"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6" hidden="1">{"'Sheet1'!$L$16"}</definedName>
    <definedName name="__lk2" localSheetId="2" hidden="1">{"'Sheet1'!$L$16"}</definedName>
    <definedName name="__lk2" localSheetId="1" hidden="1">{"'Sheet1'!$L$16"}</definedName>
    <definedName name="__lk2" hidden="1">{"'Sheet1'!$L$16"}</definedName>
    <definedName name="__LPS2" localSheetId="6" hidden="1">{#N/A,#N/A,FALSE,"단축1";#N/A,#N/A,FALSE,"단축2";#N/A,#N/A,FALSE,"단축3";#N/A,#N/A,FALSE,"장축";#N/A,#N/A,FALSE,"4WD"}</definedName>
    <definedName name="__LPS2" localSheetId="0" hidden="1">{#N/A,#N/A,FALSE,"단축1";#N/A,#N/A,FALSE,"단축2";#N/A,#N/A,FALSE,"단축3";#N/A,#N/A,FALSE,"장축";#N/A,#N/A,FALSE,"4WD"}</definedName>
    <definedName name="__LPS2" localSheetId="5"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6"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6" hidden="1">{#N/A,#N/A,FALSE,"인원";#N/A,#N/A,FALSE,"비용2";#N/A,#N/A,FALSE,"비용1";#N/A,#N/A,FALSE,"비용";#N/A,#N/A,FALSE,"보증2";#N/A,#N/A,FALSE,"보증1";#N/A,#N/A,FALSE,"보증";#N/A,#N/A,FALSE,"손익1";#N/A,#N/A,FALSE,"손익";#N/A,#N/A,FALSE,"부서별매출";#N/A,#N/A,FALSE,"매출"}</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6" hidden="1">{"'Sheet1'!$L$16"}</definedName>
    <definedName name="__NSO2" localSheetId="0" hidden="1">{"'Sheet1'!$L$16"}</definedName>
    <definedName name="__NSO2" localSheetId="5"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6"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6">{"th152.xls"}</definedName>
    <definedName name="__PPG1" localSheetId="2">{"th152.xls"}</definedName>
    <definedName name="__PPG1" localSheetId="1">{"th152.xls"}</definedName>
    <definedName name="__PPG1" localSheetId="3">{"th152.xls"}</definedName>
    <definedName name="__PPG1">{"th152.xls"}</definedName>
    <definedName name="__PPG15" localSheetId="6" hidden="1">{"'Sheet1'!$L$16"}</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6"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6" hidden="1">{"'Sheet1'!$L$16"}</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6"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6"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6">{"Thuxm2.xls","Sheet1"}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6" hidden="1">{#N/A,#N/A,FALSE,"단축1";#N/A,#N/A,FALSE,"단축2";#N/A,#N/A,FALSE,"단축3";#N/A,#N/A,FALSE,"장축";#N/A,#N/A,FALSE,"4WD"}</definedName>
    <definedName name="__T2" localSheetId="0" hidden="1">{#N/A,#N/A,FALSE,"단축1";#N/A,#N/A,FALSE,"단축2";#N/A,#N/A,FALSE,"단축3";#N/A,#N/A,FALSE,"장축";#N/A,#N/A,FALSE,"4WD"}</definedName>
    <definedName name="__T2" localSheetId="5"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6"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6" hidden="1">{"'Sheet1'!$L$16"}</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6"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6">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6" hidden="1">{"'Sheet1'!$L$16"}</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6">#REF!</definedName>
    <definedName name="_05.6022" localSheetId="0">#REF!</definedName>
    <definedName name="_05.6022" localSheetId="5">#REF!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6">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6">BlankMacro1</definedName>
    <definedName name="_15_??????2" localSheetId="2">BlankMacro1</definedName>
    <definedName name="_15_??????2" localSheetId="1">BlankMacro1</definedName>
    <definedName name="_15_??????2" localSheetId="3">BlankMacro1</definedName>
    <definedName name="_15_??????2">BlankMacro1</definedName>
    <definedName name="_158A1_" localSheetId="6"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6"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6"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6"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6"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6">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6"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6"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5">#REF!</definedName>
    <definedName name="_2" localSheetId="2">#REF!</definedName>
    <definedName name="_2" localSheetId="1">#REF!</definedName>
    <definedName name="_2">#REF!</definedName>
    <definedName name="_2_0_0_F" hidden="1">#REF!</definedName>
    <definedName name="_200T3_" localSheetId="6"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6"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6">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5">#REF!</definedName>
    <definedName name="_23NA" localSheetId="2">#REF!</definedName>
    <definedName name="_23NA" localSheetId="1">#REF!</definedName>
    <definedName name="_23NA">#REF!</definedName>
    <definedName name="_23NB" localSheetId="0">#REF!</definedName>
    <definedName name="_23NB" localSheetId="5">#REF!</definedName>
    <definedName name="_23NB" localSheetId="2">#REF!</definedName>
    <definedName name="_23NB" localSheetId="1">#REF!</definedName>
    <definedName name="_23NB">#REF!</definedName>
    <definedName name="_23NC" localSheetId="0">#REF!</definedName>
    <definedName name="_23NC" localSheetId="5">#REF!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6">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6">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6"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6"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6">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6"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6">_a1O,_a2O,_a3O</definedName>
    <definedName name="_aO" localSheetId="0">_a1O,_a2O,_a3O</definedName>
    <definedName name="_aO" localSheetId="5">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5">#REF!</definedName>
    <definedName name="_atn1" localSheetId="2">#REF!</definedName>
    <definedName name="_atn1" localSheetId="1">#REF!</definedName>
    <definedName name="_atn1">#REF!</definedName>
    <definedName name="_atn10" localSheetId="0">#REF!</definedName>
    <definedName name="_atn10" localSheetId="5">#REF!</definedName>
    <definedName name="_atn10" localSheetId="2">#REF!</definedName>
    <definedName name="_atn10" localSheetId="1">#REF!</definedName>
    <definedName name="_atn10">#REF!</definedName>
    <definedName name="_atn2" localSheetId="0">#REF!</definedName>
    <definedName name="_atn2" localSheetId="5">#REF!</definedName>
    <definedName name="_atn2" localSheetId="2">#REF!</definedName>
    <definedName name="_atn2" localSheetId="1">#REF!</definedName>
    <definedName name="_atn2">#REF!</definedName>
    <definedName name="_atn3" localSheetId="0">#REF!</definedName>
    <definedName name="_atn3" localSheetId="5">#REF!</definedName>
    <definedName name="_atn3" localSheetId="2">#REF!</definedName>
    <definedName name="_atn3" localSheetId="1">#REF!</definedName>
    <definedName name="_atn3">#REF!</definedName>
    <definedName name="_atn4" localSheetId="0">#REF!</definedName>
    <definedName name="_atn4" localSheetId="5">#REF!</definedName>
    <definedName name="_atn4" localSheetId="2">#REF!</definedName>
    <definedName name="_atn4" localSheetId="1">#REF!</definedName>
    <definedName name="_atn4">#REF!</definedName>
    <definedName name="_atn5" localSheetId="0">#REF!</definedName>
    <definedName name="_atn5" localSheetId="5">#REF!</definedName>
    <definedName name="_atn5" localSheetId="2">#REF!</definedName>
    <definedName name="_atn5" localSheetId="1">#REF!</definedName>
    <definedName name="_atn5">#REF!</definedName>
    <definedName name="_atn6" localSheetId="0">#REF!</definedName>
    <definedName name="_atn6" localSheetId="5">#REF!</definedName>
    <definedName name="_atn6" localSheetId="2">#REF!</definedName>
    <definedName name="_atn6" localSheetId="1">#REF!</definedName>
    <definedName name="_atn6">#REF!</definedName>
    <definedName name="_atn7" localSheetId="0">#REF!</definedName>
    <definedName name="_atn7" localSheetId="5">#REF!</definedName>
    <definedName name="_atn7" localSheetId="2">#REF!</definedName>
    <definedName name="_atn7" localSheetId="1">#REF!</definedName>
    <definedName name="_atn7">#REF!</definedName>
    <definedName name="_atn8" localSheetId="0">#REF!</definedName>
    <definedName name="_atn8" localSheetId="5">#REF!</definedName>
    <definedName name="_atn8" localSheetId="2">#REF!</definedName>
    <definedName name="_atn8" localSheetId="1">#REF!</definedName>
    <definedName name="_atn8">#REF!</definedName>
    <definedName name="_atn9" localSheetId="0">#REF!</definedName>
    <definedName name="_atn9" localSheetId="5">#REF!</definedName>
    <definedName name="_atn9" localSheetId="2">#REF!</definedName>
    <definedName name="_atn9" localSheetId="1">#REF!</definedName>
    <definedName name="_atn9">#REF!</definedName>
    <definedName name="_aZ" localSheetId="6">_a1Z,_a2Z,_a3Z</definedName>
    <definedName name="_aZ" localSheetId="0">_a1Z,_a2Z,_a3Z</definedName>
    <definedName name="_aZ" localSheetId="5">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5">#REF!</definedName>
    <definedName name="_Bia1" localSheetId="2">#REF!</definedName>
    <definedName name="_Bia1" localSheetId="1">#REF!</definedName>
    <definedName name="_Bia1">#REF!</definedName>
    <definedName name="_Bia2" localSheetId="0">#REF!</definedName>
    <definedName name="_Bia2" localSheetId="5">#REF!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5">#REF!</definedName>
    <definedName name="_boi1" localSheetId="2">#REF!</definedName>
    <definedName name="_boi1" localSheetId="1">#REF!</definedName>
    <definedName name="_boi1">#REF!</definedName>
    <definedName name="_boi2" localSheetId="0">#REF!</definedName>
    <definedName name="_boi2" localSheetId="5">#REF!</definedName>
    <definedName name="_boi2" localSheetId="2">#REF!</definedName>
    <definedName name="_boi2" localSheetId="1">#REF!</definedName>
    <definedName name="_boi2">#REF!</definedName>
    <definedName name="_BTM150" localSheetId="0">#REF!</definedName>
    <definedName name="_BTM150" localSheetId="5">#REF!</definedName>
    <definedName name="_BTM150" localSheetId="2">#REF!</definedName>
    <definedName name="_BTM150" localSheetId="1">#REF!</definedName>
    <definedName name="_BTM150">#REF!</definedName>
    <definedName name="_BTM200" localSheetId="0">#REF!</definedName>
    <definedName name="_BTM200" localSheetId="5">#REF!</definedName>
    <definedName name="_BTM200" localSheetId="2">#REF!</definedName>
    <definedName name="_BTM200" localSheetId="1">#REF!</definedName>
    <definedName name="_BTM200">#REF!</definedName>
    <definedName name="_BTM250" localSheetId="0">#REF!</definedName>
    <definedName name="_BTM250" localSheetId="5">#REF!</definedName>
    <definedName name="_BTM250" localSheetId="2">#REF!</definedName>
    <definedName name="_BTM250" localSheetId="1">#REF!</definedName>
    <definedName name="_BTM250">#REF!</definedName>
    <definedName name="_BTM300" localSheetId="0">#REF!</definedName>
    <definedName name="_BTM300" localSheetId="5">#REF!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5">#REF!</definedName>
    <definedName name="_cao1" localSheetId="2">#REF!</definedName>
    <definedName name="_cao1" localSheetId="1">#REF!</definedName>
    <definedName name="_cao1">#REF!</definedName>
    <definedName name="_cao2" localSheetId="0">#REF!</definedName>
    <definedName name="_cao2" localSheetId="5">#REF!</definedName>
    <definedName name="_cao2" localSheetId="2">#REF!</definedName>
    <definedName name="_cao2" localSheetId="1">#REF!</definedName>
    <definedName name="_cao2">#REF!</definedName>
    <definedName name="_cao3" localSheetId="0">#REF!</definedName>
    <definedName name="_cao3" localSheetId="5">#REF!</definedName>
    <definedName name="_cao3" localSheetId="2">#REF!</definedName>
    <definedName name="_cao3" localSheetId="1">#REF!</definedName>
    <definedName name="_cao3">#REF!</definedName>
    <definedName name="_cao4" localSheetId="0">#REF!</definedName>
    <definedName name="_cao4" localSheetId="5">#REF!</definedName>
    <definedName name="_cao4" localSheetId="2">#REF!</definedName>
    <definedName name="_cao4" localSheetId="1">#REF!</definedName>
    <definedName name="_cao4">#REF!</definedName>
    <definedName name="_cao5" localSheetId="0">#REF!</definedName>
    <definedName name="_cao5" localSheetId="5">#REF!</definedName>
    <definedName name="_cao5" localSheetId="2">#REF!</definedName>
    <definedName name="_cao5" localSheetId="1">#REF!</definedName>
    <definedName name="_cao5">#REF!</definedName>
    <definedName name="_cao6" localSheetId="0">#REF!</definedName>
    <definedName name="_cao6" localSheetId="5">#REF!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6" hidden="1">{"'Sheet1'!$L$16"}</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6"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5">#REF!</definedName>
    <definedName name="_coc250" localSheetId="2">#REF!</definedName>
    <definedName name="_coc250" localSheetId="1">#REF!</definedName>
    <definedName name="_coc250">#REF!</definedName>
    <definedName name="_coc300" localSheetId="0">#REF!</definedName>
    <definedName name="_coc300" localSheetId="5">#REF!</definedName>
    <definedName name="_coc300" localSheetId="2">#REF!</definedName>
    <definedName name="_coc300" localSheetId="1">#REF!</definedName>
    <definedName name="_coc300">#REF!</definedName>
    <definedName name="_coc350" localSheetId="0">#REF!</definedName>
    <definedName name="_coc350" localSheetId="5">#REF!</definedName>
    <definedName name="_coc350" localSheetId="2">#REF!</definedName>
    <definedName name="_coc350" localSheetId="1">#REF!</definedName>
    <definedName name="_coc350">#REF!</definedName>
    <definedName name="_CON1" localSheetId="0">#REF!</definedName>
    <definedName name="_CON1" localSheetId="5">#REF!</definedName>
    <definedName name="_CON1" localSheetId="2">#REF!</definedName>
    <definedName name="_CON1" localSheetId="1">#REF!</definedName>
    <definedName name="_CON1">#REF!</definedName>
    <definedName name="_CON2" localSheetId="0">#REF!</definedName>
    <definedName name="_CON2" localSheetId="5">#REF!</definedName>
    <definedName name="_CON2" localSheetId="2">#REF!</definedName>
    <definedName name="_CON2" localSheetId="1">#REF!</definedName>
    <definedName name="_CON2">#REF!</definedName>
    <definedName name="_cpd1" localSheetId="0">#REF!</definedName>
    <definedName name="_cpd1" localSheetId="5">#REF!</definedName>
    <definedName name="_cpd1" localSheetId="2">#REF!</definedName>
    <definedName name="_cpd1" localSheetId="1">#REF!</definedName>
    <definedName name="_cpd1">#REF!</definedName>
    <definedName name="_cpd2" localSheetId="0">#REF!</definedName>
    <definedName name="_cpd2" localSheetId="5">#REF!</definedName>
    <definedName name="_cpd2" localSheetId="2">#REF!</definedName>
    <definedName name="_cpd2" localSheetId="1">#REF!</definedName>
    <definedName name="_cpd2">#REF!</definedName>
    <definedName name="_CT4" localSheetId="6"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5">#REF!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5">#REF!</definedName>
    <definedName name="_dai1" localSheetId="2">#REF!</definedName>
    <definedName name="_dai1" localSheetId="1">#REF!</definedName>
    <definedName name="_dai1">#REF!</definedName>
    <definedName name="_dai2" localSheetId="0">#REF!</definedName>
    <definedName name="_dai2" localSheetId="5">#REF!</definedName>
    <definedName name="_dai2" localSheetId="2">#REF!</definedName>
    <definedName name="_dai2" localSheetId="1">#REF!</definedName>
    <definedName name="_dai2">#REF!</definedName>
    <definedName name="_dai3" localSheetId="0">#REF!</definedName>
    <definedName name="_dai3" localSheetId="5">#REF!</definedName>
    <definedName name="_dai3" localSheetId="2">#REF!</definedName>
    <definedName name="_dai3" localSheetId="1">#REF!</definedName>
    <definedName name="_dai3">#REF!</definedName>
    <definedName name="_dai4" localSheetId="0">#REF!</definedName>
    <definedName name="_dai4" localSheetId="5">#REF!</definedName>
    <definedName name="_dai4" localSheetId="2">#REF!</definedName>
    <definedName name="_dai4" localSheetId="1">#REF!</definedName>
    <definedName name="_dai4">#REF!</definedName>
    <definedName name="_dai5" localSheetId="0">#REF!</definedName>
    <definedName name="_dai5" localSheetId="5">#REF!</definedName>
    <definedName name="_dai5" localSheetId="2">#REF!</definedName>
    <definedName name="_dai5" localSheetId="1">#REF!</definedName>
    <definedName name="_dai5">#REF!</definedName>
    <definedName name="_dai6" localSheetId="0">#REF!</definedName>
    <definedName name="_dai6" localSheetId="5">#REF!</definedName>
    <definedName name="_dai6" localSheetId="2">#REF!</definedName>
    <definedName name="_dai6" localSheetId="1">#REF!</definedName>
    <definedName name="_dai6">#REF!</definedName>
    <definedName name="_dan1" localSheetId="0">#REF!</definedName>
    <definedName name="_dan1" localSheetId="5">#REF!</definedName>
    <definedName name="_dan1" localSheetId="2">#REF!</definedName>
    <definedName name="_dan1" localSheetId="1">#REF!</definedName>
    <definedName name="_dan1">#REF!</definedName>
    <definedName name="_dan2" localSheetId="0">#REF!</definedName>
    <definedName name="_dan2" localSheetId="5">#REF!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5">#REF!</definedName>
    <definedName name="_ddn400" localSheetId="2">#REF!</definedName>
    <definedName name="_ddn400" localSheetId="1">#REF!</definedName>
    <definedName name="_ddn400">#REF!</definedName>
    <definedName name="_ddn600" localSheetId="0">#REF!</definedName>
    <definedName name="_ddn600" localSheetId="5">#REF!</definedName>
    <definedName name="_ddn600" localSheetId="2">#REF!</definedName>
    <definedName name="_ddn600" localSheetId="1">#REF!</definedName>
    <definedName name="_ddn600">#REF!</definedName>
    <definedName name="_deo1" localSheetId="0">#REF!</definedName>
    <definedName name="_deo1" localSheetId="5">#REF!</definedName>
    <definedName name="_deo1" localSheetId="2">#REF!</definedName>
    <definedName name="_deo1" localSheetId="1">#REF!</definedName>
    <definedName name="_deo1">#REF!</definedName>
    <definedName name="_deo10" localSheetId="0">#REF!</definedName>
    <definedName name="_deo10" localSheetId="5">#REF!</definedName>
    <definedName name="_deo10" localSheetId="2">#REF!</definedName>
    <definedName name="_deo10" localSheetId="1">#REF!</definedName>
    <definedName name="_deo10">#REF!</definedName>
    <definedName name="_deo2" localSheetId="0">#REF!</definedName>
    <definedName name="_deo2" localSheetId="5">#REF!</definedName>
    <definedName name="_deo2" localSheetId="2">#REF!</definedName>
    <definedName name="_deo2" localSheetId="1">#REF!</definedName>
    <definedName name="_deo2">#REF!</definedName>
    <definedName name="_deo3" localSheetId="0">#REF!</definedName>
    <definedName name="_deo3" localSheetId="5">#REF!</definedName>
    <definedName name="_deo3" localSheetId="2">#REF!</definedName>
    <definedName name="_deo3" localSheetId="1">#REF!</definedName>
    <definedName name="_deo3">#REF!</definedName>
    <definedName name="_deo4" localSheetId="0">#REF!</definedName>
    <definedName name="_deo4" localSheetId="5">#REF!</definedName>
    <definedName name="_deo4" localSheetId="2">#REF!</definedName>
    <definedName name="_deo4" localSheetId="1">#REF!</definedName>
    <definedName name="_deo4">#REF!</definedName>
    <definedName name="_deo5" localSheetId="0">#REF!</definedName>
    <definedName name="_deo5" localSheetId="5">#REF!</definedName>
    <definedName name="_deo5" localSheetId="2">#REF!</definedName>
    <definedName name="_deo5" localSheetId="1">#REF!</definedName>
    <definedName name="_deo5">#REF!</definedName>
    <definedName name="_deo6" localSheetId="0">#REF!</definedName>
    <definedName name="_deo6" localSheetId="5">#REF!</definedName>
    <definedName name="_deo6" localSheetId="2">#REF!</definedName>
    <definedName name="_deo6" localSheetId="1">#REF!</definedName>
    <definedName name="_deo6">#REF!</definedName>
    <definedName name="_deo7" localSheetId="0">#REF!</definedName>
    <definedName name="_deo7" localSheetId="5">#REF!</definedName>
    <definedName name="_deo7" localSheetId="2">#REF!</definedName>
    <definedName name="_deo7" localSheetId="1">#REF!</definedName>
    <definedName name="_deo7">#REF!</definedName>
    <definedName name="_deo8" localSheetId="0">#REF!</definedName>
    <definedName name="_deo8" localSheetId="5">#REF!</definedName>
    <definedName name="_deo8" localSheetId="2">#REF!</definedName>
    <definedName name="_deo8" localSheetId="1">#REF!</definedName>
    <definedName name="_deo8">#REF!</definedName>
    <definedName name="_deo9" localSheetId="0">#REF!</definedName>
    <definedName name="_deo9" localSheetId="5">#REF!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6"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6" hidden="1">{"'Sheet1'!$L$16"}</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6"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6" hidden="1">{"'Sheet1'!$L$16"}</definedName>
    <definedName name="_f5" localSheetId="2" hidden="1">{"'Sheet1'!$L$16"}</definedName>
    <definedName name="_f5" localSheetId="1" hidden="1">{"'Sheet1'!$L$16"}</definedName>
    <definedName name="_f5" hidden="1">{"'Sheet1'!$L$16"}</definedName>
    <definedName name="_Fill" localSheetId="6" hidden="1">#REF!</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6" hidden="1">'BAN LUONG TAU'!$A$11:$BD$28</definedName>
    <definedName name="_xlnm._FilterDatabase" localSheetId="0" hidden="1">'BANG LUONG VTĐB '!$A$10:$DI$26</definedName>
    <definedName name="_xlnm._FilterDatabase" localSheetId="5" hidden="1">ICB!$A$5:$K$24</definedName>
    <definedName name="_xlnm._FilterDatabase" localSheetId="2" hidden="1">'ngung viec'!$A$5:$AO$585</definedName>
    <definedName name="_xlnm._FilterDatabase" localSheetId="1" hidden="1">'TAM UNG'!$A$10:$CX$626</definedName>
    <definedName name="_xlnm._FilterDatabase" localSheetId="3" hidden="1">'Thu hang ky'!$A$3:$AO$4</definedName>
    <definedName name="_xlnm._FilterDatabase" localSheetId="4" hidden="1">THUCHI!$A$2:$BC$15</definedName>
    <definedName name="_xlnm._FilterDatabase" hidden="1">#REF!</definedName>
    <definedName name="_g">#REF!</definedName>
    <definedName name="_G1" localSheetId="6">{"th152.xls"}</definedName>
    <definedName name="_G1" localSheetId="2">{"th152.xls"}</definedName>
    <definedName name="_G1" localSheetId="1">{"th152.xls"}</definedName>
    <definedName name="_G1" localSheetId="3">{"th152.xls"}</definedName>
    <definedName name="_G1">{"th152.xls"}</definedName>
    <definedName name="_G2" localSheetId="6" hidden="1">{"'Sheet1'!$L$16"}</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6"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5">#REF!</definedName>
    <definedName name="_gon4" localSheetId="2">#REF!</definedName>
    <definedName name="_gon4" localSheetId="1">#REF!</definedName>
    <definedName name="_gon4">#REF!</definedName>
    <definedName name="_h">#REF!</definedName>
    <definedName name="_H1" localSheetId="6" hidden="1">{"'Sheet1'!$L$16"}</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6" hidden="1">{"'Sheet1'!$L$16"}</definedName>
    <definedName name="_hu1" localSheetId="2" hidden="1">{"'Sheet1'!$L$16"}</definedName>
    <definedName name="_hu1" localSheetId="1" hidden="1">{"'Sheet1'!$L$16"}</definedName>
    <definedName name="_hu1" hidden="1">{"'Sheet1'!$L$16"}</definedName>
    <definedName name="_hu2" localSheetId="6" hidden="1">{"'Sheet1'!$L$16"}</definedName>
    <definedName name="_hu2" localSheetId="2" hidden="1">{"'Sheet1'!$L$16"}</definedName>
    <definedName name="_hu2" localSheetId="1" hidden="1">{"'Sheet1'!$L$16"}</definedName>
    <definedName name="_hu2" hidden="1">{"'Sheet1'!$L$16"}</definedName>
    <definedName name="_hu5" localSheetId="6" hidden="1">{"'Sheet1'!$L$16"}</definedName>
    <definedName name="_hu5" localSheetId="2" hidden="1">{"'Sheet1'!$L$16"}</definedName>
    <definedName name="_hu5" localSheetId="1" hidden="1">{"'Sheet1'!$L$16"}</definedName>
    <definedName name="_hu5" hidden="1">{"'Sheet1'!$L$16"}</definedName>
    <definedName name="_hu6" localSheetId="6" hidden="1">{"'Sheet1'!$L$16"}</definedName>
    <definedName name="_hu6" localSheetId="2" hidden="1">{"'Sheet1'!$L$16"}</definedName>
    <definedName name="_hu6" localSheetId="1" hidden="1">{"'Sheet1'!$L$16"}</definedName>
    <definedName name="_hu6" hidden="1">{"'Sheet1'!$L$16"}</definedName>
    <definedName name="_huy1" localSheetId="6" hidden="1">{"'Sheet1'!$L$16"}</definedName>
    <definedName name="_huy1" localSheetId="2" hidden="1">{"'Sheet1'!$L$16"}</definedName>
    <definedName name="_huy1" localSheetId="1" hidden="1">{"'Sheet1'!$L$16"}</definedName>
    <definedName name="_huy1" hidden="1">{"'Sheet1'!$L$16"}</definedName>
    <definedName name="_huy2" localSheetId="6" hidden="1">{"'Sheet1'!$L$16"}</definedName>
    <definedName name="_huy2" localSheetId="2" hidden="1">{"'Sheet1'!$L$16"}</definedName>
    <definedName name="_huy2" localSheetId="1" hidden="1">{"'Sheet1'!$L$16"}</definedName>
    <definedName name="_huy2" hidden="1">{"'Sheet1'!$L$16"}</definedName>
    <definedName name="_HX1" localSheetId="6">{"th152.xls"}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6">'BAN LUONG TAU'!_KDX3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6" hidden="1">#REF!</definedName>
    <definedName name="_Key2" localSheetId="0" hidden="1">#REF!</definedName>
    <definedName name="_Key2" localSheetId="5"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6"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5">#REF!</definedName>
    <definedName name="_lap1" localSheetId="2">#REF!</definedName>
    <definedName name="_lap1" localSheetId="1">#REF!</definedName>
    <definedName name="_lap1">#REF!</definedName>
    <definedName name="_lap2" localSheetId="0">#REF!</definedName>
    <definedName name="_lap2" localSheetId="5">#REF!</definedName>
    <definedName name="_lap2" localSheetId="2">#REF!</definedName>
    <definedName name="_lap2" localSheetId="1">#REF!</definedName>
    <definedName name="_lap2">#REF!</definedName>
    <definedName name="_ld2" localSheetId="6" hidden="1">{"'Sheet1'!$L$16"}</definedName>
    <definedName name="_ld2" localSheetId="2" hidden="1">{"'Sheet1'!$L$16"}</definedName>
    <definedName name="_ld2" localSheetId="1" hidden="1">{"'Sheet1'!$L$16"}</definedName>
    <definedName name="_ld2" hidden="1">{"'Sheet1'!$L$16"}</definedName>
    <definedName name="_lk2" localSheetId="6" hidden="1">{"'Sheet1'!$L$16"}</definedName>
    <definedName name="_lk2" localSheetId="2" hidden="1">{"'Sheet1'!$L$16"}</definedName>
    <definedName name="_lk2" localSheetId="1" hidden="1">{"'Sheet1'!$L$16"}</definedName>
    <definedName name="_lk2" hidden="1">{"'Sheet1'!$L$16"}</definedName>
    <definedName name="_LPS2" localSheetId="6" hidden="1">{#N/A,#N/A,FALSE,"단축1";#N/A,#N/A,FALSE,"단축2";#N/A,#N/A,FALSE,"단축3";#N/A,#N/A,FALSE,"장축";#N/A,#N/A,FALSE,"4WD"}</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6"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6">#REF!</definedName>
    <definedName name="_MAC12" localSheetId="0">#REF!</definedName>
    <definedName name="_MAC12" localSheetId="5">#REF!</definedName>
    <definedName name="_MAC12" localSheetId="2">#REF!</definedName>
    <definedName name="_MAC12" localSheetId="1">#REF!</definedName>
    <definedName name="_MAC12">#REF!</definedName>
    <definedName name="_MAC46" localSheetId="6">#REF!</definedName>
    <definedName name="_MAC46" localSheetId="0">#REF!</definedName>
    <definedName name="_MAC46" localSheetId="5">#REF!</definedName>
    <definedName name="_MAC46" localSheetId="2">#REF!</definedName>
    <definedName name="_MAC46" localSheetId="1">#REF!</definedName>
    <definedName name="_MAC46">#REF!</definedName>
    <definedName name="_MAG1" localSheetId="1">#REF!</definedName>
    <definedName name="_MAG1">#REF!</definedName>
    <definedName name="_mau03" localSheetId="6"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5">#REF!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5">#REF!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6" hidden="1">{#N/A,#N/A,FALSE,"인원";#N/A,#N/A,FALSE,"비용2";#N/A,#N/A,FALSE,"비용1";#N/A,#N/A,FALSE,"비용";#N/A,#N/A,FALSE,"보증2";#N/A,#N/A,FALSE,"보증1";#N/A,#N/A,FALSE,"보증";#N/A,#N/A,FALSE,"손익1";#N/A,#N/A,FALSE,"손익";#N/A,#N/A,FALSE,"부서별매출";#N/A,#N/A,FALSE,"매출"}</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6" hidden="1">{"'Sheet1'!$L$16"}</definedName>
    <definedName name="_NSO2" localSheetId="0" hidden="1">{"'Sheet1'!$L$16"}</definedName>
    <definedName name="_NSO2" localSheetId="5"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6"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5">#REF!</definedName>
    <definedName name="_phi10" localSheetId="2">#REF!</definedName>
    <definedName name="_phi10" localSheetId="1">#REF!</definedName>
    <definedName name="_phi10">#REF!</definedName>
    <definedName name="_phi12" localSheetId="0">#REF!</definedName>
    <definedName name="_phi12" localSheetId="5">#REF!</definedName>
    <definedName name="_phi12" localSheetId="2">#REF!</definedName>
    <definedName name="_phi12" localSheetId="1">#REF!</definedName>
    <definedName name="_phi12">#REF!</definedName>
    <definedName name="_phi14" localSheetId="0">#REF!</definedName>
    <definedName name="_phi14" localSheetId="5">#REF!</definedName>
    <definedName name="_phi14" localSheetId="2">#REF!</definedName>
    <definedName name="_phi14" localSheetId="1">#REF!</definedName>
    <definedName name="_phi14">#REF!</definedName>
    <definedName name="_phi16" localSheetId="0">#REF!</definedName>
    <definedName name="_phi16" localSheetId="5">#REF!</definedName>
    <definedName name="_phi16" localSheetId="2">#REF!</definedName>
    <definedName name="_phi16" localSheetId="1">#REF!</definedName>
    <definedName name="_phi16">#REF!</definedName>
    <definedName name="_phi18" localSheetId="0">#REF!</definedName>
    <definedName name="_phi18" localSheetId="5">#REF!</definedName>
    <definedName name="_phi18" localSheetId="2">#REF!</definedName>
    <definedName name="_phi18" localSheetId="1">#REF!</definedName>
    <definedName name="_phi18">#REF!</definedName>
    <definedName name="_phi20" localSheetId="0">#REF!</definedName>
    <definedName name="_phi20" localSheetId="5">#REF!</definedName>
    <definedName name="_phi20" localSheetId="2">#REF!</definedName>
    <definedName name="_phi20" localSheetId="1">#REF!</definedName>
    <definedName name="_phi20">#REF!</definedName>
    <definedName name="_phi22" localSheetId="0">#REF!</definedName>
    <definedName name="_phi22" localSheetId="5">#REF!</definedName>
    <definedName name="_phi22" localSheetId="2">#REF!</definedName>
    <definedName name="_phi22" localSheetId="1">#REF!</definedName>
    <definedName name="_phi22">#REF!</definedName>
    <definedName name="_phi25" localSheetId="0">#REF!</definedName>
    <definedName name="_phi25" localSheetId="5">#REF!</definedName>
    <definedName name="_phi25" localSheetId="2">#REF!</definedName>
    <definedName name="_phi25" localSheetId="1">#REF!</definedName>
    <definedName name="_phi25">#REF!</definedName>
    <definedName name="_phi28" localSheetId="0">#REF!</definedName>
    <definedName name="_phi28" localSheetId="5">#REF!</definedName>
    <definedName name="_phi28" localSheetId="2">#REF!</definedName>
    <definedName name="_phi28" localSheetId="1">#REF!</definedName>
    <definedName name="_phi28">#REF!</definedName>
    <definedName name="_phi6" localSheetId="0">#REF!</definedName>
    <definedName name="_phi6" localSheetId="5">#REF!</definedName>
    <definedName name="_phi6" localSheetId="2">#REF!</definedName>
    <definedName name="_phi6" localSheetId="1">#REF!</definedName>
    <definedName name="_phi6">#REF!</definedName>
    <definedName name="_phi8" localSheetId="0">#REF!</definedName>
    <definedName name="_phi8" localSheetId="5">#REF!</definedName>
    <definedName name="_phi8" localSheetId="2">#REF!</definedName>
    <definedName name="_phi8" localSheetId="1">#REF!</definedName>
    <definedName name="_phi8">#REF!</definedName>
    <definedName name="_PPG1" localSheetId="6">{"th152.xls"}</definedName>
    <definedName name="_PPG1" localSheetId="2">{"th152.xls"}</definedName>
    <definedName name="_PPG1" localSheetId="1">{"th152.xls"}</definedName>
    <definedName name="_PPG1" localSheetId="3">{"th152.xls"}</definedName>
    <definedName name="_PPG1">{"th152.xls"}</definedName>
    <definedName name="_PPG15" localSheetId="6" hidden="1">{"'Sheet1'!$L$16"}</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6"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5">#REF!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6" hidden="1">{"'Sheet1'!$L$16"}</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6"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6"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5">#REF!</definedName>
    <definedName name="_Sat27" localSheetId="2">#REF!</definedName>
    <definedName name="_Sat27" localSheetId="1">#REF!</definedName>
    <definedName name="_Sat27">#REF!</definedName>
    <definedName name="_Sat6" localSheetId="0">#REF!</definedName>
    <definedName name="_Sat6" localSheetId="5">#REF!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5">#REF!</definedName>
    <definedName name="_sc1" localSheetId="2">#REF!</definedName>
    <definedName name="_sc1" localSheetId="1">#REF!</definedName>
    <definedName name="_sc1">#REF!</definedName>
    <definedName name="_SC2" localSheetId="0">#REF!</definedName>
    <definedName name="_SC2" localSheetId="5">#REF!</definedName>
    <definedName name="_SC2" localSheetId="2">#REF!</definedName>
    <definedName name="_SC2" localSheetId="1">#REF!</definedName>
    <definedName name="_SC2">#REF!</definedName>
    <definedName name="_sc3" localSheetId="0">#REF!</definedName>
    <definedName name="_sc3" localSheetId="5">#REF!</definedName>
    <definedName name="_sc3" localSheetId="2">#REF!</definedName>
    <definedName name="_sc3" localSheetId="1">#REF!</definedName>
    <definedName name="_sc3">#REF!</definedName>
    <definedName name="_SD11" localSheetId="6">{"Thuxm2.xls","Sheet1"}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6">#REF!</definedName>
    <definedName name="_slg1" localSheetId="0">#REF!</definedName>
    <definedName name="_slg1" localSheetId="5">#REF!</definedName>
    <definedName name="_slg1" localSheetId="2">#REF!</definedName>
    <definedName name="_slg1" localSheetId="1">#REF!</definedName>
    <definedName name="_slg1">#REF!</definedName>
    <definedName name="_slg2" localSheetId="6">#REF!</definedName>
    <definedName name="_slg2" localSheetId="0">#REF!</definedName>
    <definedName name="_slg2" localSheetId="5">#REF!</definedName>
    <definedName name="_slg2" localSheetId="2">#REF!</definedName>
    <definedName name="_slg2" localSheetId="1">#REF!</definedName>
    <definedName name="_slg2">#REF!</definedName>
    <definedName name="_slg3" localSheetId="6">#REF!</definedName>
    <definedName name="_slg3" localSheetId="0">#REF!</definedName>
    <definedName name="_slg3" localSheetId="5">#REF!</definedName>
    <definedName name="_slg3" localSheetId="2">#REF!</definedName>
    <definedName name="_slg3" localSheetId="1">#REF!</definedName>
    <definedName name="_slg3">#REF!</definedName>
    <definedName name="_slg4" localSheetId="0">#REF!</definedName>
    <definedName name="_slg4" localSheetId="5">#REF!</definedName>
    <definedName name="_slg4" localSheetId="2">#REF!</definedName>
    <definedName name="_slg4" localSheetId="1">#REF!</definedName>
    <definedName name="_slg4">#REF!</definedName>
    <definedName name="_slg5" localSheetId="0">#REF!</definedName>
    <definedName name="_slg5" localSheetId="5">#REF!</definedName>
    <definedName name="_slg5" localSheetId="2">#REF!</definedName>
    <definedName name="_slg5" localSheetId="1">#REF!</definedName>
    <definedName name="_slg5">#REF!</definedName>
    <definedName name="_slg6" localSheetId="0">#REF!</definedName>
    <definedName name="_slg6" localSheetId="5">#REF!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6" hidden="1">#REF!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6" hidden="1">{"'Sheet1'!$L$16"}</definedName>
    <definedName name="_T11" localSheetId="2" hidden="1">{"'Sheet1'!$L$16"}</definedName>
    <definedName name="_T11" localSheetId="1" hidden="1">{"'Sheet1'!$L$16"}</definedName>
    <definedName name="_T11" hidden="1">{"'Sheet1'!$L$16"}</definedName>
    <definedName name="_t112" localSheetId="6" hidden="1">{#N/A,#N/A,FALSE,"Chi tiÆt"}</definedName>
    <definedName name="_t112" localSheetId="2" hidden="1">{#N/A,#N/A,FALSE,"Chi tiÆt"}</definedName>
    <definedName name="_t112" localSheetId="1" hidden="1">{#N/A,#N/A,FALSE,"Chi tiÆt"}</definedName>
    <definedName name="_t112" hidden="1">{#N/A,#N/A,FALSE,"Chi tiÆt"}</definedName>
    <definedName name="_T2" localSheetId="6" hidden="1">{#N/A,#N/A,FALSE,"단축1";#N/A,#N/A,FALSE,"단축2";#N/A,#N/A,FALSE,"단축3";#N/A,#N/A,FALSE,"장축";#N/A,#N/A,FALSE,"4WD"}</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6" hidden="1">{"'Sheet1'!$L$16"}</definedName>
    <definedName name="_t9" localSheetId="2" hidden="1">{"'Sheet1'!$L$16"}</definedName>
    <definedName name="_t9" localSheetId="1" hidden="1">{"'Sheet1'!$L$16"}</definedName>
    <definedName name="_t9" hidden="1">{"'Sheet1'!$L$16"}</definedName>
    <definedName name="_T95" localSheetId="6"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5">#REF!</definedName>
    <definedName name="_tct5" localSheetId="2">#REF!</definedName>
    <definedName name="_tct5" localSheetId="1">#REF!</definedName>
    <definedName name="_tct5">#REF!</definedName>
    <definedName name="_td1" localSheetId="6"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5">#REF!</definedName>
    <definedName name="_tg427" localSheetId="2">#REF!</definedName>
    <definedName name="_tg427" localSheetId="1">#REF!</definedName>
    <definedName name="_tg427">#REF!</definedName>
    <definedName name="_TH20" localSheetId="0">#REF!</definedName>
    <definedName name="_TH20" localSheetId="5">#REF!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5">#REF!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5">#REF!</definedName>
    <definedName name="_TL1" localSheetId="2">#REF!</definedName>
    <definedName name="_TL1" localSheetId="1">#REF!</definedName>
    <definedName name="_TL1">#REF!</definedName>
    <definedName name="_TL2" localSheetId="0">#REF!</definedName>
    <definedName name="_TL2" localSheetId="5">#REF!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5">#REF!</definedName>
    <definedName name="_TLA120" localSheetId="2">#REF!</definedName>
    <definedName name="_TLA120" localSheetId="1">#REF!</definedName>
    <definedName name="_TLA120">#REF!</definedName>
    <definedName name="_TLA35" localSheetId="0">#REF!</definedName>
    <definedName name="_TLA35" localSheetId="5">#REF!</definedName>
    <definedName name="_TLA35" localSheetId="2">#REF!</definedName>
    <definedName name="_TLA35" localSheetId="1">#REF!</definedName>
    <definedName name="_TLA35">#REF!</definedName>
    <definedName name="_TLA50" localSheetId="0">#REF!</definedName>
    <definedName name="_TLA50" localSheetId="5">#REF!</definedName>
    <definedName name="_TLA50" localSheetId="2">#REF!</definedName>
    <definedName name="_TLA50" localSheetId="1">#REF!</definedName>
    <definedName name="_TLA50">#REF!</definedName>
    <definedName name="_TLA70" localSheetId="0">#REF!</definedName>
    <definedName name="_TLA70" localSheetId="5">#REF!</definedName>
    <definedName name="_TLA70" localSheetId="2">#REF!</definedName>
    <definedName name="_TLA70" localSheetId="1">#REF!</definedName>
    <definedName name="_TLA70">#REF!</definedName>
    <definedName name="_TLA95" localSheetId="0">#REF!</definedName>
    <definedName name="_TLA95" localSheetId="5">#REF!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6"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6" hidden="1">{"'Sheet1'!$L$16"}</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6"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6"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6" hidden="1">{"'Sheet1'!$L$16"}</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#N/A</definedName>
    <definedName name="√">"SQRT"</definedName>
    <definedName name="※_추후_NAVA__PROJECT는__부품_">#REF!</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6">'[1]TONG HOP'!$C$6:$C$2735</definedName>
    <definedName name="â">#REF!</definedName>
    <definedName name="A." localSheetId="6">#REF!</definedName>
    <definedName name="A." localSheetId="0">#REF!</definedName>
    <definedName name="A." localSheetId="5">#REF!</definedName>
    <definedName name="A." localSheetId="2">#REF!</definedName>
    <definedName name="A." localSheetId="1">#REF!</definedName>
    <definedName name="A.">#REF!</definedName>
    <definedName name="a_" localSheetId="6">#REF!</definedName>
    <definedName name="a_" localSheetId="0">#REF!</definedName>
    <definedName name="a_" localSheetId="5">#REF!</definedName>
    <definedName name="a_" localSheetId="2">#REF!</definedName>
    <definedName name="a_" localSheetId="1">#REF!</definedName>
    <definedName name="a_">#REF!</definedName>
    <definedName name="a___May" localSheetId="6">#REF!</definedName>
    <definedName name="a___May" localSheetId="0">#REF!</definedName>
    <definedName name="a___May" localSheetId="5">#REF!</definedName>
    <definedName name="a___May" localSheetId="2">#REF!</definedName>
    <definedName name="a___May" localSheetId="1">#REF!</definedName>
    <definedName name="a___May">#REF!</definedName>
    <definedName name="a___Nhan_cong" localSheetId="0">#REF!</definedName>
    <definedName name="a___Nhan_cong" localSheetId="5">#REF!</definedName>
    <definedName name="a___Nhan_cong" localSheetId="2">#REF!</definedName>
    <definedName name="a___Nhan_cong" localSheetId="1">#REF!</definedName>
    <definedName name="a___Nhan_cong">#REF!</definedName>
    <definedName name="a___vat_lieu" localSheetId="0">#REF!</definedName>
    <definedName name="a___vat_lieu" localSheetId="5">#REF!</definedName>
    <definedName name="a___vat_lieu" localSheetId="2">#REF!</definedName>
    <definedName name="a___vat_lieu" localSheetId="1">#REF!</definedName>
    <definedName name="a___vat_lieu">#REF!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6" hidden="1">{#N/A,#N/A,FALSE,"단축1";#N/A,#N/A,FALSE,"단축2";#N/A,#N/A,FALSE,"단축3";#N/A,#N/A,FALSE,"장축";#N/A,#N/A,FALSE,"4WD"}</definedName>
    <definedName name="A1_00근거" localSheetId="0" hidden="1">{#N/A,#N/A,FALSE,"단축1";#N/A,#N/A,FALSE,"단축2";#N/A,#N/A,FALSE,"단축3";#N/A,#N/A,FALSE,"장축";#N/A,#N/A,FALSE,"4WD"}</definedName>
    <definedName name="A1_00근거" localSheetId="5"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6">#REF!</definedName>
    <definedName name="A120_" localSheetId="0">#REF!</definedName>
    <definedName name="A120_" localSheetId="5">#REF!</definedName>
    <definedName name="A120_" localSheetId="2">#REF!</definedName>
    <definedName name="A120_" localSheetId="1">#REF!</definedName>
    <definedName name="A120_">#REF!</definedName>
    <definedName name="A1A759" localSheetId="6">#REF!</definedName>
    <definedName name="A1A759" localSheetId="0">#REF!</definedName>
    <definedName name="A1A759" localSheetId="5">#REF!</definedName>
    <definedName name="A1A759" localSheetId="2">#REF!</definedName>
    <definedName name="A1A759" localSheetId="1">#REF!</definedName>
    <definedName name="A1A759">#REF!</definedName>
    <definedName name="â2" localSheetId="6">#REF!</definedName>
    <definedName name="â2" localSheetId="0">#REF!</definedName>
    <definedName name="â2" localSheetId="5">#REF!</definedName>
    <definedName name="â2" localSheetId="2">#REF!</definedName>
    <definedName name="â2" localSheetId="1">#REF!</definedName>
    <definedName name="â2">#REF!</definedName>
    <definedName name="a277Print_Titles" localSheetId="0">#REF!</definedName>
    <definedName name="a277Print_Titles" localSheetId="5">#REF!</definedName>
    <definedName name="a277Print_Titles" localSheetId="2">#REF!</definedName>
    <definedName name="a277Print_Titles" localSheetId="1">#REF!</definedName>
    <definedName name="a277Print_Titles">#REF!</definedName>
    <definedName name="A35_" localSheetId="0">#REF!</definedName>
    <definedName name="A35_" localSheetId="5">#REF!</definedName>
    <definedName name="A35_" localSheetId="2">#REF!</definedName>
    <definedName name="A35_" localSheetId="1">#REF!</definedName>
    <definedName name="A35_">#REF!</definedName>
    <definedName name="Ａ４">#N/A</definedName>
    <definedName name="A50_" localSheetId="6">#REF!</definedName>
    <definedName name="A50_" localSheetId="0">#REF!</definedName>
    <definedName name="A50_" localSheetId="5">#REF!</definedName>
    <definedName name="A50_" localSheetId="2">#REF!</definedName>
    <definedName name="A50_" localSheetId="1">#REF!</definedName>
    <definedName name="A50_">#REF!</definedName>
    <definedName name="A70_" localSheetId="6">#REF!</definedName>
    <definedName name="A70_" localSheetId="0">#REF!</definedName>
    <definedName name="A70_" localSheetId="5">#REF!</definedName>
    <definedName name="A70_" localSheetId="2">#REF!</definedName>
    <definedName name="A70_" localSheetId="1">#REF!</definedName>
    <definedName name="A70_">#REF!</definedName>
    <definedName name="A95_" localSheetId="6">#REF!</definedName>
    <definedName name="A95_" localSheetId="0">#REF!</definedName>
    <definedName name="A95_" localSheetId="5">#REF!</definedName>
    <definedName name="A95_" localSheetId="2">#REF!</definedName>
    <definedName name="A95_" localSheetId="1">#REF!</definedName>
    <definedName name="A95_">#REF!</definedName>
    <definedName name="AA" localSheetId="0">#REF!</definedName>
    <definedName name="AA" localSheetId="5" hidden="1">{"'Sheet1'!$L$16"}</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5">#REF!</definedName>
    <definedName name="aâ18" localSheetId="2">#REF!</definedName>
    <definedName name="aâ18" localSheetId="1">#REF!</definedName>
    <definedName name="aâ18">#REF!</definedName>
    <definedName name="AAA">#REF!</definedName>
    <definedName name="aaaa" localSheetId="5" hidden="1">#REF!</definedName>
    <definedName name="aaaa" localSheetId="2" hidden="1">#REF!</definedName>
    <definedName name="aaaa" localSheetId="1" hidden="1">#REF!</definedName>
    <definedName name="aaaa" localSheetId="4" hidden="1">#REF!</definedName>
    <definedName name="aaaa" hidden="1">#REF!</definedName>
    <definedName name="AAAAA" localSheetId="6" hidden="1">{#N/A,#N/A,FALSE,"단축1";#N/A,#N/A,FALSE,"단축2";#N/A,#N/A,FALSE,"단축3";#N/A,#N/A,FALSE,"장축";#N/A,#N/A,FALSE,"4WD"}</definedName>
    <definedName name="AAAAA" localSheetId="0" hidden="1">{#N/A,#N/A,FALSE,"단축1";#N/A,#N/A,FALSE,"단축2";#N/A,#N/A,FALSE,"단축3";#N/A,#N/A,FALSE,"장축";#N/A,#N/A,FALSE,"4WD"}</definedName>
    <definedName name="AAAAA" localSheetId="5"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6">{"th152.xls"}</definedName>
    <definedName name="AAAAAAAAA" localSheetId="0">{"th152.xls"}</definedName>
    <definedName name="AAAAAAAAA" localSheetId="5">{"th152.xls"}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6">{"th152.xls"}</definedName>
    <definedName name="aaaaaaaaaaaaa" localSheetId="0">{"th152.xls"}</definedName>
    <definedName name="aaaaaaaaaaaaa" localSheetId="5">{"th152.xls"}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6"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6" hidden="1">{0}</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5">#REF!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5">#REF!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6" hidden="1">{#N/A,#N/A,FALSE,"단축1";#N/A,#N/A,FALSE,"단축2";#N/A,#N/A,FALSE,"단축3";#N/A,#N/A,FALSE,"장축";#N/A,#N/A,FALSE,"4WD"}</definedName>
    <definedName name="ABDD" localSheetId="0" hidden="1">{#N/A,#N/A,FALSE,"단축1";#N/A,#N/A,FALSE,"단축2";#N/A,#N/A,FALSE,"단축3";#N/A,#N/A,FALSE,"장축";#N/A,#N/A,FALSE,"4WD"}</definedName>
    <definedName name="ABDD" localSheetId="5"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5">#REF!</definedName>
    <definedName name="AC120_" localSheetId="2">#REF!</definedName>
    <definedName name="AC120_" localSheetId="1">#REF!</definedName>
    <definedName name="AC120_">#REF!</definedName>
    <definedName name="AC35_" localSheetId="0">#REF!</definedName>
    <definedName name="AC35_" localSheetId="5">#REF!</definedName>
    <definedName name="AC35_" localSheetId="2">#REF!</definedName>
    <definedName name="AC35_" localSheetId="1">#REF!</definedName>
    <definedName name="AC35_">#REF!</definedName>
    <definedName name="AC50_" localSheetId="0">#REF!</definedName>
    <definedName name="AC50_" localSheetId="5">#REF!</definedName>
    <definedName name="AC50_" localSheetId="2">#REF!</definedName>
    <definedName name="AC50_" localSheetId="1">#REF!</definedName>
    <definedName name="AC50_">#REF!</definedName>
    <definedName name="AC70_" localSheetId="0">#REF!</definedName>
    <definedName name="AC70_" localSheetId="5">#REF!</definedName>
    <definedName name="AC70_" localSheetId="2">#REF!</definedName>
    <definedName name="AC70_" localSheetId="1">#REF!</definedName>
    <definedName name="AC70_">#REF!</definedName>
    <definedName name="AC95_" localSheetId="0">#REF!</definedName>
    <definedName name="AC95_" localSheetId="5">#REF!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6">#REF!</definedName>
    <definedName name="ad" localSheetId="0">#REF!</definedName>
    <definedName name="ad" localSheetId="5">#REF!</definedName>
    <definedName name="ad" localSheetId="2">#REF!</definedName>
    <definedName name="ad" localSheetId="1">#REF!</definedName>
    <definedName name="ad">#REF!</definedName>
    <definedName name="ád">#REF!</definedName>
    <definedName name="ađă" hidden="1">#REF!</definedName>
    <definedName name="adafaffff" localSheetId="6" hidden="1">{"'Sheet1'!$L$16"}</definedName>
    <definedName name="adafaffff" localSheetId="2" hidden="1">{"'Sheet1'!$L$16"}</definedName>
    <definedName name="adafaffff" localSheetId="1" hidden="1">{"'Sheet1'!$L$16"}</definedName>
    <definedName name="adafaffff" hidden="1">{"'Sheet1'!$L$16"}</definedName>
    <definedName name="aDÁGDF" localSheetId="6"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6"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6">#REF!</definedName>
    <definedName name="Address" localSheetId="0">#REF!</definedName>
    <definedName name="Address" localSheetId="5">#REF!</definedName>
    <definedName name="Address" localSheetId="2">#REF!</definedName>
    <definedName name="Address" localSheetId="1">#REF!</definedName>
    <definedName name="Address">#REF!</definedName>
    <definedName name="ADF">'[2]đi hỗ trợ cơ điện'!#REF!</definedName>
    <definedName name="adfds" localSheetId="6"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6"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6">{"th152.xls"}</definedName>
    <definedName name="ADSA" localSheetId="0">{"th152.xls"}</definedName>
    <definedName name="ADSA" localSheetId="5">{"th152.xls"}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6"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6"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6" hidden="1">{"'Sheet1'!$L$16"}</definedName>
    <definedName name="ăfwaf" localSheetId="2" hidden="1">{"'Sheet1'!$L$16"}</definedName>
    <definedName name="ăfwaf" localSheetId="1" hidden="1">{"'Sheet1'!$L$16"}</definedName>
    <definedName name="ăfwaf" hidden="1">{"'Sheet1'!$L$16"}</definedName>
    <definedName name="AG" localSheetId="6"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5">#REF!</definedName>
    <definedName name="Ag_" localSheetId="2">#REF!</definedName>
    <definedName name="Ag_" localSheetId="1">#REF!</definedName>
    <definedName name="Ag_">#REF!</definedName>
    <definedName name="ag15F80" localSheetId="0">#REF!</definedName>
    <definedName name="ag15F80" localSheetId="5">#REF!</definedName>
    <definedName name="ag15F80" localSheetId="2">#REF!</definedName>
    <definedName name="ag15F80" localSheetId="1">#REF!</definedName>
    <definedName name="ag15F80">#REF!</definedName>
    <definedName name="AH" localSheetId="6"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6"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6">{"th152.xls"}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5">#REF!</definedName>
    <definedName name="All_Item" localSheetId="2">#REF!</definedName>
    <definedName name="All_Item" localSheetId="1">#REF!</definedName>
    <definedName name="All_Item">#REF!</definedName>
    <definedName name="ALPHA1" localSheetId="6" hidden="1">{"'Sheet1'!$L$16"}</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6"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6"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6">{"th152.xls"}</definedName>
    <definedName name="anhung2" localSheetId="0">{"th152.xls"}</definedName>
    <definedName name="anhung2" localSheetId="5">{"th152.xls"}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6">#REF!</definedName>
    <definedName name="anpha" localSheetId="0">#REF!</definedName>
    <definedName name="anpha" localSheetId="5">#REF!</definedName>
    <definedName name="anpha" localSheetId="2">#REF!</definedName>
    <definedName name="anpha" localSheetId="1">#REF!</definedName>
    <definedName name="anpha">#REF!</definedName>
    <definedName name="anscount" hidden="1">1</definedName>
    <definedName name="ANTOAN" localSheetId="6" hidden="1">{"'Sheet1'!$L$16"}</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5">#REF!</definedName>
    <definedName name="ap" localSheetId="2">#REF!</definedName>
    <definedName name="ap" localSheetId="1">#REF!</definedName>
    <definedName name="ap">#REF!</definedName>
    <definedName name="Aq" localSheetId="0">#REF!</definedName>
    <definedName name="Aq" localSheetId="5">#REF!</definedName>
    <definedName name="Aq" localSheetId="2">#REF!</definedName>
    <definedName name="Aq" localSheetId="1">#REF!</definedName>
    <definedName name="Aq">#REF!</definedName>
    <definedName name="as" localSheetId="0">#REF!</definedName>
    <definedName name="as" localSheetId="5">#REF!</definedName>
    <definedName name="as" localSheetId="2">#REF!</definedName>
    <definedName name="as" localSheetId="1">#REF!</definedName>
    <definedName name="as">#REF!</definedName>
    <definedName name="AS.BB" localSheetId="1">#REF!</definedName>
    <definedName name="AS.BB">#REF!</definedName>
    <definedName name="As_" localSheetId="0">#REF!</definedName>
    <definedName name="As_" localSheetId="5">#REF!</definedName>
    <definedName name="As_" localSheetId="2">#REF!</definedName>
    <definedName name="As_" localSheetId="1">#REF!</definedName>
    <definedName name="As_">#REF!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6" hidden="1">{"'Sheet1'!$L$16"}</definedName>
    <definedName name="ấSẤ" localSheetId="2" hidden="1">{"'Sheet1'!$L$16"}</definedName>
    <definedName name="ấSẤ" localSheetId="1" hidden="1">{"'Sheet1'!$L$16"}</definedName>
    <definedName name="ấSẤ" hidden="1">{"'Sheet1'!$L$16"}</definedName>
    <definedName name="ASAS" localSheetId="6"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6"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6"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6"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6" hidden="1">{"'Sheet1'!$A$211:$M$235"}</definedName>
    <definedName name="ASDFASDFADF" localSheetId="2" hidden="1">{"'Sheet1'!$A$211:$M$235"}</definedName>
    <definedName name="ASDFASDFADF" localSheetId="1" hidden="1">{"'Sheet1'!$A$211:$M$235"}</definedName>
    <definedName name="ASDFASDFADF" hidden="1">{"'Sheet1'!$A$211:$M$235"}</definedName>
    <definedName name="ASDFF" localSheetId="6"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6" hidden="1">{"'Sheet1'!$L$16"}</definedName>
    <definedName name="AsSDADSADASD" localSheetId="2" hidden="1">{"'Sheet1'!$L$16"}</definedName>
    <definedName name="AsSDADSADASD" localSheetId="1" hidden="1">{"'Sheet1'!$L$16"}</definedName>
    <definedName name="AsSDADSADASD" hidden="1">{"'Sheet1'!$L$16"}</definedName>
    <definedName name="assdewdwe" localSheetId="6"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6" hidden="1">{"'Sheet1'!$L$16"}</definedName>
    <definedName name="asss" localSheetId="2" hidden="1">{"'Sheet1'!$L$16"}</definedName>
    <definedName name="asss" localSheetId="1" hidden="1">{"'Sheet1'!$L$16"}</definedName>
    <definedName name="asss" hidden="1">{"'Sheet1'!$L$16"}</definedName>
    <definedName name="ASSU">#N/A</definedName>
    <definedName name="ASSY" localSheetId="6"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6">#REF!</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6">#REF!</definedName>
    <definedName name="AT대수" localSheetId="0">#REF!</definedName>
    <definedName name="AT대수" localSheetId="5">#REF!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6"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6"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5">#REF!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5">#REF!</definedName>
    <definedName name="BAN" localSheetId="2">#REF!</definedName>
    <definedName name="BAN" localSheetId="1">#REF!</definedName>
    <definedName name="BAN">#REF!</definedName>
    <definedName name="bang" localSheetId="6"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5">#REF!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5">#REF!</definedName>
    <definedName name="bang1" localSheetId="2">#REF!</definedName>
    <definedName name="bang1" localSheetId="1">#REF!</definedName>
    <definedName name="bang1">#REF!</definedName>
    <definedName name="bang2" localSheetId="0">#REF!</definedName>
    <definedName name="bang2" localSheetId="5">#REF!</definedName>
    <definedName name="bang2" localSheetId="2">#REF!</definedName>
    <definedName name="bang2" localSheetId="1">#REF!</definedName>
    <definedName name="bang2">#REF!</definedName>
    <definedName name="bang3" localSheetId="0">#REF!</definedName>
    <definedName name="bang3" localSheetId="5">#REF!</definedName>
    <definedName name="bang3" localSheetId="2">#REF!</definedName>
    <definedName name="bang3" localSheetId="1">#REF!</definedName>
    <definedName name="bang3">#REF!</definedName>
    <definedName name="bang4" localSheetId="0">#REF!</definedName>
    <definedName name="bang4" localSheetId="5">#REF!</definedName>
    <definedName name="bang4" localSheetId="2">#REF!</definedName>
    <definedName name="bang4" localSheetId="1">#REF!</definedName>
    <definedName name="bang4">#REF!</definedName>
    <definedName name="bang5" localSheetId="0">#REF!</definedName>
    <definedName name="bang5" localSheetId="5">#REF!</definedName>
    <definedName name="bang5" localSheetId="2">#REF!</definedName>
    <definedName name="bang5" localSheetId="1">#REF!</definedName>
    <definedName name="bang5">#REF!</definedName>
    <definedName name="bang6" localSheetId="0">#REF!</definedName>
    <definedName name="bang6" localSheetId="5">#REF!</definedName>
    <definedName name="bang6" localSheetId="2">#REF!</definedName>
    <definedName name="bang6" localSheetId="1">#REF!</definedName>
    <definedName name="bang6">#REF!</definedName>
    <definedName name="bangcap">#REF!</definedName>
    <definedName name="bangchu" localSheetId="0">#REF!</definedName>
    <definedName name="bangchu" localSheetId="5">#REF!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6">#REF!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5">#REF!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6" hidden="1">{"'Sheet1'!$L$16"}</definedName>
    <definedName name="banQL" localSheetId="2" hidden="1">{"'Sheet1'!$L$16"}</definedName>
    <definedName name="banQL" localSheetId="1" hidden="1">{"'Sheet1'!$L$16"}</definedName>
    <definedName name="banQL" hidden="1">{"'Sheet1'!$L$16"}</definedName>
    <definedName name="baocao" localSheetId="5">#REF!</definedName>
    <definedName name="baocao" localSheetId="2">#REF!</definedName>
    <definedName name="baocao" localSheetId="1">#REF!</definedName>
    <definedName name="baocao">#REF!</definedName>
    <definedName name="BarData" localSheetId="0">#REF!</definedName>
    <definedName name="BarData" localSheetId="5">#REF!</definedName>
    <definedName name="BarData" localSheetId="2">#REF!</definedName>
    <definedName name="BarData" localSheetId="1">#REF!</definedName>
    <definedName name="BarData">#REF!</definedName>
    <definedName name="BB" localSheetId="0">#REF!</definedName>
    <definedName name="BB" localSheetId="5">#REF!</definedName>
    <definedName name="BB" localSheetId="2">#REF!</definedName>
    <definedName name="BB" localSheetId="1">#REF!</definedName>
    <definedName name="BB">#REF!</definedName>
    <definedName name="bbb" localSheetId="1">#REF!</definedName>
    <definedName name="bbb">#REF!</definedName>
    <definedName name="bbbbbbbbbbbbbbbbb" localSheetId="6" hidden="1">#REF!</definedName>
    <definedName name="bbbbbbbbbbbbbbbbb" localSheetId="1" hidden="1">#REF!</definedName>
    <definedName name="bbbbbbbbbbbbbbbbb" localSheetId="3" hidden="1">#REF!</definedName>
    <definedName name="bbbbbbbbbbbbbbbbb" hidden="1">#REF!</definedName>
    <definedName name="BBBG" localSheetId="6"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6" hidden="1">{"'Sheet1'!$L$16"}</definedName>
    <definedName name="BBKK" localSheetId="2" hidden="1">{"'Sheet1'!$L$16"}</definedName>
    <definedName name="BBKK" localSheetId="1" hidden="1">{"'Sheet1'!$L$16"}</definedName>
    <definedName name="BBKK" hidden="1">{"'Sheet1'!$L$16"}</definedName>
    <definedName name="BBVBV" localSheetId="6" hidden="1">{#N/A,#N/A,FALSE,"기초1"}</definedName>
    <definedName name="BBVBV" localSheetId="2" hidden="1">{#N/A,#N/A,FALSE,"기초1"}</definedName>
    <definedName name="BBVBV" localSheetId="1" hidden="1">{#N/A,#N/A,FALSE,"기초1"}</definedName>
    <definedName name="BBVBV" hidden="1">{#N/A,#N/A,FALSE,"기초1"}</definedName>
    <definedName name="BCC" localSheetId="6">{"th152.xls"}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5">#REF!</definedName>
    <definedName name="Bcthu" localSheetId="2">#REF!</definedName>
    <definedName name="Bcthu" localSheetId="1">#REF!</definedName>
    <definedName name="Bcthu">#REF!</definedName>
    <definedName name="bd" localSheetId="0">#REF!</definedName>
    <definedName name="bd" localSheetId="5">#REF!</definedName>
    <definedName name="bd" localSheetId="2">#REF!</definedName>
    <definedName name="bd" localSheetId="1">#REF!</definedName>
    <definedName name="bd">#REF!</definedName>
    <definedName name="BDAY" localSheetId="1">#REF!</definedName>
    <definedName name="BDAY">#REF!</definedName>
    <definedName name="BDBDB" localSheetId="6"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6"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5">#REF!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5">#REF!</definedName>
    <definedName name="Be_tong_duc_san" localSheetId="2">#REF!</definedName>
    <definedName name="Be_tong_duc_san" localSheetId="1">#REF!</definedName>
    <definedName name="Be_tong_duc_san">#REF!</definedName>
    <definedName name="begin" localSheetId="0">#REF!</definedName>
    <definedName name="begin" localSheetId="5">#REF!</definedName>
    <definedName name="begin" localSheetId="2">#REF!</definedName>
    <definedName name="begin" localSheetId="1">#REF!</definedName>
    <definedName name="begin">#REF!</definedName>
    <definedName name="bengam" localSheetId="0">#REF!</definedName>
    <definedName name="bengam" localSheetId="5">#REF!</definedName>
    <definedName name="bengam" localSheetId="2">#REF!</definedName>
    <definedName name="bengam" localSheetId="1">#REF!</definedName>
    <definedName name="bengam">#REF!</definedName>
    <definedName name="benuoc" localSheetId="0">#REF!</definedName>
    <definedName name="benuoc" localSheetId="5">#REF!</definedName>
    <definedName name="benuoc" localSheetId="2">#REF!</definedName>
    <definedName name="benuoc" localSheetId="1">#REF!</definedName>
    <definedName name="benuoc">#REF!</definedName>
    <definedName name="beta" localSheetId="0">#REF!</definedName>
    <definedName name="beta" localSheetId="5">#REF!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6"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6"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6"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5">#REF!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5">#REF!</definedName>
    <definedName name="BINHTHANH1" localSheetId="2">#REF!</definedName>
    <definedName name="BINHTHANH1" localSheetId="1">#REF!</definedName>
    <definedName name="BINHTHANH1">#REF!</definedName>
    <definedName name="BINHTHANH2" localSheetId="0">#REF!</definedName>
    <definedName name="BINHTHANH2" localSheetId="5">#REF!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5">#REF!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5">#REF!</definedName>
    <definedName name="BLOCK1" localSheetId="2">#REF!</definedName>
    <definedName name="BLOCK1" localSheetId="1">#REF!</definedName>
    <definedName name="BLOCK1">#REF!</definedName>
    <definedName name="BLOCK2" localSheetId="0">#REF!</definedName>
    <definedName name="BLOCK2" localSheetId="5">#REF!</definedName>
    <definedName name="BLOCK2" localSheetId="2">#REF!</definedName>
    <definedName name="BLOCK2" localSheetId="1">#REF!</definedName>
    <definedName name="BLOCK2">#REF!</definedName>
    <definedName name="BLOCK3" localSheetId="0">#REF!</definedName>
    <definedName name="BLOCK3" localSheetId="5">#REF!</definedName>
    <definedName name="BLOCK3" localSheetId="2">#REF!</definedName>
    <definedName name="BLOCK3" localSheetId="1">#REF!</definedName>
    <definedName name="BLOCK3">#REF!</definedName>
    <definedName name="blong" localSheetId="0">#REF!</definedName>
    <definedName name="blong" localSheetId="5">#REF!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6" hidden="1">{"'Sheet1'!$L$16"}</definedName>
    <definedName name="bn" localSheetId="0" hidden="1">{"'Sheet1'!$L$16"}</definedName>
    <definedName name="bn" localSheetId="5"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6"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5">#REF!</definedName>
    <definedName name="BOQ" localSheetId="2">#REF!</definedName>
    <definedName name="BOQ" localSheetId="1">#REF!</definedName>
    <definedName name="BOQ">#REF!</definedName>
    <definedName name="bp" localSheetId="0">#REF!</definedName>
    <definedName name="bp" localSheetId="5">#REF!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5">#REF!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5">#REF!</definedName>
    <definedName name="bson" localSheetId="2">#REF!</definedName>
    <definedName name="bson" localSheetId="1">#REF!</definedName>
    <definedName name="bson">#REF!</definedName>
    <definedName name="bsxasxas" localSheetId="6"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5">#REF!</definedName>
    <definedName name="bt" localSheetId="2">#REF!</definedName>
    <definedName name="bt" localSheetId="1">#REF!</definedName>
    <definedName name="bt">#REF!</definedName>
    <definedName name="BT_125" localSheetId="0">#REF!</definedName>
    <definedName name="BT_125" localSheetId="5">#REF!</definedName>
    <definedName name="BT_125" localSheetId="2">#REF!</definedName>
    <definedName name="BT_125" localSheetId="1">#REF!</definedName>
    <definedName name="BT_125">#REF!</definedName>
    <definedName name="BT200_50" localSheetId="0">#REF!</definedName>
    <definedName name="BT200_50" localSheetId="5">#REF!</definedName>
    <definedName name="BT200_50" localSheetId="2">#REF!</definedName>
    <definedName name="BT200_50" localSheetId="1">#REF!</definedName>
    <definedName name="BT200_50">#REF!</definedName>
    <definedName name="BTÂ" localSheetId="0">#REF!</definedName>
    <definedName name="BTÂ" localSheetId="5">#REF!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5">#REF!</definedName>
    <definedName name="btchiuaxitm300" localSheetId="2">#REF!</definedName>
    <definedName name="btchiuaxitm300" localSheetId="1">#REF!</definedName>
    <definedName name="btchiuaxitm300">#REF!</definedName>
    <definedName name="BTchiuaxm200" localSheetId="0">#REF!</definedName>
    <definedName name="BTchiuaxm200" localSheetId="5">#REF!</definedName>
    <definedName name="BTchiuaxm200" localSheetId="2">#REF!</definedName>
    <definedName name="BTchiuaxm200" localSheetId="1">#REF!</definedName>
    <definedName name="BTchiuaxm200">#REF!</definedName>
    <definedName name="btcocM400" localSheetId="0">#REF!</definedName>
    <definedName name="btcocM400" localSheetId="5">#REF!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5">#REF!</definedName>
    <definedName name="btham" localSheetId="2">#REF!</definedName>
    <definedName name="btham" localSheetId="1">#REF!</definedName>
    <definedName name="btham">#REF!</definedName>
    <definedName name="btl" localSheetId="6"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5">#REF!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5">#REF!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5">#REF!</definedName>
    <definedName name="BVCISUMMARY" localSheetId="2">#REF!</definedName>
    <definedName name="BVCISUMMARY" localSheetId="1">#REF!</definedName>
    <definedName name="BVCISUMMARY">#REF!</definedName>
    <definedName name="bvngoai" localSheetId="0">#REF!</definedName>
    <definedName name="bvngoai" localSheetId="5">#REF!</definedName>
    <definedName name="bvngoai" localSheetId="2">#REF!</definedName>
    <definedName name="bvngoai" localSheetId="1">#REF!</definedName>
    <definedName name="bvngoai">#REF!</definedName>
    <definedName name="bvtrong" localSheetId="0">#REF!</definedName>
    <definedName name="bvtrong" localSheetId="5">#REF!</definedName>
    <definedName name="bvtrong" localSheetId="2">#REF!</definedName>
    <definedName name="bvtrong" localSheetId="1">#REF!</definedName>
    <definedName name="bvtrong">#REF!</definedName>
    <definedName name="C." localSheetId="0">#REF!</definedName>
    <definedName name="C." localSheetId="5">#REF!</definedName>
    <definedName name="C." localSheetId="2">#REF!</definedName>
    <definedName name="C." localSheetId="1">#REF!</definedName>
    <definedName name="C.">#REF!</definedName>
    <definedName name="C.1.1..Phat_tuyen" localSheetId="0">#REF!</definedName>
    <definedName name="C.1.1..Phat_tuyen" localSheetId="5">#REF!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5">#REF!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5">#REF!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5">#REF!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5">#REF!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5">#REF!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5">#REF!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5">#REF!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5">#REF!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5">#REF!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5">#REF!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5">#REF!</definedName>
    <definedName name="C.2.2..VC_T_cong_CG" localSheetId="2">#REF!</definedName>
    <definedName name="C.2.2..VC_T_cong_CG" localSheetId="1">#REF!</definedName>
    <definedName name="C.2.2..VC_T_cong_CG">#REF!</definedName>
    <definedName name="C.2.3..Boc_do" localSheetId="0">#REF!</definedName>
    <definedName name="C.2.3..Boc_do" localSheetId="5">#REF!</definedName>
    <definedName name="C.2.3..Boc_do" localSheetId="2">#REF!</definedName>
    <definedName name="C.2.3..Boc_do" localSheetId="1">#REF!</definedName>
    <definedName name="C.2.3..Boc_do">#REF!</definedName>
    <definedName name="C.3.1..Dao_dat_mong_cot" localSheetId="0">#REF!</definedName>
    <definedName name="C.3.1..Dao_dat_mong_cot" localSheetId="5">#REF!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5">#REF!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5">#REF!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5">#REF!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5">#REF!</definedName>
    <definedName name="C.3.5..Dap_bo_bao" localSheetId="2">#REF!</definedName>
    <definedName name="C.3.5..Dap_bo_bao" localSheetId="1">#REF!</definedName>
    <definedName name="C.3.5..Dap_bo_bao">#REF!</definedName>
    <definedName name="C.3.6..Bom_tat_nuoc" localSheetId="0">#REF!</definedName>
    <definedName name="C.3.6..Bom_tat_nuoc" localSheetId="5">#REF!</definedName>
    <definedName name="C.3.6..Bom_tat_nuoc" localSheetId="2">#REF!</definedName>
    <definedName name="C.3.6..Bom_tat_nuoc" localSheetId="1">#REF!</definedName>
    <definedName name="C.3.6..Bom_tat_nuoc">#REF!</definedName>
    <definedName name="C.3.7..Dao_bun" localSheetId="0">#REF!</definedName>
    <definedName name="C.3.7..Dao_bun" localSheetId="5">#REF!</definedName>
    <definedName name="C.3.7..Dao_bun" localSheetId="2">#REF!</definedName>
    <definedName name="C.3.7..Dao_bun" localSheetId="1">#REF!</definedName>
    <definedName name="C.3.7..Dao_bun">#REF!</definedName>
    <definedName name="C.3.8..Dap_cat_CT" localSheetId="0">#REF!</definedName>
    <definedName name="C.3.8..Dap_cat_CT" localSheetId="5">#REF!</definedName>
    <definedName name="C.3.8..Dap_cat_CT" localSheetId="2">#REF!</definedName>
    <definedName name="C.3.8..Dap_cat_CT" localSheetId="1">#REF!</definedName>
    <definedName name="C.3.8..Dap_cat_CT">#REF!</definedName>
    <definedName name="C.3.9..Dao_pha_da" localSheetId="0">#REF!</definedName>
    <definedName name="C.3.9..Dao_pha_da" localSheetId="5">#REF!</definedName>
    <definedName name="C.3.9..Dao_pha_da" localSheetId="2">#REF!</definedName>
    <definedName name="C.3.9..Dao_pha_da" localSheetId="1">#REF!</definedName>
    <definedName name="C.3.9..Dao_pha_da">#REF!</definedName>
    <definedName name="C.4.1.Cot_thep" localSheetId="0">#REF!</definedName>
    <definedName name="C.4.1.Cot_thep" localSheetId="5">#REF!</definedName>
    <definedName name="C.4.1.Cot_thep" localSheetId="2">#REF!</definedName>
    <definedName name="C.4.1.Cot_thep" localSheetId="1">#REF!</definedName>
    <definedName name="C.4.1.Cot_thep">#REF!</definedName>
    <definedName name="C.4.2..Van_khuon" localSheetId="0">#REF!</definedName>
    <definedName name="C.4.2..Van_khuon" localSheetId="5">#REF!</definedName>
    <definedName name="C.4.2..Van_khuon" localSheetId="2">#REF!</definedName>
    <definedName name="C.4.2..Van_khuon" localSheetId="1">#REF!</definedName>
    <definedName name="C.4.2..Van_khuon">#REF!</definedName>
    <definedName name="C.4.3..Be_tong" localSheetId="0">#REF!</definedName>
    <definedName name="C.4.3..Be_tong" localSheetId="5">#REF!</definedName>
    <definedName name="C.4.3..Be_tong" localSheetId="2">#REF!</definedName>
    <definedName name="C.4.3..Be_tong" localSheetId="1">#REF!</definedName>
    <definedName name="C.4.3..Be_tong">#REF!</definedName>
    <definedName name="C.4.4..Lap_BT_D.San" localSheetId="0">#REF!</definedName>
    <definedName name="C.4.4..Lap_BT_D.San" localSheetId="5">#REF!</definedName>
    <definedName name="C.4.4..Lap_BT_D.San" localSheetId="2">#REF!</definedName>
    <definedName name="C.4.4..Lap_BT_D.San" localSheetId="1">#REF!</definedName>
    <definedName name="C.4.4..Lap_BT_D.San">#REF!</definedName>
    <definedName name="C.4.5..Xay_da_hoc" localSheetId="0">#REF!</definedName>
    <definedName name="C.4.5..Xay_da_hoc" localSheetId="5">#REF!</definedName>
    <definedName name="C.4.5..Xay_da_hoc" localSheetId="2">#REF!</definedName>
    <definedName name="C.4.5..Xay_da_hoc" localSheetId="1">#REF!</definedName>
    <definedName name="C.4.5..Xay_da_hoc">#REF!</definedName>
    <definedName name="C.4.6..Dong_coc" localSheetId="0">#REF!</definedName>
    <definedName name="C.4.6..Dong_coc" localSheetId="5">#REF!</definedName>
    <definedName name="C.4.6..Dong_coc" localSheetId="2">#REF!</definedName>
    <definedName name="C.4.6..Dong_coc" localSheetId="1">#REF!</definedName>
    <definedName name="C.4.6..Dong_coc">#REF!</definedName>
    <definedName name="C.4.7..Quet_Bi_tum" localSheetId="0">#REF!</definedName>
    <definedName name="C.4.7..Quet_Bi_tum" localSheetId="5">#REF!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5">#REF!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5">#REF!</definedName>
    <definedName name="C.5.2..Lap_cot_BT" localSheetId="2">#REF!</definedName>
    <definedName name="C.5.2..Lap_cot_BT" localSheetId="1">#REF!</definedName>
    <definedName name="C.5.2..Lap_cot_BT">#REF!</definedName>
    <definedName name="C.5.3..Lap_dat_xa" localSheetId="0">#REF!</definedName>
    <definedName name="C.5.3..Lap_dat_xa" localSheetId="5">#REF!</definedName>
    <definedName name="C.5.3..Lap_dat_xa" localSheetId="2">#REF!</definedName>
    <definedName name="C.5.3..Lap_dat_xa" localSheetId="1">#REF!</definedName>
    <definedName name="C.5.3..Lap_dat_xa">#REF!</definedName>
    <definedName name="C.5.4..Lap_tiep_dia" localSheetId="0">#REF!</definedName>
    <definedName name="C.5.4..Lap_tiep_dia" localSheetId="5">#REF!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5">#REF!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5">#REF!</definedName>
    <definedName name="C.6.1..Lap_su_dung" localSheetId="2">#REF!</definedName>
    <definedName name="C.6.1..Lap_su_dung" localSheetId="1">#REF!</definedName>
    <definedName name="C.6.1..Lap_su_dung">#REF!</definedName>
    <definedName name="C.6.2..Lap_su_CS" localSheetId="0">#REF!</definedName>
    <definedName name="C.6.2..Lap_su_CS" localSheetId="5">#REF!</definedName>
    <definedName name="C.6.2..Lap_su_CS" localSheetId="2">#REF!</definedName>
    <definedName name="C.6.2..Lap_su_CS" localSheetId="1">#REF!</definedName>
    <definedName name="C.6.2..Lap_su_CS">#REF!</definedName>
    <definedName name="C.6.3..Su_chuoi_do" localSheetId="0">#REF!</definedName>
    <definedName name="C.6.3..Su_chuoi_do" localSheetId="5">#REF!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5">#REF!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5">#REF!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5">#REF!</definedName>
    <definedName name="C.6.6..Ep_noi_day" localSheetId="2">#REF!</definedName>
    <definedName name="C.6.6..Ep_noi_day" localSheetId="1">#REF!</definedName>
    <definedName name="C.6.6..Ep_noi_day">#REF!</definedName>
    <definedName name="C.6.7..KD_vuot_CN" localSheetId="0">#REF!</definedName>
    <definedName name="C.6.7..KD_vuot_CN" localSheetId="5">#REF!</definedName>
    <definedName name="C.6.7..KD_vuot_CN" localSheetId="2">#REF!</definedName>
    <definedName name="C.6.7..KD_vuot_CN" localSheetId="1">#REF!</definedName>
    <definedName name="C.6.7..KD_vuot_CN">#REF!</definedName>
    <definedName name="C.6.8..Rai_cang_day" localSheetId="0">#REF!</definedName>
    <definedName name="C.6.8..Rai_cang_day" localSheetId="5">#REF!</definedName>
    <definedName name="C.6.8..Rai_cang_day" localSheetId="2">#REF!</definedName>
    <definedName name="C.6.8..Rai_cang_day" localSheetId="1">#REF!</definedName>
    <definedName name="C.6.8..Rai_cang_day">#REF!</definedName>
    <definedName name="C.6.9..Cap_quang" localSheetId="0">#REF!</definedName>
    <definedName name="C.6.9..Cap_quang" localSheetId="5">#REF!</definedName>
    <definedName name="C.6.9..Cap_quang" localSheetId="2">#REF!</definedName>
    <definedName name="C.6.9..Cap_quang" localSheetId="1">#REF!</definedName>
    <definedName name="C.6.9..Cap_quang">#REF!</definedName>
    <definedName name="C_" localSheetId="0">#REF!</definedName>
    <definedName name="C_" localSheetId="5">#REF!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6"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6"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6">#REF!</definedName>
    <definedName name="cao" localSheetId="0">#REF!</definedName>
    <definedName name="cao" localSheetId="5">#REF!</definedName>
    <definedName name="cao" localSheetId="2">#REF!</definedName>
    <definedName name="cao" localSheetId="1">#REF!</definedName>
    <definedName name="cao">#REF!</definedName>
    <definedName name="cap" localSheetId="0">#REF!</definedName>
    <definedName name="cap" localSheetId="5">#REF!</definedName>
    <definedName name="cap" localSheetId="2">#REF!</definedName>
    <definedName name="cap" localSheetId="1">#REF!</definedName>
    <definedName name="cap">#REF!</definedName>
    <definedName name="cap0.7" localSheetId="0">#REF!</definedName>
    <definedName name="cap0.7" localSheetId="5">#REF!</definedName>
    <definedName name="cap0.7" localSheetId="2">#REF!</definedName>
    <definedName name="cap0.7" localSheetId="1">#REF!</definedName>
    <definedName name="cap0.7">#REF!</definedName>
    <definedName name="CAS" localSheetId="6" hidden="1">{#N/A,#N/A,FALSE,"인원";#N/A,#N/A,FALSE,"비용2";#N/A,#N/A,FALSE,"비용1";#N/A,#N/A,FALSE,"비용";#N/A,#N/A,FALSE,"보증2";#N/A,#N/A,FALSE,"보증1";#N/A,#N/A,FALSE,"보증";#N/A,#N/A,FALSE,"손익1";#N/A,#N/A,FALSE,"손익";#N/A,#N/A,FALSE,"부서별매출";#N/A,#N/A,FALSE,"매출"}</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6">#REF!</definedName>
    <definedName name="Cat" localSheetId="0">#REF!</definedName>
    <definedName name="Cat" localSheetId="5">#REF!</definedName>
    <definedName name="Cat" localSheetId="2">#REF!</definedName>
    <definedName name="Cat" localSheetId="1">#REF!</definedName>
    <definedName name="Cat">#REF!</definedName>
    <definedName name="catch방안" localSheetId="6" hidden="1">{#N/A,#N/A,FALSE,"인원";#N/A,#N/A,FALSE,"비용2";#N/A,#N/A,FALSE,"비용1";#N/A,#N/A,FALSE,"비용";#N/A,#N/A,FALSE,"보증2";#N/A,#N/A,FALSE,"보증1";#N/A,#N/A,FALSE,"보증";#N/A,#N/A,FALSE,"손익1";#N/A,#N/A,FALSE,"손익";#N/A,#N/A,FALSE,"부서별매출";#N/A,#N/A,FALSE,"매출"}</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6">#REF!</definedName>
    <definedName name="Category_All" localSheetId="0">#REF!</definedName>
    <definedName name="Category_All" localSheetId="5">#REF!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5">#REF!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6" hidden="1">{"'Sheet1'!$L$16"}</definedName>
    <definedName name="cay" localSheetId="2" hidden="1">{"'Sheet1'!$L$16"}</definedName>
    <definedName name="cay" localSheetId="1" hidden="1">{"'Sheet1'!$L$16"}</definedName>
    <definedName name="cay" hidden="1">{"'Sheet1'!$L$16"}</definedName>
    <definedName name="Cb" localSheetId="6">#REF!</definedName>
    <definedName name="Cb" localSheetId="0">#REF!</definedName>
    <definedName name="Cb" localSheetId="5">#REF!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5">#REF!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6" hidden="1">{#N/A,#N/A,FALSE,"단축1";#N/A,#N/A,FALSE,"단축2";#N/A,#N/A,FALSE,"단축3";#N/A,#N/A,FALSE,"장축";#N/A,#N/A,FALSE,"4WD"}</definedName>
    <definedName name="cccddd" localSheetId="0" hidden="1">{#N/A,#N/A,FALSE,"단축1";#N/A,#N/A,FALSE,"단축2";#N/A,#N/A,FALSE,"단축3";#N/A,#N/A,FALSE,"장축";#N/A,#N/A,FALSE,"4WD"}</definedName>
    <definedName name="cccddd" localSheetId="5"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5">#REF!</definedName>
    <definedName name="CCS" localSheetId="2">#REF!</definedName>
    <definedName name="CCS" localSheetId="1">#REF!</definedName>
    <definedName name="CCS">#REF!</definedName>
    <definedName name="cd" localSheetId="0">#REF!</definedName>
    <definedName name="cd" localSheetId="5">#REF!</definedName>
    <definedName name="cd" localSheetId="2">#REF!</definedName>
    <definedName name="cd" localSheetId="1">#REF!</definedName>
    <definedName name="cd">#REF!</definedName>
    <definedName name="CĐ" localSheetId="6">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5">#REF!</definedName>
    <definedName name="CDCDZ22" localSheetId="2">#REF!</definedName>
    <definedName name="CDCDZ22" localSheetId="1">#REF!</definedName>
    <definedName name="CDCDZ22">#REF!</definedName>
    <definedName name="CDD" localSheetId="0">#REF!</definedName>
    <definedName name="CDD" localSheetId="5">#REF!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5">#REF!</definedName>
    <definedName name="CDEDZ04" localSheetId="2">#REF!</definedName>
    <definedName name="CDEDZ04" localSheetId="1">#REF!</definedName>
    <definedName name="CDEDZ04">#REF!</definedName>
    <definedName name="CDEDZ22" localSheetId="0">#REF!</definedName>
    <definedName name="CDEDZ22" localSheetId="5">#REF!</definedName>
    <definedName name="CDEDZ22" localSheetId="2">#REF!</definedName>
    <definedName name="CDEDZ22" localSheetId="1">#REF!</definedName>
    <definedName name="CDEDZ22">#REF!</definedName>
    <definedName name="Cdh">#N/A</definedName>
    <definedName name="cdn" localSheetId="6">#REF!</definedName>
    <definedName name="cdn" localSheetId="0">#REF!</definedName>
    <definedName name="cdn" localSheetId="5">#REF!</definedName>
    <definedName name="cdn" localSheetId="2">#REF!</definedName>
    <definedName name="cdn" localSheetId="1">#REF!</definedName>
    <definedName name="cdn">#REF!</definedName>
    <definedName name="Cdnum" localSheetId="6">#REF!</definedName>
    <definedName name="Cdnum" localSheetId="0">#REF!</definedName>
    <definedName name="Cdnum" localSheetId="5">#REF!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6"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5">#REF!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5">#REF!</definedName>
    <definedName name="chay1" localSheetId="2">#REF!</definedName>
    <definedName name="chay1" localSheetId="1">#REF!</definedName>
    <definedName name="chay1">#REF!</definedName>
    <definedName name="chay10" localSheetId="0">#REF!</definedName>
    <definedName name="chay10" localSheetId="5">#REF!</definedName>
    <definedName name="chay10" localSheetId="2">#REF!</definedName>
    <definedName name="chay10" localSheetId="1">#REF!</definedName>
    <definedName name="chay10">#REF!</definedName>
    <definedName name="chay2" localSheetId="0">#REF!</definedName>
    <definedName name="chay2" localSheetId="5">#REF!</definedName>
    <definedName name="chay2" localSheetId="2">#REF!</definedName>
    <definedName name="chay2" localSheetId="1">#REF!</definedName>
    <definedName name="chay2">#REF!</definedName>
    <definedName name="chay3" localSheetId="0">#REF!</definedName>
    <definedName name="chay3" localSheetId="5">#REF!</definedName>
    <definedName name="chay3" localSheetId="2">#REF!</definedName>
    <definedName name="chay3" localSheetId="1">#REF!</definedName>
    <definedName name="chay3">#REF!</definedName>
    <definedName name="chay4" localSheetId="0">#REF!</definedName>
    <definedName name="chay4" localSheetId="5">#REF!</definedName>
    <definedName name="chay4" localSheetId="2">#REF!</definedName>
    <definedName name="chay4" localSheetId="1">#REF!</definedName>
    <definedName name="chay4">#REF!</definedName>
    <definedName name="chay5" localSheetId="0">#REF!</definedName>
    <definedName name="chay5" localSheetId="5">#REF!</definedName>
    <definedName name="chay5" localSheetId="2">#REF!</definedName>
    <definedName name="chay5" localSheetId="1">#REF!</definedName>
    <definedName name="chay5">#REF!</definedName>
    <definedName name="chay6" localSheetId="0">#REF!</definedName>
    <definedName name="chay6" localSheetId="5">#REF!</definedName>
    <definedName name="chay6" localSheetId="2">#REF!</definedName>
    <definedName name="chay6" localSheetId="1">#REF!</definedName>
    <definedName name="chay6">#REF!</definedName>
    <definedName name="chay7" localSheetId="0">#REF!</definedName>
    <definedName name="chay7" localSheetId="5">#REF!</definedName>
    <definedName name="chay7" localSheetId="2">#REF!</definedName>
    <definedName name="chay7" localSheetId="1">#REF!</definedName>
    <definedName name="chay7">#REF!</definedName>
    <definedName name="chay8" localSheetId="0">#REF!</definedName>
    <definedName name="chay8" localSheetId="5">#REF!</definedName>
    <definedName name="chay8" localSheetId="2">#REF!</definedName>
    <definedName name="chay8" localSheetId="1">#REF!</definedName>
    <definedName name="chay8">#REF!</definedName>
    <definedName name="chay9" localSheetId="0">#REF!</definedName>
    <definedName name="chay9" localSheetId="5">#REF!</definedName>
    <definedName name="chay9" localSheetId="2">#REF!</definedName>
    <definedName name="chay9" localSheetId="1">#REF!</definedName>
    <definedName name="chay9">#REF!</definedName>
    <definedName name="chietchai2" localSheetId="6"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6"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5">#REF!</definedName>
    <definedName name="chiphi" localSheetId="2">#REF!</definedName>
    <definedName name="chiphi" localSheetId="1">#REF!</definedName>
    <definedName name="chiphi">#REF!</definedName>
    <definedName name="chl" localSheetId="6"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6">'BAN LUONG TAU'!Choices_Wrapper</definedName>
    <definedName name="Choices_Wrapper">#N/A</definedName>
    <definedName name="CHSO4" localSheetId="0">#REF!</definedName>
    <definedName name="CHSO4" localSheetId="5">#REF!</definedName>
    <definedName name="CHSO4" localSheetId="2">#REF!</definedName>
    <definedName name="CHSO4" localSheetId="1">#REF!</definedName>
    <definedName name="CHSO4">#REF!</definedName>
    <definedName name="chuannangluc">#REF!</definedName>
    <definedName name="chucdanh">#REF!</definedName>
    <definedName name="chulai" localSheetId="6" hidden="1">{"'Sheet1'!$L$16"}</definedName>
    <definedName name="chulai" localSheetId="0" hidden="1">{"'Sheet1'!$L$16"}</definedName>
    <definedName name="chulai" localSheetId="5"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6"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6" hidden="1">{#N/A,#N/A,FALSE,"단축1";#N/A,#N/A,FALSE,"단축2";#N/A,#N/A,FALSE,"단축3";#N/A,#N/A,FALSE,"장축";#N/A,#N/A,FALSE,"4WD"}</definedName>
    <definedName name="ci" localSheetId="0" hidden="1">{#N/A,#N/A,FALSE,"단축1";#N/A,#N/A,FALSE,"단축2";#N/A,#N/A,FALSE,"단축3";#N/A,#N/A,FALSE,"장축";#N/A,#N/A,FALSE,"4WD"}</definedName>
    <definedName name="ci" localSheetId="5"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6">#REF!</definedName>
    <definedName name="City" localSheetId="0">#REF!</definedName>
    <definedName name="City" localSheetId="5">#REF!</definedName>
    <definedName name="City" localSheetId="2">#REF!</definedName>
    <definedName name="City" localSheetId="1">#REF!</definedName>
    <definedName name="City">#REF!</definedName>
    <definedName name="CK" localSheetId="6">#REF!</definedName>
    <definedName name="CK" localSheetId="0">#REF!</definedName>
    <definedName name="CK" localSheetId="5">#REF!</definedName>
    <definedName name="CK" localSheetId="2">#REF!</definedName>
    <definedName name="CK" localSheetId="1">#REF!</definedName>
    <definedName name="CK">#REF!</definedName>
    <definedName name="CL" localSheetId="6">#REF!</definedName>
    <definedName name="CL" localSheetId="0">#REF!</definedName>
    <definedName name="CL" localSheetId="5">#REF!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5">#REF!</definedName>
    <definedName name="CLVCTB" localSheetId="2">#REF!</definedName>
    <definedName name="CLVCTB" localSheetId="1">#REF!</definedName>
    <definedName name="CLVCTB">#REF!</definedName>
    <definedName name="CLVL" localSheetId="0">#REF!</definedName>
    <definedName name="CLVL" localSheetId="5">#REF!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5">#REF!</definedName>
    <definedName name="Co" localSheetId="2">#REF!</definedName>
    <definedName name="Co" localSheetId="1">#REF!</definedName>
    <definedName name="Co">#REF!</definedName>
    <definedName name="COAT">#REF!</definedName>
    <definedName name="coc" localSheetId="0">#REF!</definedName>
    <definedName name="coc" localSheetId="5">#REF!</definedName>
    <definedName name="coc" localSheetId="2">#REF!</definedName>
    <definedName name="coc" localSheetId="1">#REF!</definedName>
    <definedName name="coc">#REF!</definedName>
    <definedName name="cocbtct" localSheetId="0">#REF!</definedName>
    <definedName name="cocbtct" localSheetId="5">#REF!</definedName>
    <definedName name="cocbtct" localSheetId="2">#REF!</definedName>
    <definedName name="cocbtct" localSheetId="1">#REF!</definedName>
    <definedName name="cocbtct">#REF!</definedName>
    <definedName name="coccat" localSheetId="6"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5">#REF!</definedName>
    <definedName name="cocot" localSheetId="2">#REF!</definedName>
    <definedName name="cocot" localSheetId="1">#REF!</definedName>
    <definedName name="cocot">#REF!</definedName>
    <definedName name="cocott" localSheetId="0">#REF!</definedName>
    <definedName name="cocott" localSheetId="5">#REF!</definedName>
    <definedName name="cocott" localSheetId="2">#REF!</definedName>
    <definedName name="cocott" localSheetId="1">#REF!</definedName>
    <definedName name="cocott">#REF!</definedName>
    <definedName name="Code" localSheetId="6" hidden="1">#REF!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ãn" localSheetId="0">#REF!</definedName>
    <definedName name="Cöï_ly_vaän_chuyeãn" localSheetId="5">#REF!</definedName>
    <definedName name="Cöï_ly_vaän_chuyeãn" localSheetId="2">#REF!</definedName>
    <definedName name="Cöï_ly_vaän_chuyeãn" localSheetId="1">#REF!</definedName>
    <definedName name="Cöï_ly_vaän_chuyeãn">#REF!</definedName>
    <definedName name="CÖÏ_LY_VAÄN_CHUYEÅN" localSheetId="0">#REF!</definedName>
    <definedName name="CÖÏ_LY_VAÄN_CHUYEÅN" localSheetId="5">#REF!</definedName>
    <definedName name="CÖÏ_LY_VAÄN_CHUYEÅN" localSheetId="2">#REF!</definedName>
    <definedName name="CÖÏ_LY_VAÄN_CHUYEÅN" localSheetId="1">#REF!</definedName>
    <definedName name="CÖÏ_LY_VAÄN_CHUYEÅ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6">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5">#REF!</definedName>
    <definedName name="COMMON" localSheetId="2">#REF!</definedName>
    <definedName name="COMMON" localSheetId="1">#REF!</definedName>
    <definedName name="COMMON">#REF!</definedName>
    <definedName name="comong" localSheetId="0">#REF!</definedName>
    <definedName name="comong" localSheetId="5">#REF!</definedName>
    <definedName name="comong" localSheetId="2">#REF!</definedName>
    <definedName name="comong" localSheetId="1">#REF!</definedName>
    <definedName name="comong">#REF!</definedName>
    <definedName name="Company" localSheetId="0">#REF!</definedName>
    <definedName name="Company" localSheetId="5">#REF!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5">#REF!</definedName>
    <definedName name="CON_EQP_COS" localSheetId="2">#REF!</definedName>
    <definedName name="CON_EQP_COS" localSheetId="1">#REF!</definedName>
    <definedName name="CON_EQP_COS">#REF!</definedName>
    <definedName name="CON_EQP_COST" localSheetId="0">#REF!</definedName>
    <definedName name="CON_EQP_COST" localSheetId="5">#REF!</definedName>
    <definedName name="CON_EQP_COST" localSheetId="2">#REF!</definedName>
    <definedName name="CON_EQP_COST" localSheetId="1">#REF!</definedName>
    <definedName name="CON_EQP_COST">#REF!</definedName>
    <definedName name="CONCEPT" localSheetId="6"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6" hidden="1">{"'Sheet1'!$L$16"}</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5">#REF!</definedName>
    <definedName name="Cong_HM_DTCT" localSheetId="2">#REF!</definedName>
    <definedName name="Cong_HM_DTCT" localSheetId="1">#REF!</definedName>
    <definedName name="Cong_HM_DTCT">#REF!</definedName>
    <definedName name="Cong_M_DTCT" localSheetId="0">#REF!</definedName>
    <definedName name="Cong_M_DTCT" localSheetId="5">#REF!</definedName>
    <definedName name="Cong_M_DTCT" localSheetId="2">#REF!</definedName>
    <definedName name="Cong_M_DTCT" localSheetId="1">#REF!</definedName>
    <definedName name="Cong_M_DTCT">#REF!</definedName>
    <definedName name="Cong_NC_DTCT" localSheetId="0">#REF!</definedName>
    <definedName name="Cong_NC_DTCT" localSheetId="5">#REF!</definedName>
    <definedName name="Cong_NC_DTCT" localSheetId="2">#REF!</definedName>
    <definedName name="Cong_NC_DTCT" localSheetId="1">#REF!</definedName>
    <definedName name="Cong_NC_DTCT">#REF!</definedName>
    <definedName name="cong_tac_khac" localSheetId="0">#REF!</definedName>
    <definedName name="cong_tac_khac" localSheetId="5">#REF!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6">#REF!</definedName>
    <definedName name="Cong_tac_xay_da" localSheetId="0">#REF!</definedName>
    <definedName name="Cong_tac_xay_da" localSheetId="5">#REF!</definedName>
    <definedName name="Cong_tac_xay_da" localSheetId="2">#REF!</definedName>
    <definedName name="Cong_tac_xay_da" localSheetId="1">#REF!</definedName>
    <definedName name="Cong_tac_xay_da">#REF!</definedName>
    <definedName name="Cong_VL_DTCT" localSheetId="6">#REF!</definedName>
    <definedName name="Cong_VL_DTCT" localSheetId="0">#REF!</definedName>
    <definedName name="Cong_VL_DTCT" localSheetId="5">#REF!</definedName>
    <definedName name="Cong_VL_DTCT" localSheetId="2">#REF!</definedName>
    <definedName name="Cong_VL_DTCT" localSheetId="1">#REF!</definedName>
    <definedName name="Cong_VL_DTCT">#REF!</definedName>
    <definedName name="congbengam" localSheetId="6">#REF!</definedName>
    <definedName name="congbengam" localSheetId="0">#REF!</definedName>
    <definedName name="congbengam" localSheetId="5">#REF!</definedName>
    <definedName name="congbengam" localSheetId="2">#REF!</definedName>
    <definedName name="congbengam" localSheetId="1">#REF!</definedName>
    <definedName name="congbengam">#REF!</definedName>
    <definedName name="congbenuoc" localSheetId="0">#REF!</definedName>
    <definedName name="congbenuoc" localSheetId="5">#REF!</definedName>
    <definedName name="congbenuoc" localSheetId="2">#REF!</definedName>
    <definedName name="congbenuoc" localSheetId="1">#REF!</definedName>
    <definedName name="congbenuoc">#REF!</definedName>
    <definedName name="congcoc" localSheetId="0">#REF!</definedName>
    <definedName name="congcoc" localSheetId="5">#REF!</definedName>
    <definedName name="congcoc" localSheetId="2">#REF!</definedName>
    <definedName name="congcoc" localSheetId="1">#REF!</definedName>
    <definedName name="congcoc">#REF!</definedName>
    <definedName name="congcocot" localSheetId="0">#REF!</definedName>
    <definedName name="congcocot" localSheetId="5">#REF!</definedName>
    <definedName name="congcocot" localSheetId="2">#REF!</definedName>
    <definedName name="congcocot" localSheetId="1">#REF!</definedName>
    <definedName name="congcocot">#REF!</definedName>
    <definedName name="congcocott" localSheetId="0">#REF!</definedName>
    <definedName name="congcocott" localSheetId="5">#REF!</definedName>
    <definedName name="congcocott" localSheetId="2">#REF!</definedName>
    <definedName name="congcocott" localSheetId="1">#REF!</definedName>
    <definedName name="congcocott">#REF!</definedName>
    <definedName name="congcomong" localSheetId="0">#REF!</definedName>
    <definedName name="congcomong" localSheetId="5">#REF!</definedName>
    <definedName name="congcomong" localSheetId="2">#REF!</definedName>
    <definedName name="congcomong" localSheetId="1">#REF!</definedName>
    <definedName name="congcomong">#REF!</definedName>
    <definedName name="congcottron" localSheetId="0">#REF!</definedName>
    <definedName name="congcottron" localSheetId="5">#REF!</definedName>
    <definedName name="congcottron" localSheetId="2">#REF!</definedName>
    <definedName name="congcottron" localSheetId="1">#REF!</definedName>
    <definedName name="congcottron">#REF!</definedName>
    <definedName name="congcotvuong" localSheetId="0">#REF!</definedName>
    <definedName name="congcotvuong" localSheetId="5">#REF!</definedName>
    <definedName name="congcotvuong" localSheetId="2">#REF!</definedName>
    <definedName name="congcotvuong" localSheetId="1">#REF!</definedName>
    <definedName name="congcotvuong">#REF!</definedName>
    <definedName name="congdam" localSheetId="0">#REF!</definedName>
    <definedName name="congdam" localSheetId="5">#REF!</definedName>
    <definedName name="congdam" localSheetId="2">#REF!</definedName>
    <definedName name="congdam" localSheetId="1">#REF!</definedName>
    <definedName name="congdam">#REF!</definedName>
    <definedName name="congdan1" localSheetId="0">#REF!</definedName>
    <definedName name="congdan1" localSheetId="5">#REF!</definedName>
    <definedName name="congdan1" localSheetId="2">#REF!</definedName>
    <definedName name="congdan1" localSheetId="1">#REF!</definedName>
    <definedName name="congdan1">#REF!</definedName>
    <definedName name="congdan2" localSheetId="0">#REF!</definedName>
    <definedName name="congdan2" localSheetId="5">#REF!</definedName>
    <definedName name="congdan2" localSheetId="2">#REF!</definedName>
    <definedName name="congdan2" localSheetId="1">#REF!</definedName>
    <definedName name="congdan2">#REF!</definedName>
    <definedName name="congdandusan" localSheetId="0">#REF!</definedName>
    <definedName name="congdandusan" localSheetId="5">#REF!</definedName>
    <definedName name="congdandusan" localSheetId="2">#REF!</definedName>
    <definedName name="congdandusan" localSheetId="1">#REF!</definedName>
    <definedName name="congdandusan">#REF!</definedName>
    <definedName name="conglanhto" localSheetId="0">#REF!</definedName>
    <definedName name="conglanhto" localSheetId="5">#REF!</definedName>
    <definedName name="conglanhto" localSheetId="2">#REF!</definedName>
    <definedName name="conglanhto" localSheetId="1">#REF!</definedName>
    <definedName name="conglanhto">#REF!</definedName>
    <definedName name="congmong" localSheetId="0">#REF!</definedName>
    <definedName name="congmong" localSheetId="5">#REF!</definedName>
    <definedName name="congmong" localSheetId="2">#REF!</definedName>
    <definedName name="congmong" localSheetId="1">#REF!</definedName>
    <definedName name="congmong">#REF!</definedName>
    <definedName name="congmongbang" localSheetId="0">#REF!</definedName>
    <definedName name="congmongbang" localSheetId="5">#REF!</definedName>
    <definedName name="congmongbang" localSheetId="2">#REF!</definedName>
    <definedName name="congmongbang" localSheetId="1">#REF!</definedName>
    <definedName name="congmongbang">#REF!</definedName>
    <definedName name="congmongdon" localSheetId="0">#REF!</definedName>
    <definedName name="congmongdon" localSheetId="5">#REF!</definedName>
    <definedName name="congmongdon" localSheetId="2">#REF!</definedName>
    <definedName name="congmongdon" localSheetId="1">#REF!</definedName>
    <definedName name="congmongdon">#REF!</definedName>
    <definedName name="congpanen" localSheetId="0">#REF!</definedName>
    <definedName name="congpanen" localSheetId="5">#REF!</definedName>
    <definedName name="congpanen" localSheetId="2">#REF!</definedName>
    <definedName name="congpanen" localSheetId="1">#REF!</definedName>
    <definedName name="congpanen">#REF!</definedName>
    <definedName name="congsan" localSheetId="0">#REF!</definedName>
    <definedName name="congsan" localSheetId="5">#REF!</definedName>
    <definedName name="congsan" localSheetId="2">#REF!</definedName>
    <definedName name="congsan" localSheetId="1">#REF!</definedName>
    <definedName name="congsan">#REF!</definedName>
    <definedName name="congthang" localSheetId="0">#REF!</definedName>
    <definedName name="congthang" localSheetId="5">#REF!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5">#REF!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5">#REF!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6"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6"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6"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5">#REF!</definedName>
    <definedName name="COT10DZ22" localSheetId="2">#REF!</definedName>
    <definedName name="COT10DZ22" localSheetId="1">#REF!</definedName>
    <definedName name="COT10DZ22">#REF!</definedName>
    <definedName name="COT12DZ22" localSheetId="0">#REF!</definedName>
    <definedName name="COT12DZ22" localSheetId="5">#REF!</definedName>
    <definedName name="COT12DZ22" localSheetId="2">#REF!</definedName>
    <definedName name="COT12DZ22" localSheetId="1">#REF!</definedName>
    <definedName name="COT12DZ22">#REF!</definedName>
    <definedName name="COT14DZ22" localSheetId="0">#REF!</definedName>
    <definedName name="COT14DZ22" localSheetId="5">#REF!</definedName>
    <definedName name="COT14DZ22" localSheetId="2">#REF!</definedName>
    <definedName name="COT14DZ22" localSheetId="1">#REF!</definedName>
    <definedName name="COT14DZ22">#REF!</definedName>
    <definedName name="COT20DZ22" localSheetId="0">#REF!</definedName>
    <definedName name="COT20DZ22" localSheetId="5">#REF!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5">#REF!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5">#REF!</definedName>
    <definedName name="COTTHEP10DZ22" localSheetId="2">#REF!</definedName>
    <definedName name="COTTHEP10DZ22" localSheetId="1">#REF!</definedName>
    <definedName name="COTTHEP10DZ22">#REF!</definedName>
    <definedName name="COTTHEP12DZ22" localSheetId="0">#REF!</definedName>
    <definedName name="COTTHEP12DZ22" localSheetId="5">#REF!</definedName>
    <definedName name="COTTHEP12DZ22" localSheetId="2">#REF!</definedName>
    <definedName name="COTTHEP12DZ22" localSheetId="1">#REF!</definedName>
    <definedName name="COTTHEP12DZ22">#REF!</definedName>
    <definedName name="COTTHEP9DZ22" localSheetId="0">#REF!</definedName>
    <definedName name="COTTHEP9DZ22" localSheetId="5">#REF!</definedName>
    <definedName name="COTTHEP9DZ22" localSheetId="2">#REF!</definedName>
    <definedName name="COTTHEP9DZ22" localSheetId="1">#REF!</definedName>
    <definedName name="COTTHEP9DZ22">#REF!</definedName>
    <definedName name="cottron" localSheetId="0">#REF!</definedName>
    <definedName name="cottron" localSheetId="5">#REF!</definedName>
    <definedName name="cottron" localSheetId="2">#REF!</definedName>
    <definedName name="cottron" localSheetId="1">#REF!</definedName>
    <definedName name="cottron">#REF!</definedName>
    <definedName name="cotvuong" localSheetId="0">#REF!</definedName>
    <definedName name="cotvuong" localSheetId="5">#REF!</definedName>
    <definedName name="cotvuong" localSheetId="2">#REF!</definedName>
    <definedName name="cotvuong" localSheetId="1">#REF!</definedName>
    <definedName name="cotvuong">#REF!</definedName>
    <definedName name="COTVUONGDZ04" localSheetId="0">#REF!</definedName>
    <definedName name="COTVUONGDZ04" localSheetId="5">#REF!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5">#REF!</definedName>
    <definedName name="Country" localSheetId="2">#REF!</definedName>
    <definedName name="Country" localSheetId="1">#REF!</definedName>
    <definedName name="Country">#REF!</definedName>
    <definedName name="COVER" localSheetId="0">#REF!</definedName>
    <definedName name="COVER" localSheetId="5">#REF!</definedName>
    <definedName name="COVER" localSheetId="2">#REF!</definedName>
    <definedName name="COVER" localSheetId="1">#REF!</definedName>
    <definedName name="COVER">#REF!</definedName>
    <definedName name="cover2" localSheetId="5" hidden="1">#REF!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5">#REF!</definedName>
    <definedName name="cp" localSheetId="2">#REF!</definedName>
    <definedName name="cp" localSheetId="1">#REF!</definedName>
    <definedName name="cp" localSheetId="4">#REF!</definedName>
    <definedName name="cp">#REF!</definedName>
    <definedName name="CPC" localSheetId="0">#REF!</definedName>
    <definedName name="CPC" localSheetId="5">#REF!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5">#REF!</definedName>
    <definedName name="cpdd1" localSheetId="2">#REF!</definedName>
    <definedName name="cpdd1" localSheetId="1">#REF!</definedName>
    <definedName name="cpdd1">#REF!</definedName>
    <definedName name="cpdd2">#REF!</definedName>
    <definedName name="CPK" localSheetId="0">#REF!</definedName>
    <definedName name="CPK" localSheetId="5">#REF!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5">#REF!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5">#REF!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6"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5">#REF!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5">#REF!</definedName>
    <definedName name="CRITINST" localSheetId="2">#REF!</definedName>
    <definedName name="CRITINST" localSheetId="1">#REF!</definedName>
    <definedName name="CRITINST">#REF!</definedName>
    <definedName name="CRITPURC" localSheetId="0">#REF!</definedName>
    <definedName name="CRITPURC" localSheetId="5">#REF!</definedName>
    <definedName name="CRITPURC" localSheetId="2">#REF!</definedName>
    <definedName name="CRITPURC" localSheetId="1">#REF!</definedName>
    <definedName name="CRITPURC">#REF!</definedName>
    <definedName name="CRS" localSheetId="0">#REF!</definedName>
    <definedName name="CRS" localSheetId="5">#REF!</definedName>
    <definedName name="CRS" localSheetId="2">#REF!</definedName>
    <definedName name="CRS" localSheetId="1">#REF!</definedName>
    <definedName name="CRS">#REF!</definedName>
    <definedName name="cs" localSheetId="0">#REF!</definedName>
    <definedName name="cs" localSheetId="5">#REF!</definedName>
    <definedName name="cs" localSheetId="2">#REF!</definedName>
    <definedName name="cs" localSheetId="1">#REF!</definedName>
    <definedName name="cs">#REF!</definedName>
    <definedName name="CS_10" localSheetId="0">#REF!</definedName>
    <definedName name="CS_10" localSheetId="5">#REF!</definedName>
    <definedName name="CS_10" localSheetId="2">#REF!</definedName>
    <definedName name="CS_10" localSheetId="1">#REF!</definedName>
    <definedName name="CS_10">#REF!</definedName>
    <definedName name="CS_100" localSheetId="0">#REF!</definedName>
    <definedName name="CS_100" localSheetId="5">#REF!</definedName>
    <definedName name="CS_100" localSheetId="2">#REF!</definedName>
    <definedName name="CS_100" localSheetId="1">#REF!</definedName>
    <definedName name="CS_100">#REF!</definedName>
    <definedName name="CS_10S" localSheetId="0">#REF!</definedName>
    <definedName name="CS_10S" localSheetId="5">#REF!</definedName>
    <definedName name="CS_10S" localSheetId="2">#REF!</definedName>
    <definedName name="CS_10S" localSheetId="1">#REF!</definedName>
    <definedName name="CS_10S">#REF!</definedName>
    <definedName name="CS_120" localSheetId="0">#REF!</definedName>
    <definedName name="CS_120" localSheetId="5">#REF!</definedName>
    <definedName name="CS_120" localSheetId="2">#REF!</definedName>
    <definedName name="CS_120" localSheetId="1">#REF!</definedName>
    <definedName name="CS_120">#REF!</definedName>
    <definedName name="CS_140" localSheetId="0">#REF!</definedName>
    <definedName name="CS_140" localSheetId="5">#REF!</definedName>
    <definedName name="CS_140" localSheetId="2">#REF!</definedName>
    <definedName name="CS_140" localSheetId="1">#REF!</definedName>
    <definedName name="CS_140">#REF!</definedName>
    <definedName name="CS_160" localSheetId="0">#REF!</definedName>
    <definedName name="CS_160" localSheetId="5">#REF!</definedName>
    <definedName name="CS_160" localSheetId="2">#REF!</definedName>
    <definedName name="CS_160" localSheetId="1">#REF!</definedName>
    <definedName name="CS_160">#REF!</definedName>
    <definedName name="CS_20" localSheetId="0">#REF!</definedName>
    <definedName name="CS_20" localSheetId="5">#REF!</definedName>
    <definedName name="CS_20" localSheetId="2">#REF!</definedName>
    <definedName name="CS_20" localSheetId="1">#REF!</definedName>
    <definedName name="CS_20">#REF!</definedName>
    <definedName name="CS_30" localSheetId="0">#REF!</definedName>
    <definedName name="CS_30" localSheetId="5">#REF!</definedName>
    <definedName name="CS_30" localSheetId="2">#REF!</definedName>
    <definedName name="CS_30" localSheetId="1">#REF!</definedName>
    <definedName name="CS_30">#REF!</definedName>
    <definedName name="CS_40" localSheetId="0">#REF!</definedName>
    <definedName name="CS_40" localSheetId="5">#REF!</definedName>
    <definedName name="CS_40" localSheetId="2">#REF!</definedName>
    <definedName name="CS_40" localSheetId="1">#REF!</definedName>
    <definedName name="CS_40">#REF!</definedName>
    <definedName name="CS_40S" localSheetId="0">#REF!</definedName>
    <definedName name="CS_40S" localSheetId="5">#REF!</definedName>
    <definedName name="CS_40S" localSheetId="2">#REF!</definedName>
    <definedName name="CS_40S" localSheetId="1">#REF!</definedName>
    <definedName name="CS_40S">#REF!</definedName>
    <definedName name="CS_5S" localSheetId="0">#REF!</definedName>
    <definedName name="CS_5S" localSheetId="5">#REF!</definedName>
    <definedName name="CS_5S" localSheetId="2">#REF!</definedName>
    <definedName name="CS_5S" localSheetId="1">#REF!</definedName>
    <definedName name="CS_5S">#REF!</definedName>
    <definedName name="CS_60" localSheetId="0">#REF!</definedName>
    <definedName name="CS_60" localSheetId="5">#REF!</definedName>
    <definedName name="CS_60" localSheetId="2">#REF!</definedName>
    <definedName name="CS_60" localSheetId="1">#REF!</definedName>
    <definedName name="CS_60">#REF!</definedName>
    <definedName name="CS_80" localSheetId="0">#REF!</definedName>
    <definedName name="CS_80" localSheetId="5">#REF!</definedName>
    <definedName name="CS_80" localSheetId="2">#REF!</definedName>
    <definedName name="CS_80" localSheetId="1">#REF!</definedName>
    <definedName name="CS_80">#REF!</definedName>
    <definedName name="CS_80S" localSheetId="0">#REF!</definedName>
    <definedName name="CS_80S" localSheetId="5">#REF!</definedName>
    <definedName name="CS_80S" localSheetId="2">#REF!</definedName>
    <definedName name="CS_80S" localSheetId="1">#REF!</definedName>
    <definedName name="CS_80S">#REF!</definedName>
    <definedName name="CS_STD" localSheetId="0">#REF!</definedName>
    <definedName name="CS_STD" localSheetId="5">#REF!</definedName>
    <definedName name="CS_STD" localSheetId="2">#REF!</definedName>
    <definedName name="CS_STD" localSheetId="1">#REF!</definedName>
    <definedName name="CS_STD">#REF!</definedName>
    <definedName name="CS_XS" localSheetId="0">#REF!</definedName>
    <definedName name="CS_XS" localSheetId="5">#REF!</definedName>
    <definedName name="CS_XS" localSheetId="2">#REF!</definedName>
    <definedName name="CS_XS" localSheetId="1">#REF!</definedName>
    <definedName name="CS_XS">#REF!</definedName>
    <definedName name="CS_XXS" localSheetId="0">#REF!</definedName>
    <definedName name="CS_XXS" localSheetId="5">#REF!</definedName>
    <definedName name="CS_XXS" localSheetId="2">#REF!</definedName>
    <definedName name="CS_XXS" localSheetId="1">#REF!</definedName>
    <definedName name="CS_XXS">#REF!</definedName>
    <definedName name="cscsafsafsaf" hidden="1">#REF!</definedName>
    <definedName name="csd" localSheetId="6"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5">#REF!</definedName>
    <definedName name="csd3p" localSheetId="2">#REF!</definedName>
    <definedName name="csd3p" localSheetId="1">#REF!</definedName>
    <definedName name="csd3p">#REF!</definedName>
    <definedName name="csddg1p" localSheetId="0">#REF!</definedName>
    <definedName name="csddg1p" localSheetId="5">#REF!</definedName>
    <definedName name="csddg1p" localSheetId="2">#REF!</definedName>
    <definedName name="csddg1p" localSheetId="1">#REF!</definedName>
    <definedName name="csddg1p">#REF!</definedName>
    <definedName name="csddt1p" localSheetId="0">#REF!</definedName>
    <definedName name="csddt1p" localSheetId="5">#REF!</definedName>
    <definedName name="csddt1p" localSheetId="2">#REF!</definedName>
    <definedName name="csddt1p" localSheetId="1">#REF!</definedName>
    <definedName name="csddt1p">#REF!</definedName>
    <definedName name="csht3p" localSheetId="0">#REF!</definedName>
    <definedName name="csht3p" localSheetId="5">#REF!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5">#REF!</definedName>
    <definedName name="CT_50" localSheetId="2">#REF!</definedName>
    <definedName name="CT_50" localSheetId="1">#REF!</definedName>
    <definedName name="CT_50">#REF!</definedName>
    <definedName name="CTBIDV">#REF!</definedName>
    <definedName name="CTCT1" localSheetId="6"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5">#REF!</definedName>
    <definedName name="ctdn9697" localSheetId="2">#REF!</definedName>
    <definedName name="ctdn9697" localSheetId="1">#REF!</definedName>
    <definedName name="ctdn9697">#REF!</definedName>
    <definedName name="ctgt">#REF!</definedName>
    <definedName name="ctiep" localSheetId="0">#REF!</definedName>
    <definedName name="ctiep" localSheetId="5">#REF!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5">#REF!</definedName>
    <definedName name="ctmai" localSheetId="2">#REF!</definedName>
    <definedName name="ctmai" localSheetId="1">#REF!</definedName>
    <definedName name="ctmai">#REF!</definedName>
    <definedName name="ctong" localSheetId="0">#REF!</definedName>
    <definedName name="ctong" localSheetId="5">#REF!</definedName>
    <definedName name="ctong" localSheetId="2">#REF!</definedName>
    <definedName name="ctong" localSheetId="1">#REF!</definedName>
    <definedName name="ctong">#REF!</definedName>
    <definedName name="CTÖØ" localSheetId="0">#REF!</definedName>
    <definedName name="CTÖØ" localSheetId="5">#REF!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5">#REF!</definedName>
    <definedName name="ctre" localSheetId="2">#REF!</definedName>
    <definedName name="ctre" localSheetId="1">#REF!</definedName>
    <definedName name="ctre">#REF!</definedName>
    <definedName name="CTY" localSheetId="6" hidden="1">{"'Sheet1'!$L$16"}</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5">#REF!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5">#REF!</definedName>
    <definedName name="CTY_VTKTNN_CAÀN_THÔ" localSheetId="2">#REF!</definedName>
    <definedName name="CTY_VTKTNN_CAÀN_THÔ" localSheetId="1">#REF!</definedName>
    <definedName name="CTY_VTKTNN_CAÀN_THÔ">#REF!</definedName>
    <definedName name="CTYhc" localSheetId="6">{"th152.xls"}</definedName>
    <definedName name="CTYhc" localSheetId="2">{"th152.xls"}</definedName>
    <definedName name="CTYhc" localSheetId="1">{"th152.xls"}</definedName>
    <definedName name="CTYhc">{"th152.xls"}</definedName>
    <definedName name="cu" localSheetId="0">#REF!</definedName>
    <definedName name="cu" localSheetId="5">#REF!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5">#REF!</definedName>
    <definedName name="CUCHI" localSheetId="2">#REF!</definedName>
    <definedName name="CUCHI" localSheetId="1">#REF!</definedName>
    <definedName name="CUCHI">#REF!</definedName>
    <definedName name="cui" localSheetId="0">#REF!</definedName>
    <definedName name="cui" localSheetId="5">#REF!</definedName>
    <definedName name="cui" localSheetId="2">#REF!</definedName>
    <definedName name="cui" localSheetId="1">#REF!</definedName>
    <definedName name="cui">#REF!</definedName>
    <definedName name="Culy" localSheetId="0">#REF!</definedName>
    <definedName name="Culy" localSheetId="5">#REF!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5">#REF!</definedName>
    <definedName name="CURRENCY" localSheetId="2">#REF!</definedName>
    <definedName name="CURRENCY" localSheetId="1">#REF!</definedName>
    <definedName name="CURRENCY">#REF!</definedName>
    <definedName name="current" localSheetId="0">#REF!</definedName>
    <definedName name="current" localSheetId="5">#REF!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6"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5">#REF!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6" hidden="1">{#N/A,#N/A,FALSE,"강교";#N/A,#N/A,FALSE,"한전";#N/A,#N/A,FALSE,"중방";#N/A,#N/A,FALSE,"회소"}</definedName>
    <definedName name="D" localSheetId="0" hidden="1">{#N/A,#N/A,FALSE,"강교";#N/A,#N/A,FALSE,"한전";#N/A,#N/A,FALSE,"중방";#N/A,#N/A,FALSE,"회소"}</definedName>
    <definedName name="D" localSheetId="5"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d">#REF!</definedName>
    <definedName name="d.d1" localSheetId="1">#REF!</definedName>
    <definedName name="d.d1">#REF!</definedName>
    <definedName name="d.d2" localSheetId="1">#REF!</definedName>
    <definedName name="d.d2">#REF!</definedName>
    <definedName name="d.Xáy_âaï_häüc">#N/A</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5">#REF!</definedName>
    <definedName name="D_7101A_B" localSheetId="2">#REF!</definedName>
    <definedName name="D_7101A_B" localSheetId="1">#REF!</definedName>
    <definedName name="D_7101A_B">#REF!</definedName>
    <definedName name="D_Gia">#REF!</definedName>
    <definedName name="D_y__ay">#REF!</definedName>
    <definedName name="d05x1" localSheetId="1">#REF!</definedName>
    <definedName name="d05x1">#REF!</definedName>
    <definedName name="d0x4" localSheetId="1">#REF!</definedName>
    <definedName name="d0x4">#REF!</definedName>
    <definedName name="d1_" localSheetId="0">#REF!</definedName>
    <definedName name="d1_" localSheetId="5">#REF!</definedName>
    <definedName name="d1_" localSheetId="2">#REF!</definedName>
    <definedName name="d1_" localSheetId="1">#REF!</definedName>
    <definedName name="d1_">#REF!</definedName>
    <definedName name="d1a" localSheetId="0">#REF!</definedName>
    <definedName name="d1a" localSheetId="5">#REF!</definedName>
    <definedName name="d1a" localSheetId="2">#REF!</definedName>
    <definedName name="d1a" localSheetId="1">#REF!</definedName>
    <definedName name="d1a">#REF!</definedName>
    <definedName name="D1B" localSheetId="0">#REF!</definedName>
    <definedName name="D1B" localSheetId="5">#REF!</definedName>
    <definedName name="D1B" localSheetId="2">#REF!</definedName>
    <definedName name="D1B" localSheetId="1">#REF!</definedName>
    <definedName name="D1B">#REF!</definedName>
    <definedName name="D1C" localSheetId="0">#REF!</definedName>
    <definedName name="D1C" localSheetId="5">#REF!</definedName>
    <definedName name="D1C" localSheetId="2">#REF!</definedName>
    <definedName name="D1C" localSheetId="1">#REF!</definedName>
    <definedName name="D1C">#REF!</definedName>
    <definedName name="D1D" localSheetId="0">#REF!</definedName>
    <definedName name="D1D" localSheetId="5">#REF!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6">#REF!</definedName>
    <definedName name="d2_" localSheetId="0">#REF!</definedName>
    <definedName name="d2_" localSheetId="5">#REF!</definedName>
    <definedName name="d2_" localSheetId="2">#REF!</definedName>
    <definedName name="d2_" localSheetId="1">#REF!</definedName>
    <definedName name="d2_">#REF!</definedName>
    <definedName name="d2a" localSheetId="6">#REF!</definedName>
    <definedName name="d2a" localSheetId="0">#REF!</definedName>
    <definedName name="d2a" localSheetId="5">#REF!</definedName>
    <definedName name="d2a" localSheetId="2">#REF!</definedName>
    <definedName name="d2a" localSheetId="1">#REF!</definedName>
    <definedName name="d2a">#REF!</definedName>
    <definedName name="D2B" localSheetId="6">#REF!</definedName>
    <definedName name="D2B" localSheetId="0">#REF!</definedName>
    <definedName name="D2B" localSheetId="5">#REF!</definedName>
    <definedName name="D2B" localSheetId="2">#REF!</definedName>
    <definedName name="D2B" localSheetId="1">#REF!</definedName>
    <definedName name="D2B">#REF!</definedName>
    <definedName name="D2C" localSheetId="0">#REF!</definedName>
    <definedName name="D2C" localSheetId="5">#REF!</definedName>
    <definedName name="D2C" localSheetId="2">#REF!</definedName>
    <definedName name="D2C" localSheetId="1">#REF!</definedName>
    <definedName name="D2C">#REF!</definedName>
    <definedName name="D2D" localSheetId="0">#REF!</definedName>
    <definedName name="D2D" localSheetId="5">#REF!</definedName>
    <definedName name="D2D" localSheetId="2">#REF!</definedName>
    <definedName name="D2D" localSheetId="1">#REF!</definedName>
    <definedName name="D2D">#REF!</definedName>
    <definedName name="d3_" localSheetId="0">#REF!</definedName>
    <definedName name="d3_" localSheetId="5">#REF!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5">#REF!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6"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âdaw" localSheetId="6" hidden="1">{"'Sheet1'!$L$16"}</definedName>
    <definedName name="dâdaw" localSheetId="2" hidden="1">{"'Sheet1'!$L$16"}</definedName>
    <definedName name="dâdaw" localSheetId="1" hidden="1">{"'Sheet1'!$L$16"}</definedName>
    <definedName name="dâdaw" hidden="1">{"'Sheet1'!$L$16"}</definedName>
    <definedName name="DĂDAW" hidden="1">#REF!</definedName>
    <definedName name="daDFSGDGHFHJ" localSheetId="1" hidden="1">#REF!</definedName>
    <definedName name="daDFSGDGHFHJ" hidden="1">#REF!</definedName>
    <definedName name="dăfwafw" localSheetId="6"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5">#REF!</definedName>
    <definedName name="dam" localSheetId="2">#REF!</definedName>
    <definedName name="dam" localSheetId="1">#REF!</definedName>
    <definedName name="dam">#REF!</definedName>
    <definedName name="DANANG">#REF!</definedName>
    <definedName name="danducsan" localSheetId="0">#REF!</definedName>
    <definedName name="danducsan" localSheetId="5">#REF!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5">#REF!</definedName>
    <definedName name="DAO" localSheetId="2">#REF!</definedName>
    <definedName name="DAO" localSheetId="1">#REF!</definedName>
    <definedName name="DAO">#REF!</definedName>
    <definedName name="Dao_dap_da" localSheetId="0">#REF!</definedName>
    <definedName name="Dao_dap_da" localSheetId="5">#REF!</definedName>
    <definedName name="Dao_dap_da" localSheetId="2">#REF!</definedName>
    <definedName name="Dao_dap_da" localSheetId="1">#REF!</definedName>
    <definedName name="Dao_dap_da">#REF!</definedName>
    <definedName name="Dao_dat">#N/A</definedName>
    <definedName name="Dao_dat_bang_may" localSheetId="6">#REF!</definedName>
    <definedName name="Dao_dat_bang_may" localSheetId="0">#REF!</definedName>
    <definedName name="Dao_dat_bang_may" localSheetId="5">#REF!</definedName>
    <definedName name="Dao_dat_bang_may" localSheetId="2">#REF!</definedName>
    <definedName name="Dao_dat_bang_may" localSheetId="1">#REF!</definedName>
    <definedName name="Dao_dat_bang_may">#REF!</definedName>
    <definedName name="Dao_dat_bang_thu_cong" localSheetId="6">#REF!</definedName>
    <definedName name="Dao_dat_bang_thu_cong" localSheetId="0">#REF!</definedName>
    <definedName name="Dao_dat_bang_thu_cong" localSheetId="5">#REF!</definedName>
    <definedName name="Dao_dat_bang_thu_cong" localSheetId="2">#REF!</definedName>
    <definedName name="Dao_dat_bang_thu_cong" localSheetId="1">#REF!</definedName>
    <definedName name="Dao_dat_bang_thu_cong">#REF!</definedName>
    <definedName name="Dao_dat_td">#N/A</definedName>
    <definedName name="daomuong" localSheetId="6"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6">#REF!</definedName>
    <definedName name="Dap_dat_bang_may" localSheetId="0">#REF!</definedName>
    <definedName name="Dap_dat_bang_may" localSheetId="5">#REF!</definedName>
    <definedName name="Dap_dat_bang_may" localSheetId="2">#REF!</definedName>
    <definedName name="Dap_dat_bang_may" localSheetId="1">#REF!</definedName>
    <definedName name="Dap_dat_bang_may">#REF!</definedName>
    <definedName name="Dap_dat_bang_thu_cong" localSheetId="6">#REF!</definedName>
    <definedName name="Dap_dat_bang_thu_cong" localSheetId="0">#REF!</definedName>
    <definedName name="Dap_dat_bang_thu_cong" localSheetId="5">#REF!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5">#REF!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5">#REF!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5">#REF!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6" hidden="1">#REF!</definedName>
    <definedName name="data1" localSheetId="0" hidden="1">#REF!</definedName>
    <definedName name="data1" localSheetId="5"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5">#REF!</definedName>
    <definedName name="Data11" localSheetId="2">#REF!</definedName>
    <definedName name="Data11" localSheetId="1">#REF!</definedName>
    <definedName name="Data11">#REF!</definedName>
    <definedName name="data12" hidden="1">#REF!</definedName>
    <definedName name="data2" localSheetId="6" hidden="1">#REF!</definedName>
    <definedName name="data2" localSheetId="0" hidden="1">#REF!</definedName>
    <definedName name="data2" localSheetId="5"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6" hidden="1">#REF!</definedName>
    <definedName name="data3" localSheetId="0" hidden="1">#REF!</definedName>
    <definedName name="data3" localSheetId="5"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5">#REF!</definedName>
    <definedName name="Data41" localSheetId="2">#REF!</definedName>
    <definedName name="Data41" localSheetId="1">#REF!</definedName>
    <definedName name="Data41">#REF!</definedName>
    <definedName name="_xlnm.Database" localSheetId="0">#REF!</definedName>
    <definedName name="_xlnm.Database" localSheetId="5">#REF!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5">#REF!</definedName>
    <definedName name="datak" localSheetId="2">#REF!</definedName>
    <definedName name="datak" localSheetId="1">#REF!</definedName>
    <definedName name="datak">#REF!</definedName>
    <definedName name="datal" localSheetId="0">#REF!</definedName>
    <definedName name="datal" localSheetId="5">#REF!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6">#REF!</definedName>
    <definedName name="dche" localSheetId="0">#REF!</definedName>
    <definedName name="dche" localSheetId="5">#REF!</definedName>
    <definedName name="dche" localSheetId="2">#REF!</definedName>
    <definedName name="dche" localSheetId="1">#REF!</definedName>
    <definedName name="dche">#REF!</definedName>
    <definedName name="dcsadsadsadf">#REF!</definedName>
    <definedName name="DD" localSheetId="6">#REF!</definedName>
    <definedName name="DD" localSheetId="0">#REF!</definedName>
    <definedName name="DD" localSheetId="5">#REF!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6">#REF!</definedName>
    <definedName name="dd4x6" localSheetId="0">#REF!</definedName>
    <definedName name="dd4x6" localSheetId="5">#REF!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5">#REF!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6" hidden="1">{#N/A,#N/A,FALSE,"단축1";#N/A,#N/A,FALSE,"단축2";#N/A,#N/A,FALSE,"단축3";#N/A,#N/A,FALSE,"장축";#N/A,#N/A,FALSE,"4WD"}</definedName>
    <definedName name="DDDDD" localSheetId="0" hidden="1">{#N/A,#N/A,FALSE,"단축1";#N/A,#N/A,FALSE,"단축2";#N/A,#N/A,FALSE,"단축3";#N/A,#N/A,FALSE,"장축";#N/A,#N/A,FALSE,"4WD"}</definedName>
    <definedName name="DDDDD" localSheetId="5"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6" hidden="1">{"'Sheet1'!$L$16"}</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5">#REF!</definedName>
    <definedName name="dden" localSheetId="2">#REF!</definedName>
    <definedName name="dden" localSheetId="1">#REF!</definedName>
    <definedName name="dden">#REF!</definedName>
    <definedName name="ddia" localSheetId="0">#REF!</definedName>
    <definedName name="ddia" localSheetId="5">#REF!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5">#REF!</definedName>
    <definedName name="den_bu" localSheetId="2">#REF!</definedName>
    <definedName name="den_bu" localSheetId="1">#REF!</definedName>
    <definedName name="den_bu">#REF!</definedName>
    <definedName name="DERW" localSheetId="6">#REF!</definedName>
    <definedName name="DERW" localSheetId="0">#REF!</definedName>
    <definedName name="DERW" localSheetId="5">#REF!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5">#REF!</definedName>
    <definedName name="Det32x3" localSheetId="2">#REF!</definedName>
    <definedName name="Det32x3" localSheetId="1">#REF!</definedName>
    <definedName name="Det32x3">#REF!</definedName>
    <definedName name="Det35x3" localSheetId="0">#REF!</definedName>
    <definedName name="Det35x3" localSheetId="5">#REF!</definedName>
    <definedName name="Det35x3" localSheetId="2">#REF!</definedName>
    <definedName name="Det35x3" localSheetId="1">#REF!</definedName>
    <definedName name="Det35x3">#REF!</definedName>
    <definedName name="Det40x4" localSheetId="0">#REF!</definedName>
    <definedName name="Det40x4" localSheetId="5">#REF!</definedName>
    <definedName name="Det40x4" localSheetId="2">#REF!</definedName>
    <definedName name="Det40x4" localSheetId="1">#REF!</definedName>
    <definedName name="Det40x4">#REF!</definedName>
    <definedName name="Det50x5" localSheetId="0">#REF!</definedName>
    <definedName name="Det50x5" localSheetId="5">#REF!</definedName>
    <definedName name="Det50x5" localSheetId="2">#REF!</definedName>
    <definedName name="Det50x5" localSheetId="1">#REF!</definedName>
    <definedName name="Det50x5">#REF!</definedName>
    <definedName name="Det63x6" localSheetId="0">#REF!</definedName>
    <definedName name="Det63x6" localSheetId="5">#REF!</definedName>
    <definedName name="Det63x6" localSheetId="2">#REF!</definedName>
    <definedName name="Det63x6" localSheetId="1">#REF!</definedName>
    <definedName name="Det63x6">#REF!</definedName>
    <definedName name="Det75x6" localSheetId="0">#REF!</definedName>
    <definedName name="Det75x6" localSheetId="5">#REF!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6" hidden="1">{"'Sheet1'!$L$16"}</definedName>
    <definedName name="df" localSheetId="0" hidden="1">{"'Sheet1'!$L$16"}</definedName>
    <definedName name="df" localSheetId="5"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6"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6">#N/A</definedName>
    <definedName name="dfd" localSheetId="2">#N/A</definedName>
    <definedName name="dfd" localSheetId="1">_a1O,_a2O,_a3O</definedName>
    <definedName name="dfd">_a1O,_a2O,_a3O</definedName>
    <definedName name="dfdf" localSheetId="6">{"th152.xls"}</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6" hidden="1">{"'Sheet1'!$L$16"}</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6"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6" hidden="1">{#N/A,#N/A,FALSE,"단축1";#N/A,#N/A,FALSE,"단축2";#N/A,#N/A,FALSE,"단축3";#N/A,#N/A,FALSE,"장축";#N/A,#N/A,FALSE,"4WD"}</definedName>
    <definedName name="DFF" localSheetId="0" hidden="1">{#N/A,#N/A,FALSE,"단축1";#N/A,#N/A,FALSE,"단축2";#N/A,#N/A,FALSE,"단축3";#N/A,#N/A,FALSE,"장축";#N/A,#N/A,FALSE,"4WD"}</definedName>
    <definedName name="DFF" localSheetId="5"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6"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6"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6" hidden="1">{"'Sheet1'!$L$16"}</definedName>
    <definedName name="dfs" localSheetId="2" hidden="1">{"'Sheet1'!$L$16"}</definedName>
    <definedName name="dfs" localSheetId="1" hidden="1">{"'Sheet1'!$L$16"}</definedName>
    <definedName name="dfs" hidden="1">{"'Sheet1'!$L$16"}</definedName>
    <definedName name="DFSDF" localSheetId="6"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5">#REF!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5">#REF!</definedName>
    <definedName name="DGCTI592" localSheetId="2">#REF!</definedName>
    <definedName name="DGCTI592" localSheetId="1">#REF!</definedName>
    <definedName name="DGCTI592">#REF!</definedName>
    <definedName name="dgdfg" localSheetId="6"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5">#REF!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5">#REF!</definedName>
    <definedName name="dh" localSheetId="2">#REF!</definedName>
    <definedName name="dh" localSheetId="1">#REF!</definedName>
    <definedName name="dh">#REF!</definedName>
    <definedName name="DHDFHH" localSheetId="6"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6"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6">#REF!</definedName>
    <definedName name="dien" localSheetId="0">#REF!</definedName>
    <definedName name="dien" localSheetId="5">#REF!</definedName>
    <definedName name="dien" localSheetId="2">#REF!</definedName>
    <definedName name="dien" localSheetId="1">#REF!</definedName>
    <definedName name="dien">#REF!</definedName>
    <definedName name="dientichck" localSheetId="6">#REF!</definedName>
    <definedName name="dientichck" localSheetId="0">#REF!</definedName>
    <definedName name="dientichck" localSheetId="5">#REF!</definedName>
    <definedName name="dientichck" localSheetId="2">#REF!</definedName>
    <definedName name="dientichck" localSheetId="1">#REF!</definedName>
    <definedName name="dientichck">#REF!</definedName>
    <definedName name="DIESEL" localSheetId="6"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6"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5">#REF!</definedName>
    <definedName name="DinhMuc" localSheetId="2">#REF!</definedName>
    <definedName name="DinhMuc" localSheetId="1">#REF!</definedName>
    <definedName name="DinhMuc">#REF!</definedName>
    <definedName name="Discount" localSheetId="6" hidden="1">#REF!</definedName>
    <definedName name="Discount" localSheetId="0" hidden="1">#REF!</definedName>
    <definedName name="Discount" localSheetId="5"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6" hidden="1">#REF!</definedName>
    <definedName name="display_area_2" localSheetId="0" hidden="1">#REF!</definedName>
    <definedName name="display_area_2" localSheetId="5"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6"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6"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6" hidden="1">{#N/A,#N/A,FALSE,"단축1";#N/A,#N/A,FALSE,"단축2";#N/A,#N/A,FALSE,"단축3";#N/A,#N/A,FALSE,"장축";#N/A,#N/A,FALSE,"4WD"}</definedName>
    <definedName name="DLDL" localSheetId="0" hidden="1">{#N/A,#N/A,FALSE,"단축1";#N/A,#N/A,FALSE,"단축2";#N/A,#N/A,FALSE,"단축3";#N/A,#N/A,FALSE,"장축";#N/A,#N/A,FALSE,"4WD"}</definedName>
    <definedName name="DLDL" localSheetId="5"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5">#REF!</definedName>
    <definedName name="dmat" localSheetId="2">#REF!</definedName>
    <definedName name="dmat" localSheetId="1">#REF!</definedName>
    <definedName name="dmat">#REF!</definedName>
    <definedName name="dmdv" localSheetId="0">#REF!</definedName>
    <definedName name="dmdv" localSheetId="5">#REF!</definedName>
    <definedName name="dmdv" localSheetId="2">#REF!</definedName>
    <definedName name="dmdv" localSheetId="1">#REF!</definedName>
    <definedName name="dmdv">#REF!</definedName>
    <definedName name="DMHH" localSheetId="0">#REF!</definedName>
    <definedName name="DMHH" localSheetId="5">#REF!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5">#REF!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6" hidden="1">{"'Sheet1'!$L$16"}</definedName>
    <definedName name="DN1_CT5" localSheetId="2" hidden="1">{"'Sheet1'!$L$16"}</definedName>
    <definedName name="DN1_CT5" localSheetId="1" hidden="1">{"'Sheet1'!$L$16"}</definedName>
    <definedName name="DN1_CT5" hidden="1">{"'Sheet1'!$L$16"}</definedName>
    <definedName name="DNDZ22" localSheetId="6">#REF!</definedName>
    <definedName name="DNDZ22" localSheetId="0">#REF!</definedName>
    <definedName name="DNDZ22" localSheetId="5">#REF!</definedName>
    <definedName name="DNDZ22" localSheetId="2">#REF!</definedName>
    <definedName name="DNDZ22" localSheetId="1">#REF!</definedName>
    <definedName name="DNDZ22">#REF!</definedName>
    <definedName name="DÑt45x4" localSheetId="6">#REF!</definedName>
    <definedName name="DÑt45x4" localSheetId="0">#REF!</definedName>
    <definedName name="DÑt45x4" localSheetId="5">#REF!</definedName>
    <definedName name="DÑt45x4" localSheetId="2">#REF!</definedName>
    <definedName name="DÑt45x4" localSheetId="1">#REF!</definedName>
    <definedName name="DÑt45x4">#REF!</definedName>
    <definedName name="doamEucaluptus" localSheetId="6" hidden="1">{"'Sheet1'!$L$16"}</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6"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6">#REF!</definedName>
    <definedName name="doan1" localSheetId="0">#REF!</definedName>
    <definedName name="doan1" localSheetId="5">#REF!</definedName>
    <definedName name="doan1" localSheetId="2">#REF!</definedName>
    <definedName name="doan1" localSheetId="1">#REF!</definedName>
    <definedName name="doan1">#REF!</definedName>
    <definedName name="doan2" localSheetId="6">#REF!</definedName>
    <definedName name="doan2" localSheetId="0">#REF!</definedName>
    <definedName name="doan2" localSheetId="5">#REF!</definedName>
    <definedName name="doan2" localSheetId="2">#REF!</definedName>
    <definedName name="doan2" localSheetId="1">#REF!</definedName>
    <definedName name="doan2">#REF!</definedName>
    <definedName name="doan3" localSheetId="6">#REF!</definedName>
    <definedName name="doan3" localSheetId="0">#REF!</definedName>
    <definedName name="doan3" localSheetId="5">#REF!</definedName>
    <definedName name="doan3" localSheetId="2">#REF!</definedName>
    <definedName name="doan3" localSheetId="1">#REF!</definedName>
    <definedName name="doan3">#REF!</definedName>
    <definedName name="doan4" localSheetId="0">#REF!</definedName>
    <definedName name="doan4" localSheetId="5">#REF!</definedName>
    <definedName name="doan4" localSheetId="2">#REF!</definedName>
    <definedName name="doan4" localSheetId="1">#REF!</definedName>
    <definedName name="doan4">#REF!</definedName>
    <definedName name="doan5" localSheetId="0">#REF!</definedName>
    <definedName name="doan5" localSheetId="5">#REF!</definedName>
    <definedName name="doan5" localSheetId="2">#REF!</definedName>
    <definedName name="doan5" localSheetId="1">#REF!</definedName>
    <definedName name="doan5">#REF!</definedName>
    <definedName name="doan6" localSheetId="0">#REF!</definedName>
    <definedName name="doan6" localSheetId="5">#REF!</definedName>
    <definedName name="doan6" localSheetId="2">#REF!</definedName>
    <definedName name="doan6" localSheetId="1">#REF!</definedName>
    <definedName name="doan6">#REF!</definedName>
    <definedName name="DOANH_SO">#REF!</definedName>
    <definedName name="dobt" localSheetId="0">#REF!</definedName>
    <definedName name="dobt" localSheetId="5">#REF!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6">{"Book1"}</definedName>
    <definedName name="document_aray_137" localSheetId="2">{"Book1"}</definedName>
    <definedName name="document_aray_137" localSheetId="1">{"Book1"}</definedName>
    <definedName name="document_aray_137">{"Book1"}</definedName>
    <definedName name="Document_array" localSheetId="6">{"Book1","sotheodoiT8.xls"}</definedName>
    <definedName name="Document_array" localSheetId="0">{"Book1","sotheodoiT8.xls"}</definedName>
    <definedName name="Document_array" localSheetId="5">{"Book1","sotheodoiT8.xls"}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6">{"Book1"}</definedName>
    <definedName name="Document_array_10" localSheetId="2">{"Book1"}</definedName>
    <definedName name="Document_array_10" localSheetId="1">{"Book1"}</definedName>
    <definedName name="Document_array_10">{"Book1"}</definedName>
    <definedName name="Document_array_100" localSheetId="6">{"Book1"}</definedName>
    <definedName name="Document_array_100" localSheetId="2">{"Book1"}</definedName>
    <definedName name="Document_array_100" localSheetId="1">{"Book1"}</definedName>
    <definedName name="Document_array_100">{"Book1"}</definedName>
    <definedName name="Document_array_101" localSheetId="6">{"Book1"}</definedName>
    <definedName name="Document_array_101" localSheetId="2">{"Book1"}</definedName>
    <definedName name="Document_array_101" localSheetId="1">{"Book1"}</definedName>
    <definedName name="Document_array_101">{"Book1"}</definedName>
    <definedName name="Document_array_102" localSheetId="6">{"Book1"}</definedName>
    <definedName name="Document_array_102" localSheetId="2">{"Book1"}</definedName>
    <definedName name="Document_array_102" localSheetId="1">{"Book1"}</definedName>
    <definedName name="Document_array_102">{"Book1"}</definedName>
    <definedName name="Document_array_103" localSheetId="6">{"Book1"}</definedName>
    <definedName name="Document_array_103" localSheetId="2">{"Book1"}</definedName>
    <definedName name="Document_array_103" localSheetId="1">{"Book1"}</definedName>
    <definedName name="Document_array_103">{"Book1"}</definedName>
    <definedName name="Document_array_104" localSheetId="6">{"Book1"}</definedName>
    <definedName name="Document_array_104" localSheetId="2">{"Book1"}</definedName>
    <definedName name="Document_array_104" localSheetId="1">{"Book1"}</definedName>
    <definedName name="Document_array_104">{"Book1"}</definedName>
    <definedName name="Document_array_105" localSheetId="6">{"Book1"}</definedName>
    <definedName name="Document_array_105" localSheetId="2">{"Book1"}</definedName>
    <definedName name="Document_array_105" localSheetId="1">{"Book1"}</definedName>
    <definedName name="Document_array_105">{"Book1"}</definedName>
    <definedName name="Document_array_106" localSheetId="6">{"Book1"}</definedName>
    <definedName name="Document_array_106" localSheetId="2">{"Book1"}</definedName>
    <definedName name="Document_array_106" localSheetId="1">{"Book1"}</definedName>
    <definedName name="Document_array_106">{"Book1"}</definedName>
    <definedName name="Document_array_107" localSheetId="6">{"Book1"}</definedName>
    <definedName name="Document_array_107" localSheetId="2">{"Book1"}</definedName>
    <definedName name="Document_array_107" localSheetId="1">{"Book1"}</definedName>
    <definedName name="Document_array_107">{"Book1"}</definedName>
    <definedName name="Document_array_108" localSheetId="6">{"Book1"}</definedName>
    <definedName name="Document_array_108" localSheetId="2">{"Book1"}</definedName>
    <definedName name="Document_array_108" localSheetId="1">{"Book1"}</definedName>
    <definedName name="Document_array_108">{"Book1"}</definedName>
    <definedName name="Document_array_109" localSheetId="6">{"Book1"}</definedName>
    <definedName name="Document_array_109" localSheetId="2">{"Book1"}</definedName>
    <definedName name="Document_array_109" localSheetId="1">{"Book1"}</definedName>
    <definedName name="Document_array_109">{"Book1"}</definedName>
    <definedName name="Document_array_11" localSheetId="6">{"Book1"}</definedName>
    <definedName name="Document_array_11" localSheetId="2">{"Book1"}</definedName>
    <definedName name="Document_array_11" localSheetId="1">{"Book1"}</definedName>
    <definedName name="Document_array_11">{"Book1"}</definedName>
    <definedName name="Document_array_110" localSheetId="6">{"Book1"}</definedName>
    <definedName name="Document_array_110" localSheetId="2">{"Book1"}</definedName>
    <definedName name="Document_array_110" localSheetId="1">{"Book1"}</definedName>
    <definedName name="Document_array_110">{"Book1"}</definedName>
    <definedName name="Document_array_111" localSheetId="6">{"Book1"}</definedName>
    <definedName name="Document_array_111" localSheetId="2">{"Book1"}</definedName>
    <definedName name="Document_array_111" localSheetId="1">{"Book1"}</definedName>
    <definedName name="Document_array_111">{"Book1"}</definedName>
    <definedName name="Document_array_112" localSheetId="6">{"Book1"}</definedName>
    <definedName name="Document_array_112" localSheetId="2">{"Book1"}</definedName>
    <definedName name="Document_array_112" localSheetId="1">{"Book1"}</definedName>
    <definedName name="Document_array_112">{"Book1"}</definedName>
    <definedName name="Document_array_113" localSheetId="6">{"Book1"}</definedName>
    <definedName name="Document_array_113" localSheetId="2">{"Book1"}</definedName>
    <definedName name="Document_array_113" localSheetId="1">{"Book1"}</definedName>
    <definedName name="Document_array_113">{"Book1"}</definedName>
    <definedName name="Document_array_114" localSheetId="6">{"Book1"}</definedName>
    <definedName name="Document_array_114" localSheetId="2">{"Book1"}</definedName>
    <definedName name="Document_array_114" localSheetId="1">{"Book1"}</definedName>
    <definedName name="Document_array_114">{"Book1"}</definedName>
    <definedName name="Document_array_115" localSheetId="6">{"Book1"}</definedName>
    <definedName name="Document_array_115" localSheetId="2">{"Book1"}</definedName>
    <definedName name="Document_array_115" localSheetId="1">{"Book1"}</definedName>
    <definedName name="Document_array_115">{"Book1"}</definedName>
    <definedName name="Document_array_116" localSheetId="6">{"Book1"}</definedName>
    <definedName name="Document_array_116" localSheetId="2">{"Book1"}</definedName>
    <definedName name="Document_array_116" localSheetId="1">{"Book1"}</definedName>
    <definedName name="Document_array_116">{"Book1"}</definedName>
    <definedName name="Document_array_117" localSheetId="6">{"Book1"}</definedName>
    <definedName name="Document_array_117" localSheetId="2">{"Book1"}</definedName>
    <definedName name="Document_array_117" localSheetId="1">{"Book1"}</definedName>
    <definedName name="Document_array_117">{"Book1"}</definedName>
    <definedName name="Document_array_118" localSheetId="6">{"Book1"}</definedName>
    <definedName name="Document_array_118" localSheetId="2">{"Book1"}</definedName>
    <definedName name="Document_array_118" localSheetId="1">{"Book1"}</definedName>
    <definedName name="Document_array_118">{"Book1"}</definedName>
    <definedName name="Document_array_119" localSheetId="6">{"Book1"}</definedName>
    <definedName name="Document_array_119" localSheetId="2">{"Book1"}</definedName>
    <definedName name="Document_array_119" localSheetId="1">{"Book1"}</definedName>
    <definedName name="Document_array_119">{"Book1"}</definedName>
    <definedName name="Document_array_12" localSheetId="6">{"Book1"}</definedName>
    <definedName name="Document_array_12" localSheetId="2">{"Book1"}</definedName>
    <definedName name="Document_array_12" localSheetId="1">{"Book1"}</definedName>
    <definedName name="Document_array_12">{"Book1"}</definedName>
    <definedName name="Document_array_120" localSheetId="6">{"Book1"}</definedName>
    <definedName name="Document_array_120" localSheetId="2">{"Book1"}</definedName>
    <definedName name="Document_array_120" localSheetId="1">{"Book1"}</definedName>
    <definedName name="Document_array_120">{"Book1"}</definedName>
    <definedName name="Document_array_121" localSheetId="6">{"Book1"}</definedName>
    <definedName name="Document_array_121" localSheetId="2">{"Book1"}</definedName>
    <definedName name="Document_array_121" localSheetId="1">{"Book1"}</definedName>
    <definedName name="Document_array_121">{"Book1"}</definedName>
    <definedName name="Document_array_122" localSheetId="6">{"Book1"}</definedName>
    <definedName name="Document_array_122" localSheetId="2">{"Book1"}</definedName>
    <definedName name="Document_array_122" localSheetId="1">{"Book1"}</definedName>
    <definedName name="Document_array_122">{"Book1"}</definedName>
    <definedName name="Document_array_123" localSheetId="6">{"Book1"}</definedName>
    <definedName name="Document_array_123" localSheetId="2">{"Book1"}</definedName>
    <definedName name="Document_array_123" localSheetId="1">{"Book1"}</definedName>
    <definedName name="Document_array_123">{"Book1"}</definedName>
    <definedName name="Document_array_124" localSheetId="6">{"Book1"}</definedName>
    <definedName name="Document_array_124" localSheetId="2">{"Book1"}</definedName>
    <definedName name="Document_array_124" localSheetId="1">{"Book1"}</definedName>
    <definedName name="Document_array_124">{"Book1"}</definedName>
    <definedName name="Document_array_125" localSheetId="6">{"Book1"}</definedName>
    <definedName name="Document_array_125" localSheetId="2">{"Book1"}</definedName>
    <definedName name="Document_array_125" localSheetId="1">{"Book1"}</definedName>
    <definedName name="Document_array_125">{"Book1"}</definedName>
    <definedName name="Document_array_126" localSheetId="6">{"Book1"}</definedName>
    <definedName name="Document_array_126" localSheetId="2">{"Book1"}</definedName>
    <definedName name="Document_array_126" localSheetId="1">{"Book1"}</definedName>
    <definedName name="Document_array_126">{"Book1"}</definedName>
    <definedName name="Document_array_127" localSheetId="6">{"Book1"}</definedName>
    <definedName name="Document_array_127" localSheetId="2">{"Book1"}</definedName>
    <definedName name="Document_array_127" localSheetId="1">{"Book1"}</definedName>
    <definedName name="Document_array_127">{"Book1"}</definedName>
    <definedName name="Document_array_128" localSheetId="6">{"Book1"}</definedName>
    <definedName name="Document_array_128" localSheetId="2">{"Book1"}</definedName>
    <definedName name="Document_array_128" localSheetId="1">{"Book1"}</definedName>
    <definedName name="Document_array_128">{"Book1"}</definedName>
    <definedName name="Document_array_129" localSheetId="6">{"Book1"}</definedName>
    <definedName name="Document_array_129" localSheetId="2">{"Book1"}</definedName>
    <definedName name="Document_array_129" localSheetId="1">{"Book1"}</definedName>
    <definedName name="Document_array_129">{"Book1"}</definedName>
    <definedName name="Document_array_13" localSheetId="6">{"Book1"}</definedName>
    <definedName name="Document_array_13" localSheetId="2">{"Book1"}</definedName>
    <definedName name="Document_array_13" localSheetId="1">{"Book1"}</definedName>
    <definedName name="Document_array_13">{"Book1"}</definedName>
    <definedName name="Document_array_130" localSheetId="6">{"Book1"}</definedName>
    <definedName name="Document_array_130" localSheetId="2">{"Book1"}</definedName>
    <definedName name="Document_array_130" localSheetId="1">{"Book1"}</definedName>
    <definedName name="Document_array_130">{"Book1"}</definedName>
    <definedName name="Document_array_131" localSheetId="6">{"Book1"}</definedName>
    <definedName name="Document_array_131" localSheetId="2">{"Book1"}</definedName>
    <definedName name="Document_array_131" localSheetId="1">{"Book1"}</definedName>
    <definedName name="Document_array_131">{"Book1"}</definedName>
    <definedName name="Document_array_132" localSheetId="6">{"Book1"}</definedName>
    <definedName name="Document_array_132" localSheetId="2">{"Book1"}</definedName>
    <definedName name="Document_array_132" localSheetId="1">{"Book1"}</definedName>
    <definedName name="Document_array_132">{"Book1"}</definedName>
    <definedName name="Document_array_133" localSheetId="6">{"Book1"}</definedName>
    <definedName name="Document_array_133" localSheetId="2">{"Book1"}</definedName>
    <definedName name="Document_array_133" localSheetId="1">{"Book1"}</definedName>
    <definedName name="Document_array_133">{"Book1"}</definedName>
    <definedName name="Document_array_134" localSheetId="6">{"Book1"}</definedName>
    <definedName name="Document_array_134" localSheetId="2">{"Book1"}</definedName>
    <definedName name="Document_array_134" localSheetId="1">{"Book1"}</definedName>
    <definedName name="Document_array_134">{"Book1"}</definedName>
    <definedName name="Document_array_135" localSheetId="6">{"Book1"}</definedName>
    <definedName name="Document_array_135" localSheetId="2">{"Book1"}</definedName>
    <definedName name="Document_array_135" localSheetId="1">{"Book1"}</definedName>
    <definedName name="Document_array_135">{"Book1"}</definedName>
    <definedName name="Document_array_136" localSheetId="6">{"Book1"}</definedName>
    <definedName name="Document_array_136" localSheetId="2">{"Book1"}</definedName>
    <definedName name="Document_array_136" localSheetId="1">{"Book1"}</definedName>
    <definedName name="Document_array_136">{"Book1"}</definedName>
    <definedName name="Document_array_137" localSheetId="6">{"Book1"}</definedName>
    <definedName name="Document_array_137" localSheetId="2">{"Book1"}</definedName>
    <definedName name="Document_array_137" localSheetId="1">{"Book1"}</definedName>
    <definedName name="Document_array_137">{"Book1"}</definedName>
    <definedName name="Document_array_138" localSheetId="6">{"Book1"}</definedName>
    <definedName name="Document_array_138" localSheetId="2">{"Book1"}</definedName>
    <definedName name="Document_array_138" localSheetId="1">{"Book1"}</definedName>
    <definedName name="Document_array_138">{"Book1"}</definedName>
    <definedName name="Document_array_139" localSheetId="6">{"Book1"}</definedName>
    <definedName name="Document_array_139" localSheetId="2">{"Book1"}</definedName>
    <definedName name="Document_array_139" localSheetId="1">{"Book1"}</definedName>
    <definedName name="Document_array_139">{"Book1"}</definedName>
    <definedName name="Document_array_14" localSheetId="6">{"Book1"}</definedName>
    <definedName name="Document_array_14" localSheetId="2">{"Book1"}</definedName>
    <definedName name="Document_array_14" localSheetId="1">{"Book1"}</definedName>
    <definedName name="Document_array_14">{"Book1"}</definedName>
    <definedName name="Document_array_140" localSheetId="6">{"Book1"}</definedName>
    <definedName name="Document_array_140" localSheetId="2">{"Book1"}</definedName>
    <definedName name="Document_array_140" localSheetId="1">{"Book1"}</definedName>
    <definedName name="Document_array_140">{"Book1"}</definedName>
    <definedName name="Document_array_141" localSheetId="6">{"Book1"}</definedName>
    <definedName name="Document_array_141" localSheetId="2">{"Book1"}</definedName>
    <definedName name="Document_array_141" localSheetId="1">{"Book1"}</definedName>
    <definedName name="Document_array_141">{"Book1"}</definedName>
    <definedName name="Document_array_142" localSheetId="6">{"Book1"}</definedName>
    <definedName name="Document_array_142" localSheetId="2">{"Book1"}</definedName>
    <definedName name="Document_array_142" localSheetId="1">{"Book1"}</definedName>
    <definedName name="Document_array_142">{"Book1"}</definedName>
    <definedName name="Document_array_143" localSheetId="6">{"Book1"}</definedName>
    <definedName name="Document_array_143" localSheetId="2">{"Book1"}</definedName>
    <definedName name="Document_array_143" localSheetId="1">{"Book1"}</definedName>
    <definedName name="Document_array_143">{"Book1"}</definedName>
    <definedName name="Document_array_144" localSheetId="6">{"Book1"}</definedName>
    <definedName name="Document_array_144" localSheetId="2">{"Book1"}</definedName>
    <definedName name="Document_array_144" localSheetId="1">{"Book1"}</definedName>
    <definedName name="Document_array_144">{"Book1"}</definedName>
    <definedName name="Document_array_145" localSheetId="6">{"Book1"}</definedName>
    <definedName name="Document_array_145" localSheetId="2">{"Book1"}</definedName>
    <definedName name="Document_array_145" localSheetId="1">{"Book1"}</definedName>
    <definedName name="Document_array_145">{"Book1"}</definedName>
    <definedName name="Document_array_146" localSheetId="6">{"Book1"}</definedName>
    <definedName name="Document_array_146" localSheetId="2">{"Book1"}</definedName>
    <definedName name="Document_array_146" localSheetId="1">{"Book1"}</definedName>
    <definedName name="Document_array_146">{"Book1"}</definedName>
    <definedName name="Document_array_147" localSheetId="6">{"Book1"}</definedName>
    <definedName name="Document_array_147" localSheetId="2">{"Book1"}</definedName>
    <definedName name="Document_array_147" localSheetId="1">{"Book1"}</definedName>
    <definedName name="Document_array_147">{"Book1"}</definedName>
    <definedName name="Document_array_148" localSheetId="6">{"Book1"}</definedName>
    <definedName name="Document_array_148" localSheetId="2">{"Book1"}</definedName>
    <definedName name="Document_array_148" localSheetId="1">{"Book1"}</definedName>
    <definedName name="Document_array_148">{"Book1"}</definedName>
    <definedName name="Document_array_149" localSheetId="6">{"Book1"}</definedName>
    <definedName name="Document_array_149" localSheetId="2">{"Book1"}</definedName>
    <definedName name="Document_array_149" localSheetId="1">{"Book1"}</definedName>
    <definedName name="Document_array_149">{"Book1"}</definedName>
    <definedName name="Document_array_15" localSheetId="6">{"Book1"}</definedName>
    <definedName name="Document_array_15" localSheetId="2">{"Book1"}</definedName>
    <definedName name="Document_array_15" localSheetId="1">{"Book1"}</definedName>
    <definedName name="Document_array_15">{"Book1"}</definedName>
    <definedName name="Document_array_150" localSheetId="6">{"Book1"}</definedName>
    <definedName name="Document_array_150" localSheetId="2">{"Book1"}</definedName>
    <definedName name="Document_array_150" localSheetId="1">{"Book1"}</definedName>
    <definedName name="Document_array_150">{"Book1"}</definedName>
    <definedName name="Document_array_151" localSheetId="6">{"Book1"}</definedName>
    <definedName name="Document_array_151" localSheetId="2">{"Book1"}</definedName>
    <definedName name="Document_array_151" localSheetId="1">{"Book1"}</definedName>
    <definedName name="Document_array_151">{"Book1"}</definedName>
    <definedName name="Document_array_152" localSheetId="6">{"Book1"}</definedName>
    <definedName name="Document_array_152" localSheetId="2">{"Book1"}</definedName>
    <definedName name="Document_array_152" localSheetId="1">{"Book1"}</definedName>
    <definedName name="Document_array_152">{"Book1"}</definedName>
    <definedName name="Document_array_153" localSheetId="6">{"Book1"}</definedName>
    <definedName name="Document_array_153" localSheetId="2">{"Book1"}</definedName>
    <definedName name="Document_array_153" localSheetId="1">{"Book1"}</definedName>
    <definedName name="Document_array_153">{"Book1"}</definedName>
    <definedName name="Document_array_154" localSheetId="6">{"Book1"}</definedName>
    <definedName name="Document_array_154" localSheetId="2">{"Book1"}</definedName>
    <definedName name="Document_array_154" localSheetId="1">{"Book1"}</definedName>
    <definedName name="Document_array_154">{"Book1"}</definedName>
    <definedName name="Document_array_155" localSheetId="6">{"Book1"}</definedName>
    <definedName name="Document_array_155" localSheetId="2">{"Book1"}</definedName>
    <definedName name="Document_array_155" localSheetId="1">{"Book1"}</definedName>
    <definedName name="Document_array_155">{"Book1"}</definedName>
    <definedName name="Document_array_156" localSheetId="6">{"Book1"}</definedName>
    <definedName name="Document_array_156" localSheetId="2">{"Book1"}</definedName>
    <definedName name="Document_array_156" localSheetId="1">{"Book1"}</definedName>
    <definedName name="Document_array_156">{"Book1"}</definedName>
    <definedName name="Document_array_159" localSheetId="6">{"Book1"}</definedName>
    <definedName name="Document_array_159" localSheetId="2">{"Book1"}</definedName>
    <definedName name="Document_array_159" localSheetId="1">{"Book1"}</definedName>
    <definedName name="Document_array_159">{"Book1"}</definedName>
    <definedName name="Document_array_16" localSheetId="6">{"Book1"}</definedName>
    <definedName name="Document_array_16" localSheetId="2">{"Book1"}</definedName>
    <definedName name="Document_array_16" localSheetId="1">{"Book1"}</definedName>
    <definedName name="Document_array_16">{"Book1"}</definedName>
    <definedName name="Document_array_160" localSheetId="6">{"Book1"}</definedName>
    <definedName name="Document_array_160" localSheetId="2">{"Book1"}</definedName>
    <definedName name="Document_array_160" localSheetId="1">{"Book1"}</definedName>
    <definedName name="Document_array_160">{"Book1"}</definedName>
    <definedName name="Document_array_161" localSheetId="6">{"Book1"}</definedName>
    <definedName name="Document_array_161" localSheetId="2">{"Book1"}</definedName>
    <definedName name="Document_array_161" localSheetId="1">{"Book1"}</definedName>
    <definedName name="Document_array_161">{"Book1"}</definedName>
    <definedName name="Document_array_162" localSheetId="6">{"Book1"}</definedName>
    <definedName name="Document_array_162" localSheetId="2">{"Book1"}</definedName>
    <definedName name="Document_array_162" localSheetId="1">{"Book1"}</definedName>
    <definedName name="Document_array_162">{"Book1"}</definedName>
    <definedName name="Document_array_163" localSheetId="6">{"Book1"}</definedName>
    <definedName name="Document_array_163" localSheetId="2">{"Book1"}</definedName>
    <definedName name="Document_array_163" localSheetId="1">{"Book1"}</definedName>
    <definedName name="Document_array_163">{"Book1"}</definedName>
    <definedName name="Document_array_164" localSheetId="6">{"Book1"}</definedName>
    <definedName name="Document_array_164" localSheetId="2">{"Book1"}</definedName>
    <definedName name="Document_array_164" localSheetId="1">{"Book1"}</definedName>
    <definedName name="Document_array_164">{"Book1"}</definedName>
    <definedName name="Document_array_165" localSheetId="6">{"Book1"}</definedName>
    <definedName name="Document_array_165" localSheetId="2">{"Book1"}</definedName>
    <definedName name="Document_array_165" localSheetId="1">{"Book1"}</definedName>
    <definedName name="Document_array_165">{"Book1"}</definedName>
    <definedName name="Document_array_166" localSheetId="6">{"Book1"}</definedName>
    <definedName name="Document_array_166" localSheetId="2">{"Book1"}</definedName>
    <definedName name="Document_array_166" localSheetId="1">{"Book1"}</definedName>
    <definedName name="Document_array_166">{"Book1"}</definedName>
    <definedName name="Document_array_167" localSheetId="6">{"Book1"}</definedName>
    <definedName name="Document_array_167" localSheetId="2">{"Book1"}</definedName>
    <definedName name="Document_array_167" localSheetId="1">{"Book1"}</definedName>
    <definedName name="Document_array_167">{"Book1"}</definedName>
    <definedName name="Document_array_168" localSheetId="6">{"Book1"}</definedName>
    <definedName name="Document_array_168" localSheetId="2">{"Book1"}</definedName>
    <definedName name="Document_array_168" localSheetId="1">{"Book1"}</definedName>
    <definedName name="Document_array_168">{"Book1"}</definedName>
    <definedName name="Document_array_169" localSheetId="6">{"Book1"}</definedName>
    <definedName name="Document_array_169" localSheetId="2">{"Book1"}</definedName>
    <definedName name="Document_array_169" localSheetId="1">{"Book1"}</definedName>
    <definedName name="Document_array_169">{"Book1"}</definedName>
    <definedName name="Document_array_17" localSheetId="6">{"Book1"}</definedName>
    <definedName name="Document_array_17" localSheetId="2">{"Book1"}</definedName>
    <definedName name="Document_array_17" localSheetId="1">{"Book1"}</definedName>
    <definedName name="Document_array_17">{"Book1"}</definedName>
    <definedName name="Document_array_170" localSheetId="6">{"Book1"}</definedName>
    <definedName name="Document_array_170" localSheetId="2">{"Book1"}</definedName>
    <definedName name="Document_array_170" localSheetId="1">{"Book1"}</definedName>
    <definedName name="Document_array_170">{"Book1"}</definedName>
    <definedName name="Document_array_172" localSheetId="6">{"Book1"}</definedName>
    <definedName name="Document_array_172" localSheetId="2">{"Book1"}</definedName>
    <definedName name="Document_array_172" localSheetId="1">{"Book1"}</definedName>
    <definedName name="Document_array_172">{"Book1"}</definedName>
    <definedName name="Document_array_173" localSheetId="6">{"Book1"}</definedName>
    <definedName name="Document_array_173" localSheetId="2">{"Book1"}</definedName>
    <definedName name="Document_array_173" localSheetId="1">{"Book1"}</definedName>
    <definedName name="Document_array_173">{"Book1"}</definedName>
    <definedName name="Document_array_174" localSheetId="6">{"Book1"}</definedName>
    <definedName name="Document_array_174" localSheetId="2">{"Book1"}</definedName>
    <definedName name="Document_array_174" localSheetId="1">{"Book1"}</definedName>
    <definedName name="Document_array_174">{"Book1"}</definedName>
    <definedName name="Document_array_175" localSheetId="6">{"Book1"}</definedName>
    <definedName name="Document_array_175" localSheetId="2">{"Book1"}</definedName>
    <definedName name="Document_array_175" localSheetId="1">{"Book1"}</definedName>
    <definedName name="Document_array_175">{"Book1"}</definedName>
    <definedName name="Document_array_176" localSheetId="6">{"Book1"}</definedName>
    <definedName name="Document_array_176" localSheetId="2">{"Book1"}</definedName>
    <definedName name="Document_array_176" localSheetId="1">{"Book1"}</definedName>
    <definedName name="Document_array_176">{"Book1"}</definedName>
    <definedName name="Document_array_177" localSheetId="6">{"Book1"}</definedName>
    <definedName name="Document_array_177" localSheetId="2">{"Book1"}</definedName>
    <definedName name="Document_array_177" localSheetId="1">{"Book1"}</definedName>
    <definedName name="Document_array_177">{"Book1"}</definedName>
    <definedName name="Document_array_178" localSheetId="6">{"Book1"}</definedName>
    <definedName name="Document_array_178" localSheetId="2">{"Book1"}</definedName>
    <definedName name="Document_array_178" localSheetId="1">{"Book1"}</definedName>
    <definedName name="Document_array_178">{"Book1"}</definedName>
    <definedName name="Document_array_179" localSheetId="6">{"Book1"}</definedName>
    <definedName name="Document_array_179" localSheetId="2">{"Book1"}</definedName>
    <definedName name="Document_array_179" localSheetId="1">{"Book1"}</definedName>
    <definedName name="Document_array_179">{"Book1"}</definedName>
    <definedName name="Document_array_18" localSheetId="6">{"Book1"}</definedName>
    <definedName name="Document_array_18" localSheetId="2">{"Book1"}</definedName>
    <definedName name="Document_array_18" localSheetId="1">{"Book1"}</definedName>
    <definedName name="Document_array_18">{"Book1"}</definedName>
    <definedName name="Document_array_180" localSheetId="6">{"Book1"}</definedName>
    <definedName name="Document_array_180" localSheetId="2">{"Book1"}</definedName>
    <definedName name="Document_array_180" localSheetId="1">{"Book1"}</definedName>
    <definedName name="Document_array_180">{"Book1"}</definedName>
    <definedName name="Document_array_181" localSheetId="6">{"Book1"}</definedName>
    <definedName name="Document_array_181" localSheetId="2">{"Book1"}</definedName>
    <definedName name="Document_array_181" localSheetId="1">{"Book1"}</definedName>
    <definedName name="Document_array_181">{"Book1"}</definedName>
    <definedName name="Document_array_182" localSheetId="6">{"Book1"}</definedName>
    <definedName name="Document_array_182" localSheetId="2">{"Book1"}</definedName>
    <definedName name="Document_array_182" localSheetId="1">{"Book1"}</definedName>
    <definedName name="Document_array_182">{"Book1"}</definedName>
    <definedName name="Document_array_183" localSheetId="6">{"Book1"}</definedName>
    <definedName name="Document_array_183" localSheetId="2">{"Book1"}</definedName>
    <definedName name="Document_array_183" localSheetId="1">{"Book1"}</definedName>
    <definedName name="Document_array_183">{"Book1"}</definedName>
    <definedName name="Document_array_184" localSheetId="6">{"Book1"}</definedName>
    <definedName name="Document_array_184" localSheetId="2">{"Book1"}</definedName>
    <definedName name="Document_array_184" localSheetId="1">{"Book1"}</definedName>
    <definedName name="Document_array_184">{"Book1"}</definedName>
    <definedName name="Document_array_185" localSheetId="6">{"Book1"}</definedName>
    <definedName name="Document_array_185" localSheetId="2">{"Book1"}</definedName>
    <definedName name="Document_array_185" localSheetId="1">{"Book1"}</definedName>
    <definedName name="Document_array_185">{"Book1"}</definedName>
    <definedName name="Document_array_186" localSheetId="6">{"Book1"}</definedName>
    <definedName name="Document_array_186" localSheetId="2">{"Book1"}</definedName>
    <definedName name="Document_array_186" localSheetId="1">{"Book1"}</definedName>
    <definedName name="Document_array_186">{"Book1"}</definedName>
    <definedName name="Document_array_187" localSheetId="6">{"Book1"}</definedName>
    <definedName name="Document_array_187" localSheetId="2">{"Book1"}</definedName>
    <definedName name="Document_array_187" localSheetId="1">{"Book1"}</definedName>
    <definedName name="Document_array_187">{"Book1"}</definedName>
    <definedName name="Document_array_188" localSheetId="6">{"Book1"}</definedName>
    <definedName name="Document_array_188" localSheetId="2">{"Book1"}</definedName>
    <definedName name="Document_array_188" localSheetId="1">{"Book1"}</definedName>
    <definedName name="Document_array_188">{"Book1"}</definedName>
    <definedName name="Document_array_189" localSheetId="6">{"Book1"}</definedName>
    <definedName name="Document_array_189" localSheetId="2">{"Book1"}</definedName>
    <definedName name="Document_array_189" localSheetId="1">{"Book1"}</definedName>
    <definedName name="Document_array_189">{"Book1"}</definedName>
    <definedName name="Document_array_19" localSheetId="6">{"Book1"}</definedName>
    <definedName name="Document_array_19" localSheetId="2">{"Book1"}</definedName>
    <definedName name="Document_array_19" localSheetId="1">{"Book1"}</definedName>
    <definedName name="Document_array_19">{"Book1"}</definedName>
    <definedName name="Document_array_190" localSheetId="6">{"Book1"}</definedName>
    <definedName name="Document_array_190" localSheetId="2">{"Book1"}</definedName>
    <definedName name="Document_array_190" localSheetId="1">{"Book1"}</definedName>
    <definedName name="Document_array_190">{"Book1"}</definedName>
    <definedName name="Document_array_191" localSheetId="6">{"Book1"}</definedName>
    <definedName name="Document_array_191" localSheetId="2">{"Book1"}</definedName>
    <definedName name="Document_array_191" localSheetId="1">{"Book1"}</definedName>
    <definedName name="Document_array_191">{"Book1"}</definedName>
    <definedName name="Document_array_192" localSheetId="6">{"Book1"}</definedName>
    <definedName name="Document_array_192" localSheetId="2">{"Book1"}</definedName>
    <definedName name="Document_array_192" localSheetId="1">{"Book1"}</definedName>
    <definedName name="Document_array_192">{"Book1"}</definedName>
    <definedName name="Document_array_193" localSheetId="6">{"Book1"}</definedName>
    <definedName name="Document_array_193" localSheetId="2">{"Book1"}</definedName>
    <definedName name="Document_array_193" localSheetId="1">{"Book1"}</definedName>
    <definedName name="Document_array_193">{"Book1"}</definedName>
    <definedName name="Document_array_194" localSheetId="6">{"Book1"}</definedName>
    <definedName name="Document_array_194" localSheetId="2">{"Book1"}</definedName>
    <definedName name="Document_array_194" localSheetId="1">{"Book1"}</definedName>
    <definedName name="Document_array_194">{"Book1"}</definedName>
    <definedName name="Document_array_196" localSheetId="6">{"Book1"}</definedName>
    <definedName name="Document_array_196" localSheetId="2">{"Book1"}</definedName>
    <definedName name="Document_array_196" localSheetId="1">{"Book1"}</definedName>
    <definedName name="Document_array_196">{"Book1"}</definedName>
    <definedName name="Document_array_2" localSheetId="6">{"Book1"}</definedName>
    <definedName name="Document_array_2" localSheetId="2">{"Book1"}</definedName>
    <definedName name="Document_array_2" localSheetId="1">{"Book1"}</definedName>
    <definedName name="Document_array_2">{"Book1"}</definedName>
    <definedName name="Document_array_20" localSheetId="6">{"Book1"}</definedName>
    <definedName name="Document_array_20" localSheetId="2">{"Book1"}</definedName>
    <definedName name="Document_array_20" localSheetId="1">{"Book1"}</definedName>
    <definedName name="Document_array_20">{"Book1"}</definedName>
    <definedName name="Document_array_200" localSheetId="6">{"Book1","Gui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6">{"Book1"}</definedName>
    <definedName name="Document_array_21" localSheetId="2">{"Book1"}</definedName>
    <definedName name="Document_array_21" localSheetId="1">{"Book1"}</definedName>
    <definedName name="Document_array_21">{"Book1"}</definedName>
    <definedName name="Document_array_22" localSheetId="6">{"Book1"}</definedName>
    <definedName name="Document_array_22" localSheetId="2">{"Book1"}</definedName>
    <definedName name="Document_array_22" localSheetId="1">{"Book1"}</definedName>
    <definedName name="Document_array_22">{"Book1"}</definedName>
    <definedName name="Document_array_23" localSheetId="6">{"Book1"}</definedName>
    <definedName name="Document_array_23" localSheetId="2">{"Book1"}</definedName>
    <definedName name="Document_array_23" localSheetId="1">{"Book1"}</definedName>
    <definedName name="Document_array_23">{"Book1"}</definedName>
    <definedName name="Document_array_24" localSheetId="6">{"Book1"}</definedName>
    <definedName name="Document_array_24" localSheetId="2">{"Book1"}</definedName>
    <definedName name="Document_array_24" localSheetId="1">{"Book1"}</definedName>
    <definedName name="Document_array_24">{"Book1"}</definedName>
    <definedName name="Document_array_25" localSheetId="6">{"Book1"}</definedName>
    <definedName name="Document_array_25" localSheetId="2">{"Book1"}</definedName>
    <definedName name="Document_array_25" localSheetId="1">{"Book1"}</definedName>
    <definedName name="Document_array_25">{"Book1"}</definedName>
    <definedName name="Document_array_26" localSheetId="6">{"Book1"}</definedName>
    <definedName name="Document_array_26" localSheetId="2">{"Book1"}</definedName>
    <definedName name="Document_array_26" localSheetId="1">{"Book1"}</definedName>
    <definedName name="Document_array_26">{"Book1"}</definedName>
    <definedName name="Document_array_27" localSheetId="6">{"Book1"}</definedName>
    <definedName name="Document_array_27" localSheetId="2">{"Book1"}</definedName>
    <definedName name="Document_array_27" localSheetId="1">{"Book1"}</definedName>
    <definedName name="Document_array_27">{"Book1"}</definedName>
    <definedName name="Document_array_28" localSheetId="6">{"Book1"}</definedName>
    <definedName name="Document_array_28" localSheetId="2">{"Book1"}</definedName>
    <definedName name="Document_array_28" localSheetId="1">{"Book1"}</definedName>
    <definedName name="Document_array_28">{"Book1"}</definedName>
    <definedName name="Document_array_29" localSheetId="6">{"Book1"}</definedName>
    <definedName name="Document_array_29" localSheetId="2">{"Book1"}</definedName>
    <definedName name="Document_array_29" localSheetId="1">{"Book1"}</definedName>
    <definedName name="Document_array_29">{"Book1"}</definedName>
    <definedName name="Document_array_3" localSheetId="6">{"Book1"}</definedName>
    <definedName name="Document_array_3" localSheetId="2">{"Book1"}</definedName>
    <definedName name="Document_array_3" localSheetId="1">{"Book1"}</definedName>
    <definedName name="Document_array_3">{"Book1"}</definedName>
    <definedName name="Document_array_30" localSheetId="6">{"Book1"}</definedName>
    <definedName name="Document_array_30" localSheetId="2">{"Book1"}</definedName>
    <definedName name="Document_array_30" localSheetId="1">{"Book1"}</definedName>
    <definedName name="Document_array_30">{"Book1"}</definedName>
    <definedName name="Document_array_31" localSheetId="6">{"Book1"}</definedName>
    <definedName name="Document_array_31" localSheetId="2">{"Book1"}</definedName>
    <definedName name="Document_array_31" localSheetId="1">{"Book1"}</definedName>
    <definedName name="Document_array_31">{"Book1"}</definedName>
    <definedName name="Document_array_32" localSheetId="6">{"Book1"}</definedName>
    <definedName name="Document_array_32" localSheetId="2">{"Book1"}</definedName>
    <definedName name="Document_array_32" localSheetId="1">{"Book1"}</definedName>
    <definedName name="Document_array_32">{"Book1"}</definedName>
    <definedName name="Document_array_33" localSheetId="6">{"Book1"}</definedName>
    <definedName name="Document_array_33" localSheetId="2">{"Book1"}</definedName>
    <definedName name="Document_array_33" localSheetId="1">{"Book1"}</definedName>
    <definedName name="Document_array_33">{"Book1"}</definedName>
    <definedName name="Document_array_34" localSheetId="6">{"Book1"}</definedName>
    <definedName name="Document_array_34" localSheetId="2">{"Book1"}</definedName>
    <definedName name="Document_array_34" localSheetId="1">{"Book1"}</definedName>
    <definedName name="Document_array_34">{"Book1"}</definedName>
    <definedName name="Document_array_35" localSheetId="6">{"Book1"}</definedName>
    <definedName name="Document_array_35" localSheetId="2">{"Book1"}</definedName>
    <definedName name="Document_array_35" localSheetId="1">{"Book1"}</definedName>
    <definedName name="Document_array_35">{"Book1"}</definedName>
    <definedName name="Document_array_36" localSheetId="6">{"Book1"}</definedName>
    <definedName name="Document_array_36" localSheetId="2">{"Book1"}</definedName>
    <definedName name="Document_array_36" localSheetId="1">{"Book1"}</definedName>
    <definedName name="Document_array_36">{"Book1"}</definedName>
    <definedName name="Document_array_37" localSheetId="6">{"Book1"}</definedName>
    <definedName name="Document_array_37" localSheetId="2">{"Book1"}</definedName>
    <definedName name="Document_array_37" localSheetId="1">{"Book1"}</definedName>
    <definedName name="Document_array_37">{"Book1"}</definedName>
    <definedName name="Document_array_39" localSheetId="6">{"Book1"}</definedName>
    <definedName name="Document_array_39" localSheetId="2">{"Book1"}</definedName>
    <definedName name="Document_array_39" localSheetId="1">{"Book1"}</definedName>
    <definedName name="Document_array_39">{"Book1"}</definedName>
    <definedName name="Document_array_4" localSheetId="6">{"Book1"}</definedName>
    <definedName name="Document_array_4" localSheetId="2">{"Book1"}</definedName>
    <definedName name="Document_array_4" localSheetId="1">{"Book1"}</definedName>
    <definedName name="Document_array_4">{"Book1"}</definedName>
    <definedName name="Document_array_40" localSheetId="6">{"Book1"}</definedName>
    <definedName name="Document_array_40" localSheetId="2">{"Book1"}</definedName>
    <definedName name="Document_array_40" localSheetId="1">{"Book1"}</definedName>
    <definedName name="Document_array_40">{"Book1"}</definedName>
    <definedName name="Document_array_41" localSheetId="6">{"Book1"}</definedName>
    <definedName name="Document_array_41" localSheetId="2">{"Book1"}</definedName>
    <definedName name="Document_array_41" localSheetId="1">{"Book1"}</definedName>
    <definedName name="Document_array_41">{"Book1"}</definedName>
    <definedName name="Document_array_42" localSheetId="6">{"Book1"}</definedName>
    <definedName name="Document_array_42" localSheetId="2">{"Book1"}</definedName>
    <definedName name="Document_array_42" localSheetId="1">{"Book1"}</definedName>
    <definedName name="Document_array_42">{"Book1"}</definedName>
    <definedName name="Document_array_43" localSheetId="6">{"Book1"}</definedName>
    <definedName name="Document_array_43" localSheetId="2">{"Book1"}</definedName>
    <definedName name="Document_array_43" localSheetId="1">{"Book1"}</definedName>
    <definedName name="Document_array_43">{"Book1"}</definedName>
    <definedName name="Document_array_44" localSheetId="6">{"Book1"}</definedName>
    <definedName name="Document_array_44" localSheetId="2">{"Book1"}</definedName>
    <definedName name="Document_array_44" localSheetId="1">{"Book1"}</definedName>
    <definedName name="Document_array_44">{"Book1"}</definedName>
    <definedName name="Document_array_45" localSheetId="6">{"Book1"}</definedName>
    <definedName name="Document_array_45" localSheetId="2">{"Book1"}</definedName>
    <definedName name="Document_array_45" localSheetId="1">{"Book1"}</definedName>
    <definedName name="Document_array_45">{"Book1"}</definedName>
    <definedName name="Document_array_46" localSheetId="6">{"Book1"}</definedName>
    <definedName name="Document_array_46" localSheetId="2">{"Book1"}</definedName>
    <definedName name="Document_array_46" localSheetId="1">{"Book1"}</definedName>
    <definedName name="Document_array_46">{"Book1"}</definedName>
    <definedName name="Document_array_47" localSheetId="6">{"Book1"}</definedName>
    <definedName name="Document_array_47" localSheetId="2">{"Book1"}</definedName>
    <definedName name="Document_array_47" localSheetId="1">{"Book1"}</definedName>
    <definedName name="Document_array_47">{"Book1"}</definedName>
    <definedName name="Document_array_48" localSheetId="6">{"Book1"}</definedName>
    <definedName name="Document_array_48" localSheetId="2">{"Book1"}</definedName>
    <definedName name="Document_array_48" localSheetId="1">{"Book1"}</definedName>
    <definedName name="Document_array_48">{"Book1"}</definedName>
    <definedName name="Document_array_49" localSheetId="6">{"Book1"}</definedName>
    <definedName name="Document_array_49" localSheetId="2">{"Book1"}</definedName>
    <definedName name="Document_array_49" localSheetId="1">{"Book1"}</definedName>
    <definedName name="Document_array_49">{"Book1"}</definedName>
    <definedName name="Document_array_5" localSheetId="6">{"Book1"}</definedName>
    <definedName name="Document_array_5" localSheetId="2">{"Book1"}</definedName>
    <definedName name="Document_array_5" localSheetId="1">{"Book1"}</definedName>
    <definedName name="Document_array_5">{"Book1"}</definedName>
    <definedName name="Document_array_50" localSheetId="6">{"Book1"}</definedName>
    <definedName name="Document_array_50" localSheetId="2">{"Book1"}</definedName>
    <definedName name="Document_array_50" localSheetId="1">{"Book1"}</definedName>
    <definedName name="Document_array_50">{"Book1"}</definedName>
    <definedName name="Document_array_51" localSheetId="6">{"Book1"}</definedName>
    <definedName name="Document_array_51" localSheetId="2">{"Book1"}</definedName>
    <definedName name="Document_array_51" localSheetId="1">{"Book1"}</definedName>
    <definedName name="Document_array_51">{"Book1"}</definedName>
    <definedName name="Document_array_52" localSheetId="6">{"Book1"}</definedName>
    <definedName name="Document_array_52" localSheetId="2">{"Book1"}</definedName>
    <definedName name="Document_array_52" localSheetId="1">{"Book1"}</definedName>
    <definedName name="Document_array_52">{"Book1"}</definedName>
    <definedName name="Document_array_53" localSheetId="6">{"Book1"}</definedName>
    <definedName name="Document_array_53" localSheetId="2">{"Book1"}</definedName>
    <definedName name="Document_array_53" localSheetId="1">{"Book1"}</definedName>
    <definedName name="Document_array_53">{"Book1"}</definedName>
    <definedName name="Document_array_54" localSheetId="6">{"Book1"}</definedName>
    <definedName name="Document_array_54" localSheetId="2">{"Book1"}</definedName>
    <definedName name="Document_array_54" localSheetId="1">{"Book1"}</definedName>
    <definedName name="Document_array_54">{"Book1"}</definedName>
    <definedName name="Document_array_55" localSheetId="6">{"Book1"}</definedName>
    <definedName name="Document_array_55" localSheetId="2">{"Book1"}</definedName>
    <definedName name="Document_array_55" localSheetId="1">{"Book1"}</definedName>
    <definedName name="Document_array_55">{"Book1"}</definedName>
    <definedName name="Document_array_56" localSheetId="6">{"Book1"}</definedName>
    <definedName name="Document_array_56" localSheetId="2">{"Book1"}</definedName>
    <definedName name="Document_array_56" localSheetId="1">{"Book1"}</definedName>
    <definedName name="Document_array_56">{"Book1"}</definedName>
    <definedName name="Document_array_57" localSheetId="6">{"Book1"}</definedName>
    <definedName name="Document_array_57" localSheetId="2">{"Book1"}</definedName>
    <definedName name="Document_array_57" localSheetId="1">{"Book1"}</definedName>
    <definedName name="Document_array_57">{"Book1"}</definedName>
    <definedName name="Document_array_58" localSheetId="6">{"Book1"}</definedName>
    <definedName name="Document_array_58" localSheetId="2">{"Book1"}</definedName>
    <definedName name="Document_array_58" localSheetId="1">{"Book1"}</definedName>
    <definedName name="Document_array_58">{"Book1"}</definedName>
    <definedName name="Document_array_59" localSheetId="6">{"Book1"}</definedName>
    <definedName name="Document_array_59" localSheetId="2">{"Book1"}</definedName>
    <definedName name="Document_array_59" localSheetId="1">{"Book1"}</definedName>
    <definedName name="Document_array_59">{"Book1"}</definedName>
    <definedName name="Document_array_6" localSheetId="6">{"Book1"}</definedName>
    <definedName name="Document_array_6" localSheetId="2">{"Book1"}</definedName>
    <definedName name="Document_array_6" localSheetId="1">{"Book1"}</definedName>
    <definedName name="Document_array_6">{"Book1"}</definedName>
    <definedName name="Document_array_60" localSheetId="6">{"Book1"}</definedName>
    <definedName name="Document_array_60" localSheetId="2">{"Book1"}</definedName>
    <definedName name="Document_array_60" localSheetId="1">{"Book1"}</definedName>
    <definedName name="Document_array_60">{"Book1"}</definedName>
    <definedName name="Document_array_61" localSheetId="6">{"Book1"}</definedName>
    <definedName name="Document_array_61" localSheetId="2">{"Book1"}</definedName>
    <definedName name="Document_array_61" localSheetId="1">{"Book1"}</definedName>
    <definedName name="Document_array_61">{"Book1"}</definedName>
    <definedName name="Document_array_62" localSheetId="6">{"Book1"}</definedName>
    <definedName name="Document_array_62" localSheetId="2">{"Book1"}</definedName>
    <definedName name="Document_array_62" localSheetId="1">{"Book1"}</definedName>
    <definedName name="Document_array_62">{"Book1"}</definedName>
    <definedName name="Document_array_63" localSheetId="6">{"Book1"}</definedName>
    <definedName name="Document_array_63" localSheetId="2">{"Book1"}</definedName>
    <definedName name="Document_array_63" localSheetId="1">{"Book1"}</definedName>
    <definedName name="Document_array_63">{"Book1"}</definedName>
    <definedName name="Document_array_64" localSheetId="6">{"Book1"}</definedName>
    <definedName name="Document_array_64" localSheetId="2">{"Book1"}</definedName>
    <definedName name="Document_array_64" localSheetId="1">{"Book1"}</definedName>
    <definedName name="Document_array_64">{"Book1"}</definedName>
    <definedName name="Document_array_65" localSheetId="6">{"Book1"}</definedName>
    <definedName name="Document_array_65" localSheetId="2">{"Book1"}</definedName>
    <definedName name="Document_array_65" localSheetId="1">{"Book1"}</definedName>
    <definedName name="Document_array_65">{"Book1"}</definedName>
    <definedName name="Document_array_66" localSheetId="6">{"Book1"}</definedName>
    <definedName name="Document_array_66" localSheetId="2">{"Book1"}</definedName>
    <definedName name="Document_array_66" localSheetId="1">{"Book1"}</definedName>
    <definedName name="Document_array_66">{"Book1"}</definedName>
    <definedName name="Document_array_67" localSheetId="6">{"Book1"}</definedName>
    <definedName name="Document_array_67" localSheetId="2">{"Book1"}</definedName>
    <definedName name="Document_array_67" localSheetId="1">{"Book1"}</definedName>
    <definedName name="Document_array_67">{"Book1"}</definedName>
    <definedName name="Document_array_68" localSheetId="6">{"Book1"}</definedName>
    <definedName name="Document_array_68" localSheetId="2">{"Book1"}</definedName>
    <definedName name="Document_array_68" localSheetId="1">{"Book1"}</definedName>
    <definedName name="Document_array_68">{"Book1"}</definedName>
    <definedName name="Document_array_69" localSheetId="6">{"Book1"}</definedName>
    <definedName name="Document_array_69" localSheetId="2">{"Book1"}</definedName>
    <definedName name="Document_array_69" localSheetId="1">{"Book1"}</definedName>
    <definedName name="Document_array_69">{"Book1"}</definedName>
    <definedName name="Document_array_7" localSheetId="6">{"Book1"}</definedName>
    <definedName name="Document_array_7" localSheetId="2">{"Book1"}</definedName>
    <definedName name="Document_array_7" localSheetId="1">{"Book1"}</definedName>
    <definedName name="Document_array_7">{"Book1"}</definedName>
    <definedName name="Document_array_70" localSheetId="6">{"Book1"}</definedName>
    <definedName name="Document_array_70" localSheetId="2">{"Book1"}</definedName>
    <definedName name="Document_array_70" localSheetId="1">{"Book1"}</definedName>
    <definedName name="Document_array_70">{"Book1"}</definedName>
    <definedName name="Document_array_71" localSheetId="6">{"Book1"}</definedName>
    <definedName name="Document_array_71" localSheetId="2">{"Book1"}</definedName>
    <definedName name="Document_array_71" localSheetId="1">{"Book1"}</definedName>
    <definedName name="Document_array_71">{"Book1"}</definedName>
    <definedName name="Document_array_72" localSheetId="6">{"Book1"}</definedName>
    <definedName name="Document_array_72" localSheetId="2">{"Book1"}</definedName>
    <definedName name="Document_array_72" localSheetId="1">{"Book1"}</definedName>
    <definedName name="Document_array_72">{"Book1"}</definedName>
    <definedName name="Document_array_73" localSheetId="6">{"Book1"}</definedName>
    <definedName name="Document_array_73" localSheetId="2">{"Book1"}</definedName>
    <definedName name="Document_array_73" localSheetId="1">{"Book1"}</definedName>
    <definedName name="Document_array_73">{"Book1"}</definedName>
    <definedName name="Document_array_74" localSheetId="6">{"Book1"}</definedName>
    <definedName name="Document_array_74" localSheetId="2">{"Book1"}</definedName>
    <definedName name="Document_array_74" localSheetId="1">{"Book1"}</definedName>
    <definedName name="Document_array_74">{"Book1"}</definedName>
    <definedName name="Document_array_75" localSheetId="6">{"Book1"}</definedName>
    <definedName name="Document_array_75" localSheetId="2">{"Book1"}</definedName>
    <definedName name="Document_array_75" localSheetId="1">{"Book1"}</definedName>
    <definedName name="Document_array_75">{"Book1"}</definedName>
    <definedName name="Document_array_76" localSheetId="6">{"Book1"}</definedName>
    <definedName name="Document_array_76" localSheetId="2">{"Book1"}</definedName>
    <definedName name="Document_array_76" localSheetId="1">{"Book1"}</definedName>
    <definedName name="Document_array_76">{"Book1"}</definedName>
    <definedName name="Document_array_77" localSheetId="6">{"Book1"}</definedName>
    <definedName name="Document_array_77" localSheetId="2">{"Book1"}</definedName>
    <definedName name="Document_array_77" localSheetId="1">{"Book1"}</definedName>
    <definedName name="Document_array_77">{"Book1"}</definedName>
    <definedName name="Document_array_78" localSheetId="6">{"Book1"}</definedName>
    <definedName name="Document_array_78" localSheetId="2">{"Book1"}</definedName>
    <definedName name="Document_array_78" localSheetId="1">{"Book1"}</definedName>
    <definedName name="Document_array_78">{"Book1"}</definedName>
    <definedName name="Document_array_79" localSheetId="6">{"Book1"}</definedName>
    <definedName name="Document_array_79" localSheetId="2">{"Book1"}</definedName>
    <definedName name="Document_array_79" localSheetId="1">{"Book1"}</definedName>
    <definedName name="Document_array_79">{"Book1"}</definedName>
    <definedName name="Document_array_8" localSheetId="6">{"Book1"}</definedName>
    <definedName name="Document_array_8" localSheetId="2">{"Book1"}</definedName>
    <definedName name="Document_array_8" localSheetId="1">{"Book1"}</definedName>
    <definedName name="Document_array_8">{"Book1"}</definedName>
    <definedName name="Document_array_80" localSheetId="6">{"Book1"}</definedName>
    <definedName name="Document_array_80" localSheetId="2">{"Book1"}</definedName>
    <definedName name="Document_array_80" localSheetId="1">{"Book1"}</definedName>
    <definedName name="Document_array_80">{"Book1"}</definedName>
    <definedName name="Document_array_81" localSheetId="6">{"Book1"}</definedName>
    <definedName name="Document_array_81" localSheetId="2">{"Book1"}</definedName>
    <definedName name="Document_array_81" localSheetId="1">{"Book1"}</definedName>
    <definedName name="Document_array_81">{"Book1"}</definedName>
    <definedName name="Document_array_82" localSheetId="6">{"Book1"}</definedName>
    <definedName name="Document_array_82" localSheetId="2">{"Book1"}</definedName>
    <definedName name="Document_array_82" localSheetId="1">{"Book1"}</definedName>
    <definedName name="Document_array_82">{"Book1"}</definedName>
    <definedName name="Document_array_83" localSheetId="6">{"Book1"}</definedName>
    <definedName name="Document_array_83" localSheetId="2">{"Book1"}</definedName>
    <definedName name="Document_array_83" localSheetId="1">{"Book1"}</definedName>
    <definedName name="Document_array_83">{"Book1"}</definedName>
    <definedName name="Document_array_84" localSheetId="6">{"Book1"}</definedName>
    <definedName name="Document_array_84" localSheetId="2">{"Book1"}</definedName>
    <definedName name="Document_array_84" localSheetId="1">{"Book1"}</definedName>
    <definedName name="Document_array_84">{"Book1"}</definedName>
    <definedName name="Document_array_85" localSheetId="6">{"Book1"}</definedName>
    <definedName name="Document_array_85" localSheetId="2">{"Book1"}</definedName>
    <definedName name="Document_array_85" localSheetId="1">{"Book1"}</definedName>
    <definedName name="Document_array_85">{"Book1"}</definedName>
    <definedName name="Document_array_86" localSheetId="6">{"Book1"}</definedName>
    <definedName name="Document_array_86" localSheetId="2">{"Book1"}</definedName>
    <definedName name="Document_array_86" localSheetId="1">{"Book1"}</definedName>
    <definedName name="Document_array_86">{"Book1"}</definedName>
    <definedName name="Document_array_87" localSheetId="6">{"Book1"}</definedName>
    <definedName name="Document_array_87" localSheetId="2">{"Book1"}</definedName>
    <definedName name="Document_array_87" localSheetId="1">{"Book1"}</definedName>
    <definedName name="Document_array_87">{"Book1"}</definedName>
    <definedName name="Document_array_88" localSheetId="6">{"Book1"}</definedName>
    <definedName name="Document_array_88" localSheetId="2">{"Book1"}</definedName>
    <definedName name="Document_array_88" localSheetId="1">{"Book1"}</definedName>
    <definedName name="Document_array_88">{"Book1"}</definedName>
    <definedName name="Document_array_89" localSheetId="6">{"Book1"}</definedName>
    <definedName name="Document_array_89" localSheetId="2">{"Book1"}</definedName>
    <definedName name="Document_array_89" localSheetId="1">{"Book1"}</definedName>
    <definedName name="Document_array_89">{"Book1"}</definedName>
    <definedName name="Document_array_9" localSheetId="6">{"Book1"}</definedName>
    <definedName name="Document_array_9" localSheetId="2">{"Book1"}</definedName>
    <definedName name="Document_array_9" localSheetId="1">{"Book1"}</definedName>
    <definedName name="Document_array_9">{"Book1"}</definedName>
    <definedName name="Document_array_90" localSheetId="6">{"Book1"}</definedName>
    <definedName name="Document_array_90" localSheetId="2">{"Book1"}</definedName>
    <definedName name="Document_array_90" localSheetId="1">{"Book1"}</definedName>
    <definedName name="Document_array_90">{"Book1"}</definedName>
    <definedName name="Document_array_91" localSheetId="6">{"Book1"}</definedName>
    <definedName name="Document_array_91" localSheetId="2">{"Book1"}</definedName>
    <definedName name="Document_array_91" localSheetId="1">{"Book1"}</definedName>
    <definedName name="Document_array_91">{"Book1"}</definedName>
    <definedName name="Document_array_92" localSheetId="6">{"Book1"}</definedName>
    <definedName name="Document_array_92" localSheetId="2">{"Book1"}</definedName>
    <definedName name="Document_array_92" localSheetId="1">{"Book1"}</definedName>
    <definedName name="Document_array_92">{"Book1"}</definedName>
    <definedName name="Document_array_93" localSheetId="6">{"Book1"}</definedName>
    <definedName name="Document_array_93" localSheetId="2">{"Book1"}</definedName>
    <definedName name="Document_array_93" localSheetId="1">{"Book1"}</definedName>
    <definedName name="Document_array_93">{"Book1"}</definedName>
    <definedName name="Document_array_94" localSheetId="6">{"Book1"}</definedName>
    <definedName name="Document_array_94" localSheetId="2">{"Book1"}</definedName>
    <definedName name="Document_array_94" localSheetId="1">{"Book1"}</definedName>
    <definedName name="Document_array_94">{"Book1"}</definedName>
    <definedName name="Document_array_95" localSheetId="6">{"Book1"}</definedName>
    <definedName name="Document_array_95" localSheetId="2">{"Book1"}</definedName>
    <definedName name="Document_array_95" localSheetId="1">{"Book1"}</definedName>
    <definedName name="Document_array_95">{"Book1"}</definedName>
    <definedName name="Document_array_96" localSheetId="6">{"Book1"}</definedName>
    <definedName name="Document_array_96" localSheetId="2">{"Book1"}</definedName>
    <definedName name="Document_array_96" localSheetId="1">{"Book1"}</definedName>
    <definedName name="Document_array_96">{"Book1"}</definedName>
    <definedName name="Document_array_97" localSheetId="6">{"Book1"}</definedName>
    <definedName name="Document_array_97" localSheetId="2">{"Book1"}</definedName>
    <definedName name="Document_array_97" localSheetId="1">{"Book1"}</definedName>
    <definedName name="Document_array_97">{"Book1"}</definedName>
    <definedName name="Document_array_98" localSheetId="6">{"Book1"}</definedName>
    <definedName name="Document_array_98" localSheetId="2">{"Book1"}</definedName>
    <definedName name="Document_array_98" localSheetId="1">{"Book1"}</definedName>
    <definedName name="Document_array_98">{"Book1"}</definedName>
    <definedName name="Document_array_99" localSheetId="6">{"Book1"}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6">#REF!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6">'BAN LUONG TAU'!DOM</definedName>
    <definedName name="DOM">#N/A</definedName>
    <definedName name="DOMUSAGER" localSheetId="6">'BAN LUONG TAU'!DOMUSAGER</definedName>
    <definedName name="DOMUSAGER">#N/A</definedName>
    <definedName name="DOMUSA저장" localSheetId="6">'BAN LUONG TAU'!DOMUSA저장</definedName>
    <definedName name="DOMUSA저장">#N/A</definedName>
    <definedName name="DOM전장" localSheetId="6">'BAN LUONG TAU'!DOM전장</definedName>
    <definedName name="DOM전장">#N/A</definedName>
    <definedName name="Dong_coc_cu" localSheetId="0">#REF!</definedName>
    <definedName name="Dong_coc_cu" localSheetId="5">#REF!</definedName>
    <definedName name="Dong_coc_cu" localSheetId="2">#REF!</definedName>
    <definedName name="Dong_coc_cu" localSheetId="1">#REF!</definedName>
    <definedName name="Dong_coc_cu">#REF!</definedName>
    <definedName name="dongia" localSheetId="0">#REF!</definedName>
    <definedName name="dongia" localSheetId="5">#REF!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6">#REF!</definedName>
    <definedName name="DP" localSheetId="0">#REF!</definedName>
    <definedName name="DP" localSheetId="5">#REF!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6"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6"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6">#REF!</definedName>
    <definedName name="DS" localSheetId="0">#REF!</definedName>
    <definedName name="DS" localSheetId="5">#REF!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5">#REF!</definedName>
    <definedName name="ds1pnc" localSheetId="2">#REF!</definedName>
    <definedName name="ds1pnc" localSheetId="1">#REF!</definedName>
    <definedName name="ds1pnc">#REF!</definedName>
    <definedName name="ds1pvl" localSheetId="0">#REF!</definedName>
    <definedName name="ds1pvl" localSheetId="5">#REF!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5">#REF!</definedName>
    <definedName name="ds3pnc" localSheetId="2">#REF!</definedName>
    <definedName name="ds3pnc" localSheetId="1">#REF!</definedName>
    <definedName name="ds3pnc">#REF!</definedName>
    <definedName name="ds3pvl" localSheetId="0">#REF!</definedName>
    <definedName name="ds3pvl" localSheetId="5">#REF!</definedName>
    <definedName name="ds3pvl" localSheetId="2">#REF!</definedName>
    <definedName name="ds3pvl" localSheetId="1">#REF!</definedName>
    <definedName name="ds3pvl">#REF!</definedName>
    <definedName name="dsadsad" localSheetId="6"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6"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6">{"th152.xls"}</definedName>
    <definedName name="dsbs" localSheetId="0">{"th152.xls"}</definedName>
    <definedName name="dsbs" localSheetId="5">{"th152.xls"}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6">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6"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6" hidden="1">{"'Sheet1'!$L$16"}</definedName>
    <definedName name="dsfdsfdsfdsfdsf" localSheetId="2" hidden="1">{"'Sheet1'!$L$16"}</definedName>
    <definedName name="dsfdsfdsfdsfdsf" localSheetId="1" hidden="1">{"'Sheet1'!$L$16"}</definedName>
    <definedName name="dsfdsfdsfdsfdsf" hidden="1">{"'Sheet1'!$L$16"}</definedName>
    <definedName name="dsfsd" localSheetId="6"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6" hidden="1">{"'Sheet1'!$L$16"}</definedName>
    <definedName name="DSFSDGFHG" localSheetId="2" hidden="1">{"'Sheet1'!$L$16"}</definedName>
    <definedName name="DSFSDGFHG" localSheetId="1" hidden="1">{"'Sheet1'!$L$16"}</definedName>
    <definedName name="DSFSDGFHG" hidden="1">{"'Sheet1'!$L$16"}</definedName>
    <definedName name="DSL" localSheetId="6"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6">{"th152.xls"}</definedName>
    <definedName name="DSNL" localSheetId="0">{"th152.xls"}</definedName>
    <definedName name="DSNL" localSheetId="5">{"th152.xls"}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6">#REF!</definedName>
    <definedName name="DSUMDATA" localSheetId="0">#REF!</definedName>
    <definedName name="DSUMDATA" localSheetId="5">#REF!</definedName>
    <definedName name="DSUMDATA" localSheetId="2">#REF!</definedName>
    <definedName name="DSUMDATA" localSheetId="1">#REF!</definedName>
    <definedName name="DSUMDATA">#REF!</definedName>
    <definedName name="dsvab" hidden="1">#REF!</definedName>
    <definedName name="dt" localSheetId="6">#REF!</definedName>
    <definedName name="dt" localSheetId="0">#REF!</definedName>
    <definedName name="dt" localSheetId="5">#REF!</definedName>
    <definedName name="dt" localSheetId="2">#REF!</definedName>
    <definedName name="dt" localSheetId="1">#REF!</definedName>
    <definedName name="dt">#REF!</definedName>
    <definedName name="DT_VKHNN" localSheetId="1">#REF!</definedName>
    <definedName name="DT_VKHNN">#REF!</definedName>
    <definedName name="DTBH" localSheetId="6">#REF!</definedName>
    <definedName name="DTBH" localSheetId="0">#REF!</definedName>
    <definedName name="DTBH" localSheetId="5">#REF!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5">#REF!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5">#REF!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5">#REF!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5">#REF!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5">#REF!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5">#REF!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5">#REF!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6" hidden="1">{"'Sheet1'!$L$16"}</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6"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5">#REF!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6" hidden="1">{#N/A,#N/A,TRUE,"BT M200 da 10x20"}</definedName>
    <definedName name="duy" localSheetId="0" hidden="1">{#N/A,#N/A,TRUE,"BT M200 da 10x20"}</definedName>
    <definedName name="duy" localSheetId="5"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6">{"Book1","sotheodoiT8.xls"}</definedName>
    <definedName name="duyn" localSheetId="0">{"Book1","sotheodoiT8.xls"}</definedName>
    <definedName name="duyn" localSheetId="5">{"Book1","sotheodoiT8.xls"}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6" hidden="1">{#N/A,#N/A,FALSE,"사업"}</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6"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6"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6" hidden="1">{"'Sheet1'!$L$16"}</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6"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6"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5">#REF!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5">#REF!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5">#REF!</definedName>
    <definedName name="End_10" localSheetId="2">#REF!</definedName>
    <definedName name="End_10" localSheetId="1">#REF!</definedName>
    <definedName name="End_10">#REF!</definedName>
    <definedName name="End_11" localSheetId="0">#REF!</definedName>
    <definedName name="End_11" localSheetId="5">#REF!</definedName>
    <definedName name="End_11" localSheetId="2">#REF!</definedName>
    <definedName name="End_11" localSheetId="1">#REF!</definedName>
    <definedName name="End_11">#REF!</definedName>
    <definedName name="End_12" localSheetId="0">#REF!</definedName>
    <definedName name="End_12" localSheetId="5">#REF!</definedName>
    <definedName name="End_12" localSheetId="2">#REF!</definedName>
    <definedName name="End_12" localSheetId="1">#REF!</definedName>
    <definedName name="End_12">#REF!</definedName>
    <definedName name="End_13" localSheetId="0">#REF!</definedName>
    <definedName name="End_13" localSheetId="5">#REF!</definedName>
    <definedName name="End_13" localSheetId="2">#REF!</definedName>
    <definedName name="End_13" localSheetId="1">#REF!</definedName>
    <definedName name="End_13">#REF!</definedName>
    <definedName name="End_2" localSheetId="0">#REF!</definedName>
    <definedName name="End_2" localSheetId="5">#REF!</definedName>
    <definedName name="End_2" localSheetId="2">#REF!</definedName>
    <definedName name="End_2" localSheetId="1">#REF!</definedName>
    <definedName name="End_2">#REF!</definedName>
    <definedName name="End_3" localSheetId="0">#REF!</definedName>
    <definedName name="End_3" localSheetId="5">#REF!</definedName>
    <definedName name="End_3" localSheetId="2">#REF!</definedName>
    <definedName name="End_3" localSheetId="1">#REF!</definedName>
    <definedName name="End_3">#REF!</definedName>
    <definedName name="End_4" localSheetId="0">#REF!</definedName>
    <definedName name="End_4" localSheetId="5">#REF!</definedName>
    <definedName name="End_4" localSheetId="2">#REF!</definedName>
    <definedName name="End_4" localSheetId="1">#REF!</definedName>
    <definedName name="End_4">#REF!</definedName>
    <definedName name="End_5" localSheetId="0">#REF!</definedName>
    <definedName name="End_5" localSheetId="5">#REF!</definedName>
    <definedName name="End_5" localSheetId="2">#REF!</definedName>
    <definedName name="End_5" localSheetId="1">#REF!</definedName>
    <definedName name="End_5">#REF!</definedName>
    <definedName name="End_6" localSheetId="0">#REF!</definedName>
    <definedName name="End_6" localSheetId="5">#REF!</definedName>
    <definedName name="End_6" localSheetId="2">#REF!</definedName>
    <definedName name="End_6" localSheetId="1">#REF!</definedName>
    <definedName name="End_6">#REF!</definedName>
    <definedName name="End_7" localSheetId="0">#REF!</definedName>
    <definedName name="End_7" localSheetId="5">#REF!</definedName>
    <definedName name="End_7" localSheetId="2">#REF!</definedName>
    <definedName name="End_7" localSheetId="1">#REF!</definedName>
    <definedName name="End_7">#REF!</definedName>
    <definedName name="End_8" localSheetId="0">#REF!</definedName>
    <definedName name="End_8" localSheetId="5">#REF!</definedName>
    <definedName name="End_8" localSheetId="2">#REF!</definedName>
    <definedName name="End_8" localSheetId="1">#REF!</definedName>
    <definedName name="End_8">#REF!</definedName>
    <definedName name="End_9" localSheetId="0">#REF!</definedName>
    <definedName name="End_9" localSheetId="5">#REF!</definedName>
    <definedName name="End_9" localSheetId="2">#REF!</definedName>
    <definedName name="End_9" localSheetId="1">#REF!</definedName>
    <definedName name="End_9" localSheetId="4">#REF!</definedName>
    <definedName name="End_9">#REF!</definedName>
    <definedName name="ENG" hidden="1">#REF!</definedName>
    <definedName name="EOGH" localSheetId="6" hidden="1">{#N/A,#N/A,FALSE,"단축1";#N/A,#N/A,FALSE,"단축2";#N/A,#N/A,FALSE,"단축3";#N/A,#N/A,FALSE,"장축";#N/A,#N/A,FALSE,"4WD"}</definedName>
    <definedName name="EOGH" localSheetId="0" hidden="1">{#N/A,#N/A,FALSE,"단축1";#N/A,#N/A,FALSE,"단축2";#N/A,#N/A,FALSE,"단축3";#N/A,#N/A,FALSE,"장축";#N/A,#N/A,FALSE,"4WD"}</definedName>
    <definedName name="EOGH" localSheetId="5"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6"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6"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6">#REF!</definedName>
    <definedName name="Excell_HCM" localSheetId="0">#REF!</definedName>
    <definedName name="Excell_HCM" localSheetId="5">#REF!</definedName>
    <definedName name="Excell_HCM" localSheetId="2">#REF!</definedName>
    <definedName name="Excell_HCM" localSheetId="1">#REF!</definedName>
    <definedName name="Excell_HCM" localSheetId="4">#REF!</definedName>
    <definedName name="Excell_HCM">#REF!</definedName>
    <definedName name="excess" localSheetId="6"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 localSheetId="0">#REF!</definedName>
    <definedName name="_xlnm.Extract" localSheetId="5">#REF!</definedName>
    <definedName name="_xlnm.Extract" localSheetId="2">#REF!</definedName>
    <definedName name="_xlnm.Extract" localSheetId="1">#REF!</definedName>
    <definedName name="_xlnm.Extract" localSheetId="4">#REF!</definedName>
    <definedName name="_xlnm.Extract">#REF!</definedName>
    <definedName name="f" localSheetId="0">#REF!</definedName>
    <definedName name="f" localSheetId="5">#REF!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6">#REF!</definedName>
    <definedName name="FACTOR" localSheetId="0">#REF!</definedName>
    <definedName name="FACTOR" localSheetId="5">#REF!</definedName>
    <definedName name="FACTOR" localSheetId="2">#REF!</definedName>
    <definedName name="FACTOR" localSheetId="1">#REF!</definedName>
    <definedName name="FACTOR" localSheetId="4">#REF!</definedName>
    <definedName name="FACTOR">#REF!</definedName>
    <definedName name="fafaw" localSheetId="6"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6">#REF!</definedName>
    <definedName name="Fax" localSheetId="0">#REF!</definedName>
    <definedName name="Fax" localSheetId="5">#REF!</definedName>
    <definedName name="Fax" localSheetId="2">#REF!</definedName>
    <definedName name="Fax" localSheetId="1">#REF!</definedName>
    <definedName name="Fax" localSheetId="4">#REF!</definedName>
    <definedName name="Fax">#REF!</definedName>
    <definedName name="FB" localSheetId="6">#REF!</definedName>
    <definedName name="FB" localSheetId="0">#REF!</definedName>
    <definedName name="FB" localSheetId="5">#REF!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6" hidden="1">#REF!</definedName>
    <definedName name="FCode" localSheetId="0" hidden="1">#REF!</definedName>
    <definedName name="FCode" localSheetId="5"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6">{"Book1","BoQ2.XLS"}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6"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6"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6"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6"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6"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6" hidden="1">{#N/A,#N/A,FALSE,"사업"}</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6" hidden="1">{#N/A,#N/A,FALSE,"단축1";#N/A,#N/A,FALSE,"단축2";#N/A,#N/A,FALSE,"단축3";#N/A,#N/A,FALSE,"장축";#N/A,#N/A,FALSE,"4WD"}</definedName>
    <definedName name="ffff" localSheetId="0">#REF!</definedName>
    <definedName name="FFFF" localSheetId="5" hidden="1">{#N/A,#N/A,FALSE,"단축1";#N/A,#N/A,FALSE,"단축2";#N/A,#N/A,FALSE,"단축3";#N/A,#N/A,FALSE,"장축";#N/A,#N/A,FALSE,"4WD"}</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6">_a1Z,_a2Z,_a3Z</definedName>
    <definedName name="FFÖØEEÂ¨" localSheetId="0">_a1Z,_a2Z,_a3Z</definedName>
    <definedName name="FFÖØEEÂ¨" localSheetId="5">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6" hidden="1">{"'Sheet1'!$L$16"}</definedName>
    <definedName name="fg" localSheetId="0" hidden="1">{"'Sheet1'!$L$16"}</definedName>
    <definedName name="fg" localSheetId="5"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6">{"th152.xls"}</definedName>
    <definedName name="FGASDUEI" localSheetId="0">{"th152.xls"}</definedName>
    <definedName name="FGASDUEI" localSheetId="5">{"th152.xls"}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6"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6">_a1Z,_a2Z,_a3Z</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6"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6" hidden="1">{#N/A,#N/A,FALSE,"단축1";#N/A,#N/A,FALSE,"단축2";#N/A,#N/A,FALSE,"단축3";#N/A,#N/A,FALSE,"장축";#N/A,#N/A,FALSE,"4WD"}</definedName>
    <definedName name="FGHJ" localSheetId="0" hidden="1">{#N/A,#N/A,FALSE,"단축1";#N/A,#N/A,FALSE,"단축2";#N/A,#N/A,FALSE,"단축3";#N/A,#N/A,FALSE,"장축";#N/A,#N/A,FALSE,"4WD"}</definedName>
    <definedName name="FGHJ" localSheetId="5"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6"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5">#REF!</definedName>
    <definedName name="Fi" localSheetId="2">#REF!</definedName>
    <definedName name="Fi" localSheetId="1">#REF!</definedName>
    <definedName name="Fi">#REF!</definedName>
    <definedName name="FiCo" hidden="1">#REF!</definedName>
    <definedName name="FILE" localSheetId="6"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6"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6">BlankMacro1</definedName>
    <definedName name="FIT" localSheetId="2">BlankMacro1</definedName>
    <definedName name="FIT" localSheetId="1">BlankMacro1</definedName>
    <definedName name="FIT" localSheetId="3">BlankMacro1</definedName>
    <definedName name="FIT">BlankMacro1</definedName>
    <definedName name="FITT2" localSheetId="6">BlankMacro1</definedName>
    <definedName name="FITT2" localSheetId="2">BlankMacro1</definedName>
    <definedName name="FITT2" localSheetId="1">BlankMacro1</definedName>
    <definedName name="FITT2" localSheetId="3">BlankMacro1</definedName>
    <definedName name="FITT2">BlankMacro1</definedName>
    <definedName name="FITTING2" localSheetId="6">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6" hidden="1">{#N/A,#N/A,FALSE,"단축1";#N/A,#N/A,FALSE,"단축2";#N/A,#N/A,FALSE,"단축3";#N/A,#N/A,FALSE,"장축";#N/A,#N/A,FALSE,"4WD"}</definedName>
    <definedName name="FJFJ" localSheetId="0" hidden="1">{#N/A,#N/A,FALSE,"단축1";#N/A,#N/A,FALSE,"단축2";#N/A,#N/A,FALSE,"단축3";#N/A,#N/A,FALSE,"장축";#N/A,#N/A,FALSE,"4WD"}</definedName>
    <definedName name="FJFJ" localSheetId="5"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6">BlankMacro1</definedName>
    <definedName name="FLG" localSheetId="2">BlankMacro1</definedName>
    <definedName name="FLG" localSheetId="1">BlankMacro1</definedName>
    <definedName name="FLG" localSheetId="3">BlankMacro1</definedName>
    <definedName name="FLG">BlankMacro1</definedName>
    <definedName name="FLOW" localSheetId="6"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6" hidden="1">#REF!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5">#REF!</definedName>
    <definedName name="fs" localSheetId="2">#REF!</definedName>
    <definedName name="fs" localSheetId="1">#REF!</definedName>
    <definedName name="fs">#REF!</definedName>
    <definedName name="FSADFSADSADSA" localSheetId="6"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6"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6"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6">_a1O,_a2O,_a3O</definedName>
    <definedName name="FSÑFS" localSheetId="0">_a1O,_a2O,_a3O</definedName>
    <definedName name="FSÑFS" localSheetId="5">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5">#REF!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6" hidden="1">{#N/A,#N/A,FALSE,"단축1";#N/A,#N/A,FALSE,"단축2";#N/A,#N/A,FALSE,"단축3";#N/A,#N/A,FALSE,"장축";#N/A,#N/A,FALSE,"4WD"}</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6"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6">{"Thuxm2.xls","Sheet1"}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Be_ton_dÀ">#N/A</definedName>
    <definedName name="G_C">#N/A</definedName>
    <definedName name="G_ME" localSheetId="6">#REF!</definedName>
    <definedName name="G_ME" localSheetId="0">#REF!</definedName>
    <definedName name="G_ME" localSheetId="5">#REF!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a" localSheetId="1">#REF!</definedName>
    <definedName name="Ga">#REF!</definedName>
    <definedName name="gachblock">#REF!</definedName>
    <definedName name="gachchongtron" localSheetId="0">#REF!</definedName>
    <definedName name="gachchongtron" localSheetId="5">#REF!</definedName>
    <definedName name="gachchongtron" localSheetId="2">#REF!</definedName>
    <definedName name="gachchongtron" localSheetId="1">#REF!</definedName>
    <definedName name="gachchongtron">#REF!</definedName>
    <definedName name="gachlanem" localSheetId="0">#REF!</definedName>
    <definedName name="gachlanem" localSheetId="5">#REF!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6">#REF!</definedName>
    <definedName name="gas" localSheetId="0">#REF!</definedName>
    <definedName name="gas" localSheetId="5">#REF!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6">#REF!</definedName>
    <definedName name="gchi" localSheetId="0">#REF!</definedName>
    <definedName name="gchi" localSheetId="5">#REF!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5">#REF!</definedName>
    <definedName name="gd" localSheetId="2">#REF!</definedName>
    <definedName name="gd" localSheetId="1">#REF!</definedName>
    <definedName name="gd">#REF!</definedName>
    <definedName name="GDDCLTDZ22" localSheetId="0">#REF!</definedName>
    <definedName name="GDDCLTDZ22" localSheetId="5">#REF!</definedName>
    <definedName name="GDDCLTDZ22" localSheetId="2">#REF!</definedName>
    <definedName name="GDDCLTDZ22" localSheetId="1">#REF!</definedName>
    <definedName name="GDDCLTDZ22">#REF!</definedName>
    <definedName name="gdf">#REF!</definedName>
    <definedName name="GDFGSDGDFGDFGDFG" localSheetId="6"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6">{"th152.xls"}</definedName>
    <definedName name="GDHKFGK" localSheetId="0">{"th152.xls"}</definedName>
    <definedName name="GDHKFGK" localSheetId="5">{"th152.xls"}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6" hidden="1">{"'Sheet1'!$L$16"}</definedName>
    <definedName name="GDS" localSheetId="0" hidden="1">{"'Sheet1'!$L$16"}</definedName>
    <definedName name="GDS" localSheetId="5"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6"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5">#REF!</definedName>
    <definedName name="geff" localSheetId="2">#REF!</definedName>
    <definedName name="geff" localSheetId="1">#REF!</definedName>
    <definedName name="geff">#REF!</definedName>
    <definedName name="GELALL" localSheetId="6">'BAN LUONG TAU'!GELALL</definedName>
    <definedName name="GELALL">#N/A</definedName>
    <definedName name="GELALL전장2" localSheetId="6">'BAN LUONG TAU'!GELALL전장2</definedName>
    <definedName name="GELALL전장2">#N/A</definedName>
    <definedName name="GER" localSheetId="6">'BAN LUONG TAU'!GER</definedName>
    <definedName name="GER">#N/A</definedName>
    <definedName name="gerghreger">#REF!</definedName>
    <definedName name="gerrgehgregr">#REF!</definedName>
    <definedName name="GER전장" localSheetId="6">'BAN LUONG TAU'!GER전장</definedName>
    <definedName name="GER전장">#N/A</definedName>
    <definedName name="GEWH" localSheetId="6"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6"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6"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6" hidden="1">[3]CAUDIT!#REF!</definedName>
    <definedName name="gfdgsdfgsdf" hidden="1">#REF!</definedName>
    <definedName name="GFDS" localSheetId="6" hidden="1">{#N/A,#N/A,FALSE,"단축1";#N/A,#N/A,FALSE,"단축2";#N/A,#N/A,FALSE,"단축3";#N/A,#N/A,FALSE,"장축";#N/A,#N/A,FALSE,"4WD"}</definedName>
    <definedName name="GFDS" localSheetId="0" hidden="1">{#N/A,#N/A,FALSE,"단축1";#N/A,#N/A,FALSE,"단축2";#N/A,#N/A,FALSE,"단축3";#N/A,#N/A,FALSE,"장축";#N/A,#N/A,FALSE,"4WD"}</definedName>
    <definedName name="GFDS" localSheetId="5"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6"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6"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5" hidden="1">#REF!</definedName>
    <definedName name="gh" localSheetId="2" hidden="1">#REF!</definedName>
    <definedName name="gh" localSheetId="1" hidden="1">#REF!</definedName>
    <definedName name="gh" localSheetId="4" hidden="1">#REF!</definedName>
    <definedName name="gh" hidden="1">#REF!</definedName>
    <definedName name="ghgfhgfhtg" localSheetId="6"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6" hidden="1">{"'Sheet1'!$L$16"}</definedName>
    <definedName name="ghjhgj" localSheetId="2" hidden="1">{"'Sheet1'!$L$16"}</definedName>
    <definedName name="ghjhgj" localSheetId="1" hidden="1">{"'Sheet1'!$L$16"}</definedName>
    <definedName name="ghjhgj" hidden="1">{"'Sheet1'!$L$16"}</definedName>
    <definedName name="GHLDML" localSheetId="6"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6"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5">#REF!</definedName>
    <definedName name="Gia_tien" localSheetId="2">#REF!</definedName>
    <definedName name="Gia_tien" localSheetId="1">#REF!</definedName>
    <definedName name="Gia_tien">#REF!</definedName>
    <definedName name="gia_tien_BTN" localSheetId="0">#REF!</definedName>
    <definedName name="gia_tien_BTN" localSheetId="5">#REF!</definedName>
    <definedName name="gia_tien_BTN" localSheetId="2">#REF!</definedName>
    <definedName name="gia_tien_BTN" localSheetId="1">#REF!</definedName>
    <definedName name="gia_tien_BTN">#REF!</definedName>
    <definedName name="Gia_VLXD" localSheetId="0">#REF!</definedName>
    <definedName name="Gia_VLXD" localSheetId="5">#REF!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5">#REF!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6"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6">#REF!</definedName>
    <definedName name="gl3p" localSheetId="0">#REF!</definedName>
    <definedName name="gl3p" localSheetId="5">#REF!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5">#REF!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5">#REF!</definedName>
    <definedName name="GNPP_MB" localSheetId="2">#REF!</definedName>
    <definedName name="GNPP_MB" localSheetId="1">#REF!</definedName>
    <definedName name="GNPP_MB">#REF!</definedName>
    <definedName name="GNPP_NB" localSheetId="5">#REF!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5">#REF!</definedName>
    <definedName name="Goc32x3" localSheetId="2">#REF!</definedName>
    <definedName name="Goc32x3" localSheetId="1">#REF!</definedName>
    <definedName name="Goc32x3">#REF!</definedName>
    <definedName name="Goc35x3" localSheetId="0">#REF!</definedName>
    <definedName name="Goc35x3" localSheetId="5">#REF!</definedName>
    <definedName name="Goc35x3" localSheetId="2">#REF!</definedName>
    <definedName name="Goc35x3" localSheetId="1">#REF!</definedName>
    <definedName name="Goc35x3">#REF!</definedName>
    <definedName name="Goc40x4" localSheetId="0">#REF!</definedName>
    <definedName name="Goc40x4" localSheetId="5">#REF!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5">#REF!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5">#REF!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5">#REF!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5">#REF!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5">#REF!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5">#REF!</definedName>
    <definedName name="GOVAP2" localSheetId="2">#REF!</definedName>
    <definedName name="GOVAP2" localSheetId="1">#REF!</definedName>
    <definedName name="GOVAP2" localSheetId="4">#REF!</definedName>
    <definedName name="GOVAP2">#REF!</definedName>
    <definedName name="GPE" localSheetId="6">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6">#REF!</definedName>
    <definedName name="gs" localSheetId="0">#REF!</definedName>
    <definedName name="gs" localSheetId="5">#REF!</definedName>
    <definedName name="gs" localSheetId="2">#REF!</definedName>
    <definedName name="gs" localSheetId="1">#REF!</definedName>
    <definedName name="gs" localSheetId="4">#REF!</definedName>
    <definedName name="gs">#REF!</definedName>
    <definedName name="GSDGSDFGD" localSheetId="6"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6">#REF!</definedName>
    <definedName name="gtc" localSheetId="0">#REF!</definedName>
    <definedName name="gtc" localSheetId="5">#REF!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6"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5">#REF!</definedName>
    <definedName name="GTXL" localSheetId="2">#REF!</definedName>
    <definedName name="GTXL" localSheetId="1">#REF!</definedName>
    <definedName name="GTXL" localSheetId="4">#REF!</definedName>
    <definedName name="GTXL">#REF!</definedName>
    <definedName name="GU" localSheetId="6" hidden="1">{"'Sheet1'!$L$16"}</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6">{"th152.xls"}</definedName>
    <definedName name="gua" localSheetId="2">{"th152.xls"}</definedName>
    <definedName name="gua" localSheetId="1">{"th152.xls"}</definedName>
    <definedName name="gua" localSheetId="3">{"th152.xls"}</definedName>
    <definedName name="gua">{"th152.xls"}</definedName>
    <definedName name="GƯD" localSheetId="6" hidden="1">{"'Sheet1'!$L$16"}</definedName>
    <definedName name="GƯD" localSheetId="0" hidden="1">{"'Sheet1'!$L$16"}</definedName>
    <definedName name="GƯD" localSheetId="5"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6">{"th152.xls"}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6" hidden="1">{#N/A,#N/A,FALSE,"Chi tiÆt"}</definedName>
    <definedName name="gyu" localSheetId="0" hidden="1">{#N/A,#N/A,FALSE,"Chi tiÆt"}</definedName>
    <definedName name="gyu" localSheetId="5"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6" hidden="1">{"'Sheet1'!$L$16"}</definedName>
    <definedName name="h" localSheetId="0" hidden="1">{"'Sheet1'!$L$16"}</definedName>
    <definedName name="h" localSheetId="5"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6" hidden="1">{"'Sheet1'!$L$16"}</definedName>
    <definedName name="h_xoa" localSheetId="2" hidden="1">{"'Sheet1'!$L$16"}</definedName>
    <definedName name="h_xoa" localSheetId="1" hidden="1">{"'Sheet1'!$L$16"}</definedName>
    <definedName name="h_xoa" hidden="1">{"'Sheet1'!$L$16"}</definedName>
    <definedName name="h_xoa2" localSheetId="6" hidden="1">{"'Sheet1'!$L$16"}</definedName>
    <definedName name="h_xoa2" localSheetId="2" hidden="1">{"'Sheet1'!$L$16"}</definedName>
    <definedName name="h_xoa2" localSheetId="1" hidden="1">{"'Sheet1'!$L$16"}</definedName>
    <definedName name="h_xoa2" hidden="1">{"'Sheet1'!$L$16"}</definedName>
    <definedName name="H11A01K" localSheetId="1">#REF!</definedName>
    <definedName name="H11A01K">#REF!</definedName>
    <definedName name="h7.5">#N/A</definedName>
    <definedName name="h8.5">#N/A</definedName>
    <definedName name="ha" localSheetId="6">#REF!</definedName>
    <definedName name="ha" localSheetId="0">#REF!</definedName>
    <definedName name="ha" localSheetId="5">#REF!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6" hidden="1">{"'Sheet1'!$L$16"}</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5">#REF!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5">#REF!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6">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6">#REF!</definedName>
    <definedName name="heä_soá_sình_laày" localSheetId="0">#REF!</definedName>
    <definedName name="heä_soá_sình_laày" localSheetId="5">#REF!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5">#REF!</definedName>
    <definedName name="heso" localSheetId="2">#REF!</definedName>
    <definedName name="heso" localSheetId="1">#REF!</definedName>
    <definedName name="heso" localSheetId="4">#REF!</definedName>
    <definedName name="heso">#REF!</definedName>
    <definedName name="hfdgsdtygtytjhg" localSheetId="6"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6">{"th152.xls"}</definedName>
    <definedName name="HGHB" localSheetId="0">{"th152.xls"}</definedName>
    <definedName name="HGHB" localSheetId="5">{"th152.xls"}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6" hidden="1">{"'Sheet1'!$L$16"}</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6"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6" hidden="1">{#N/A,#N/A,FALSE,"기초1"}</definedName>
    <definedName name="hhfdhh" localSheetId="2" hidden="1">{#N/A,#N/A,FALSE,"기초1"}</definedName>
    <definedName name="hhfdhh" localSheetId="1" hidden="1">{#N/A,#N/A,FALSE,"기초1"}</definedName>
    <definedName name="hhfdhh" hidden="1">{#N/A,#N/A,FALSE,"기초1"}</definedName>
    <definedName name="hhg" localSheetId="6">#N/A</definedName>
    <definedName name="hhg" localSheetId="2">#N/A</definedName>
    <definedName name="hhg" localSheetId="1">_a1Z,_a2Z,_a3Z</definedName>
    <definedName name="hhg">_a1Z,_a2Z,_a3Z</definedName>
    <definedName name="hhgfhghhghg" localSheetId="6"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6" hidden="1">{"'Sheet1'!$L$16"}</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6"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6"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6"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6" hidden="1">{#N/A,#N/A,FALSE,"단축1";#N/A,#N/A,FALSE,"단축2";#N/A,#N/A,FALSE,"단축3";#N/A,#N/A,FALSE,"장축";#N/A,#N/A,FALSE,"4WD"}</definedName>
    <definedName name="HHHHHHHHHH" localSheetId="0" hidden="1">{#N/A,#N/A,FALSE,"단축1";#N/A,#N/A,FALSE,"단축2";#N/A,#N/A,FALSE,"단축3";#N/A,#N/A,FALSE,"장축";#N/A,#N/A,FALSE,"4WD"}</definedName>
    <definedName name="HHHHHHHHHH" localSheetId="5"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6"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6" hidden="1">{"'Sheet1'!$L$16"}</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6" hidden="1">#REF!</definedName>
    <definedName name="HiddenRows" localSheetId="0" hidden="1">#REF!</definedName>
    <definedName name="HiddenRows" localSheetId="5"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5">#REF!</definedName>
    <definedName name="hien" localSheetId="2">#REF!</definedName>
    <definedName name="hien" localSheetId="1">#REF!</definedName>
    <definedName name="hien" localSheetId="4">#REF!</definedName>
    <definedName name="hien">#REF!</definedName>
    <definedName name="hieu" localSheetId="6" hidden="1">{"'Sheet1'!$L$16"}</definedName>
    <definedName name="hieu" localSheetId="2" hidden="1">{"'Sheet1'!$L$16"}</definedName>
    <definedName name="hieu" localSheetId="1" hidden="1">{"'Sheet1'!$L$16"}</definedName>
    <definedName name="hieu" hidden="1">{"'Sheet1'!$L$16"}</definedName>
    <definedName name="Hinh_thuc">#REF!</definedName>
    <definedName name="hjhj" localSheetId="6">{"th152.xls"}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6"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6"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6">#REF!</definedName>
    <definedName name="HOCMON" localSheetId="0">#REF!</definedName>
    <definedName name="HOCMON" localSheetId="5">#REF!</definedName>
    <definedName name="HOCMON" localSheetId="2">#REF!</definedName>
    <definedName name="HOCMON" localSheetId="1">#REF!</definedName>
    <definedName name="HOCMON" localSheetId="4">#REF!</definedName>
    <definedName name="HOCMON">#REF!</definedName>
    <definedName name="HOME_MANP" localSheetId="6">#REF!</definedName>
    <definedName name="HOME_MANP" localSheetId="0">#REF!</definedName>
    <definedName name="HOME_MANP" localSheetId="5">#REF!</definedName>
    <definedName name="HOME_MANP" localSheetId="2">#REF!</definedName>
    <definedName name="HOME_MANP" localSheetId="1">#REF!</definedName>
    <definedName name="HOME_MANP" localSheetId="4">#REF!</definedName>
    <definedName name="HOME_MANP">#REF!</definedName>
    <definedName name="HOMEOFFICE_COST" localSheetId="6">#REF!</definedName>
    <definedName name="HOMEOFFICE_COST" localSheetId="0">#REF!</definedName>
    <definedName name="HOMEOFFICE_COST" localSheetId="5">#REF!</definedName>
    <definedName name="HOMEOFFICE_COST" localSheetId="2">#REF!</definedName>
    <definedName name="HOMEOFFICE_COST" localSheetId="1">#REF!</definedName>
    <definedName name="HOMEOFFICE_COST" localSheetId="4">#REF!</definedName>
    <definedName name="HOMEOFFICE_COST">#REF!</definedName>
    <definedName name="hong" localSheetId="6">_a1O,_a2O,_a3O</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6">_a1Z,_a2Z,_a3Z</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5">#REF!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5">#REF!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5">#REF!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5">#REF!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5">#REF!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5">#REF!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5">#REF!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5">#REF!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5">#REF!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5">#REF!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5">#REF!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5">#REF!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5">#REF!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5">#REF!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6" hidden="1">{"'Sheet1'!$L$16"}</definedName>
    <definedName name="HTML_Control" localSheetId="0" hidden="1">{"'Sheet1'!$L$16"}</definedName>
    <definedName name="HTML_Control" localSheetId="5"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6"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6"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6" hidden="1">{"'Sheet1'!$L$16"}</definedName>
    <definedName name="html2" localSheetId="2" hidden="1">{"'Sheet1'!$L$16"}</definedName>
    <definedName name="html2" localSheetId="1" hidden="1">{"'Sheet1'!$L$16"}</definedName>
    <definedName name="html2" hidden="1">{"'Sheet1'!$L$16"}</definedName>
    <definedName name="HTNC" localSheetId="6">#REF!</definedName>
    <definedName name="HTNC" localSheetId="0">#REF!</definedName>
    <definedName name="HTNC" localSheetId="5">#REF!</definedName>
    <definedName name="HTNC" localSheetId="2">#REF!</definedName>
    <definedName name="HTNC" localSheetId="1">#REF!</definedName>
    <definedName name="HTNC">#REF!</definedName>
    <definedName name="htt5r">#REF!</definedName>
    <definedName name="HTVL" localSheetId="6">#REF!</definedName>
    <definedName name="HTVL" localSheetId="0">#REF!</definedName>
    <definedName name="HTVL" localSheetId="5">#REF!</definedName>
    <definedName name="HTVL" localSheetId="2">#REF!</definedName>
    <definedName name="HTVL" localSheetId="1">#REF!</definedName>
    <definedName name="HTVL">#REF!</definedName>
    <definedName name="HTYTU">#REF!</definedName>
    <definedName name="hu" localSheetId="6"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6"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6">{"th152.xls"}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6">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6" hidden="1">{"'Sheet1'!$L$16"}</definedName>
    <definedName name="huy" localSheetId="0" hidden="1">{"'Sheet1'!$L$16"}</definedName>
    <definedName name="huy" localSheetId="5"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6"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6" hidden="1">{"'Sheet1'!$L$16"}</definedName>
    <definedName name="huy_xoa" localSheetId="2" hidden="1">{"'Sheet1'!$L$16"}</definedName>
    <definedName name="huy_xoa" localSheetId="1" hidden="1">{"'Sheet1'!$L$16"}</definedName>
    <definedName name="huy_xoa" hidden="1">{"'Sheet1'!$L$16"}</definedName>
    <definedName name="huy_xoa2" localSheetId="6" hidden="1">{"'Sheet1'!$L$16"}</definedName>
    <definedName name="huy_xoa2" localSheetId="2" hidden="1">{"'Sheet1'!$L$16"}</definedName>
    <definedName name="huy_xoa2" localSheetId="1" hidden="1">{"'Sheet1'!$L$16"}</definedName>
    <definedName name="huy_xoa2" hidden="1">{"'Sheet1'!$L$16"}</definedName>
    <definedName name="huydd" localSheetId="6"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6"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5">#REF!</definedName>
    <definedName name="HUYHAN" localSheetId="2">#REF!</definedName>
    <definedName name="HUYHAN" localSheetId="1">#REF!</definedName>
    <definedName name="HUYHAN">#REF!</definedName>
    <definedName name="huyy" localSheetId="6"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5">#REF!</definedName>
    <definedName name="I" localSheetId="2">#REF!</definedName>
    <definedName name="I" localSheetId="1">#REF!</definedName>
    <definedName name="I">#REF!</definedName>
    <definedName name="i...KÕt_cÊu_gæ__cõa__thÏp">#N/A</definedName>
    <definedName name="I_A" localSheetId="1">#REF!</definedName>
    <definedName name="I_A">#REF!</definedName>
    <definedName name="I_B" localSheetId="1">#REF!</definedName>
    <definedName name="I_B">#REF!</definedName>
    <definedName name="I_c" localSheetId="1">#REF!</definedName>
    <definedName name="I_c">#REF!</definedName>
    <definedName name="ic" localSheetId="6" hidden="1">{#N/A,#N/A,FALSE,"단축1";#N/A,#N/A,FALSE,"단축2";#N/A,#N/A,FALSE,"단축3";#N/A,#N/A,FALSE,"장축";#N/A,#N/A,FALSE,"4WD"}</definedName>
    <definedName name="ic" localSheetId="0" hidden="1">{#N/A,#N/A,FALSE,"단축1";#N/A,#N/A,FALSE,"단축2";#N/A,#N/A,FALSE,"단축3";#N/A,#N/A,FALSE,"장축";#N/A,#N/A,FALSE,"4WD"}</definedName>
    <definedName name="ic" localSheetId="5"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6">#REF!</definedName>
    <definedName name="IDLAB_COST" localSheetId="0">#REF!</definedName>
    <definedName name="IDLAB_COST" localSheetId="5">#REF!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6" hidden="1">{#N/A,#N/A,FALSE,"단축1";#N/A,#N/A,FALSE,"단축2";#N/A,#N/A,FALSE,"단축3";#N/A,#N/A,FALSE,"장축";#N/A,#N/A,FALSE,"4WD"}</definedName>
    <definedName name="IIII" localSheetId="0" hidden="1">{#N/A,#N/A,FALSE,"단축1";#N/A,#N/A,FALSE,"단축2";#N/A,#N/A,FALSE,"단축3";#N/A,#N/A,FALSE,"장축";#N/A,#N/A,FALSE,"4WD"}</definedName>
    <definedName name="IIII" localSheetId="5"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6">#REF!</definedName>
    <definedName name="IND_LAB" localSheetId="0">#REF!</definedName>
    <definedName name="IND_LAB" localSheetId="5">#REF!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5">#REF!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6" hidden="1">#REF!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5">#REF!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6" hidden="1">#REF!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6">#REF!</definedName>
    <definedName name="j" localSheetId="0">#REF!</definedName>
    <definedName name="j" localSheetId="5">#REF!</definedName>
    <definedName name="j" localSheetId="2">#REF!</definedName>
    <definedName name="j" localSheetId="1">#REF!</definedName>
    <definedName name="j">#REF!</definedName>
    <definedName name="j356C8" localSheetId="0">#REF!</definedName>
    <definedName name="j356C8" localSheetId="5">#REF!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6"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6"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6" hidden="1">#REF!</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6">#REF!</definedName>
    <definedName name="k" localSheetId="0">#REF!</definedName>
    <definedName name="k" localSheetId="5">#REF!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5">#REF!</definedName>
    <definedName name="ka" localSheetId="2">#REF!</definedName>
    <definedName name="ka" localSheetId="1">#REF!</definedName>
    <definedName name="ka" localSheetId="4">#REF!</definedName>
    <definedName name="ka">#REF!</definedName>
    <definedName name="KAE" localSheetId="0">#REF!</definedName>
    <definedName name="KAE" localSheetId="5">#REF!</definedName>
    <definedName name="KAE" localSheetId="2">#REF!</definedName>
    <definedName name="KAE" localSheetId="1">#REF!</definedName>
    <definedName name="KAE" localSheetId="4">#REF!</definedName>
    <definedName name="KAE">#REF!</definedName>
    <definedName name="KANG" localSheetId="6" hidden="1">{#N/A,#N/A,FALSE,"인원";#N/A,#N/A,FALSE,"비용2";#N/A,#N/A,FALSE,"비용1";#N/A,#N/A,FALSE,"비용";#N/A,#N/A,FALSE,"보증2";#N/A,#N/A,FALSE,"보증1";#N/A,#N/A,FALSE,"보증";#N/A,#N/A,FALSE,"손익1";#N/A,#N/A,FALSE,"손익";#N/A,#N/A,FALSE,"부서별매출";#N/A,#N/A,FALSE,"매출"}</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6">#REF!</definedName>
    <definedName name="KAS" localSheetId="0">#REF!</definedName>
    <definedName name="KAS" localSheetId="5">#REF!</definedName>
    <definedName name="KAS" localSheetId="2">#REF!</definedName>
    <definedName name="KAS" localSheetId="1">#REF!</definedName>
    <definedName name="KAS" localSheetId="4">#REF!</definedName>
    <definedName name="KAS">#REF!</definedName>
    <definedName name="kb" localSheetId="6">#REF!</definedName>
    <definedName name="kb" localSheetId="0">#REF!</definedName>
    <definedName name="kb" localSheetId="5">#REF!</definedName>
    <definedName name="kb" localSheetId="2">#REF!</definedName>
    <definedName name="kb" localSheetId="1">#REF!</definedName>
    <definedName name="kb" localSheetId="4">#REF!</definedName>
    <definedName name="kb">#REF!</definedName>
    <definedName name="kbva" localSheetId="6">#REF!</definedName>
    <definedName name="kbva" localSheetId="0">#REF!</definedName>
    <definedName name="kbva" localSheetId="5">#REF!</definedName>
    <definedName name="kbva" localSheetId="2">#REF!</definedName>
    <definedName name="kbva" localSheetId="1">#REF!</definedName>
    <definedName name="kbva" localSheetId="4">#REF!</definedName>
    <definedName name="kbva">#REF!</definedName>
    <definedName name="kbvb" localSheetId="0">#REF!</definedName>
    <definedName name="kbvb" localSheetId="5">#REF!</definedName>
    <definedName name="kbvb" localSheetId="2">#REF!</definedName>
    <definedName name="kbvb" localSheetId="1">#REF!</definedName>
    <definedName name="kbvb" localSheetId="4">#REF!</definedName>
    <definedName name="kbvb">#REF!</definedName>
    <definedName name="kbvc" localSheetId="0">#REF!</definedName>
    <definedName name="kbvc" localSheetId="5">#REF!</definedName>
    <definedName name="kbvc" localSheetId="2">#REF!</definedName>
    <definedName name="kbvc" localSheetId="1">#REF!</definedName>
    <definedName name="kbvc" localSheetId="4">#REF!</definedName>
    <definedName name="kbvc">#REF!</definedName>
    <definedName name="KBVD" localSheetId="0">#REF!</definedName>
    <definedName name="KBVD" localSheetId="5">#REF!</definedName>
    <definedName name="KBVD" localSheetId="2">#REF!</definedName>
    <definedName name="KBVD" localSheetId="1">#REF!</definedName>
    <definedName name="KBVD" localSheetId="4">#REF!</definedName>
    <definedName name="KBVD">#REF!</definedName>
    <definedName name="kc" localSheetId="0">#REF!</definedName>
    <definedName name="kc" localSheetId="5">#REF!</definedName>
    <definedName name="kc" localSheetId="2">#REF!</definedName>
    <definedName name="kc" localSheetId="1">#REF!</definedName>
    <definedName name="kc" localSheetId="4">#REF!</definedName>
    <definedName name="kc">#REF!</definedName>
    <definedName name="kcong" localSheetId="0">#REF!</definedName>
    <definedName name="kcong" localSheetId="5">#REF!</definedName>
    <definedName name="kcong" localSheetId="2">#REF!</definedName>
    <definedName name="kcong" localSheetId="1">#REF!</definedName>
    <definedName name="kcong" localSheetId="4">#REF!</definedName>
    <definedName name="kcong">#REF!</definedName>
    <definedName name="KD" localSheetId="0">#REF!</definedName>
    <definedName name="KD" localSheetId="5">#REF!</definedName>
    <definedName name="KD" localSheetId="2">#REF!</definedName>
    <definedName name="KD" localSheetId="1">#REF!</definedName>
    <definedName name="KD" localSheetId="4">#REF!</definedName>
    <definedName name="KD">#REF!</definedName>
    <definedName name="kdien" localSheetId="0">#REF!</definedName>
    <definedName name="kdien" localSheetId="5">#REF!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6"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5">#REF!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6"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6">{"th152.xls"}</definedName>
    <definedName name="KHJN" localSheetId="0">{"th152.xls"}</definedName>
    <definedName name="KHJN" localSheetId="5">{"th152.xls"}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6">#REF!</definedName>
    <definedName name="khobac" localSheetId="0">#REF!</definedName>
    <definedName name="khobac" localSheetId="5">#REF!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6">#REF!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6">{"NXT02thao.xls","BC02thao.xls","BHXH2004.xls"}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6" hidden="1">{#N/A,#N/A,FALSE,"단축1";#N/A,#N/A,FALSE,"단축2";#N/A,#N/A,FALSE,"단축3";#N/A,#N/A,FALSE,"장축";#N/A,#N/A,FALSE,"4WD"}</definedName>
    <definedName name="KIA" localSheetId="0" hidden="1">{#N/A,#N/A,FALSE,"단축1";#N/A,#N/A,FALSE,"단축2";#N/A,#N/A,FALSE,"단축3";#N/A,#N/A,FALSE,"장축";#N/A,#N/A,FALSE,"4WD"}</definedName>
    <definedName name="KIA" localSheetId="5"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6">#REF!</definedName>
    <definedName name="Kiem_tra_trung_ten" localSheetId="0">#REF!</definedName>
    <definedName name="Kiem_tra_trung_ten" localSheetId="5">#REF!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6">{"Book1"}</definedName>
    <definedName name="kien" localSheetId="2">{"Book1"}</definedName>
    <definedName name="kien" localSheetId="1">{"Book1"}</definedName>
    <definedName name="kien">{"Book1"}</definedName>
    <definedName name="kien_1" localSheetId="6">{"Book1"}</definedName>
    <definedName name="kien_1" localSheetId="2">{"Book1"}</definedName>
    <definedName name="kien_1" localSheetId="1">{"Book1"}</definedName>
    <definedName name="kien_1">{"Book1"}</definedName>
    <definedName name="kien_2" localSheetId="6">{"Book1"}</definedName>
    <definedName name="kien_2" localSheetId="2">{"Book1"}</definedName>
    <definedName name="kien_2" localSheetId="1">{"Book1"}</definedName>
    <definedName name="kien_2">{"Book1"}</definedName>
    <definedName name="kien_3" localSheetId="6">{"Book1"}</definedName>
    <definedName name="kien_3" localSheetId="2">{"Book1"}</definedName>
    <definedName name="kien_3" localSheetId="1">{"Book1"}</definedName>
    <definedName name="kien_3">{"Book1"}</definedName>
    <definedName name="KIM" localSheetId="6" hidden="1">{#N/A,#N/A,FALSE,"기초1";#N/A,#N/A,FALSE,"기초2"}</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6">{"NXT02thao.xls","BC02thao.xls","BHXH2004.xls"}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6"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5" hidden="1">#REF!</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6">#REF!</definedName>
    <definedName name="KL" localSheetId="0">#REF!</definedName>
    <definedName name="KL" localSheetId="5">#REF!</definedName>
    <definedName name="KL" localSheetId="2">#REF!</definedName>
    <definedName name="KL" localSheetId="1">#REF!</definedName>
    <definedName name="KL">#REF!</definedName>
    <definedName name="KL_C">#N/A</definedName>
    <definedName name="kl_ME" localSheetId="6">#REF!</definedName>
    <definedName name="kl_ME" localSheetId="0">#REF!</definedName>
    <definedName name="kl_ME" localSheetId="5">#REF!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6"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5">#REF!</definedName>
    <definedName name="kma" localSheetId="2">#REF!</definedName>
    <definedName name="kma" localSheetId="1">#REF!</definedName>
    <definedName name="kma">#REF!</definedName>
    <definedName name="kmb" localSheetId="0">#REF!</definedName>
    <definedName name="kmb" localSheetId="5">#REF!</definedName>
    <definedName name="kmb" localSheetId="2">#REF!</definedName>
    <definedName name="kmb" localSheetId="1">#REF!</definedName>
    <definedName name="kmb" localSheetId="4">#REF!</definedName>
    <definedName name="kmb">#REF!</definedName>
    <definedName name="kmc" localSheetId="0">#REF!</definedName>
    <definedName name="kmc" localSheetId="5">#REF!</definedName>
    <definedName name="kmc" localSheetId="2">#REF!</definedName>
    <definedName name="kmc" localSheetId="1">#REF!</definedName>
    <definedName name="kmc" localSheetId="4">#REF!</definedName>
    <definedName name="kmc">#REF!</definedName>
    <definedName name="kmd" localSheetId="0">#REF!</definedName>
    <definedName name="kmd" localSheetId="5">#REF!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5">#REF!</definedName>
    <definedName name="KP" localSheetId="2">#REF!</definedName>
    <definedName name="KP" localSheetId="1">#REF!</definedName>
    <definedName name="KP" localSheetId="4">#REF!</definedName>
    <definedName name="KP">#REF!</definedName>
    <definedName name="KP_DBGT_Dang" localSheetId="6" hidden="1">{"'Sheet1'!$L$16"}</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5">#REF!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6"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5">#REF!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TrÀt">#N/A</definedName>
    <definedName name="l_1" localSheetId="1">#REF!</definedName>
    <definedName name="l_1">#REF!</definedName>
    <definedName name="L_mong" localSheetId="1">#REF!</definedName>
    <definedName name="L_mong">#REF!</definedName>
    <definedName name="laisuat" localSheetId="0">#REF!</definedName>
    <definedName name="laisuat" localSheetId="5">#REF!</definedName>
    <definedName name="laisuat" localSheetId="2">#REF!</definedName>
    <definedName name="laisuat" localSheetId="1">#REF!</definedName>
    <definedName name="laisuat" localSheetId="4">#REF!</definedName>
    <definedName name="laisuat">#REF!</definedName>
    <definedName name="lan" localSheetId="6" hidden="1">{#N/A,#N/A,TRUE,"BT M200 da 10x20"}</definedName>
    <definedName name="lan" localSheetId="0" hidden="1">{#N/A,#N/A,TRUE,"BT M200 da 10x20"}</definedName>
    <definedName name="lan" localSheetId="5"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6">#REF!</definedName>
    <definedName name="lanhto" localSheetId="0">#REF!</definedName>
    <definedName name="lanhto" localSheetId="5">#REF!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6">'BAN LUONG TAU'!LC3차서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5">#REF!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6"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6"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5">#REF!</definedName>
    <definedName name="Lmk" localSheetId="2">#REF!</definedName>
    <definedName name="Lmk" localSheetId="1">#REF!</definedName>
    <definedName name="Lmk" localSheetId="4">#REF!</definedName>
    <definedName name="Lmk">#REF!</definedName>
    <definedName name="LN" localSheetId="0">#REF!</definedName>
    <definedName name="LN" localSheetId="5">#REF!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5">#REF!</definedName>
    <definedName name="Lo" localSheetId="2">#REF!</definedName>
    <definedName name="Lo" localSheetId="1">#REF!</definedName>
    <definedName name="Lo" localSheetId="4">#REF!</definedName>
    <definedName name="Lo">#REF!</definedName>
    <definedName name="LO283K" localSheetId="0">#REF!</definedName>
    <definedName name="LO283K" localSheetId="5">#REF!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5">#REF!</definedName>
    <definedName name="LO815K" localSheetId="2">#REF!</definedName>
    <definedName name="LO815K" localSheetId="1">#REF!</definedName>
    <definedName name="LO815K" localSheetId="4">#REF!</definedName>
    <definedName name="LO815K">#REF!</definedName>
    <definedName name="lôa33BT5" localSheetId="6"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6" hidden="1">{#N/A,#N/A,FALSE,"단축1";#N/A,#N/A,FALSE,"단축2";#N/A,#N/A,FALSE,"단축3";#N/A,#N/A,FALSE,"장축";#N/A,#N/A,FALSE,"4WD"}</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6">#REF!</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6" hidden="1">{#N/A,#N/A,FALSE,"단축1";#N/A,#N/A,FALSE,"단축2";#N/A,#N/A,FALSE,"단축3";#N/A,#N/A,FALSE,"장축";#N/A,#N/A,FALSE,"4WD"}</definedName>
    <definedName name="lps" localSheetId="0" hidden="1">{#N/A,#N/A,FALSE,"단축1";#N/A,#N/A,FALSE,"단축2";#N/A,#N/A,FALSE,"단축3";#N/A,#N/A,FALSE,"장축";#N/A,#N/A,FALSE,"4WD"}</definedName>
    <definedName name="lps" localSheetId="5"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5">#REF!</definedName>
    <definedName name="ltre" localSheetId="2">#REF!</definedName>
    <definedName name="ltre" localSheetId="1">#REF!</definedName>
    <definedName name="ltre" localSheetId="4">#REF!</definedName>
    <definedName name="ltre">#REF!</definedName>
    <definedName name="luan" localSheetId="6"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5">#REF!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5">#REF!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6">#REF!</definedName>
    <definedName name="M" localSheetId="0">#REF!</definedName>
    <definedName name="M" localSheetId="5">#REF!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5">#REF!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5">#REF!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5">#REF!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5">#REF!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5">#REF!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5">#REF!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5">#REF!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5">#REF!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5">#REF!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5">#REF!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5">#REF!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5">#REF!</definedName>
    <definedName name="MADG" localSheetId="2">#REF!</definedName>
    <definedName name="MADG" localSheetId="1">#REF!</definedName>
    <definedName name="MADG" localSheetId="4">#REF!</definedName>
    <definedName name="MADG">#REF!</definedName>
    <definedName name="MADL" localSheetId="0">#REF!</definedName>
    <definedName name="MADL" localSheetId="5">#REF!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5">#REF!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5">#REF!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5">#REF!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5">#REF!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5">#REF!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5">#REF!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5">#REF!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5">#REF!</definedName>
    <definedName name="MAÕCOÙ" localSheetId="2">#REF!</definedName>
    <definedName name="MAÕCOÙ" localSheetId="1">#REF!</definedName>
    <definedName name="MAÕCOÙ" localSheetId="4">#REF!</definedName>
    <definedName name="MAÕCOÙ">#REF!</definedName>
    <definedName name="maoi" localSheetId="6" hidden="1">{#N/A,#N/A,FALSE,"Chi tiÆt"}</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6">#REF!</definedName>
    <definedName name="MAÕNÔÏ" localSheetId="0">#REF!</definedName>
    <definedName name="MAÕNÔÏ" localSheetId="5">#REF!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5">#REF!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5">#REF!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5">#REF!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5">#REF!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5">#REF!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5">#REF!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5">#REF!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5">#REF!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5">#REF!</definedName>
    <definedName name="Mbn1p" localSheetId="2">#REF!</definedName>
    <definedName name="Mbn1p" localSheetId="1">#REF!</definedName>
    <definedName name="Mbn1p" localSheetId="4">#REF!</definedName>
    <definedName name="Mbn1p">#REF!</definedName>
    <definedName name="mc" localSheetId="0">#REF!</definedName>
    <definedName name="mc" localSheetId="5">#REF!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5">#REF!</definedName>
    <definedName name="mda" localSheetId="2">#REF!</definedName>
    <definedName name="mda" localSheetId="1">#REF!</definedName>
    <definedName name="mda" localSheetId="4">#REF!</definedName>
    <definedName name="mda">#REF!</definedName>
    <definedName name="mdb" localSheetId="0">#REF!</definedName>
    <definedName name="mdb" localSheetId="5">#REF!</definedName>
    <definedName name="mdb" localSheetId="2">#REF!</definedName>
    <definedName name="mdb" localSheetId="1">#REF!</definedName>
    <definedName name="mdb" localSheetId="4">#REF!</definedName>
    <definedName name="mdb">#REF!</definedName>
    <definedName name="mdc" localSheetId="0">#REF!</definedName>
    <definedName name="mdc" localSheetId="5">#REF!</definedName>
    <definedName name="mdc" localSheetId="2">#REF!</definedName>
    <definedName name="mdc" localSheetId="1">#REF!</definedName>
    <definedName name="mdc" localSheetId="4">#REF!</definedName>
    <definedName name="mdc">#REF!</definedName>
    <definedName name="mdd" localSheetId="0">#REF!</definedName>
    <definedName name="mdd" localSheetId="5">#REF!</definedName>
    <definedName name="mdd" localSheetId="2">#REF!</definedName>
    <definedName name="mdd" localSheetId="1">#REF!</definedName>
    <definedName name="mdd" localSheetId="4">#REF!</definedName>
    <definedName name="mdd">#REF!</definedName>
    <definedName name="me" localSheetId="0">#REF!</definedName>
    <definedName name="me" localSheetId="5">#REF!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5">#REF!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5">#REF!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6">'BAN LUONG TAU'!MIPX3</definedName>
    <definedName name="MIPX3">#N/A</definedName>
    <definedName name="mjikm">#REF!</definedName>
    <definedName name="mjnhgbf">#REF!</definedName>
    <definedName name="mjnhtg">#REF!</definedName>
    <definedName name="mjy">#REF!</definedName>
    <definedName name="mkvfnje">#REF!</definedName>
    <definedName name="mm" localSheetId="6" hidden="1">#REF!</definedName>
    <definedName name="MM" localSheetId="0">#REF!</definedName>
    <definedName name="MM" localSheetId="5">#REF!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6"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6"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5">#REF!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5">#REF!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5">#REF!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5">#REF!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6"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6">#REF!</definedName>
    <definedName name="Mong_mat_duong_bo" localSheetId="0">#REF!</definedName>
    <definedName name="Mong_mat_duong_bo" localSheetId="5">#REF!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6">#REF!</definedName>
    <definedName name="Mong_tru_thep" localSheetId="0">#REF!</definedName>
    <definedName name="Mong_tru_thep" localSheetId="5">#REF!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6">#REF!</definedName>
    <definedName name="mongbang" localSheetId="0">#REF!</definedName>
    <definedName name="mongbang" localSheetId="5">#REF!</definedName>
    <definedName name="mongbang" localSheetId="2">#REF!</definedName>
    <definedName name="mongbang" localSheetId="1">#REF!</definedName>
    <definedName name="mongbang" localSheetId="4">#REF!</definedName>
    <definedName name="mongbang">#REF!</definedName>
    <definedName name="mongdon" localSheetId="6">#REF!</definedName>
    <definedName name="mongdon" localSheetId="0">#REF!</definedName>
    <definedName name="mongdon" localSheetId="5">#REF!</definedName>
    <definedName name="mongdon" localSheetId="2">#REF!</definedName>
    <definedName name="mongdon" localSheetId="1">#REF!</definedName>
    <definedName name="mongdon" localSheetId="4">#REF!</definedName>
    <definedName name="mongdon">#REF!</definedName>
    <definedName name="MONGMSDZ04" localSheetId="6">#REF!</definedName>
    <definedName name="MONGMSDZ04" localSheetId="0">#REF!</definedName>
    <definedName name="MONGMSDZ04" localSheetId="5">#REF!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6"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6">#REF!</definedName>
    <definedName name="MS5DZ22" localSheetId="0">#REF!</definedName>
    <definedName name="MS5DZ22" localSheetId="5">#REF!</definedName>
    <definedName name="MS5DZ22" localSheetId="2">#REF!</definedName>
    <definedName name="MS5DZ22" localSheetId="1">#REF!</definedName>
    <definedName name="MS5DZ22" localSheetId="4">#REF!</definedName>
    <definedName name="MS5DZ22">#REF!</definedName>
    <definedName name="MS6DZ22" localSheetId="6">#REF!</definedName>
    <definedName name="MS6DZ22" localSheetId="0">#REF!</definedName>
    <definedName name="MS6DZ22" localSheetId="5">#REF!</definedName>
    <definedName name="MS6DZ22" localSheetId="2">#REF!</definedName>
    <definedName name="MS6DZ22" localSheetId="1">#REF!</definedName>
    <definedName name="MS6DZ22" localSheetId="4">#REF!</definedName>
    <definedName name="MS6DZ22">#REF!</definedName>
    <definedName name="MS7DZ22" localSheetId="6">#REF!</definedName>
    <definedName name="MS7DZ22" localSheetId="0">#REF!</definedName>
    <definedName name="MS7DZ22" localSheetId="5">#REF!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5">#REF!</definedName>
    <definedName name="MSP" localSheetId="2">#REF!</definedName>
    <definedName name="MSP" localSheetId="1">#REF!</definedName>
    <definedName name="MSP" localSheetId="4">#REF!</definedName>
    <definedName name="MSP">#REF!</definedName>
    <definedName name="MST" localSheetId="0">#REF!</definedName>
    <definedName name="MST" localSheetId="5">#REF!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5">#REF!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5">#REF!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5">#REF!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5">#REF!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5">#REF!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5">#REF!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6"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5">#REF!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5">#REF!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5">#REF!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5">#REF!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5">#REF!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5">#REF!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5">#REF!</definedName>
    <definedName name="nc" localSheetId="2">#REF!</definedName>
    <definedName name="nc" localSheetId="1">#REF!</definedName>
    <definedName name="nc" localSheetId="4">#REF!</definedName>
    <definedName name="nc">#REF!</definedName>
    <definedName name="nc1p" localSheetId="0">#REF!</definedName>
    <definedName name="nc1p" localSheetId="5">#REF!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5">#REF!</definedName>
    <definedName name="nc3p" localSheetId="2">#REF!</definedName>
    <definedName name="nc3p" localSheetId="1">#REF!</definedName>
    <definedName name="nc3p" localSheetId="4">#REF!</definedName>
    <definedName name="nc3p">#REF!</definedName>
    <definedName name="NCBD">#N/A</definedName>
    <definedName name="NCBD100" localSheetId="6">#REF!</definedName>
    <definedName name="NCBD100" localSheetId="0">#REF!</definedName>
    <definedName name="NCBD100" localSheetId="5">#REF!</definedName>
    <definedName name="NCBD100" localSheetId="2">#REF!</definedName>
    <definedName name="NCBD100" localSheetId="1">#REF!</definedName>
    <definedName name="NCBD100" localSheetId="4">#REF!</definedName>
    <definedName name="NCBD100">#REF!</definedName>
    <definedName name="NCBD200" localSheetId="6">#REF!</definedName>
    <definedName name="NCBD200" localSheetId="0">#REF!</definedName>
    <definedName name="NCBD200" localSheetId="5">#REF!</definedName>
    <definedName name="NCBD200" localSheetId="2">#REF!</definedName>
    <definedName name="NCBD200" localSheetId="1">#REF!</definedName>
    <definedName name="NCBD200" localSheetId="4">#REF!</definedName>
    <definedName name="NCBD200">#REF!</definedName>
    <definedName name="NCBD250" localSheetId="6">#REF!</definedName>
    <definedName name="NCBD250" localSheetId="0">#REF!</definedName>
    <definedName name="NCBD250" localSheetId="5">#REF!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5">#REF!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5">#REF!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5">#REF!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5">#REF!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5">#REF!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6">#REF!</definedName>
    <definedName name="NCVC100" localSheetId="0">#REF!</definedName>
    <definedName name="NCVC100" localSheetId="5">#REF!</definedName>
    <definedName name="NCVC100" localSheetId="2">#REF!</definedName>
    <definedName name="NCVC100" localSheetId="1">#REF!</definedName>
    <definedName name="NCVC100" localSheetId="4">#REF!</definedName>
    <definedName name="NCVC100">#REF!</definedName>
    <definedName name="NCVC200" localSheetId="6">#REF!</definedName>
    <definedName name="NCVC200" localSheetId="0">#REF!</definedName>
    <definedName name="NCVC200" localSheetId="5">#REF!</definedName>
    <definedName name="NCVC200" localSheetId="2">#REF!</definedName>
    <definedName name="NCVC200" localSheetId="1">#REF!</definedName>
    <definedName name="NCVC200" localSheetId="4">#REF!</definedName>
    <definedName name="NCVC200">#REF!</definedName>
    <definedName name="NCVC250" localSheetId="6">#REF!</definedName>
    <definedName name="NCVC250" localSheetId="0">#REF!</definedName>
    <definedName name="NCVC250" localSheetId="5">#REF!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5">#REF!</definedName>
    <definedName name="NCVC3P" localSheetId="2">#REF!</definedName>
    <definedName name="NCVC3P" localSheetId="1">#REF!</definedName>
    <definedName name="NCVC3P" localSheetId="4">#REF!</definedName>
    <definedName name="NCVC3P">#REF!</definedName>
    <definedName name="ndsmdsm" localSheetId="6" hidden="1">[3]CAUDIT!#REF!</definedName>
    <definedName name="ndsmdsm" hidden="1">#REF!</definedName>
    <definedName name="Ne" localSheetId="6" hidden="1">{"'Sheet1'!$L$16"}</definedName>
    <definedName name="Ne" localSheetId="2" hidden="1">{"'Sheet1'!$L$16"}</definedName>
    <definedName name="Ne" localSheetId="1" hidden="1">{"'Sheet1'!$L$16"}</definedName>
    <definedName name="Ne" hidden="1">{"'Sheet1'!$L$16"}</definedName>
    <definedName name="ner" localSheetId="6" hidden="1">{"'Sheet1'!$L$16"}</definedName>
    <definedName name="ner" localSheetId="0" hidden="1">{"'Sheet1'!$L$16"}</definedName>
    <definedName name="ner" localSheetId="5"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5">#REF!</definedName>
    <definedName name="NET" localSheetId="2">#REF!</definedName>
    <definedName name="NET" localSheetId="1">#REF!</definedName>
    <definedName name="NET" localSheetId="4">#REF!</definedName>
    <definedName name="NET">#REF!</definedName>
    <definedName name="NET_1" localSheetId="0">#REF!</definedName>
    <definedName name="NET_1" localSheetId="5">#REF!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5">#REF!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5">#REF!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5">#REF!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5" hidden="1">#REF!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6">#REF!</definedName>
    <definedName name="NG_THANG" localSheetId="0">#REF!</definedName>
    <definedName name="NG_THANG" localSheetId="5">#REF!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6" hidden="1">{"'Sheet1'!$L$16"}</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5">#REF!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5">#REF!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6" hidden="1">{#N/A,#N/A,TRUE,"Th.4"}</definedName>
    <definedName name="Nglieu" localSheetId="2" hidden="1">{#N/A,#N/A,TRUE,"Th.4"}</definedName>
    <definedName name="Nglieu" localSheetId="1" hidden="1">{#N/A,#N/A,TRUE,"Th.4"}</definedName>
    <definedName name="Nglieu" hidden="1">{#N/A,#N/A,TRUE,"Th.4"}</definedName>
    <definedName name="ngothilehong" localSheetId="6">_a1O,_a2O,_a3O</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6">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6"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5">#REF!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6">#REF!</definedName>
    <definedName name="NHAÂN_COÂNG" localSheetId="0">#REF!</definedName>
    <definedName name="NHAÂN_COÂNG" localSheetId="5">#REF!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6">#REF!</definedName>
    <definedName name="NHAÄP" localSheetId="0">#REF!</definedName>
    <definedName name="NHAÄP" localSheetId="5">#REF!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5">#REF!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6">{"th152.xls"}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5">#REF!</definedName>
    <definedName name="nhn" localSheetId="2">#REF!</definedName>
    <definedName name="nhn" localSheetId="1">#REF!</definedName>
    <definedName name="nhn" localSheetId="4">#REF!</definedName>
    <definedName name="nhn">#REF!</definedName>
    <definedName name="nhomdaunhot">#REF!</definedName>
    <definedName name="nhon" localSheetId="6">_a1O,_a2O,_a3O</definedName>
    <definedName name="nhon" localSheetId="0">_a1O,_a2O,_a3O</definedName>
    <definedName name="nhon" localSheetId="5">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5">#REF!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5">#REF!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5">#REF!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5">#REF!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5">#REF!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5">#REF!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5">#REF!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5">#REF!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5">#REF!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5">#REF!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5">#REF!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5">#REF!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5">#REF!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5">#REF!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5">#REF!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5">#REF!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5">#REF!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5">#REF!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5">#REF!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5">#REF!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5">#REF!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5">#REF!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5">#REF!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5">#REF!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5">#REF!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5">#REF!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5">#REF!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5">#REF!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5">#REF!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5">#REF!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5">#REF!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5">#REF!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5">#REF!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5">#REF!</definedName>
    <definedName name="nl1p" localSheetId="2">#REF!</definedName>
    <definedName name="nl1p" localSheetId="1">#REF!</definedName>
    <definedName name="nl1p">#REF!</definedName>
    <definedName name="nl3p" localSheetId="0">#REF!</definedName>
    <definedName name="nl3p" localSheetId="5">#REF!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5">#REF!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5">#REF!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5">#REF!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5">#REF!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5">#REF!</definedName>
    <definedName name="Nms" localSheetId="2">#REF!</definedName>
    <definedName name="Nms" localSheetId="1">#REF!</definedName>
    <definedName name="Nms" localSheetId="4">#REF!</definedName>
    <definedName name="Nms">#REF!</definedName>
    <definedName name="nn" localSheetId="0">#REF!</definedName>
    <definedName name="nn" localSheetId="5">#REF!</definedName>
    <definedName name="nn" localSheetId="2">#REF!</definedName>
    <definedName name="nn" localSheetId="1">#REF!</definedName>
    <definedName name="nn" localSheetId="4">#REF!</definedName>
    <definedName name="nn">#REF!</definedName>
    <definedName name="nn1p" localSheetId="0">#REF!</definedName>
    <definedName name="nn1p" localSheetId="5">#REF!</definedName>
    <definedName name="nn1p" localSheetId="2">#REF!</definedName>
    <definedName name="nn1p" localSheetId="1">#REF!</definedName>
    <definedName name="nn1p" localSheetId="4">#REF!</definedName>
    <definedName name="nn1p">#REF!</definedName>
    <definedName name="nn3p" localSheetId="0">#REF!</definedName>
    <definedName name="nn3p" localSheetId="5">#REF!</definedName>
    <definedName name="nn3p" localSheetId="2">#REF!</definedName>
    <definedName name="nn3p" localSheetId="1">#REF!</definedName>
    <definedName name="nn3p" localSheetId="4">#REF!</definedName>
    <definedName name="nn3p">#REF!</definedName>
    <definedName name="NNHan" hidden="1">#REF!</definedName>
    <definedName name="nnn" localSheetId="6"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5">#REF!</definedName>
    <definedName name="nnnc3p" localSheetId="2">#REF!</definedName>
    <definedName name="nnnc3p" localSheetId="1">#REF!</definedName>
    <definedName name="nnnc3p" localSheetId="4">#REF!</definedName>
    <definedName name="nnnc3p">#REF!</definedName>
    <definedName name="nnnn" localSheetId="6" hidden="1">{#N/A,#N/A,FALSE,"강교";#N/A,#N/A,FALSE,"한전";#N/A,#N/A,FALSE,"중방";#N/A,#N/A,FALSE,"회소"}</definedName>
    <definedName name="nnnn" localSheetId="0" hidden="1">{#N/A,#N/A,FALSE,"강교";#N/A,#N/A,FALSE,"한전";#N/A,#N/A,FALSE,"중방";#N/A,#N/A,FALSE,"회소"}</definedName>
    <definedName name="nnnn" localSheetId="5"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6"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5">#REF!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5">#REF!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5">#REF!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5">#REF!</definedName>
    <definedName name="none" localSheetId="2">#REF!</definedName>
    <definedName name="none" localSheetId="1">#REF!</definedName>
    <definedName name="none" localSheetId="4">#REF!</definedName>
    <definedName name="none">#REF!</definedName>
    <definedName name="NOTE" localSheetId="6"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5">#REF!</definedName>
    <definedName name="Np" localSheetId="2">#REF!</definedName>
    <definedName name="Np" localSheetId="1">#REF!</definedName>
    <definedName name="Np" localSheetId="4">#REF!</definedName>
    <definedName name="Np">#REF!</definedName>
    <definedName name="NPP" localSheetId="0">#REF!</definedName>
    <definedName name="NPP" localSheetId="5">#REF!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5">#REF!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5">#REF!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5">#REF!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5">#REF!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6" hidden="1">{"'Sheet1'!$L$16"}</definedName>
    <definedName name="o" localSheetId="2" hidden="1">{"'Sheet1'!$L$16"}</definedName>
    <definedName name="o" localSheetId="1" hidden="1">{"'Sheet1'!$L$16"}</definedName>
    <definedName name="o" localSheetId="3" hidden="1">{"'Sheet1'!$L$16"}</definedName>
    <definedName name="o" hidden="1">{"'Sheet1'!$L$16"}</definedName>
    <definedName name="o...TrÀt__câ_lìp_bÀm_dÛnh_bÂng_XM">#N/A</definedName>
    <definedName name="O_N">#REF!</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6" hidden="1">{#N/A,#N/A,FALSE,"인원";#N/A,#N/A,FALSE,"비용2";#N/A,#N/A,FALSE,"비용1";#N/A,#N/A,FALSE,"비용";#N/A,#N/A,FALSE,"보증2";#N/A,#N/A,FALSE,"보증1";#N/A,#N/A,FALSE,"보증";#N/A,#N/A,FALSE,"손익1";#N/A,#N/A,FALSE,"손익";#N/A,#N/A,FALSE,"부서별매출";#N/A,#N/A,FALSE,"매출"}</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6"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6" hidden="1">#REF!</definedName>
    <definedName name="OrderTable" localSheetId="0" hidden="1">#REF!</definedName>
    <definedName name="OrderTable" localSheetId="5"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5">#REF!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6">#REF!</definedName>
    <definedName name="pa" localSheetId="0">#REF!</definedName>
    <definedName name="pa" localSheetId="5">#REF!</definedName>
    <definedName name="pa" localSheetId="2">#REF!</definedName>
    <definedName name="pa" localSheetId="1">#REF!</definedName>
    <definedName name="pa" localSheetId="4">#REF!</definedName>
    <definedName name="pa">#REF!</definedName>
    <definedName name="PACKAGE3" localSheetId="6" hidden="1">{#N/A,#N/A,FALSE,"단축1";#N/A,#N/A,FALSE,"단축2";#N/A,#N/A,FALSE,"단축3";#N/A,#N/A,FALSE,"장축";#N/A,#N/A,FALSE,"4WD"}</definedName>
    <definedName name="PACKAGE3" localSheetId="0" hidden="1">{#N/A,#N/A,FALSE,"단축1";#N/A,#N/A,FALSE,"단축2";#N/A,#N/A,FALSE,"단축3";#N/A,#N/A,FALSE,"장축";#N/A,#N/A,FALSE,"4WD"}</definedName>
    <definedName name="PACKAGE3" localSheetId="5"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5" hidden="1">#REF!</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5">#REF!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5">#REF!</definedName>
    <definedName name="pb" localSheetId="2">#REF!</definedName>
    <definedName name="pb" localSheetId="1">#REF!</definedName>
    <definedName name="pb">#REF!</definedName>
    <definedName name="pc" localSheetId="0">#REF!</definedName>
    <definedName name="pc" localSheetId="5">#REF!</definedName>
    <definedName name="pc" localSheetId="2">#REF!</definedName>
    <definedName name="pc" localSheetId="1">#REF!</definedName>
    <definedName name="pc">#REF!</definedName>
    <definedName name="PC_msg" hidden="1">"Yes"</definedName>
    <definedName name="PChe" localSheetId="0">#REF!</definedName>
    <definedName name="PChe" localSheetId="5">#REF!</definedName>
    <definedName name="PChe" localSheetId="2">#REF!</definedName>
    <definedName name="PChe" localSheetId="1">#REF!</definedName>
    <definedName name="PChe">#REF!</definedName>
    <definedName name="Pd" localSheetId="0">#REF!</definedName>
    <definedName name="Pd" localSheetId="5">#REF!</definedName>
    <definedName name="Pd" localSheetId="2">#REF!</definedName>
    <definedName name="Pd" localSheetId="1">#REF!</definedName>
    <definedName name="Pd">#REF!</definedName>
    <definedName name="PEJM">#REF!</definedName>
    <definedName name="PELLET" localSheetId="0">#REF!</definedName>
    <definedName name="PELLET" localSheetId="5">#REF!</definedName>
    <definedName name="PELLET" localSheetId="2">#REF!</definedName>
    <definedName name="PELLET" localSheetId="1">#REF!</definedName>
    <definedName name="PELLET">#REF!</definedName>
    <definedName name="per" localSheetId="6" hidden="1">{#N/A,#N/A,FALSE,"인원";#N/A,#N/A,FALSE,"비용2";#N/A,#N/A,FALSE,"비용1";#N/A,#N/A,FALSE,"비용";#N/A,#N/A,FALSE,"보증2";#N/A,#N/A,FALSE,"보증1";#N/A,#N/A,FALSE,"보증";#N/A,#N/A,FALSE,"손익1";#N/A,#N/A,FALSE,"손익";#N/A,#N/A,FALSE,"부서별매출";#N/A,#N/A,FALSE,"매출"}</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6">#REF!</definedName>
    <definedName name="pgia" localSheetId="0">#REF!</definedName>
    <definedName name="pgia" localSheetId="5">#REF!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5">#REF!</definedName>
    <definedName name="Phone" localSheetId="2">#REF!</definedName>
    <definedName name="Phone" localSheetId="1">#REF!</definedName>
    <definedName name="Phone">#REF!</definedName>
    <definedName name="phu_luc_vua" localSheetId="0">#REF!</definedName>
    <definedName name="phu_luc_vua" localSheetId="5">#REF!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5">#REF!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5">#REF!</definedName>
    <definedName name="PileType" localSheetId="2">#REF!</definedName>
    <definedName name="PileType" localSheetId="1">#REF!</definedName>
    <definedName name="PileType" localSheetId="4">#REF!</definedName>
    <definedName name="PileType">#REF!</definedName>
    <definedName name="PIP" localSheetId="6">BlankMacro1</definedName>
    <definedName name="PIP" localSheetId="2">BlankMacro1</definedName>
    <definedName name="PIP" localSheetId="1">BlankMacro1</definedName>
    <definedName name="PIP" localSheetId="3">BlankMacro1</definedName>
    <definedName name="PIP">BlankMacro1</definedName>
    <definedName name="PIPE2" localSheetId="6">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5">#REF!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6" hidden="1">{#N/A,#N/A,FALSE,"단축1";#N/A,#N/A,FALSE,"단축2";#N/A,#N/A,FALSE,"단축3";#N/A,#N/A,FALSE,"장축";#N/A,#N/A,FALSE,"4WD"}</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6" hidden="1">#REF!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6" hidden="1">{"'Sheet1'!$L$16"}</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6"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6">BlankMacro1</definedName>
    <definedName name="PPP" localSheetId="5" hidden="1">#REF!</definedName>
    <definedName name="PPP" localSheetId="2" hidden="1">#REF!</definedName>
    <definedName name="PPP" localSheetId="1" hidden="1">#REF!</definedName>
    <definedName name="PPP" localSheetId="4" hidden="1">#REF!</definedName>
    <definedName name="PPP" hidden="1">#REF!</definedName>
    <definedName name="PPPP" localSheetId="6"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5">#REF!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5">#REF!</definedName>
    <definedName name="PRICE1" localSheetId="2">#REF!</definedName>
    <definedName name="PRICE1" localSheetId="1">#REF!</definedName>
    <definedName name="PRICE1" localSheetId="4">#REF!</definedName>
    <definedName name="PRICE1">#REF!</definedName>
    <definedName name="_xlnm.Print_Area" localSheetId="6">'BAN LUONG TAU'!$A$1:$AP$29</definedName>
    <definedName name="_xlnm.Print_Area" localSheetId="0">'BANG LUONG VTĐB '!$A$1:$BM$35</definedName>
    <definedName name="_xlnm.Print_Area" localSheetId="5">ICB!$A$1:$G$29</definedName>
    <definedName name="_xlnm.Print_Area" localSheetId="2">#REF!</definedName>
    <definedName name="_xlnm.Print_Area" localSheetId="1">'TAM UNG'!$A$1:$BF$636</definedName>
    <definedName name="_xlnm.Print_Area">#REF!</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6">'BAN LUONG TAU'!$8:$9</definedName>
    <definedName name="_xlnm.Print_Titles" localSheetId="0">'BANG LUONG VTĐB '!$7:$9</definedName>
    <definedName name="_xlnm.Print_Titles" localSheetId="5">ICB!$5:$5</definedName>
    <definedName name="_xlnm.Print_Titles" localSheetId="1">'TAM UNG'!$7:$9</definedName>
    <definedName name="_xlnm.Print_Titles">#N/A</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5">#REF!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5">#REF!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5">#REF!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6" hidden="1">#REF!</definedName>
    <definedName name="ProdForm" localSheetId="0" hidden="1">#REF!</definedName>
    <definedName name="ProdForm" localSheetId="5"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6" hidden="1">#REF!</definedName>
    <definedName name="Product" localSheetId="0" hidden="1">#REF!</definedName>
    <definedName name="Product" localSheetId="5"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5">#REF!</definedName>
    <definedName name="PROPOSAL" localSheetId="2">#REF!</definedName>
    <definedName name="PROPOSAL" localSheetId="1">#REF!</definedName>
    <definedName name="PROPOSAL" localSheetId="4">#REF!</definedName>
    <definedName name="PROPOSAL">#REF!</definedName>
    <definedName name="PROTO2" localSheetId="6"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6"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6">#REF!</definedName>
    <definedName name="pt" localSheetId="0">#REF!</definedName>
    <definedName name="pt" localSheetId="5">#REF!</definedName>
    <definedName name="pt" localSheetId="2">#REF!</definedName>
    <definedName name="pt" localSheetId="1">#REF!</definedName>
    <definedName name="pt" localSheetId="4">#REF!</definedName>
    <definedName name="pt">#REF!</definedName>
    <definedName name="PT_Duong" localSheetId="6">#REF!</definedName>
    <definedName name="PT_Duong" localSheetId="0">#REF!</definedName>
    <definedName name="PT_Duong" localSheetId="5">#REF!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5">#REF!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5">#REF!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5">#REF!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5">#REF!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5">#REF!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5">#REF!</definedName>
    <definedName name="q" localSheetId="2">#REF!</definedName>
    <definedName name="q" localSheetId="1">#REF!</definedName>
    <definedName name="q" localSheetId="4">#REF!</definedName>
    <definedName name="q">#REF!</definedName>
    <definedName name="q...çp_tg__tró">#N/A</definedName>
    <definedName name="Q_So" localSheetId="1">#REF!</definedName>
    <definedName name="Q_So">#REF!</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5">#REF!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5">#REF!</definedName>
    <definedName name="qh" localSheetId="2">#REF!</definedName>
    <definedName name="qh" localSheetId="1">#REF!</definedName>
    <definedName name="qh" localSheetId="4">#REF!</definedName>
    <definedName name="qh">#REF!</definedName>
    <definedName name="qhCu">#REF!</definedName>
    <definedName name="QIII02" localSheetId="6" hidden="1">{"'Sheet1'!$L$16"}</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6"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6"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6" hidden="1">#REF!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6"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6" hidden="1">{"'Sheet1'!$L$16"}</definedName>
    <definedName name="QQQQQQ" localSheetId="2" hidden="1">{"'Sheet1'!$L$16"}</definedName>
    <definedName name="QQQQQQ" localSheetId="1" hidden="1">{"'Sheet1'!$L$16"}</definedName>
    <definedName name="QQQQQQ" hidden="1">{"'Sheet1'!$L$16"}</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5">#REF!</definedName>
    <definedName name="qu" localSheetId="2">#REF!</definedName>
    <definedName name="qu" localSheetId="1">#REF!</definedName>
    <definedName name="qu" localSheetId="4">#REF!</definedName>
    <definedName name="qu">#REF!</definedName>
    <definedName name="QUAN1" localSheetId="0">#REF!</definedName>
    <definedName name="QUAN1" localSheetId="5">#REF!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5">#REF!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5">#REF!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5">#REF!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5">#REF!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5">#REF!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5">#REF!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5">#REF!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5">#REF!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6"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6"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6"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LÀng_nÒn_san">#N/A</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a" localSheetId="0">#REF!</definedName>
    <definedName name="ra" localSheetId="5">#REF!</definedName>
    <definedName name="ra" localSheetId="2">#REF!</definedName>
    <definedName name="ra" localSheetId="1">#REF!</definedName>
    <definedName name="ra" localSheetId="4">#REF!</definedName>
    <definedName name="ra">#REF!</definedName>
    <definedName name="ra11p" localSheetId="0">#REF!</definedName>
    <definedName name="ra11p" localSheetId="5">#REF!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5">#REF!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6"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5">#REF!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5">#REF!</definedName>
    <definedName name="rbva" localSheetId="2">#REF!</definedName>
    <definedName name="rbva" localSheetId="1">#REF!</definedName>
    <definedName name="rbva" localSheetId="4">#REF!</definedName>
    <definedName name="rbva">#REF!</definedName>
    <definedName name="rbvb" localSheetId="0">#REF!</definedName>
    <definedName name="rbvb" localSheetId="5">#REF!</definedName>
    <definedName name="rbvb" localSheetId="2">#REF!</definedName>
    <definedName name="rbvb" localSheetId="1">#REF!</definedName>
    <definedName name="rbvb" localSheetId="4">#REF!</definedName>
    <definedName name="rbvb">#REF!</definedName>
    <definedName name="rbvc" localSheetId="0">#REF!</definedName>
    <definedName name="rbvc" localSheetId="5">#REF!</definedName>
    <definedName name="rbvc" localSheetId="2">#REF!</definedName>
    <definedName name="rbvc" localSheetId="1">#REF!</definedName>
    <definedName name="rbvc" localSheetId="4">#REF!</definedName>
    <definedName name="rbvc">#REF!</definedName>
    <definedName name="RBVD" localSheetId="0">#REF!</definedName>
    <definedName name="RBVD" localSheetId="5">#REF!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6" hidden="1">#REF!</definedName>
    <definedName name="RCArea" localSheetId="0" hidden="1">#REF!</definedName>
    <definedName name="RCArea" localSheetId="5"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5">#REF!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6" hidden="1">#REF!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5">#REF!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5">#REF!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5">#REF!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5">#REF!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5">#REF!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5">#REF!</definedName>
    <definedName name="RFP003F" localSheetId="2">#REF!</definedName>
    <definedName name="RFP003F" localSheetId="1">#REF!</definedName>
    <definedName name="RFP003F" localSheetId="4">#REF!</definedName>
    <definedName name="RFP003F">#REF!</definedName>
    <definedName name="rgdf" localSheetId="6"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6">#REF!</definedName>
    <definedName name="rma" localSheetId="0">#REF!</definedName>
    <definedName name="rma" localSheetId="5">#REF!</definedName>
    <definedName name="rma" localSheetId="2">#REF!</definedName>
    <definedName name="rma" localSheetId="1">#REF!</definedName>
    <definedName name="rma" localSheetId="4">#REF!</definedName>
    <definedName name="rma">#REF!</definedName>
    <definedName name="rmb" localSheetId="6">#REF!</definedName>
    <definedName name="rmb" localSheetId="0">#REF!</definedName>
    <definedName name="rmb" localSheetId="5">#REF!</definedName>
    <definedName name="rmb" localSheetId="2">#REF!</definedName>
    <definedName name="rmb" localSheetId="1">#REF!</definedName>
    <definedName name="rmb" localSheetId="4">#REF!</definedName>
    <definedName name="rmb">#REF!</definedName>
    <definedName name="rmc" localSheetId="6">#REF!</definedName>
    <definedName name="rmc" localSheetId="0">#REF!</definedName>
    <definedName name="rmc" localSheetId="5">#REF!</definedName>
    <definedName name="rmc" localSheetId="2">#REF!</definedName>
    <definedName name="rmc" localSheetId="1">#REF!</definedName>
    <definedName name="rmc" localSheetId="4">#REF!</definedName>
    <definedName name="rmc">#REF!</definedName>
    <definedName name="RMCOptions">"*100000000000000"</definedName>
    <definedName name="RMD" localSheetId="6">#REF!</definedName>
    <definedName name="RMD" localSheetId="0">#REF!</definedName>
    <definedName name="RMD" localSheetId="5">#REF!</definedName>
    <definedName name="RMD" localSheetId="2">#REF!</definedName>
    <definedName name="RMD" localSheetId="1">#REF!</definedName>
    <definedName name="RMD" localSheetId="4">#REF!</definedName>
    <definedName name="RMD">#REF!</definedName>
    <definedName name="rong1" localSheetId="6">#REF!</definedName>
    <definedName name="rong1" localSheetId="0">#REF!</definedName>
    <definedName name="rong1" localSheetId="5">#REF!</definedName>
    <definedName name="rong1" localSheetId="2">#REF!</definedName>
    <definedName name="rong1" localSheetId="1">#REF!</definedName>
    <definedName name="rong1" localSheetId="4">#REF!</definedName>
    <definedName name="rong1">#REF!</definedName>
    <definedName name="rong2" localSheetId="6">#REF!</definedName>
    <definedName name="rong2" localSheetId="0">#REF!</definedName>
    <definedName name="rong2" localSheetId="5">#REF!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5">#REF!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5">#REF!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5">#REF!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5">#REF!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6"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6"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6" hidden="1">{#N/A,#N/A,FALSE,"기초2"}</definedName>
    <definedName name="rrdf" localSheetId="2" hidden="1">{#N/A,#N/A,FALSE,"기초2"}</definedName>
    <definedName name="rrdf" localSheetId="1" hidden="1">{#N/A,#N/A,FALSE,"기초2"}</definedName>
    <definedName name="rrdf" hidden="1">{#N/A,#N/A,FALSE,"기초2"}</definedName>
    <definedName name="rrerwewqeqeqweqr" localSheetId="6" hidden="1">[3]CAUDIT!#REF!</definedName>
    <definedName name="rrerwewqeqeqweqr" hidden="1">#REF!</definedName>
    <definedName name="RRR" localSheetId="6" hidden="1">{#N/A,#N/A,FALSE,"사업"}</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5" hidden="1">#REF!</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6" hidden="1">{#N/A,#N/A,FALSE,"단축1";#N/A,#N/A,FALSE,"단축2";#N/A,#N/A,FALSE,"단축3";#N/A,#N/A,FALSE,"장축";#N/A,#N/A,FALSE,"4WD"}</definedName>
    <definedName name="RT" localSheetId="0" hidden="1">{#N/A,#N/A,FALSE,"단축1";#N/A,#N/A,FALSE,"단축2";#N/A,#N/A,FALSE,"단축3";#N/A,#N/A,FALSE,"장축";#N/A,#N/A,FALSE,"4WD"}</definedName>
    <definedName name="RT" localSheetId="5"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6"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6"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6"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6" hidden="1">{#N/A,#N/A,FALSE,"강교";#N/A,#N/A,FALSE,"한전";#N/A,#N/A,FALSE,"중방";#N/A,#N/A,FALSE,"회소"}</definedName>
    <definedName name="S" localSheetId="0" hidden="1">{#N/A,#N/A,FALSE,"강교";#N/A,#N/A,FALSE,"한전";#N/A,#N/A,FALSE,"중방";#N/A,#N/A,FALSE,"회소"}</definedName>
    <definedName name="S" localSheetId="5"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LÀt">#N/A</definedName>
    <definedName name="S_2_Bï_v_nh">#REF!</definedName>
    <definedName name="S_Ⅱ" localSheetId="1">#REF!</definedName>
    <definedName name="S_Ⅱ">#REF!</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6" hidden="1">{"'Sheet1'!$L$16"}</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6"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6"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5">#REF!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5">#REF!</definedName>
    <definedName name="SANPHAM" localSheetId="2">#REF!</definedName>
    <definedName name="SANPHAM" localSheetId="1">#REF!</definedName>
    <definedName name="SANPHAM" localSheetId="4">#REF!</definedName>
    <definedName name="SANPHAM">#REF!</definedName>
    <definedName name="sâs" localSheetId="6" hidden="1">{"'Sheet1'!$L$16"}</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6"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5">#REF!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5">#REF!</definedName>
    <definedName name="SCCR" localSheetId="2">#REF!</definedName>
    <definedName name="SCCR" localSheetId="1">#REF!</definedName>
    <definedName name="SCCR" localSheetId="4">#REF!</definedName>
    <definedName name="SCCR">#REF!</definedName>
    <definedName name="SCDT" localSheetId="0">#REF!</definedName>
    <definedName name="SCDT" localSheetId="5">#REF!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5">#REF!</definedName>
    <definedName name="SCH" localSheetId="2">#REF!</definedName>
    <definedName name="SCH" localSheetId="1">#REF!</definedName>
    <definedName name="SCH" localSheetId="4">#REF!</definedName>
    <definedName name="SCH">#REF!</definedName>
    <definedName name="SCINIC" localSheetId="6"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6"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5">#REF!</definedName>
    <definedName name="SCT_BKTC" localSheetId="2">#REF!</definedName>
    <definedName name="SCT_BKTC" localSheetId="1">#REF!</definedName>
    <definedName name="SCT_BKTC" localSheetId="4">#REF!</definedName>
    <definedName name="SCT_BKTC">#REF!</definedName>
    <definedName name="sd" localSheetId="6">#N/A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6"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6"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6"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6"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6"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6"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6" hidden="1">{"'Sheet1'!$L$16"}</definedName>
    <definedName name="SDFSD" localSheetId="2" hidden="1">{"'Sheet1'!$L$16"}</definedName>
    <definedName name="SDFSD" localSheetId="1" hidden="1">{"'Sheet1'!$L$16"}</definedName>
    <definedName name="SDFSD" hidden="1">{"'Sheet1'!$L$16"}</definedName>
    <definedName name="SDFSDAF" localSheetId="6"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5">#REF!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6">#REF!</definedName>
    <definedName name="SEDI" localSheetId="0">#REF!</definedName>
    <definedName name="SEDI" localSheetId="5">#REF!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6"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6"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6"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6"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6"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5">#REF!</definedName>
    <definedName name="Sheet1" localSheetId="2">#REF!</definedName>
    <definedName name="Sheet1" localSheetId="1">#REF!</definedName>
    <definedName name="Sheet1" localSheetId="4">#REF!</definedName>
    <definedName name="Sheet1">#REF!</definedName>
    <definedName name="SHEET2" localSheetId="6"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6" hidden="1">{"'Sheet1'!$L$16"}</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6"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6"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6"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6" hidden="1">{#N/A,#N/A,FALSE,"강교";#N/A,#N/A,FALSE,"한전";#N/A,#N/A,FALSE,"중방";#N/A,#N/A,FALSE,"회소"}</definedName>
    <definedName name="Singleta" localSheetId="0" hidden="1">{#N/A,#N/A,FALSE,"강교";#N/A,#N/A,FALSE,"한전";#N/A,#N/A,FALSE,"중방";#N/A,#N/A,FALSE,"회소"}</definedName>
    <definedName name="Singleta" localSheetId="5"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6" hidden="1">{#N/A,#N/A,FALSE,"강교";#N/A,#N/A,FALSE,"한전";#N/A,#N/A,FALSE,"중방";#N/A,#N/A,FALSE,"회소"}</definedName>
    <definedName name="Singletan" localSheetId="0" hidden="1">{#N/A,#N/A,FALSE,"강교";#N/A,#N/A,FALSE,"한전";#N/A,#N/A,FALSE,"중방";#N/A,#N/A,FALSE,"회소"}</definedName>
    <definedName name="Singletan" localSheetId="5"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6"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6">#REF!</definedName>
    <definedName name="SIZE" localSheetId="0">#REF!</definedName>
    <definedName name="SIZE" localSheetId="5">#REF!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5">#REF!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5">#REF!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5">#REF!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5">#REF!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5">#REF!</definedName>
    <definedName name="slg" localSheetId="2">#REF!</definedName>
    <definedName name="slg" localSheetId="1">#REF!</definedName>
    <definedName name="slg" localSheetId="4">#REF!</definedName>
    <definedName name="slg">#REF!</definedName>
    <definedName name="slk" localSheetId="0">#REF!</definedName>
    <definedName name="slk" localSheetId="5">#REF!</definedName>
    <definedName name="slk" localSheetId="2">#REF!</definedName>
    <definedName name="slk" localSheetId="1">#REF!</definedName>
    <definedName name="slk" localSheetId="4">#REF!</definedName>
    <definedName name="slk">#REF!</definedName>
    <definedName name="sll" localSheetId="0">#REF!</definedName>
    <definedName name="sll" localSheetId="5">#REF!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5">#REF!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5">#REF!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5">#REF!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5">#REF!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5">#REF!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5">#REF!</definedName>
    <definedName name="son" localSheetId="2">#REF!</definedName>
    <definedName name="son" localSheetId="1">#REF!</definedName>
    <definedName name="son" localSheetId="4">#REF!</definedName>
    <definedName name="son">#REF!</definedName>
    <definedName name="SORT" localSheetId="0">#REF!</definedName>
    <definedName name="SORT" localSheetId="5">#REF!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5">#REF!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5">#REF!</definedName>
    <definedName name="SPEC" localSheetId="2">#REF!</definedName>
    <definedName name="SPEC" localSheetId="1">#REF!</definedName>
    <definedName name="SPEC" localSheetId="4">#REF!</definedName>
    <definedName name="SPEC">#REF!</definedName>
    <definedName name="SpecialPrice" localSheetId="6" hidden="1">#REF!</definedName>
    <definedName name="SpecialPrice" localSheetId="0" hidden="1">#REF!</definedName>
    <definedName name="SpecialPrice" localSheetId="5"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5">#REF!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6" hidden="1">{"'Sheet1'!$L$16"}</definedName>
    <definedName name="ss" localSheetId="5" hidden="1">#REF!</definedName>
    <definedName name="ss" localSheetId="2" hidden="1">#REF!</definedName>
    <definedName name="ss" localSheetId="1" hidden="1">#REF!</definedName>
    <definedName name="ss" localSheetId="4" hidden="1">#REF!</definedName>
    <definedName name="ss" hidden="1">#REF!</definedName>
    <definedName name="ssâsâsâs" localSheetId="6"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6"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6" hidden="1">{"'Sheet1'!$L$16"}</definedName>
    <definedName name="ssdsfdsf" localSheetId="2" hidden="1">{"'Sheet1'!$L$16"}</definedName>
    <definedName name="ssdsfdsf" localSheetId="1" hidden="1">{"'Sheet1'!$L$16"}</definedName>
    <definedName name="ssdsfdsf" hidden="1">{"'Sheet1'!$L$16"}</definedName>
    <definedName name="ssdwd" localSheetId="6">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6" hidden="1">{"'Sheet1'!$L$16"}</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6" hidden="1">{#N/A,#N/A,FALSE,"강교";#N/A,#N/A,FALSE,"한전";#N/A,#N/A,FALSE,"중방";#N/A,#N/A,FALSE,"회소"}</definedName>
    <definedName name="SSSS" localSheetId="0" hidden="1">{#N/A,#N/A,FALSE,"강교";#N/A,#N/A,FALSE,"한전";#N/A,#N/A,FALSE,"중방";#N/A,#N/A,FALSE,"회소"}</definedName>
    <definedName name="SSSS" localSheetId="5"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6"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5">#REF!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5">#REF!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5">#REF!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5">#REF!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5">#REF!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5">#REF!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5">#REF!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5">#REF!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5">#REF!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5">#REF!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5">#REF!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5">#REF!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5">#REF!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6">#REF!</definedName>
    <definedName name="State" localSheetId="0">#REF!</definedName>
    <definedName name="State" localSheetId="5">#REF!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5">#REF!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t...TrÇn">#N/A</definedName>
    <definedName name="T.T.THOẠI">#REF!</definedName>
    <definedName name="T_Ⅲ" localSheetId="1">#REF!</definedName>
    <definedName name="T_Ⅲ">#REF!</definedName>
    <definedName name="T_P" localSheetId="1">#REF!</definedName>
    <definedName name="T_P">#REF!</definedName>
    <definedName name="t101p" localSheetId="0">#REF!</definedName>
    <definedName name="t101p" localSheetId="5">#REF!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5">#REF!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5">#REF!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5">#REF!</definedName>
    <definedName name="t10vl1p" localSheetId="2">#REF!</definedName>
    <definedName name="t10vl1p" localSheetId="1">#REF!</definedName>
    <definedName name="t10vl1p" localSheetId="4">#REF!</definedName>
    <definedName name="t10vl1p">#REF!</definedName>
    <definedName name="T12.2016" localSheetId="6">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5">#REF!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5">#REF!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5">#REF!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5">#REF!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5">#REF!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5">#REF!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5">#REF!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5">#REF!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5">#REF!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5">#REF!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5">#REF!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5">#REF!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5">#REF!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5">#REF!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5">#REF!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5">#REF!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5">#REF!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5">#REF!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5">#REF!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5">#REF!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5">#REF!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5">#REF!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5">#REF!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5">#REF!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5">#REF!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5">#REF!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5">#REF!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5">#REF!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5">#REF!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5">#REF!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5">#REF!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5">#REF!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5">#REF!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5">#REF!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5">#REF!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6">#REF!</definedName>
    <definedName name="tadao" localSheetId="0">#REF!</definedName>
    <definedName name="tadao" localSheetId="5">#REF!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6">SUMIF(#REF!,"*"&amp;#REF!&amp;"*",#REF!)</definedName>
    <definedName name="TaiSanDK" localSheetId="0">SUMIF(#REF!,"*"&amp;#REF!&amp;"*",#REF!)</definedName>
    <definedName name="TaiSanDK" localSheetId="5">SUMIF(MACAPTGDK,"*"&amp;#REF!&amp;"*",SODUDKTG)</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6">{"Book1","BoQ2.XLS"}</definedName>
    <definedName name="tam" localSheetId="0">{"Book1","BoQ2.XLS"}</definedName>
    <definedName name="tam" localSheetId="5">{"Book1","BoQ2.XLS"}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6">#REF!</definedName>
    <definedName name="TAMTINH" localSheetId="0">#REF!</definedName>
    <definedName name="TAMTINH" localSheetId="5">#REF!</definedName>
    <definedName name="TAMTINH" localSheetId="2">#REF!</definedName>
    <definedName name="TAMTINH" localSheetId="1">#REF!</definedName>
    <definedName name="TAMTINH" localSheetId="4">#REF!</definedName>
    <definedName name="TAMTINH">#REF!</definedName>
    <definedName name="tan" localSheetId="6" hidden="1">{"'Sheet1'!$L$16"}</definedName>
    <definedName name="tan" localSheetId="2" hidden="1">{"'Sheet1'!$L$16"}</definedName>
    <definedName name="tan" localSheetId="1" hidden="1">{"'Sheet1'!$L$16"}</definedName>
    <definedName name="tan" hidden="1">{"'Sheet1'!$L$16"}</definedName>
    <definedName name="TANBINH1" localSheetId="6">#REF!</definedName>
    <definedName name="TANBINH1" localSheetId="0">#REF!</definedName>
    <definedName name="TANBINH1" localSheetId="5">#REF!</definedName>
    <definedName name="TANBINH1" localSheetId="2">#REF!</definedName>
    <definedName name="TANBINH1" localSheetId="1">#REF!</definedName>
    <definedName name="TANBINH1" localSheetId="4">#REF!</definedName>
    <definedName name="TANBINH1">#REF!</definedName>
    <definedName name="TANBINH2" localSheetId="6">#REF!</definedName>
    <definedName name="TANBINH2" localSheetId="0">#REF!</definedName>
    <definedName name="TANBINH2" localSheetId="5">#REF!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5">#REF!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5">#REF!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5">#REF!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5">#REF!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6">#REF!</definedName>
    <definedName name="tb" localSheetId="0">#REF!</definedName>
    <definedName name="tb" localSheetId="5">#REF!</definedName>
    <definedName name="tb" localSheetId="2">#REF!</definedName>
    <definedName name="tb" localSheetId="1">#REF!</definedName>
    <definedName name="tb" localSheetId="4">#REF!</definedName>
    <definedName name="tb">#REF!</definedName>
    <definedName name="Tb.18" localSheetId="1">#REF!</definedName>
    <definedName name="Tb.18">#REF!</definedName>
    <definedName name="TB_CTO">#REF!</definedName>
    <definedName name="TB_Data" localSheetId="2">#REF!</definedName>
    <definedName name="TB_Data" localSheetId="1">#REF!</definedName>
    <definedName name="TB_Data">#REF!</definedName>
    <definedName name="TBA" localSheetId="0">#REF!</definedName>
    <definedName name="TBA" localSheetId="5">#REF!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6" hidden="1">#REF!</definedName>
    <definedName name="tbl_ProdInfo" localSheetId="0" hidden="1">#REF!</definedName>
    <definedName name="tbl_ProdInfo" localSheetId="5"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5">#REF!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5">#REF!</definedName>
    <definedName name="tbva" localSheetId="2">#REF!</definedName>
    <definedName name="tbva" localSheetId="1">#REF!</definedName>
    <definedName name="tbva" localSheetId="4">#REF!</definedName>
    <definedName name="tbva">#REF!</definedName>
    <definedName name="tbvb" localSheetId="0">#REF!</definedName>
    <definedName name="tbvb" localSheetId="5">#REF!</definedName>
    <definedName name="tbvb" localSheetId="2">#REF!</definedName>
    <definedName name="tbvb" localSheetId="1">#REF!</definedName>
    <definedName name="tbvb" localSheetId="4">#REF!</definedName>
    <definedName name="tbvb">#REF!</definedName>
    <definedName name="tbvc" localSheetId="0">#REF!</definedName>
    <definedName name="tbvc" localSheetId="5">#REF!</definedName>
    <definedName name="tbvc" localSheetId="2">#REF!</definedName>
    <definedName name="tbvc" localSheetId="1">#REF!</definedName>
    <definedName name="tbvc" localSheetId="4">#REF!</definedName>
    <definedName name="tbvc">#REF!</definedName>
    <definedName name="TBVD" localSheetId="0">#REF!</definedName>
    <definedName name="TBVD" localSheetId="5">#REF!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6" hidden="1">{#N/A,#N/A,FALSE,"단축1";#N/A,#N/A,FALSE,"단축2";#N/A,#N/A,FALSE,"단축3";#N/A,#N/A,FALSE,"장축";#N/A,#N/A,FALSE,"4WD"}</definedName>
    <definedName name="tc" localSheetId="0" hidden="1">{#N/A,#N/A,FALSE,"단축1";#N/A,#N/A,FALSE,"단축2";#N/A,#N/A,FALSE,"단축3";#N/A,#N/A,FALSE,"장축";#N/A,#N/A,FALSE,"4WD"}</definedName>
    <definedName name="tc" localSheetId="5"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6">#REF!</definedName>
    <definedName name="TC_NHANH1" localSheetId="0">#REF!</definedName>
    <definedName name="TC_NHANH1" localSheetId="5">#REF!</definedName>
    <definedName name="TC_NHANH1" localSheetId="2">#REF!</definedName>
    <definedName name="TC_NHANH1" localSheetId="1">#REF!</definedName>
    <definedName name="TC_NHANH1" localSheetId="4">#REF!</definedName>
    <definedName name="TC_NHANH1">#REF!</definedName>
    <definedName name="TC44HCUCHI" localSheetId="6">#REF!</definedName>
    <definedName name="TC44HCUCHI" localSheetId="0">#REF!</definedName>
    <definedName name="TC44HCUCHI" localSheetId="5">#REF!</definedName>
    <definedName name="TC44HCUCHI" localSheetId="2">#REF!</definedName>
    <definedName name="TC44HCUCHI" localSheetId="1">#REF!</definedName>
    <definedName name="TC44HCUCHI" localSheetId="4">#REF!</definedName>
    <definedName name="TC44HCUCHI">#REF!</definedName>
    <definedName name="TC44HHOCMON" localSheetId="6">#REF!</definedName>
    <definedName name="TC44HHOCMON" localSheetId="0">#REF!</definedName>
    <definedName name="TC44HHOCMON" localSheetId="5">#REF!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5">#REF!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5">#REF!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5">#REF!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5">#REF!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5">#REF!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5">#REF!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5">#REF!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5">#REF!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5">#REF!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5">#REF!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5">#REF!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5">#REF!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5">#REF!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5">#REF!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5">#REF!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5">#REF!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5">#REF!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5">#REF!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5">#REF!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5">#REF!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5">#REF!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5">#REF!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5">#REF!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5">#REF!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5">#REF!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6" hidden="1">{#N/A,#N/A,FALSE,"단축1";#N/A,#N/A,FALSE,"단축2";#N/A,#N/A,FALSE,"단축3";#N/A,#N/A,FALSE,"장축";#N/A,#N/A,FALSE,"4WD"}</definedName>
    <definedName name="tci" localSheetId="0" hidden="1">{#N/A,#N/A,FALSE,"단축1";#N/A,#N/A,FALSE,"단축2";#N/A,#N/A,FALSE,"단축3";#N/A,#N/A,FALSE,"장축";#N/A,#N/A,FALSE,"4WD"}</definedName>
    <definedName name="tci" localSheetId="5"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5">#REF!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5">#REF!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5">#REF!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5">#REF!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5">#REF!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5">#REF!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5">#REF!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5">#REF!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5">#REF!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5">#REF!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5">#REF!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6">#REF!</definedName>
    <definedName name="TG" localSheetId="0">#REF!</definedName>
    <definedName name="TG" localSheetId="5">#REF!</definedName>
    <definedName name="TG" localSheetId="2">#REF!</definedName>
    <definedName name="TG" localSheetId="1">#REF!</definedName>
    <definedName name="TG" localSheetId="4">#REF!</definedName>
    <definedName name="TG">#REF!</definedName>
    <definedName name="tgban">#REF!</definedName>
    <definedName name="TGYHRTYRTY" localSheetId="6"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5">#REF!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6"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5">#REF!</definedName>
    <definedName name="thang" localSheetId="2">#REF!</definedName>
    <definedName name="thang" localSheetId="1">#REF!</definedName>
    <definedName name="thang" localSheetId="4">#REF!</definedName>
    <definedName name="thang">#REF!</definedName>
    <definedName name="THANG1" localSheetId="6">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6"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6" hidden="1">{"'Sheet1'!$L$16"}</definedName>
    <definedName name="thanh" localSheetId="2" hidden="1">{"'Sheet1'!$L$16"}</definedName>
    <definedName name="thanh" localSheetId="1" hidden="1">{"'Sheet1'!$L$16"}</definedName>
    <definedName name="thanh" hidden="1">{"'Sheet1'!$L$16"}</definedName>
    <definedName name="ThanhPhan" localSheetId="6">#REF!</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5">#REF!</definedName>
    <definedName name="thanhtien" localSheetId="2">#REF!</definedName>
    <definedName name="thanhtien" localSheetId="1">#REF!</definedName>
    <definedName name="thanhtien" localSheetId="4">#REF!</definedName>
    <definedName name="thanhtien">#REF!</definedName>
    <definedName name="THCB" localSheetId="6">{"th152.xls"}</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5">#REF!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5">#REF!</definedName>
    <definedName name="THDGia1" localSheetId="2">#REF!</definedName>
    <definedName name="THDGia1" localSheetId="1">#REF!</definedName>
    <definedName name="THDGia1" localSheetId="4">#REF!</definedName>
    <definedName name="THDGia1">#REF!</definedName>
    <definedName name="the" localSheetId="6"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5">#REF!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5">#REF!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5">#REF!</definedName>
    <definedName name="thetichck" localSheetId="2">#REF!</definedName>
    <definedName name="thetichck" localSheetId="1">#REF!</definedName>
    <definedName name="thetichck" localSheetId="4">#REF!</definedName>
    <definedName name="thetichck">#REF!</definedName>
    <definedName name="THFG" localSheetId="6">{"th152.xls"}</definedName>
    <definedName name="THFG" localSheetId="0">{"th152.xls"}</definedName>
    <definedName name="THFG" localSheetId="5">{"th152.xls"}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6">#REF!</definedName>
    <definedName name="THGO1pnc" localSheetId="0">#REF!</definedName>
    <definedName name="THGO1pnc" localSheetId="5">#REF!</definedName>
    <definedName name="THGO1pnc" localSheetId="2">#REF!</definedName>
    <definedName name="THGO1pnc" localSheetId="1">#REF!</definedName>
    <definedName name="THGO1pnc" localSheetId="4">#REF!</definedName>
    <definedName name="THGO1pnc">#REF!</definedName>
    <definedName name="THGT" localSheetId="6"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5">#REF!</definedName>
    <definedName name="thht" localSheetId="2">#REF!</definedName>
    <definedName name="thht" localSheetId="1">#REF!</definedName>
    <definedName name="thht" localSheetId="4">#REF!</definedName>
    <definedName name="thht">#REF!</definedName>
    <definedName name="THI" localSheetId="0">#REF!</definedName>
    <definedName name="THI" localSheetId="5">#REF!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6">{"th152.xls"}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5">#REF!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5">#REF!</definedName>
    <definedName name="thkp3" localSheetId="2">#REF!</definedName>
    <definedName name="thkp3" localSheetId="1">#REF!</definedName>
    <definedName name="thkp3" localSheetId="4">#REF!</definedName>
    <definedName name="thkp3">#REF!</definedName>
    <definedName name="THNG" localSheetId="6"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5">#REF!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5">#REF!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5">#REF!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5">#REF!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5">#REF!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5">#REF!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5">#REF!</definedName>
    <definedName name="thtt" localSheetId="2">#REF!</definedName>
    <definedName name="thtt" localSheetId="1">#REF!</definedName>
    <definedName name="thtt" localSheetId="4">#REF!</definedName>
    <definedName name="thtt">#REF!</definedName>
    <definedName name="THU_VIEN" localSheetId="6">#REF!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5">#REF!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5">#REF!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5">#REF!</definedName>
    <definedName name="thue" localSheetId="2">#REF!</definedName>
    <definedName name="thue" localSheetId="1">#REF!</definedName>
    <definedName name="thue" localSheetId="4">#REF!</definedName>
    <definedName name="thue">#REF!</definedName>
    <definedName name="THUE_GTGT">#REF!</definedName>
    <definedName name="Thuong" localSheetId="6">#REF!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5">#REF!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5">#REF!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5">#REF!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5">#REF!</definedName>
    <definedName name="THUONG4" localSheetId="2">#REF!</definedName>
    <definedName name="THUONG4" localSheetId="1">#REF!</definedName>
    <definedName name="THUONG4" localSheetId="4">#REF!</definedName>
    <definedName name="THUONG4">#REF!</definedName>
    <definedName name="thuû" localSheetId="6"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5">#REF!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5">#REF!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5">#REF!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5">#REF!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5">#REF!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5">#REF!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6">#REF!</definedName>
    <definedName name="TKCOÙ" localSheetId="0">#REF!</definedName>
    <definedName name="TKCOÙ" localSheetId="5">#REF!</definedName>
    <definedName name="TKCOÙ" localSheetId="2">#REF!</definedName>
    <definedName name="TKCOÙ" localSheetId="1">#REF!</definedName>
    <definedName name="TKCOÙ" localSheetId="4">#REF!</definedName>
    <definedName name="TKCOÙ">#REF!</definedName>
    <definedName name="TKNK" localSheetId="6"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6">#REF!</definedName>
    <definedName name="TKNÔÏ" localSheetId="0">#REF!</definedName>
    <definedName name="TKNÔÏ" localSheetId="5">#REF!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6">#REF!</definedName>
    <definedName name="TLAC120" localSheetId="0">#REF!</definedName>
    <definedName name="TLAC120" localSheetId="5">#REF!</definedName>
    <definedName name="TLAC120" localSheetId="2">#REF!</definedName>
    <definedName name="TLAC120" localSheetId="1">#REF!</definedName>
    <definedName name="TLAC120" localSheetId="4">#REF!</definedName>
    <definedName name="TLAC120">#REF!</definedName>
    <definedName name="TLAC35" localSheetId="6">#REF!</definedName>
    <definedName name="TLAC35" localSheetId="0">#REF!</definedName>
    <definedName name="TLAC35" localSheetId="5">#REF!</definedName>
    <definedName name="TLAC35" localSheetId="2">#REF!</definedName>
    <definedName name="TLAC35" localSheetId="1">#REF!</definedName>
    <definedName name="TLAC35" localSheetId="4">#REF!</definedName>
    <definedName name="TLAC35">#REF!</definedName>
    <definedName name="TLAC50" localSheetId="6">#REF!</definedName>
    <definedName name="TLAC50" localSheetId="0">#REF!</definedName>
    <definedName name="TLAC50" localSheetId="5">#REF!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5">#REF!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5">#REF!</definedName>
    <definedName name="TLAC95" localSheetId="2">#REF!</definedName>
    <definedName name="TLAC95" localSheetId="1">#REF!</definedName>
    <definedName name="TLAC95" localSheetId="4">#REF!</definedName>
    <definedName name="TLAC95">#REF!</definedName>
    <definedName name="tlc" localSheetId="6"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5">#REF!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5">#REF!</definedName>
    <definedName name="tluong" localSheetId="2">#REF!</definedName>
    <definedName name="tluong" localSheetId="1">#REF!</definedName>
    <definedName name="tluong" localSheetId="4">#REF!</definedName>
    <definedName name="tluong">#REF!</definedName>
    <definedName name="TM" localSheetId="6">'BAN LUONG TAU'!TM</definedName>
    <definedName name="TM">#N/A</definedName>
    <definedName name="tmda" localSheetId="0">#REF!</definedName>
    <definedName name="tmda" localSheetId="5">#REF!</definedName>
    <definedName name="tmda" localSheetId="2">#REF!</definedName>
    <definedName name="tmda" localSheetId="1">#REF!</definedName>
    <definedName name="tmda" localSheetId="4">#REF!</definedName>
    <definedName name="tmda">#REF!</definedName>
    <definedName name="tmdb" localSheetId="0">#REF!</definedName>
    <definedName name="tmdb" localSheetId="5">#REF!</definedName>
    <definedName name="tmdb" localSheetId="2">#REF!</definedName>
    <definedName name="tmdb" localSheetId="1">#REF!</definedName>
    <definedName name="tmdb" localSheetId="4">#REF!</definedName>
    <definedName name="tmdb">#REF!</definedName>
    <definedName name="tmdc" localSheetId="0">#REF!</definedName>
    <definedName name="tmdc" localSheetId="5">#REF!</definedName>
    <definedName name="tmdc" localSheetId="2">#REF!</definedName>
    <definedName name="tmdc" localSheetId="1">#REF!</definedName>
    <definedName name="tmdc" localSheetId="4">#REF!</definedName>
    <definedName name="tmdc">#REF!</definedName>
    <definedName name="tmdd" localSheetId="0">#REF!</definedName>
    <definedName name="tmdd" localSheetId="5">#REF!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6" hidden="1">{"'Sheet1'!$L$16"}</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5">#REF!</definedName>
    <definedName name="TOÂNG" localSheetId="2">#REF!</definedName>
    <definedName name="TOÂNG" localSheetId="1">#REF!</definedName>
    <definedName name="TOÂNG" localSheetId="4">#REF!</definedName>
    <definedName name="TOÂNG">#REF!</definedName>
    <definedName name="TOFHDNS" localSheetId="5" hidden="1">#REF!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5">#REF!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5">#REF!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5">#REF!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5">#REF!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5">#REF!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5">#REF!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5">#REF!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5">#REF!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5">#REF!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5">#REF!</definedName>
    <definedName name="TPLRP" localSheetId="2">#REF!</definedName>
    <definedName name="TPLRP" localSheetId="1">#REF!</definedName>
    <definedName name="TPLRP" localSheetId="4">#REF!</definedName>
    <definedName name="TPLRP">#REF!</definedName>
    <definedName name="TQT" localSheetId="6" hidden="1">{"'Sheet1'!$L$16"}</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5">#REF!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5">#REF!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6">#REF!</definedName>
    <definedName name="Tra_tim_hang_mucPT_trung" localSheetId="0">#REF!</definedName>
    <definedName name="Tra_tim_hang_mucPT_trung" localSheetId="5">#REF!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6">#REF!</definedName>
    <definedName name="Tra_TL" localSheetId="0">#REF!</definedName>
    <definedName name="Tra_TL" localSheetId="5">#REF!</definedName>
    <definedName name="Tra_TL" localSheetId="2">#REF!</definedName>
    <definedName name="Tra_TL" localSheetId="1">#REF!</definedName>
    <definedName name="Tra_TL" localSheetId="4">#REF!</definedName>
    <definedName name="Tra_TL">#REF!</definedName>
    <definedName name="Tra_ty_le2" localSheetId="6">#REF!</definedName>
    <definedName name="Tra_ty_le2" localSheetId="0">#REF!</definedName>
    <definedName name="Tra_ty_le2" localSheetId="5">#REF!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5">#REF!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5">#REF!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5">#REF!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5">#REF!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5">#REF!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5">#REF!</definedName>
    <definedName name="TRAVL" localSheetId="2">#REF!</definedName>
    <definedName name="TRAVL" localSheetId="1">#REF!</definedName>
    <definedName name="TRAVL" localSheetId="4">#REF!</definedName>
    <definedName name="TRAVL">#REF!</definedName>
    <definedName name="trim" localSheetId="5" hidden="1">#REF!</definedName>
    <definedName name="trim" localSheetId="2" hidden="1">#REF!</definedName>
    <definedName name="trim" localSheetId="1" hidden="1">#REF!</definedName>
    <definedName name="trim" localSheetId="4" hidden="1">#REF!</definedName>
    <definedName name="trim" hidden="1">#REF!</definedName>
    <definedName name="trim1" localSheetId="5"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6"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5">#REF!</definedName>
    <definedName name="ts" localSheetId="2">#REF!</definedName>
    <definedName name="ts" localSheetId="1">#REF!</definedName>
    <definedName name="ts" localSheetId="4">#REF!</definedName>
    <definedName name="ts">#REF!</definedName>
    <definedName name="tsI" localSheetId="0">#REF!</definedName>
    <definedName name="tsI" localSheetId="5">#REF!</definedName>
    <definedName name="tsI" localSheetId="2">#REF!</definedName>
    <definedName name="tsI" localSheetId="1">#REF!</definedName>
    <definedName name="tsI" localSheetId="4">#REF!</definedName>
    <definedName name="tsI">#REF!</definedName>
    <definedName name="TT" localSheetId="6" hidden="1">{#N/A,#N/A,FALSE,"단축1";#N/A,#N/A,FALSE,"단축2";#N/A,#N/A,FALSE,"단축3";#N/A,#N/A,FALSE,"장축";#N/A,#N/A,FALSE,"4WD"}</definedName>
    <definedName name="TT" localSheetId="0" hidden="1">{#N/A,#N/A,FALSE,"단축1";#N/A,#N/A,FALSE,"단축2";#N/A,#N/A,FALSE,"단축3";#N/A,#N/A,FALSE,"장축";#N/A,#N/A,FALSE,"4WD"}</definedName>
    <definedName name="TT" localSheetId="5"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6">#REF!</definedName>
    <definedName name="TT_1p" localSheetId="0">#REF!</definedName>
    <definedName name="TT_1p" localSheetId="5">#REF!</definedName>
    <definedName name="TT_1p" localSheetId="2">#REF!</definedName>
    <definedName name="TT_1p" localSheetId="1">#REF!</definedName>
    <definedName name="TT_1p" localSheetId="4">#REF!</definedName>
    <definedName name="TT_1p">#REF!</definedName>
    <definedName name="TT_3p" localSheetId="6">#REF!</definedName>
    <definedName name="TT_3p" localSheetId="0">#REF!</definedName>
    <definedName name="TT_3p" localSheetId="5">#REF!</definedName>
    <definedName name="TT_3p" localSheetId="2">#REF!</definedName>
    <definedName name="TT_3p" localSheetId="1">#REF!</definedName>
    <definedName name="TT_3p" localSheetId="4">#REF!</definedName>
    <definedName name="TT_3p">#REF!</definedName>
    <definedName name="ttam" localSheetId="6">#REF!</definedName>
    <definedName name="ttam" localSheetId="0">#REF!</definedName>
    <definedName name="ttam" localSheetId="5">#REF!</definedName>
    <definedName name="ttam" localSheetId="2">#REF!</definedName>
    <definedName name="ttam" localSheetId="1">#REF!</definedName>
    <definedName name="ttam" localSheetId="4">#REF!</definedName>
    <definedName name="ttam">#REF!</definedName>
    <definedName name="ttao" localSheetId="0">#REF!</definedName>
    <definedName name="ttao" localSheetId="5">#REF!</definedName>
    <definedName name="ttao" localSheetId="2">#REF!</definedName>
    <definedName name="ttao" localSheetId="1">#REF!</definedName>
    <definedName name="ttao" localSheetId="4">#REF!</definedName>
    <definedName name="ttao">#REF!</definedName>
    <definedName name="ttbt" localSheetId="0">#REF!</definedName>
    <definedName name="ttbt" localSheetId="5">#REF!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6"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5">#REF!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5">#REF!</definedName>
    <definedName name="ttronmk" localSheetId="2">#REF!</definedName>
    <definedName name="ttronmk" localSheetId="1">#REF!</definedName>
    <definedName name="ttronmk" localSheetId="4">#REF!</definedName>
    <definedName name="ttronmk">#REF!</definedName>
    <definedName name="ttt" localSheetId="6" hidden="1">{#N/A,#N/A,FALSE,"단축1";#N/A,#N/A,FALSE,"단축2";#N/A,#N/A,FALSE,"단축3";#N/A,#N/A,FALSE,"장축";#N/A,#N/A,FALSE,"4WD"}</definedName>
    <definedName name="ttt" localSheetId="0" hidden="1">{#N/A,#N/A,FALSE,"단축1";#N/A,#N/A,FALSE,"단축2";#N/A,#N/A,FALSE,"단축3";#N/A,#N/A,FALSE,"장축";#N/A,#N/A,FALSE,"4WD"}</definedName>
    <definedName name="ttt" localSheetId="5"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6"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6" hidden="1">{"'Sheet1'!$L$16"}</definedName>
    <definedName name="tu" localSheetId="2" hidden="1">{"'Sheet1'!$L$16"}</definedName>
    <definedName name="tu" localSheetId="1" hidden="1">{"'Sheet1'!$L$16"}</definedName>
    <definedName name="tu" hidden="1">{"'Sheet1'!$L$16"}</definedName>
    <definedName name="TUAN" localSheetId="6"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5">#REF!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5">#REF!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5">#REF!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5">#REF!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5">#REF!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5">#REF!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5">#REF!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6"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5">#REF!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5">#REF!</definedName>
    <definedName name="tv75vl" localSheetId="2">#REF!</definedName>
    <definedName name="tv75vl" localSheetId="1">#REF!</definedName>
    <definedName name="tv75vl" localSheetId="4">#REF!</definedName>
    <definedName name="tv75vl">#REF!</definedName>
    <definedName name="tvah" localSheetId="6"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5">#REF!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5">#REF!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5">#REF!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5">#REF!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5">#REF!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5">#REF!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5">#REF!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5">#REF!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5">#REF!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5">#REF!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5">#REF!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5">#REF!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5">#REF!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5">#REF!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5">#REF!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5">#REF!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5">#REF!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5">#REF!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5">#REF!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5">#REF!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5">#REF!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5">#REF!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5">#REF!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5">#REF!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5">#REF!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5">#REF!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6">#N/A</definedName>
    <definedName name="TY" localSheetId="5" hidden="1">#REF!</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5">#REF!</definedName>
    <definedName name="ty_le" localSheetId="2">#REF!</definedName>
    <definedName name="ty_le" localSheetId="1">#REF!</definedName>
    <definedName name="ty_le" localSheetId="4">#REF!</definedName>
    <definedName name="ty_le">#REF!</definedName>
    <definedName name="Ty_Le_1">#N/A</definedName>
    <definedName name="ty_le_BTN" localSheetId="6">#REF!</definedName>
    <definedName name="ty_le_BTN" localSheetId="0">#REF!</definedName>
    <definedName name="ty_le_BTN" localSheetId="5">#REF!</definedName>
    <definedName name="ty_le_BTN" localSheetId="2">#REF!</definedName>
    <definedName name="ty_le_BTN" localSheetId="1">#REF!</definedName>
    <definedName name="ty_le_BTN" localSheetId="4">#REF!</definedName>
    <definedName name="ty_le_BTN">#REF!</definedName>
    <definedName name="Ty_le1" localSheetId="6">#REF!</definedName>
    <definedName name="Ty_le1" localSheetId="0">#REF!</definedName>
    <definedName name="Ty_le1" localSheetId="5">#REF!</definedName>
    <definedName name="Ty_le1" localSheetId="2">#REF!</definedName>
    <definedName name="Ty_le1" localSheetId="1">#REF!</definedName>
    <definedName name="Ty_le1" localSheetId="4">#REF!</definedName>
    <definedName name="Ty_le1">#REF!</definedName>
    <definedName name="tygia">15716</definedName>
    <definedName name="TYT" localSheetId="6">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6" hidden="1">{"'Sheet1'!$L$16"}</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6" hidden="1">{#N/A,#N/A,FALSE,"단축1";#N/A,#N/A,FALSE,"단축2";#N/A,#N/A,FALSE,"단축3";#N/A,#N/A,FALSE,"장축";#N/A,#N/A,FALSE,"4WD"}</definedName>
    <definedName name="TYYYYY" localSheetId="0" hidden="1">{#N/A,#N/A,FALSE,"단축1";#N/A,#N/A,FALSE,"단축2";#N/A,#N/A,FALSE,"단축3";#N/A,#N/A,FALSE,"장축";#N/A,#N/A,FALSE,"4WD"}</definedName>
    <definedName name="TYYYYY" localSheetId="5"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5">#REF!</definedName>
    <definedName name="u" localSheetId="2">#REF!</definedName>
    <definedName name="u" localSheetId="1">#REF!</definedName>
    <definedName name="u" localSheetId="4">#REF!</definedName>
    <definedName name="u">#REF!</definedName>
    <definedName name="Ư" localSheetId="6">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6">{"Book1","BoQ2.XLS"}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6">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6"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6"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6"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6" hidden="1">{"'Sheet1'!$L$16"}</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6"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6">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5">#REF!</definedName>
    <definedName name="USD" localSheetId="2">#REF!</definedName>
    <definedName name="USD" localSheetId="1">#REF!</definedName>
    <definedName name="USD" localSheetId="4">#REF!</definedName>
    <definedName name="USD">#REF!</definedName>
    <definedName name="ut" localSheetId="6">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6" hidden="1">#REF!</definedName>
    <definedName name="uuuuuu" localSheetId="2" hidden="1">#REF!</definedName>
    <definedName name="uuuuuu" localSheetId="1" hidden="1">#REF!</definedName>
    <definedName name="uuuuuu" hidden="1">#REF!</definedName>
    <definedName name="uuuuuuu" localSheetId="6"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6" hidden="1">{#N/A,#N/A,FALSE,"단축1";#N/A,#N/A,FALSE,"단축2";#N/A,#N/A,FALSE,"단축3";#N/A,#N/A,FALSE,"장축";#N/A,#N/A,FALSE,"4WD"}</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6" hidden="1">{"'Sheet1'!$L$16"}</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GCLD_cæía_caïc_loaûi">#N/A</definedName>
    <definedName name="v...Queït_Väi__Sån">#N/A</definedName>
    <definedName name="V.1" localSheetId="6">#REF!</definedName>
    <definedName name="V.1" localSheetId="0">#REF!</definedName>
    <definedName name="V.1" localSheetId="5">#REF!</definedName>
    <definedName name="V.1" localSheetId="2">#REF!</definedName>
    <definedName name="V.1" localSheetId="1">#REF!</definedName>
    <definedName name="V.1" localSheetId="4">#REF!</definedName>
    <definedName name="V.1">#REF!</definedName>
    <definedName name="V.10" localSheetId="6">#REF!</definedName>
    <definedName name="V.10" localSheetId="0">#REF!</definedName>
    <definedName name="V.10" localSheetId="5">#REF!</definedName>
    <definedName name="V.10" localSheetId="2">#REF!</definedName>
    <definedName name="V.10" localSheetId="1">#REF!</definedName>
    <definedName name="V.10" localSheetId="4">#REF!</definedName>
    <definedName name="V.10">#REF!</definedName>
    <definedName name="V.11" localSheetId="6">#REF!</definedName>
    <definedName name="V.11" localSheetId="0">#REF!</definedName>
    <definedName name="V.11" localSheetId="5">#REF!</definedName>
    <definedName name="V.11" localSheetId="2">#REF!</definedName>
    <definedName name="V.11" localSheetId="1">#REF!</definedName>
    <definedName name="V.11" localSheetId="4">#REF!</definedName>
    <definedName name="V.11">#REF!</definedName>
    <definedName name="V.12" localSheetId="0">#REF!</definedName>
    <definedName name="V.12" localSheetId="5">#REF!</definedName>
    <definedName name="V.12" localSheetId="2">#REF!</definedName>
    <definedName name="V.12" localSheetId="1">#REF!</definedName>
    <definedName name="V.12" localSheetId="4">#REF!</definedName>
    <definedName name="V.12">#REF!</definedName>
    <definedName name="V.13" localSheetId="0">#REF!</definedName>
    <definedName name="V.13" localSheetId="5">#REF!</definedName>
    <definedName name="V.13" localSheetId="2">#REF!</definedName>
    <definedName name="V.13" localSheetId="1">#REF!</definedName>
    <definedName name="V.13" localSheetId="4">#REF!</definedName>
    <definedName name="V.13">#REF!</definedName>
    <definedName name="V.14" localSheetId="0">#REF!</definedName>
    <definedName name="V.14" localSheetId="5">#REF!</definedName>
    <definedName name="V.14" localSheetId="2">#REF!</definedName>
    <definedName name="V.14" localSheetId="1">#REF!</definedName>
    <definedName name="V.14" localSheetId="4">#REF!</definedName>
    <definedName name="V.14">#REF!</definedName>
    <definedName name="V.15" localSheetId="0">#REF!</definedName>
    <definedName name="V.15" localSheetId="5">#REF!</definedName>
    <definedName name="V.15" localSheetId="2">#REF!</definedName>
    <definedName name="V.15" localSheetId="1">#REF!</definedName>
    <definedName name="V.15" localSheetId="4">#REF!</definedName>
    <definedName name="V.15">#REF!</definedName>
    <definedName name="V.16" localSheetId="0">#REF!</definedName>
    <definedName name="V.16" localSheetId="5">#REF!</definedName>
    <definedName name="V.16" localSheetId="2">#REF!</definedName>
    <definedName name="V.16" localSheetId="1">#REF!</definedName>
    <definedName name="V.16" localSheetId="4">#REF!</definedName>
    <definedName name="V.16">#REF!</definedName>
    <definedName name="V.17" localSheetId="0">#REF!</definedName>
    <definedName name="V.17" localSheetId="5">#REF!</definedName>
    <definedName name="V.17" localSheetId="2">#REF!</definedName>
    <definedName name="V.17" localSheetId="1">#REF!</definedName>
    <definedName name="V.17" localSheetId="4">#REF!</definedName>
    <definedName name="V.17">#REF!</definedName>
    <definedName name="V.18" localSheetId="0">#REF!</definedName>
    <definedName name="V.18" localSheetId="5">#REF!</definedName>
    <definedName name="V.18" localSheetId="2">#REF!</definedName>
    <definedName name="V.18" localSheetId="1">#REF!</definedName>
    <definedName name="V.18" localSheetId="4">#REF!</definedName>
    <definedName name="V.18">#REF!</definedName>
    <definedName name="V.2" localSheetId="0">#REF!</definedName>
    <definedName name="V.2" localSheetId="5">#REF!</definedName>
    <definedName name="V.2" localSheetId="2">#REF!</definedName>
    <definedName name="V.2" localSheetId="1">#REF!</definedName>
    <definedName name="V.2" localSheetId="4">#REF!</definedName>
    <definedName name="V.2">#REF!</definedName>
    <definedName name="V.3" localSheetId="0">#REF!</definedName>
    <definedName name="V.3" localSheetId="5">#REF!</definedName>
    <definedName name="V.3" localSheetId="2">#REF!</definedName>
    <definedName name="V.3" localSheetId="1">#REF!</definedName>
    <definedName name="V.3" localSheetId="4">#REF!</definedName>
    <definedName name="V.3">#REF!</definedName>
    <definedName name="V.4" localSheetId="0">#REF!</definedName>
    <definedName name="V.4" localSheetId="5">#REF!</definedName>
    <definedName name="V.4" localSheetId="2">#REF!</definedName>
    <definedName name="V.4" localSheetId="1">#REF!</definedName>
    <definedName name="V.4" localSheetId="4">#REF!</definedName>
    <definedName name="V.4">#REF!</definedName>
    <definedName name="V.5" localSheetId="0">#REF!</definedName>
    <definedName name="V.5" localSheetId="5">#REF!</definedName>
    <definedName name="V.5" localSheetId="2">#REF!</definedName>
    <definedName name="V.5" localSheetId="1">#REF!</definedName>
    <definedName name="V.5" localSheetId="4">#REF!</definedName>
    <definedName name="V.5">#REF!</definedName>
    <definedName name="V.6" localSheetId="0">#REF!</definedName>
    <definedName name="V.6" localSheetId="5">#REF!</definedName>
    <definedName name="V.6" localSheetId="2">#REF!</definedName>
    <definedName name="V.6" localSheetId="1">#REF!</definedName>
    <definedName name="V.6" localSheetId="4">#REF!</definedName>
    <definedName name="V.6">#REF!</definedName>
    <definedName name="V.7" localSheetId="0">#REF!</definedName>
    <definedName name="V.7" localSheetId="5">#REF!</definedName>
    <definedName name="V.7" localSheetId="2">#REF!</definedName>
    <definedName name="V.7" localSheetId="1">#REF!</definedName>
    <definedName name="V.7" localSheetId="4">#REF!</definedName>
    <definedName name="V.7">#REF!</definedName>
    <definedName name="V.8" localSheetId="0">#REF!</definedName>
    <definedName name="V.8" localSheetId="5">#REF!</definedName>
    <definedName name="V.8" localSheetId="2">#REF!</definedName>
    <definedName name="V.8" localSheetId="1">#REF!</definedName>
    <definedName name="V.8" localSheetId="4">#REF!</definedName>
    <definedName name="V.8">#REF!</definedName>
    <definedName name="V.9" localSheetId="0">#REF!</definedName>
    <definedName name="V.9" localSheetId="5">#REF!</definedName>
    <definedName name="V.9" localSheetId="2">#REF!</definedName>
    <definedName name="V.9" localSheetId="1">#REF!</definedName>
    <definedName name="V.9" localSheetId="4">#REF!</definedName>
    <definedName name="V.9">#REF!</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AÄT_LIEÄU">"ATRAM"</definedName>
    <definedName name="Value0" localSheetId="6">#REF!</definedName>
    <definedName name="Value0" localSheetId="0">#REF!</definedName>
    <definedName name="Value0" localSheetId="5">#REF!</definedName>
    <definedName name="Value0" localSheetId="2">#REF!</definedName>
    <definedName name="Value0" localSheetId="1">#REF!</definedName>
    <definedName name="Value0" localSheetId="4">#REF!</definedName>
    <definedName name="Value0">#REF!</definedName>
    <definedName name="Value1" localSheetId="6">#REF!</definedName>
    <definedName name="Value1" localSheetId="0">#REF!</definedName>
    <definedName name="Value1" localSheetId="5">#REF!</definedName>
    <definedName name="Value1" localSheetId="2">#REF!</definedName>
    <definedName name="Value1" localSheetId="1">#REF!</definedName>
    <definedName name="Value1" localSheetId="4">#REF!</definedName>
    <definedName name="Value1">#REF!</definedName>
    <definedName name="Value10" localSheetId="6">#REF!</definedName>
    <definedName name="Value10" localSheetId="0">#REF!</definedName>
    <definedName name="Value10" localSheetId="5">#REF!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5">#REF!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5">#REF!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5">#REF!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5">#REF!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5">#REF!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5">#REF!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5">#REF!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5">#REF!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5">#REF!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5">#REF!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5">#REF!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5">#REF!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5">#REF!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5">#REF!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5">#REF!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5">#REF!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5">#REF!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5">#REF!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5">#REF!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5">#REF!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5">#REF!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5">#REF!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5">#REF!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5">#REF!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5">#REF!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5">#REF!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5">#REF!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5">#REF!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5">#REF!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5">#REF!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5">#REF!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5">#REF!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5">#REF!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5">#REF!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5">#REF!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5">#REF!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5">#REF!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5">#REF!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5">#REF!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5">#REF!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5">#REF!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5">#REF!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5">#REF!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5">#REF!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5">#REF!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5">#REF!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5">#REF!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5">#REF!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5">#REF!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5">#REF!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5">#REF!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5">#REF!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5">#REF!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5">#REF!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5">#REF!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6">#REF!</definedName>
    <definedName name="vbtchongnuocm300" localSheetId="0">#REF!</definedName>
    <definedName name="vbtchongnuocm300" localSheetId="5">#REF!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6">#REF!</definedName>
    <definedName name="vbtm150" localSheetId="0">#REF!</definedName>
    <definedName name="vbtm150" localSheetId="5">#REF!</definedName>
    <definedName name="vbtm150" localSheetId="2">#REF!</definedName>
    <definedName name="vbtm150" localSheetId="1">#REF!</definedName>
    <definedName name="vbtm150" localSheetId="4">#REF!</definedName>
    <definedName name="vbtm150">#REF!</definedName>
    <definedName name="vbtm300" localSheetId="6">#REF!</definedName>
    <definedName name="vbtm300" localSheetId="0">#REF!</definedName>
    <definedName name="vbtm300" localSheetId="5">#REF!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5">#REF!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6"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5">#REF!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5">#REF!</definedName>
    <definedName name="VCHT" localSheetId="2">#REF!</definedName>
    <definedName name="VCHT" localSheetId="1">#REF!</definedName>
    <definedName name="VCHT" localSheetId="4">#REF!</definedName>
    <definedName name="VCHT">#REF!</definedName>
    <definedName name="vctb" localSheetId="0">#REF!</definedName>
    <definedName name="vctb" localSheetId="5">#REF!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5">#REF!</definedName>
    <definedName name="vd3p" localSheetId="2">#REF!</definedName>
    <definedName name="vd3p" localSheetId="1">#REF!</definedName>
    <definedName name="vd3p" localSheetId="4">#REF!</definedName>
    <definedName name="vd3p">#REF!</definedName>
    <definedName name="vetbun" localSheetId="6"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6"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5">#REF!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5">#REF!</definedName>
    <definedName name="vksan" localSheetId="2">#REF!</definedName>
    <definedName name="vksan" localSheetId="1">#REF!</definedName>
    <definedName name="vksan" localSheetId="4">#REF!</definedName>
    <definedName name="vksan">#REF!</definedName>
    <definedName name="vl" localSheetId="0">#REF!</definedName>
    <definedName name="vl" localSheetId="5">#REF!</definedName>
    <definedName name="vl" localSheetId="2">#REF!</definedName>
    <definedName name="vl" localSheetId="1">#REF!</definedName>
    <definedName name="vl" localSheetId="4">#REF!</definedName>
    <definedName name="vl">#REF!</definedName>
    <definedName name="vl1p" localSheetId="0">#REF!</definedName>
    <definedName name="vl1p" localSheetId="5">#REF!</definedName>
    <definedName name="vl1p" localSheetId="2">#REF!</definedName>
    <definedName name="vl1p" localSheetId="1">#REF!</definedName>
    <definedName name="vl1p" localSheetId="4">#REF!</definedName>
    <definedName name="vl1p">#REF!</definedName>
    <definedName name="vl3p" localSheetId="0">#REF!</definedName>
    <definedName name="vl3p" localSheetId="5">#REF!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5">#REF!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5">#REF!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5">#REF!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5">#REF!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5">#REF!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5">#REF!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6">#REF!</definedName>
    <definedName name="VND" localSheetId="0">#REF!</definedName>
    <definedName name="VND" localSheetId="5">#REF!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6">#REF!</definedName>
    <definedName name="vr3p" localSheetId="0">#REF!</definedName>
    <definedName name="vr3p" localSheetId="5">#REF!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5">#REF!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6"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6"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6">#REF!</definedName>
    <definedName name="vung" localSheetId="0">#REF!</definedName>
    <definedName name="vung" localSheetId="5">#REF!</definedName>
    <definedName name="vung" localSheetId="2">#REF!</definedName>
    <definedName name="vung" localSheetId="1">#REF!</definedName>
    <definedName name="vung" localSheetId="4">#REF!</definedName>
    <definedName name="vung">#REF!</definedName>
    <definedName name="vungdcd" localSheetId="6">#REF!</definedName>
    <definedName name="vungdcd" localSheetId="0">#REF!</definedName>
    <definedName name="vungdcd" localSheetId="5">#REF!</definedName>
    <definedName name="vungdcd" localSheetId="2">#REF!</definedName>
    <definedName name="vungdcd" localSheetId="1">#REF!</definedName>
    <definedName name="vungdcd" localSheetId="4">#REF!</definedName>
    <definedName name="vungdcd">#REF!</definedName>
    <definedName name="vungdcl" localSheetId="6">#REF!</definedName>
    <definedName name="vungdcl" localSheetId="0">#REF!</definedName>
    <definedName name="vungdcl" localSheetId="5">#REF!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5">#REF!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5">#REF!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5">#REF!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5">#REF!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5">#REF!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6" hidden="1">{"'Sheet1'!$L$16"}</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5">#REF!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6" hidden="1">{#N/A,#N/A,FALSE,"단축1";#N/A,#N/A,FALSE,"단축2";#N/A,#N/A,FALSE,"단축3";#N/A,#N/A,FALSE,"장축";#N/A,#N/A,FALSE,"4WD"}</definedName>
    <definedName name="WHRL" localSheetId="0" hidden="1">{#N/A,#N/A,FALSE,"단축1";#N/A,#N/A,FALSE,"단축2";#N/A,#N/A,FALSE,"단축3";#N/A,#N/A,FALSE,"장축";#N/A,#N/A,FALSE,"4WD"}</definedName>
    <definedName name="WHRL" localSheetId="5"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6"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6"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6" hidden="1">{#N/A,#N/A,FALSE,"단축1";#N/A,#N/A,FALSE,"단축2";#N/A,#N/A,FALSE,"단축3";#N/A,#N/A,FALSE,"장축";#N/A,#N/A,FALSE,"4WD"}</definedName>
    <definedName name="wrn" localSheetId="0" hidden="1">{#N/A,#N/A,FALSE,"단축1";#N/A,#N/A,FALSE,"단축2";#N/A,#N/A,FALSE,"단축3";#N/A,#N/A,FALSE,"장축";#N/A,#N/A,FALSE,"4WD"}</definedName>
    <definedName name="wrn" localSheetId="5"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6"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6"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6"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6"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6" hidden="1">{#N/A,#N/A,FALSE,"Chi tiÆt"}</definedName>
    <definedName name="wrn.chi._.tiÆt." localSheetId="0" hidden="1">{#N/A,#N/A,FALSE,"Chi tiÆt"}</definedName>
    <definedName name="wrn.chi._.tiÆt." localSheetId="5"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6"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6" hidden="1">{#N/A,#N/A,TRUE,"Th.4"}</definedName>
    <definedName name="wrn.Ng._.lieu." localSheetId="2" hidden="1">{#N/A,#N/A,TRUE,"Th.4"}</definedName>
    <definedName name="wrn.Ng._.lieu." localSheetId="1" hidden="1">{#N/A,#N/A,TRUE,"Th.4"}</definedName>
    <definedName name="wrn.Ng._.lieu." hidden="1">{#N/A,#N/A,TRUE,"Th.4"}</definedName>
    <definedName name="wrn.Report." localSheetId="6"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6"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6" hidden="1">{#N/A,#N/A,TRUE,"BT M200 da 10x20"}</definedName>
    <definedName name="wrn.vd." localSheetId="0" hidden="1">{#N/A,#N/A,TRUE,"BT M200 da 10x20"}</definedName>
    <definedName name="wrn.vd." localSheetId="5"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6" hidden="1">{#N/A,#N/A,FALSE,"강교";#N/A,#N/A,FALSE,"한전";#N/A,#N/A,FALSE,"중방";#N/A,#N/A,FALSE,"회소"}</definedName>
    <definedName name="wrn.기본." localSheetId="0" hidden="1">{#N/A,#N/A,FALSE,"강교";#N/A,#N/A,FALSE,"한전";#N/A,#N/A,FALSE,"중방";#N/A,#N/A,FALSE,"회소"}</definedName>
    <definedName name="wrn.기본." localSheetId="5"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6" hidden="1">{#N/A,#N/A,FALSE,"기초1"}</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6" hidden="1">{#N/A,#N/A,FALSE,"기초1";#N/A,#N/A,FALSE,"기초2"}</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6" hidden="1">{#N/A,#N/A,FALSE,"사업"}</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6" hidden="1">{#N/A,#N/A,FALSE,"종합";#N/A,#N/A,FALSE,"계획1";#N/A,#N/A,FALSE,"계획2";#N/A,#N/A,FALSE,"관리";#N/A,#N/A,FALSE,"시간";#N/A,#N/A,FALSE,"세부";#N/A,#N/A,FALSE,"산출";#N/A,#N/A,FALSE,"근거1";#N/A,#N/A,FALSE,"근거2";#N/A,#N/A,FALSE,"일정"}</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6" hidden="1">{#N/A,#N/A,FALSE,"기초2"}</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6"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6" hidden="1">{#N/A,#N/A,FALSE,"일별실적"}</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6"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6" hidden="1">{#N/A,#N/A,FALSE,"단축1";#N/A,#N/A,FALSE,"단축2";#N/A,#N/A,FALSE,"단축3";#N/A,#N/A,FALSE,"장축";#N/A,#N/A,FALSE,"4WD"}</definedName>
    <definedName name="wrn.전부인쇄." localSheetId="0" hidden="1">{#N/A,#N/A,FALSE,"단축1";#N/A,#N/A,FALSE,"단축2";#N/A,#N/A,FALSE,"단축3";#N/A,#N/A,FALSE,"장축";#N/A,#N/A,FALSE,"4WD"}</definedName>
    <definedName name="wrn.전부인쇄." localSheetId="5"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6"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6"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6"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6"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6">#REF!</definedName>
    <definedName name="X" localSheetId="0">#REF!</definedName>
    <definedName name="X" localSheetId="5">#REF!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6">#REF!</definedName>
    <definedName name="x1_" localSheetId="0">#REF!</definedName>
    <definedName name="x1_" localSheetId="5">#REF!</definedName>
    <definedName name="x1_" localSheetId="2">#REF!</definedName>
    <definedName name="x1_" localSheetId="1">#REF!</definedName>
    <definedName name="x1_" localSheetId="4">#REF!</definedName>
    <definedName name="x1_">#REF!</definedName>
    <definedName name="x1pind" localSheetId="6">#REF!</definedName>
    <definedName name="x1pind" localSheetId="0">#REF!</definedName>
    <definedName name="x1pind" localSheetId="5">#REF!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5">#REF!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5">#REF!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5">#REF!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6">#REF!</definedName>
    <definedName name="XADZ04" localSheetId="0">#REF!</definedName>
    <definedName name="XADZ04" localSheetId="5">#REF!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6">#REF!</definedName>
    <definedName name="XCCDZ22" localSheetId="0">#REF!</definedName>
    <definedName name="XCCDZ22" localSheetId="5">#REF!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6" hidden="1">{"'Sheet1'!$L$16"}</definedName>
    <definedName name="xdasds" localSheetId="2" hidden="1">{"'Sheet1'!$L$16"}</definedName>
    <definedName name="xdasds" localSheetId="1" hidden="1">{"'Sheet1'!$L$16"}</definedName>
    <definedName name="xdasds" hidden="1">{"'Sheet1'!$L$16"}</definedName>
    <definedName name="xdasfsdgdg" localSheetId="6"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5">#REF!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5">#REF!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5">#REF!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5">#REF!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6">#REF!</definedName>
    <definedName name="XDTDZ22" localSheetId="0">#REF!</definedName>
    <definedName name="XDTDZ22" localSheetId="5">#REF!</definedName>
    <definedName name="XDTDZ22" localSheetId="2">#REF!</definedName>
    <definedName name="XDTDZ22" localSheetId="1">#REF!</definedName>
    <definedName name="XDTDZ22" localSheetId="4">#REF!</definedName>
    <definedName name="XDTDZ22">#REF!</definedName>
    <definedName name="Xeploai" localSheetId="6">#REF!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5">#REF!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5">#REF!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5">#REF!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5">#REF!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5">#REF!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5">#REF!</definedName>
    <definedName name="xh" localSheetId="2">#REF!</definedName>
    <definedName name="xh" localSheetId="1">#REF!</definedName>
    <definedName name="xh" localSheetId="4">#REF!</definedName>
    <definedName name="xh">#REF!</definedName>
    <definedName name="xhn" localSheetId="0">#REF!</definedName>
    <definedName name="xhn" localSheetId="5">#REF!</definedName>
    <definedName name="xhn" localSheetId="2">#REF!</definedName>
    <definedName name="xhn" localSheetId="1">#REF!</definedName>
    <definedName name="xhn" localSheetId="4">#REF!</definedName>
    <definedName name="xhn">#REF!</definedName>
    <definedName name="xig" localSheetId="0">#REF!</definedName>
    <definedName name="xig" localSheetId="5">#REF!</definedName>
    <definedName name="xig" localSheetId="2">#REF!</definedName>
    <definedName name="xig" localSheetId="1">#REF!</definedName>
    <definedName name="xig" localSheetId="4">#REF!</definedName>
    <definedName name="xig">#REF!</definedName>
    <definedName name="xig1" localSheetId="0">#REF!</definedName>
    <definedName name="xig1" localSheetId="5">#REF!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5">#REF!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5">#REF!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5">#REF!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5">#REF!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6">#REF!</definedName>
    <definedName name="xin" localSheetId="0">#REF!</definedName>
    <definedName name="xin" localSheetId="5">#REF!</definedName>
    <definedName name="xin" localSheetId="2">#REF!</definedName>
    <definedName name="xin" localSheetId="1">#REF!</definedName>
    <definedName name="xin" localSheetId="4">#REF!</definedName>
    <definedName name="xin">#REF!</definedName>
    <definedName name="xin190" localSheetId="6">#REF!</definedName>
    <definedName name="xin190" localSheetId="0">#REF!</definedName>
    <definedName name="xin190" localSheetId="5">#REF!</definedName>
    <definedName name="xin190" localSheetId="2">#REF!</definedName>
    <definedName name="xin190" localSheetId="1">#REF!</definedName>
    <definedName name="xin190" localSheetId="4">#REF!</definedName>
    <definedName name="xin190">#REF!</definedName>
    <definedName name="xin1903p" localSheetId="6">#REF!</definedName>
    <definedName name="xin1903p" localSheetId="0">#REF!</definedName>
    <definedName name="xin1903p" localSheetId="5">#REF!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5">#REF!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5">#REF!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5">#REF!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5">#REF!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5">#REF!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5">#REF!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5">#REF!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5">#REF!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5">#REF!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5">#REF!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5">#REF!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5">#REF!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5">#REF!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5">#REF!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5">#REF!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5">#REF!</definedName>
    <definedName name="xit" localSheetId="2">#REF!</definedName>
    <definedName name="xit" localSheetId="1">#REF!</definedName>
    <definedName name="xit" localSheetId="4">#REF!</definedName>
    <definedName name="xit">#REF!</definedName>
    <definedName name="xit1" localSheetId="0">#REF!</definedName>
    <definedName name="xit1" localSheetId="5">#REF!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5">#REF!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5">#REF!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5">#REF!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5">#REF!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5">#REF!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5">#REF!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5">#REF!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5">#REF!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5">#REF!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5">#REF!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5">#REF!</definedName>
    <definedName name="xmp40" localSheetId="2">#REF!</definedName>
    <definedName name="xmp40" localSheetId="1">#REF!</definedName>
    <definedName name="xmp40" localSheetId="4">#REF!</definedName>
    <definedName name="xmp40">#REF!</definedName>
    <definedName name="xn" localSheetId="0">#REF!</definedName>
    <definedName name="xn" localSheetId="5">#REF!</definedName>
    <definedName name="xn" localSheetId="2">#REF!</definedName>
    <definedName name="xn" localSheetId="1">#REF!</definedName>
    <definedName name="xn" localSheetId="4">#REF!</definedName>
    <definedName name="xn">#REF!</definedName>
    <definedName name="XN908nam2003" localSheetId="6"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5">#REF!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5">#REF!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5">#REF!</definedName>
    <definedName name="XNTDZ22" localSheetId="2">#REF!</definedName>
    <definedName name="XNTDZ22" localSheetId="1">#REF!</definedName>
    <definedName name="XNTDZ22" localSheetId="4">#REF!</definedName>
    <definedName name="XNTDZ22">#REF!</definedName>
    <definedName name="xoa1" localSheetId="6" hidden="1">{"'Sheet1'!$L$16"}</definedName>
    <definedName name="xoa1" localSheetId="2" hidden="1">{"'Sheet1'!$L$16"}</definedName>
    <definedName name="xoa1" localSheetId="1" hidden="1">{"'Sheet1'!$L$16"}</definedName>
    <definedName name="xoa1" hidden="1">{"'Sheet1'!$L$16"}</definedName>
    <definedName name="xoanhapk" localSheetId="6">#REF!,#REF!</definedName>
    <definedName name="xoanhapk" localSheetId="0">#REF!,#REF!</definedName>
    <definedName name="xoanhapk" localSheetId="5">#REF!,#REF!</definedName>
    <definedName name="xoanhapk" localSheetId="2">#REF!,#REF!</definedName>
    <definedName name="xoanhapk" localSheetId="1">#REF!,#REF!</definedName>
    <definedName name="xoanhapk" localSheetId="4">#REF!,#REF!</definedName>
    <definedName name="xoanhapk">#REF!,#REF!</definedName>
    <definedName name="xoanhapl" localSheetId="6">#REF!,#REF!</definedName>
    <definedName name="xoanhapl" localSheetId="0">#REF!,#REF!</definedName>
    <definedName name="xoanhapl" localSheetId="5">#REF!,#REF!</definedName>
    <definedName name="xoanhapl" localSheetId="2">#REF!,#REF!</definedName>
    <definedName name="xoanhapl" localSheetId="1">#REF!,#REF!</definedName>
    <definedName name="xoanhapl" localSheetId="4">#REF!,#REF!</definedName>
    <definedName name="xoanhapl">#REF!,#REF!</definedName>
    <definedName name="xoaxuatk" localSheetId="6">#REF!</definedName>
    <definedName name="xoaxuatk" localSheetId="0">#REF!</definedName>
    <definedName name="xoaxuatk" localSheetId="5">#REF!</definedName>
    <definedName name="xoaxuatk" localSheetId="2">#REF!</definedName>
    <definedName name="xoaxuatk" localSheetId="1">#REF!</definedName>
    <definedName name="xoaxuatk" localSheetId="4">#REF!</definedName>
    <definedName name="xoaxuatk">#REF!</definedName>
    <definedName name="xoaxuatl" localSheetId="6">#REF!</definedName>
    <definedName name="xoaxuatl" localSheetId="0">#REF!</definedName>
    <definedName name="xoaxuatl" localSheetId="5">#REF!</definedName>
    <definedName name="xoaxuatl" localSheetId="2">#REF!</definedName>
    <definedName name="xoaxuatl" localSheetId="1">#REF!</definedName>
    <definedName name="xoaxuatl" localSheetId="4">#REF!</definedName>
    <definedName name="xoaxuatl">#REF!</definedName>
    <definedName name="XPSDZ22" localSheetId="6">#REF!</definedName>
    <definedName name="XPSDZ22" localSheetId="0">#REF!</definedName>
    <definedName name="XPSDZ22" localSheetId="5">#REF!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6"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5">#REF!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6" hidden="1">{"'Sheet1'!$L$16"}</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6" hidden="1">{#N/A,#N/A,FALSE,"단축1";#N/A,#N/A,FALSE,"단축2";#N/A,#N/A,FALSE,"단축3";#N/A,#N/A,FALSE,"장축";#N/A,#N/A,FALSE,"4WD"}</definedName>
    <definedName name="XXXXX" localSheetId="0" hidden="1">{#N/A,#N/A,FALSE,"단축1";#N/A,#N/A,FALSE,"단축2";#N/A,#N/A,FALSE,"단축3";#N/A,#N/A,FALSE,"장축";#N/A,#N/A,FALSE,"4WD"}</definedName>
    <definedName name="XXXXX" localSheetId="5"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5">#REF!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5">#REF!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5">#REF!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5">#REF!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5">#REF!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5">#REF!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5">#REF!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5">#REF!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5">#REF!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5">#REF!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5">#REF!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5">#REF!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5">#REF!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5">#REF!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5">#REF!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6" hidden="1">{#N/A,#N/A,FALSE,"Chi tiÆt"}</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6" hidden="1">{#N/A,#N/A,FALSE,"단축1";#N/A,#N/A,FALSE,"단축2";#N/A,#N/A,FALSE,"단축3";#N/A,#N/A,FALSE,"장축";#N/A,#N/A,FALSE,"4WD"}</definedName>
    <definedName name="YYHY" localSheetId="0" hidden="1">{#N/A,#N/A,FALSE,"단축1";#N/A,#N/A,FALSE,"단축2";#N/A,#N/A,FALSE,"단축3";#N/A,#N/A,FALSE,"장축";#N/A,#N/A,FALSE,"4WD"}</definedName>
    <definedName name="YYHY" localSheetId="5"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6"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6">#REF!</definedName>
    <definedName name="Z" localSheetId="0">#REF!</definedName>
    <definedName name="Z" localSheetId="5">#REF!</definedName>
    <definedName name="Z" localSheetId="2">#REF!</definedName>
    <definedName name="Z" localSheetId="1">#REF!</definedName>
    <definedName name="Z" localSheetId="4">#REF!</definedName>
    <definedName name="Z">#REF!</definedName>
    <definedName name="Z___Hang_muc_1" localSheetId="6">#REF!</definedName>
    <definedName name="Z___Hang_muc_1" localSheetId="0">#REF!</definedName>
    <definedName name="Z___Hang_muc_1" localSheetId="5">#REF!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6">#REF!</definedName>
    <definedName name="z___Hang_muc_2" localSheetId="0">#REF!</definedName>
    <definedName name="z___Hang_muc_2" localSheetId="5">#REF!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5">#REF!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5">#REF!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5">#REF!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5">#REF!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6"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5">#REF!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5">#REF!</definedName>
    <definedName name="ZZZ" localSheetId="2">#REF!</definedName>
    <definedName name="ZZZ" localSheetId="1">#REF!</definedName>
    <definedName name="ZZZ" localSheetId="4">#REF!</definedName>
    <definedName name="ZZZ">#REF!</definedName>
    <definedName name="π">PI()</definedName>
    <definedName name="ㄱ" localSheetId="6" hidden="1">{#N/A,#N/A,FALSE,"종합";#N/A,#N/A,FALSE,"계획1";#N/A,#N/A,FALSE,"계획2";#N/A,#N/A,FALSE,"관리";#N/A,#N/A,FALSE,"시간";#N/A,#N/A,FALSE,"세부";#N/A,#N/A,FALSE,"산출";#N/A,#N/A,FALSE,"근거1";#N/A,#N/A,FALSE,"근거2";#N/A,#N/A,FALSE,"일정"}</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6"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6"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6" hidden="1">{#N/A,#N/A,FALSE,"단축1";#N/A,#N/A,FALSE,"단축2";#N/A,#N/A,FALSE,"단축3";#N/A,#N/A,FALSE,"장축";#N/A,#N/A,FALSE,"4WD"}</definedName>
    <definedName name="ㄱㅇ" localSheetId="0" hidden="1">{#N/A,#N/A,FALSE,"단축1";#N/A,#N/A,FALSE,"단축2";#N/A,#N/A,FALSE,"단축3";#N/A,#N/A,FALSE,"장축";#N/A,#N/A,FALSE,"4WD"}</definedName>
    <definedName name="ㄱㅇ" localSheetId="5"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6"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6"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5" hidden="1">#REF!</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6"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6"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6"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6"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6"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6"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6"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6"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6" hidden="1">{#N/A,#N/A,FALSE,"종합";#N/A,#N/A,FALSE,"계획1";#N/A,#N/A,FALSE,"계획2";#N/A,#N/A,FALSE,"관리";#N/A,#N/A,FALSE,"시간";#N/A,#N/A,FALSE,"세부";#N/A,#N/A,FALSE,"산출";#N/A,#N/A,FALSE,"근거1";#N/A,#N/A,FALSE,"근거2";#N/A,#N/A,FALSE,"일정"}</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6"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6"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6"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6" hidden="1">{#N/A,#N/A,FALSE,"기초2"}</definedName>
    <definedName name="ㄴ" localSheetId="0" hidden="1">{#N/A,#N/A,FALSE,"강교";#N/A,#N/A,FALSE,"한전";#N/A,#N/A,FALSE,"중방";#N/A,#N/A,FALSE,"회소"}</definedName>
    <definedName name="ㄴ" localSheetId="5" hidden="1">{#N/A,#N/A,FALSE,"기초2"}</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6"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5" hidden="1">#REF!</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6" hidden="1">{#N/A,#N/A,FALSE,"인원";#N/A,#N/A,FALSE,"비용2";#N/A,#N/A,FALSE,"비용1";#N/A,#N/A,FALSE,"비용";#N/A,#N/A,FALSE,"보증2";#N/A,#N/A,FALSE,"보증1";#N/A,#N/A,FALSE,"보증";#N/A,#N/A,FALSE,"손익1";#N/A,#N/A,FALSE,"손익";#N/A,#N/A,FALSE,"부서별매출";#N/A,#N/A,FALSE,"매출"}</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6"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6"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6"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6"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6"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6"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6" hidden="1">{#N/A,#N/A,FALSE,"인원";#N/A,#N/A,FALSE,"비용2";#N/A,#N/A,FALSE,"비용1";#N/A,#N/A,FALSE,"비용";#N/A,#N/A,FALSE,"보증2";#N/A,#N/A,FALSE,"보증1";#N/A,#N/A,FALSE,"보증";#N/A,#N/A,FALSE,"손익1";#N/A,#N/A,FALSE,"손익";#N/A,#N/A,FALSE,"부서별매출";#N/A,#N/A,FALSE,"매출"}</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6"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6"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6">_a1Z,_a2Z,_a3Z</definedName>
    <definedName name="다리미" localSheetId="0">_a1Z,_a2Z,_a3Z</definedName>
    <definedName name="다리미" localSheetId="5">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6"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6"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5" hidden="1">#REF!</definedName>
    <definedName name="대원" localSheetId="2" hidden="1">#REF!</definedName>
    <definedName name="대원" localSheetId="1" hidden="1">#REF!</definedName>
    <definedName name="대원" localSheetId="4" hidden="1">#REF!</definedName>
    <definedName name="대원" hidden="1">#REF!</definedName>
    <definedName name="대원3" localSheetId="5"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5"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6" hidden="1">#REF!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6"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6" hidden="1">{#N/A,#N/A,FALSE,"강교";#N/A,#N/A,FALSE,"한전";#N/A,#N/A,FALSE,"중방";#N/A,#N/A,FALSE,"회소"}</definedName>
    <definedName name="도장사양기술" localSheetId="0" hidden="1">{#N/A,#N/A,FALSE,"강교";#N/A,#N/A,FALSE,"한전";#N/A,#N/A,FALSE,"중방";#N/A,#N/A,FALSE,"회소"}</definedName>
    <definedName name="도장사양기술" localSheetId="5"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6"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6"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6"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6" hidden="1">{#N/A,#N/A,FALSE,"인원";#N/A,#N/A,FALSE,"비용2";#N/A,#N/A,FALSE,"비용1";#N/A,#N/A,FALSE,"비용";#N/A,#N/A,FALSE,"보증2";#N/A,#N/A,FALSE,"보증1";#N/A,#N/A,FALSE,"보증";#N/A,#N/A,FALSE,"손익1";#N/A,#N/A,FALSE,"손익";#N/A,#N/A,FALSE,"부서별매출";#N/A,#N/A,FALSE,"매출"}</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6"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6"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6"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6"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6"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6"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6" hidden="1">#REF!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6"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6"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ㄺㅅ" localSheetId="6"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6" hidden="1">{#N/A,#N/A,FALSE,"인원";#N/A,#N/A,FALSE,"비용2";#N/A,#N/A,FALSE,"비용1";#N/A,#N/A,FALSE,"비용";#N/A,#N/A,FALSE,"보증2";#N/A,#N/A,FALSE,"보증1";#N/A,#N/A,FALSE,"보증";#N/A,#N/A,FALSE,"손익1";#N/A,#N/A,FALSE,"손익";#N/A,#N/A,FALSE,"부서별매출";#N/A,#N/A,FALSE,"매출"}</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6"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ㄹ" localSheetId="6"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ㅁ" localSheetId="6">'BAN LUONG TAU'!ㅁ</definedName>
    <definedName name="ㅁ">#N/A</definedName>
    <definedName name="ㅁ1" localSheetId="6">#REF!</definedName>
    <definedName name="ㅁ1" localSheetId="0">#REF!</definedName>
    <definedName name="ㅁ1" localSheetId="5">#REF!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6" hidden="1">{#N/A,#N/A,FALSE,"단축1";#N/A,#N/A,FALSE,"단축2";#N/A,#N/A,FALSE,"단축3";#N/A,#N/A,FALSE,"장축";#N/A,#N/A,FALSE,"4WD"}</definedName>
    <definedName name="ㅁㄴ" localSheetId="0" hidden="1">{#N/A,#N/A,FALSE,"단축1";#N/A,#N/A,FALSE,"단축2";#N/A,#N/A,FALSE,"단축3";#N/A,#N/A,FALSE,"장축";#N/A,#N/A,FALSE,"4WD"}</definedName>
    <definedName name="ㅁㄴ" localSheetId="5"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6" hidden="1">{#N/A,#N/A,FALSE,"인원";#N/A,#N/A,FALSE,"비용2";#N/A,#N/A,FALSE,"비용1";#N/A,#N/A,FALSE,"비용";#N/A,#N/A,FALSE,"보증2";#N/A,#N/A,FALSE,"보증1";#N/A,#N/A,FALSE,"보증";#N/A,#N/A,FALSE,"손익1";#N/A,#N/A,FALSE,"손익";#N/A,#N/A,FALSE,"부서별매출";#N/A,#N/A,FALSE,"매출"}</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6" hidden="1">{#N/A,#N/A,FALSE,"기초2"}</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6"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{#N/A,#N/A,FALSE,"단축1";#N/A,#N/A,FALSE,"단축2";#N/A,#N/A,FALSE,"단축3";#N/A,#N/A,FALSE,"장축";#N/A,#N/A,FALSE,"4WD"}</definedName>
    <definedName name="ㅁㄴㅇㄹ" localSheetId="0" hidden="1">{#N/A,#N/A,FALSE,"단축1";#N/A,#N/A,FALSE,"단축2";#N/A,#N/A,FALSE,"단축3";#N/A,#N/A,FALSE,"장축";#N/A,#N/A,FALSE,"4WD"}</definedName>
    <definedName name="ㅁㄴㅇㄹ" localSheetId="5"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6" hidden="1">{#N/A,#N/A,FALSE,"인원";#N/A,#N/A,FALSE,"비용2";#N/A,#N/A,FALSE,"비용1";#N/A,#N/A,FALSE,"비용";#N/A,#N/A,FALSE,"보증2";#N/A,#N/A,FALSE,"보증1";#N/A,#N/A,FALSE,"보증";#N/A,#N/A,FALSE,"손익1";#N/A,#N/A,FALSE,"손익";#N/A,#N/A,FALSE,"부서별매출";#N/A,#N/A,FALSE,"매출"}</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6"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6">#N/A</definedName>
    <definedName name="ㅁㅁㅁ" localSheetId="5" hidden="1">#REF!</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6"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6">#REF!</definedName>
    <definedName name="ㅁㅂ" localSheetId="0">#REF!</definedName>
    <definedName name="ㅁㅂ" localSheetId="5">#REF!</definedName>
    <definedName name="ㅁㅂ" localSheetId="2">#REF!</definedName>
    <definedName name="ㅁㅂ" localSheetId="1">#REF!</definedName>
    <definedName name="ㅁㅂ" localSheetId="4">#REF!</definedName>
    <definedName name="ㅁㅂ">#REF!</definedName>
    <definedName name="ㅁㅇ" localSheetId="6"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6" hidden="1">{#N/A,#N/A,FALSE,"인원";#N/A,#N/A,FALSE,"비용2";#N/A,#N/A,FALSE,"비용1";#N/A,#N/A,FALSE,"비용";#N/A,#N/A,FALSE,"보증2";#N/A,#N/A,FALSE,"보증1";#N/A,#N/A,FALSE,"보증";#N/A,#N/A,FALSE,"손익1";#N/A,#N/A,FALSE,"손익";#N/A,#N/A,FALSE,"부서별매출";#N/A,#N/A,FALSE,"매출"}</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6"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6" hidden="1">#REF!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6" hidden="1">{#N/A,#N/A,FALSE,"단축1";#N/A,#N/A,FALSE,"단축2";#N/A,#N/A,FALSE,"단축3";#N/A,#N/A,FALSE,"장축";#N/A,#N/A,FALSE,"4WD"}</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6"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6" hidden="1">{#N/A,#N/A,FALSE,"인원";#N/A,#N/A,FALSE,"비용2";#N/A,#N/A,FALSE,"비용1";#N/A,#N/A,FALSE,"비용";#N/A,#N/A,FALSE,"보증2";#N/A,#N/A,FALSE,"보증1";#N/A,#N/A,FALSE,"보증";#N/A,#N/A,FALSE,"손익1";#N/A,#N/A,FALSE,"손익";#N/A,#N/A,FALSE,"부서별매출";#N/A,#N/A,FALSE,"매출"}</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6" hidden="1">{#N/A,#N/A,FALSE,"단축1";#N/A,#N/A,FALSE,"단축2";#N/A,#N/A,FALSE,"단축3";#N/A,#N/A,FALSE,"장축";#N/A,#N/A,FALSE,"4WD"}</definedName>
    <definedName name="ㅂㅂㅂ" localSheetId="0" hidden="1">{#N/A,#N/A,FALSE,"단축1";#N/A,#N/A,FALSE,"단축2";#N/A,#N/A,FALSE,"단축3";#N/A,#N/A,FALSE,"장축";#N/A,#N/A,FALSE,"4WD"}</definedName>
    <definedName name="ㅂㅂㅂ" localSheetId="5"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6"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6"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6" hidden="1">{#N/A,#N/A,FALSE,"단축1";#N/A,#N/A,FALSE,"단축2";#N/A,#N/A,FALSE,"단축3";#N/A,#N/A,FALSE,"장축";#N/A,#N/A,FALSE,"4WD"}</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6"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6" hidden="1">{#N/A,#N/A,FALSE,"인원";#N/A,#N/A,FALSE,"비용2";#N/A,#N/A,FALSE,"비용1";#N/A,#N/A,FALSE,"비용";#N/A,#N/A,FALSE,"보증2";#N/A,#N/A,FALSE,"보증1";#N/A,#N/A,FALSE,"보증";#N/A,#N/A,FALSE,"손익1";#N/A,#N/A,FALSE,"손익";#N/A,#N/A,FALSE,"부서별매출";#N/A,#N/A,FALSE,"매출"}</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6" hidden="1">{#N/A,#N/A,FALSE,"인원";#N/A,#N/A,FALSE,"비용2";#N/A,#N/A,FALSE,"비용1";#N/A,#N/A,FALSE,"비용";#N/A,#N/A,FALSE,"보증2";#N/A,#N/A,FALSE,"보증1";#N/A,#N/A,FALSE,"보증";#N/A,#N/A,FALSE,"손익1";#N/A,#N/A,FALSE,"손익";#N/A,#N/A,FALSE,"부서별매출";#N/A,#N/A,FALSE,"매출"}</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6" hidden="1">{#N/A,#N/A,FALSE,"단축1";#N/A,#N/A,FALSE,"단축2";#N/A,#N/A,FALSE,"단축3";#N/A,#N/A,FALSE,"장축";#N/A,#N/A,FALSE,"4WD"}</definedName>
    <definedName name="방진고무" localSheetId="0" hidden="1">{#N/A,#N/A,FALSE,"단축1";#N/A,#N/A,FALSE,"단축2";#N/A,#N/A,FALSE,"단축3";#N/A,#N/A,FALSE,"장축";#N/A,#N/A,FALSE,"4WD"}</definedName>
    <definedName name="방진고무" localSheetId="5"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6" hidden="1">#REF!</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6"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6"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6"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6" hidden="1">{#N/A,#N/A,FALSE,"단축1";#N/A,#N/A,FALSE,"단축2";#N/A,#N/A,FALSE,"단축3";#N/A,#N/A,FALSE,"장축";#N/A,#N/A,FALSE,"4WD"}</definedName>
    <definedName name="보고" localSheetId="0" hidden="1">{#N/A,#N/A,FALSE,"단축1";#N/A,#N/A,FALSE,"단축2";#N/A,#N/A,FALSE,"단축3";#N/A,#N/A,FALSE,"장축";#N/A,#N/A,FALSE,"4WD"}</definedName>
    <definedName name="보고" localSheetId="5"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6"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6"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6" hidden="1">{#N/A,#N/A,FALSE,"인원";#N/A,#N/A,FALSE,"비용2";#N/A,#N/A,FALSE,"비용1";#N/A,#N/A,FALSE,"비용";#N/A,#N/A,FALSE,"보증2";#N/A,#N/A,FALSE,"보증1";#N/A,#N/A,FALSE,"보증";#N/A,#N/A,FALSE,"손익1";#N/A,#N/A,FALSE,"손익";#N/A,#N/A,FALSE,"부서별매출";#N/A,#N/A,FALSE,"매출"}</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6"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6"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6"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6"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6"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6"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6">_a1O,_a2O,_a3O</definedName>
    <definedName name="사라" localSheetId="0">_a1O,_a2O,_a3O</definedName>
    <definedName name="사라" localSheetId="5">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6"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6" hidden="1">{#N/A,#N/A,FALSE,"사업"}</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6"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6"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6"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6" hidden="1">{#N/A,#N/A,FALSE,"종합";#N/A,#N/A,FALSE,"계획1";#N/A,#N/A,FALSE,"계획2";#N/A,#N/A,FALSE,"관리";#N/A,#N/A,FALSE,"시간";#N/A,#N/A,FALSE,"세부";#N/A,#N/A,FALSE,"산출";#N/A,#N/A,FALSE,"근거1";#N/A,#N/A,FALSE,"근거2";#N/A,#N/A,FALSE,"일정"}</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6"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6"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6"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6" hidden="1">{#N/A,#N/A,FALSE,"인원";#N/A,#N/A,FALSE,"비용2";#N/A,#N/A,FALSE,"비용1";#N/A,#N/A,FALSE,"비용";#N/A,#N/A,FALSE,"보증2";#N/A,#N/A,FALSE,"보증1";#N/A,#N/A,FALSE,"보증";#N/A,#N/A,FALSE,"손익1";#N/A,#N/A,FALSE,"손익";#N/A,#N/A,FALSE,"부서별매출";#N/A,#N/A,FALSE,"매출"}</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6"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6"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6" hidden="1">{#N/A,#N/A,FALSE,"단축1";#N/A,#N/A,FALSE,"단축2";#N/A,#N/A,FALSE,"단축3";#N/A,#N/A,FALSE,"장축";#N/A,#N/A,FALSE,"4WD"}</definedName>
    <definedName name="세왕123" localSheetId="0" hidden="1">{#N/A,#N/A,FALSE,"단축1";#N/A,#N/A,FALSE,"단축2";#N/A,#N/A,FALSE,"단축3";#N/A,#N/A,FALSE,"장축";#N/A,#N/A,FALSE,"4WD"}</definedName>
    <definedName name="세왕123" localSheetId="5"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6"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6" hidden="1">{#N/A,#N/A,FALSE,"기초2"}</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6"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6" hidden="1">{#N/A,#N/A,FALSE,"단축1";#N/A,#N/A,FALSE,"단축2";#N/A,#N/A,FALSE,"단축3";#N/A,#N/A,FALSE,"장축";#N/A,#N/A,FALSE,"4WD"}</definedName>
    <definedName name="수통" localSheetId="0" hidden="1">{#N/A,#N/A,FALSE,"단축1";#N/A,#N/A,FALSE,"단축2";#N/A,#N/A,FALSE,"단축3";#N/A,#N/A,FALSE,"장축";#N/A,#N/A,FALSE,"4WD"}</definedName>
    <definedName name="수통" localSheetId="5"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6"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6" hidden="1">{#N/A,#N/A,FALSE,"기초1"}</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6" hidden="1">{#N/A,#N/A,FALSE,"10월"}</definedName>
    <definedName name="ㅇㄴ" localSheetId="2" hidden="1">{#N/A,#N/A,FALSE,"10월"}</definedName>
    <definedName name="ㅇㄴ" localSheetId="1" hidden="1">{#N/A,#N/A,FALSE,"10월"}</definedName>
    <definedName name="ㅇㄴ" hidden="1">{#N/A,#N/A,FALSE,"10월"}</definedName>
    <definedName name="ㅇㄴㄹㄴㄹ" localSheetId="6"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6"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6"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ㄻㄴㅇㄻㄴ">#REF!</definedName>
    <definedName name="ㅇㅁㄴㅇ" localSheetId="6"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6"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6"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6"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6"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6"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6"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6" hidden="1">{#N/A,#N/A,FALSE,"단축1";#N/A,#N/A,FALSE,"단축2";#N/A,#N/A,FALSE,"단축3";#N/A,#N/A,FALSE,"장축";#N/A,#N/A,FALSE,"4WD"}</definedName>
    <definedName name="액슬" localSheetId="0" hidden="1">{#N/A,#N/A,FALSE,"단축1";#N/A,#N/A,FALSE,"단축2";#N/A,#N/A,FALSE,"단축3";#N/A,#N/A,FALSE,"장축";#N/A,#N/A,FALSE,"4WD"}</definedName>
    <definedName name="액슬" localSheetId="5"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6" hidden="1">{#N/A,#N/A,FALSE,"단축1";#N/A,#N/A,FALSE,"단축2";#N/A,#N/A,FALSE,"단축3";#N/A,#N/A,FALSE,"장축";#N/A,#N/A,FALSE,"4WD"}</definedName>
    <definedName name="양대호" localSheetId="0" hidden="1">{#N/A,#N/A,FALSE,"단축1";#N/A,#N/A,FALSE,"단축2";#N/A,#N/A,FALSE,"단축3";#N/A,#N/A,FALSE,"장축";#N/A,#N/A,FALSE,"4WD"}</definedName>
    <definedName name="양대호" localSheetId="5"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6" hidden="1">{#N/A,#N/A,FALSE,"단축1";#N/A,#N/A,FALSE,"단축2";#N/A,#N/A,FALSE,"단축3";#N/A,#N/A,FALSE,"장축";#N/A,#N/A,FALSE,"4WD"}</definedName>
    <definedName name="업체방문" localSheetId="0" hidden="1">{#N/A,#N/A,FALSE,"단축1";#N/A,#N/A,FALSE,"단축2";#N/A,#N/A,FALSE,"단축3";#N/A,#N/A,FALSE,"장축";#N/A,#N/A,FALSE,"4WD"}</definedName>
    <definedName name="업체방문" localSheetId="5"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6" hidden="1">{#N/A,#N/A,FALSE,"단축1";#N/A,#N/A,FALSE,"단축2";#N/A,#N/A,FALSE,"단축3";#N/A,#N/A,FALSE,"장축";#N/A,#N/A,FALSE,"4WD"}</definedName>
    <definedName name="에어벤트" localSheetId="0" hidden="1">{#N/A,#N/A,FALSE,"단축1";#N/A,#N/A,FALSE,"단축2";#N/A,#N/A,FALSE,"단축3";#N/A,#N/A,FALSE,"장축";#N/A,#N/A,FALSE,"4WD"}</definedName>
    <definedName name="에어벤트" localSheetId="5"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6"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6"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6"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6"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6"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6" hidden="1">#REF!</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6"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6"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6"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6" hidden="1">{#N/A,#N/A,FALSE,"인원";#N/A,#N/A,FALSE,"비용2";#N/A,#N/A,FALSE,"비용1";#N/A,#N/A,FALSE,"비용";#N/A,#N/A,FALSE,"보증2";#N/A,#N/A,FALSE,"보증1";#N/A,#N/A,FALSE,"보증";#N/A,#N/A,FALSE,"손익1";#N/A,#N/A,FALSE,"손익";#N/A,#N/A,FALSE,"부서별매출";#N/A,#N/A,FALSE,"매출"}</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6"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6" hidden="1">{#N/A,#N/A,FALSE,"인원";#N/A,#N/A,FALSE,"비용2";#N/A,#N/A,FALSE,"비용1";#N/A,#N/A,FALSE,"비용";#N/A,#N/A,FALSE,"보증2";#N/A,#N/A,FALSE,"보증1";#N/A,#N/A,FALSE,"보증";#N/A,#N/A,FALSE,"손익1";#N/A,#N/A,FALSE,"손익";#N/A,#N/A,FALSE,"부서별매출";#N/A,#N/A,FALSE,"매출"}</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6"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6" hidden="1">#REF!</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6">_a1O,_a2O,_a3O</definedName>
    <definedName name="이" localSheetId="0">_a1O,_a2O,_a3O</definedName>
    <definedName name="이" localSheetId="5">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6"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6"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6" hidden="1">{#N/A,#N/A,FALSE,"단축1";#N/A,#N/A,FALSE,"단축2";#N/A,#N/A,FALSE,"단축3";#N/A,#N/A,FALSE,"장축";#N/A,#N/A,FALSE,"4WD"}</definedName>
    <definedName name="이란" localSheetId="0" hidden="1">{#N/A,#N/A,FALSE,"단축1";#N/A,#N/A,FALSE,"단축2";#N/A,#N/A,FALSE,"단축3";#N/A,#N/A,FALSE,"장축";#N/A,#N/A,FALSE,"4WD"}</definedName>
    <definedName name="이란" localSheetId="5"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6"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6" hidden="1">{#N/A,#N/A,FALSE,"단축1";#N/A,#N/A,FALSE,"단축2";#N/A,#N/A,FALSE,"단축3";#N/A,#N/A,FALSE,"장축";#N/A,#N/A,FALSE,"4WD"}</definedName>
    <definedName name="인몰드2" localSheetId="0" hidden="1">{#N/A,#N/A,FALSE,"단축1";#N/A,#N/A,FALSE,"단축2";#N/A,#N/A,FALSE,"단축3";#N/A,#N/A,FALSE,"장축";#N/A,#N/A,FALSE,"4WD"}</definedName>
    <definedName name="인몰드2" localSheetId="5"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6" hidden="1">{#N/A,#N/A,FALSE,"단축1";#N/A,#N/A,FALSE,"단축2";#N/A,#N/A,FALSE,"단축3";#N/A,#N/A,FALSE,"장축";#N/A,#N/A,FALSE,"4WD"}</definedName>
    <definedName name="인몰드성형" localSheetId="0" hidden="1">{#N/A,#N/A,FALSE,"단축1";#N/A,#N/A,FALSE,"단축2";#N/A,#N/A,FALSE,"단축3";#N/A,#N/A,FALSE,"장축";#N/A,#N/A,FALSE,"4WD"}</definedName>
    <definedName name="인몰드성형" localSheetId="5"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6" hidden="1">{#N/A,#N/A,FALSE,"종합";#N/A,#N/A,FALSE,"계획1";#N/A,#N/A,FALSE,"계획2";#N/A,#N/A,FALSE,"관리";#N/A,#N/A,FALSE,"시간";#N/A,#N/A,FALSE,"세부";#N/A,#N/A,FALSE,"산출";#N/A,#N/A,FALSE,"근거1";#N/A,#N/A,FALSE,"근거2";#N/A,#N/A,FALSE,"일정"}</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6"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6"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ㅈ" localSheetId="1" hidden="1">#REF!</definedName>
    <definedName name="ㅈ" hidden="1">#REF!</definedName>
    <definedName name="ㅈㄷㄱㅈㅁㄷㅅ" localSheetId="6" hidden="1">{#N/A,#N/A,FALSE,"인원";#N/A,#N/A,FALSE,"비용2";#N/A,#N/A,FALSE,"비용1";#N/A,#N/A,FALSE,"비용";#N/A,#N/A,FALSE,"보증2";#N/A,#N/A,FALSE,"보증1";#N/A,#N/A,FALSE,"보증";#N/A,#N/A,FALSE,"손익1";#N/A,#N/A,FALSE,"손익";#N/A,#N/A,FALSE,"부서별매출";#N/A,#N/A,FALSE,"매출"}</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6"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6" hidden="1">{#N/A,#N/A,FALSE,"단축1";#N/A,#N/A,FALSE,"단축2";#N/A,#N/A,FALSE,"단축3";#N/A,#N/A,FALSE,"장축";#N/A,#N/A,FALSE,"4WD"}</definedName>
    <definedName name="ㅈㅈㅈ" localSheetId="0" hidden="1">{#N/A,#N/A,FALSE,"단축1";#N/A,#N/A,FALSE,"단축2";#N/A,#N/A,FALSE,"단축3";#N/A,#N/A,FALSE,"장축";#N/A,#N/A,FALSE,"4WD"}</definedName>
    <definedName name="ㅈㅈㅈ" localSheetId="5"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6" hidden="1">{#N/A,#N/A,FALSE,"단축1";#N/A,#N/A,FALSE,"단축2";#N/A,#N/A,FALSE,"단축3";#N/A,#N/A,FALSE,"장축";#N/A,#N/A,FALSE,"4WD"}</definedName>
    <definedName name="ㅈㅈㅈㅈ" localSheetId="0" hidden="1">{#N/A,#N/A,FALSE,"단축1";#N/A,#N/A,FALSE,"단축2";#N/A,#N/A,FALSE,"단축3";#N/A,#N/A,FALSE,"장축";#N/A,#N/A,FALSE,"4WD"}</definedName>
    <definedName name="ㅈㅈㅈㅈ" localSheetId="5"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6" hidden="1">{#N/A,#N/A,FALSE,"단축1";#N/A,#N/A,FALSE,"단축2";#N/A,#N/A,FALSE,"단축3";#N/A,#N/A,FALSE,"장축";#N/A,#N/A,FALSE,"4WD"}</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6" hidden="1">{#N/A,#N/A,FALSE,"단축1";#N/A,#N/A,FALSE,"단축2";#N/A,#N/A,FALSE,"단축3";#N/A,#N/A,FALSE,"장축";#N/A,#N/A,FALSE,"4WD"}</definedName>
    <definedName name="자료정리" localSheetId="0" hidden="1">{#N/A,#N/A,FALSE,"단축1";#N/A,#N/A,FALSE,"단축2";#N/A,#N/A,FALSE,"단축3";#N/A,#N/A,FALSE,"장축";#N/A,#N/A,FALSE,"4WD"}</definedName>
    <definedName name="자료정리" localSheetId="5"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6"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6"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6"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6" hidden="1">{#N/A,#N/A,FALSE,"인원";#N/A,#N/A,FALSE,"비용2";#N/A,#N/A,FALSE,"비용1";#N/A,#N/A,FALSE,"비용";#N/A,#N/A,FALSE,"보증2";#N/A,#N/A,FALSE,"보증1";#N/A,#N/A,FALSE,"보증";#N/A,#N/A,FALSE,"손익1";#N/A,#N/A,FALSE,"손익";#N/A,#N/A,FALSE,"부서별매출";#N/A,#N/A,FALSE,"매출"}</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6"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5">#REF!</definedName>
    <definedName name="전" localSheetId="2">#REF!</definedName>
    <definedName name="전" localSheetId="1">#REF!</definedName>
    <definedName name="전">#REF!</definedName>
    <definedName name="전개계획" localSheetId="6"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6"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6"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6"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6">'BAN LUONG TAU'!전장DOM</definedName>
    <definedName name="전장DOM">#N/A</definedName>
    <definedName name="전체업체">#N/A</definedName>
    <definedName name="전체종합2" localSheetId="6"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6"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6"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6"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6"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6"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6" hidden="1">{#N/A,#N/A,FALSE,"사업"}</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6"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6"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6"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6"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6"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5">#REF!</definedName>
    <definedName name="주택사업본부" localSheetId="2">#REF!</definedName>
    <definedName name="주택사업본부" localSheetId="1">#REF!</definedName>
    <definedName name="주택사업본부">#REF!</definedName>
    <definedName name="주해" localSheetId="6" hidden="1">#REF!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6" hidden="1">{#N/A,#N/A,FALSE,"단축1";#N/A,#N/A,FALSE,"단축2";#N/A,#N/A,FALSE,"단축3";#N/A,#N/A,FALSE,"장축";#N/A,#N/A,FALSE,"4WD"}</definedName>
    <definedName name="중앙" localSheetId="0" hidden="1">{#N/A,#N/A,FALSE,"단축1";#N/A,#N/A,FALSE,"단축2";#N/A,#N/A,FALSE,"단축3";#N/A,#N/A,FALSE,"장축";#N/A,#N/A,FALSE,"4WD"}</definedName>
    <definedName name="중앙" localSheetId="5"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6"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6" hidden="1">{#N/A,#N/A,FALSE,"인원";#N/A,#N/A,FALSE,"비용2";#N/A,#N/A,FALSE,"비용1";#N/A,#N/A,FALSE,"비용";#N/A,#N/A,FALSE,"보증2";#N/A,#N/A,FALSE,"보증1";#N/A,#N/A,FALSE,"보증";#N/A,#N/A,FALSE,"손익1";#N/A,#N/A,FALSE,"손익";#N/A,#N/A,FALSE,"부서별매출";#N/A,#N/A,FALSE,"매출"}</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6"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6"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6"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6"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6"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6"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5">#REF!</definedName>
    <definedName name="철구사업본부" localSheetId="2">#REF!</definedName>
    <definedName name="철구사업본부" localSheetId="1">#REF!</definedName>
    <definedName name="철구사업본부">#REF!</definedName>
    <definedName name="첨" localSheetId="6" hidden="1">{#N/A,#N/A,FALSE,"단축1";#N/A,#N/A,FALSE,"단축2";#N/A,#N/A,FALSE,"단축3";#N/A,#N/A,FALSE,"장축";#N/A,#N/A,FALSE,"4WD"}</definedName>
    <definedName name="첨" localSheetId="0" hidden="1">{#N/A,#N/A,FALSE,"단축1";#N/A,#N/A,FALSE,"단축2";#N/A,#N/A,FALSE,"단축3";#N/A,#N/A,FALSE,"장축";#N/A,#N/A,FALSE,"4WD"}</definedName>
    <definedName name="첨" localSheetId="5"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6"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6"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6" hidden="1">{"'Sheet1'!$A$211:$M$235"}</definedName>
    <definedName name="최종" localSheetId="2" hidden="1">{"'Sheet1'!$A$211:$M$235"}</definedName>
    <definedName name="최종" localSheetId="1" hidden="1">{"'Sheet1'!$A$211:$M$235"}</definedName>
    <definedName name="최종" hidden="1">{"'Sheet1'!$A$211:$M$235"}</definedName>
    <definedName name="추가" localSheetId="6" hidden="1">{#N/A,#N/A,FALSE,"인원";#N/A,#N/A,FALSE,"비용2";#N/A,#N/A,FALSE,"비용1";#N/A,#N/A,FALSE,"비용";#N/A,#N/A,FALSE,"보증2";#N/A,#N/A,FALSE,"보증1";#N/A,#N/A,FALSE,"보증";#N/A,#N/A,FALSE,"손익1";#N/A,#N/A,FALSE,"손익";#N/A,#N/A,FALSE,"부서별매출";#N/A,#N/A,FALSE,"매출"}</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6"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6"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6"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6"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6" hidden="1">#REF!</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6" hidden="1">{#N/A,#N/A,FALSE,"단축1";#N/A,#N/A,FALSE,"단축2";#N/A,#N/A,FALSE,"단축3";#N/A,#N/A,FALSE,"장축";#N/A,#N/A,FALSE,"4WD"}</definedName>
    <definedName name="ㅌㅊ" localSheetId="0" hidden="1">{#N/A,#N/A,FALSE,"단축1";#N/A,#N/A,FALSE,"단축2";#N/A,#N/A,FALSE,"단축3";#N/A,#N/A,FALSE,"장축";#N/A,#N/A,FALSE,"4WD"}</definedName>
    <definedName name="ㅌㅊ" localSheetId="5"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6" hidden="1">{"'Sheet1'!$A$211:$M$235"}</definedName>
    <definedName name="ㅌㅌ" localSheetId="2" hidden="1">{"'Sheet1'!$A$211:$M$235"}</definedName>
    <definedName name="ㅌㅌ" localSheetId="1" hidden="1">{"'Sheet1'!$A$211:$M$235"}</definedName>
    <definedName name="ㅌㅌ" hidden="1">{"'Sheet1'!$A$211:$M$235"}</definedName>
    <definedName name="템플리트모듈1" localSheetId="6">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6">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6">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6">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6">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6">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6"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6"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6"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6"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6" hidden="1">{#N/A,#N/A,FALSE,"인원";#N/A,#N/A,FALSE,"비용2";#N/A,#N/A,FALSE,"비용1";#N/A,#N/A,FALSE,"비용";#N/A,#N/A,FALSE,"보증2";#N/A,#N/A,FALSE,"보증1";#N/A,#N/A,FALSE,"보증";#N/A,#N/A,FALSE,"손익1";#N/A,#N/A,FALSE,"손익";#N/A,#N/A,FALSE,"부서별매출";#N/A,#N/A,FALSE,"매출"}</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6"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6" hidden="1">#REF!</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6"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6"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6"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6"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5"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6" hidden="1">{#N/A,#N/A,FALSE,"단축1";#N/A,#N/A,FALSE,"단축2";#N/A,#N/A,FALSE,"단축3";#N/A,#N/A,FALSE,"장축";#N/A,#N/A,FALSE,"4WD"}</definedName>
    <definedName name="표지" localSheetId="0" hidden="1">{#N/A,#N/A,FALSE,"단축1";#N/A,#N/A,FALSE,"단축2";#N/A,#N/A,FALSE,"단축3";#N/A,#N/A,FALSE,"장축";#N/A,#N/A,FALSE,"4WD"}</definedName>
    <definedName name="표지" localSheetId="5"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5" hidden="1">#REF!</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6"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6"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6" hidden="1">#REF!</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6"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6">BlankMacro1</definedName>
    <definedName name="피팅" localSheetId="2">BlankMacro1</definedName>
    <definedName name="피팅" localSheetId="1">BlankMacro1</definedName>
    <definedName name="피팅" localSheetId="3">BlankMacro1</definedName>
    <definedName name="피팅">BlankMacro1</definedName>
    <definedName name="ㅎ" localSheetId="6"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6"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ㄻ" hidden="1">#REF!</definedName>
    <definedName name="ㅎㅎ" localSheetId="6"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6"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6"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6" hidden="1">{#N/A,#N/A,FALSE,"기초1"}</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6" hidden="1">{#N/A,#N/A,FALSE,"기초1";#N/A,#N/A,FALSE,"기초2"}</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6"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6"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6"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6"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6"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6"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6"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ㅏ" localSheetId="1">#REF!</definedName>
    <definedName name="ㅏ">#REF!</definedName>
    <definedName name="ㅏ271" localSheetId="0">#REF!</definedName>
    <definedName name="ㅏ271" localSheetId="5">#REF!</definedName>
    <definedName name="ㅏ271" localSheetId="2">#REF!</definedName>
    <definedName name="ㅏ271" localSheetId="1">#REF!</definedName>
    <definedName name="ㅏ271">#REF!</definedName>
    <definedName name="ㅏㅏㅏ" localSheetId="6" hidden="1">{#N/A,#N/A,FALSE,"단축1";#N/A,#N/A,FALSE,"단축2";#N/A,#N/A,FALSE,"단축3";#N/A,#N/A,FALSE,"장축";#N/A,#N/A,FALSE,"4WD"}</definedName>
    <definedName name="ㅏㅏㅏ" localSheetId="0" hidden="1">{#N/A,#N/A,FALSE,"단축1";#N/A,#N/A,FALSE,"단축2";#N/A,#N/A,FALSE,"단축3";#N/A,#N/A,FALSE,"장축";#N/A,#N/A,FALSE,"4WD"}</definedName>
    <definedName name="ㅏㅏㅏ" localSheetId="5"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6"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6"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6"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6" hidden="1">{#N/A,#N/A,FALSE,"단축1";#N/A,#N/A,FALSE,"단축2";#N/A,#N/A,FALSE,"단축3";#N/A,#N/A,FALSE,"장축";#N/A,#N/A,FALSE,"4WD"}</definedName>
    <definedName name="ㅔㅔㅔ" localSheetId="0" hidden="1">{#N/A,#N/A,FALSE,"단축1";#N/A,#N/A,FALSE,"단축2";#N/A,#N/A,FALSE,"단축3";#N/A,#N/A,FALSE,"장축";#N/A,#N/A,FALSE,"4WD"}</definedName>
    <definedName name="ㅔㅔㅔ" localSheetId="5"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6"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6"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6" hidden="1">{#N/A,#N/A,FALSE,"단축1";#N/A,#N/A,FALSE,"단축2";#N/A,#N/A,FALSE,"단축3";#N/A,#N/A,FALSE,"장축";#N/A,#N/A,FALSE,"4WD"}</definedName>
    <definedName name="ㅕㅕ" localSheetId="0" hidden="1">{#N/A,#N/A,FALSE,"단축1";#N/A,#N/A,FALSE,"단축2";#N/A,#N/A,FALSE,"단축3";#N/A,#N/A,FALSE,"장축";#N/A,#N/A,FALSE,"4WD"}</definedName>
    <definedName name="ㅕㅕ" localSheetId="5"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6" hidden="1">{#N/A,#N/A,FALSE,"단축1";#N/A,#N/A,FALSE,"단축2";#N/A,#N/A,FALSE,"단축3";#N/A,#N/A,FALSE,"장축";#N/A,#N/A,FALSE,"4WD"}</definedName>
    <definedName name="ㅗㅓㅏㅣ" localSheetId="0" hidden="1">{#N/A,#N/A,FALSE,"단축1";#N/A,#N/A,FALSE,"단축2";#N/A,#N/A,FALSE,"단축3";#N/A,#N/A,FALSE,"장축";#N/A,#N/A,FALSE,"4WD"}</definedName>
    <definedName name="ㅗㅓㅏㅣ" localSheetId="5"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5" hidden="1">#REF!</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6"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6"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6"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6" hidden="1">{"'Sheet1'!$A$211:$M$235"}</definedName>
    <definedName name="ㅠㅠ" localSheetId="2" hidden="1">{"'Sheet1'!$A$211:$M$235"}</definedName>
    <definedName name="ㅠㅠ" localSheetId="1" hidden="1">{"'Sheet1'!$A$211:$M$235"}</definedName>
    <definedName name="ㅠㅠ" hidden="1">{"'Sheet1'!$A$211:$M$235"}</definedName>
    <definedName name="ㅡ" localSheetId="6"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5" hidden="1">#REF!</definedName>
    <definedName name="ㅡㅡㅡ" localSheetId="2" hidden="1">#REF!</definedName>
    <definedName name="ㅡㅡㅡ" localSheetId="1" hidden="1">#REF!</definedName>
    <definedName name="ㅡㅡㅡ" localSheetId="4" hidden="1">#REF!</definedName>
    <definedName name="ㅡㅡㅡ" hidden="1">#REF!</definedName>
    <definedName name="ㅣ" localSheetId="5"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6"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小" localSheetId="1">#REF!</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5" i="87" l="1"/>
  <c r="BA25" i="87"/>
  <c r="AZ25" i="87"/>
  <c r="AY25" i="87"/>
  <c r="AX25" i="87"/>
  <c r="AW25" i="87"/>
  <c r="AV25" i="87"/>
  <c r="AU25" i="87"/>
  <c r="AT25" i="87"/>
  <c r="L25" i="87"/>
  <c r="AS24" i="87"/>
  <c r="AI24" i="87"/>
  <c r="AH24" i="87"/>
  <c r="AD24" i="87"/>
  <c r="AA24" i="87"/>
  <c r="Y24" i="87"/>
  <c r="P24" i="87"/>
  <c r="I24" i="87"/>
  <c r="F24" i="87"/>
  <c r="J24" i="87" s="1"/>
  <c r="K24" i="87" s="1"/>
  <c r="BD24" i="87" s="1"/>
  <c r="AS23" i="87"/>
  <c r="AI23" i="87"/>
  <c r="AH23" i="87"/>
  <c r="AD23" i="87"/>
  <c r="AA23" i="87"/>
  <c r="Y23" i="87"/>
  <c r="G23" i="87"/>
  <c r="I23" i="87" s="1"/>
  <c r="F23" i="87"/>
  <c r="J23" i="87" s="1"/>
  <c r="AS22" i="87"/>
  <c r="AI22" i="87"/>
  <c r="AH22" i="87"/>
  <c r="AD22" i="87"/>
  <c r="AA22" i="87"/>
  <c r="Y22" i="87"/>
  <c r="H22" i="87"/>
  <c r="H12" i="87" s="1"/>
  <c r="F22" i="87"/>
  <c r="AS21" i="87"/>
  <c r="AI21" i="87"/>
  <c r="AH21" i="87"/>
  <c r="AD21" i="87"/>
  <c r="AA21" i="87"/>
  <c r="Y21" i="87"/>
  <c r="S21" i="87"/>
  <c r="S12" i="87" s="1"/>
  <c r="S25" i="87" s="1"/>
  <c r="P21" i="87"/>
  <c r="I21" i="87"/>
  <c r="F21" i="87"/>
  <c r="J21" i="87" s="1"/>
  <c r="AS20" i="87"/>
  <c r="AI20" i="87"/>
  <c r="AH20" i="87"/>
  <c r="AD20" i="87"/>
  <c r="AA20" i="87"/>
  <c r="Y20" i="87"/>
  <c r="G20" i="87"/>
  <c r="I20" i="87" s="1"/>
  <c r="F20" i="87"/>
  <c r="J20" i="87" s="1"/>
  <c r="AS19" i="87"/>
  <c r="AI19" i="87"/>
  <c r="AH19" i="87"/>
  <c r="AD19" i="87"/>
  <c r="AA19" i="87"/>
  <c r="Y19" i="87"/>
  <c r="P19" i="87"/>
  <c r="I19" i="87"/>
  <c r="F19" i="87"/>
  <c r="AS18" i="87"/>
  <c r="AI18" i="87"/>
  <c r="AH18" i="87"/>
  <c r="AD18" i="87"/>
  <c r="AA18" i="87"/>
  <c r="Y18" i="87"/>
  <c r="G18" i="87"/>
  <c r="F18" i="87"/>
  <c r="AS17" i="87"/>
  <c r="AI17" i="87"/>
  <c r="AH17" i="87"/>
  <c r="AD17" i="87"/>
  <c r="AA17" i="87"/>
  <c r="Y17" i="87"/>
  <c r="G17" i="87"/>
  <c r="I17" i="87" s="1"/>
  <c r="F17" i="87"/>
  <c r="AS16" i="87"/>
  <c r="AI16" i="87"/>
  <c r="AH16" i="87"/>
  <c r="AD16" i="87"/>
  <c r="AA16" i="87"/>
  <c r="Y16" i="87"/>
  <c r="P16" i="87"/>
  <c r="I16" i="87"/>
  <c r="F16" i="87"/>
  <c r="AS15" i="87"/>
  <c r="AI15" i="87"/>
  <c r="AH15" i="87"/>
  <c r="AD15" i="87"/>
  <c r="AA15" i="87"/>
  <c r="Y15" i="87"/>
  <c r="P15" i="87"/>
  <c r="G15" i="87"/>
  <c r="F15" i="87"/>
  <c r="AS14" i="87"/>
  <c r="AI14" i="87"/>
  <c r="AH14" i="87"/>
  <c r="AD14" i="87"/>
  <c r="AA14" i="87"/>
  <c r="Y14" i="87"/>
  <c r="P14" i="87"/>
  <c r="G14" i="87"/>
  <c r="I14" i="87" s="1"/>
  <c r="F14" i="87"/>
  <c r="A14" i="87"/>
  <c r="A15" i="87" s="1"/>
  <c r="A16" i="87" s="1"/>
  <c r="A17" i="87" s="1"/>
  <c r="A18" i="87" s="1"/>
  <c r="A19" i="87" s="1"/>
  <c r="A20" i="87" s="1"/>
  <c r="A21" i="87" s="1"/>
  <c r="A22" i="87" s="1"/>
  <c r="A23" i="87" s="1"/>
  <c r="A24" i="87" s="1"/>
  <c r="AS13" i="87"/>
  <c r="AI13" i="87"/>
  <c r="AH13" i="87"/>
  <c r="AD13" i="87"/>
  <c r="AA13" i="87"/>
  <c r="Y13" i="87"/>
  <c r="O12" i="87"/>
  <c r="O25" i="87" s="1"/>
  <c r="G13" i="87"/>
  <c r="I13" i="87" s="1"/>
  <c r="F13" i="87"/>
  <c r="BC12" i="87"/>
  <c r="AR12" i="87"/>
  <c r="AR25" i="87" s="1"/>
  <c r="AN12" i="87"/>
  <c r="AN25" i="87" s="1"/>
  <c r="AM12" i="87"/>
  <c r="AM25" i="87" s="1"/>
  <c r="AK12" i="87"/>
  <c r="AK25" i="87" s="1"/>
  <c r="AE12" i="87"/>
  <c r="AE25" i="87" s="1"/>
  <c r="AC12" i="87"/>
  <c r="AC25" i="87" s="1"/>
  <c r="AB12" i="87"/>
  <c r="AB25" i="87" s="1"/>
  <c r="Z12" i="87"/>
  <c r="Z25" i="87" s="1"/>
  <c r="V12" i="87"/>
  <c r="V25" i="87" s="1"/>
  <c r="U12" i="87"/>
  <c r="U25" i="87" s="1"/>
  <c r="R12" i="87"/>
  <c r="R25" i="87" s="1"/>
  <c r="N12" i="87"/>
  <c r="N25" i="87" s="1"/>
  <c r="M12" i="87"/>
  <c r="M25" i="87" s="1"/>
  <c r="E12" i="87"/>
  <c r="E25" i="87" s="1"/>
  <c r="BD11" i="87"/>
  <c r="BB11" i="87"/>
  <c r="AX11" i="87"/>
  <c r="B10" i="87"/>
  <c r="C10" i="87" s="1"/>
  <c r="D10" i="87" s="1"/>
  <c r="E10" i="87" s="1"/>
  <c r="F10" i="87" s="1"/>
  <c r="G10" i="87" s="1"/>
  <c r="H10" i="87" s="1"/>
  <c r="I10" i="87" s="1"/>
  <c r="J10" i="87" s="1"/>
  <c r="K10" i="87" s="1"/>
  <c r="L10" i="87" s="1"/>
  <c r="M10" i="87" s="1"/>
  <c r="N10" i="87" s="1"/>
  <c r="O10" i="87" s="1"/>
  <c r="P10" i="87" s="1"/>
  <c r="Q10" i="87" s="1"/>
  <c r="R10" i="87" s="1"/>
  <c r="S10" i="87" s="1"/>
  <c r="T10" i="87" s="1"/>
  <c r="U10" i="87" s="1"/>
  <c r="V10" i="87" s="1"/>
  <c r="W10" i="87" s="1"/>
  <c r="X10" i="87" s="1"/>
  <c r="Y10" i="87" s="1"/>
  <c r="Z10" i="87" s="1"/>
  <c r="AA10" i="87" s="1"/>
  <c r="AB10" i="87" s="1"/>
  <c r="AC10" i="87" s="1"/>
  <c r="AD10" i="87" s="1"/>
  <c r="AE10" i="87" s="1"/>
  <c r="AF10" i="87" s="1"/>
  <c r="AG10" i="87" s="1"/>
  <c r="AH10" i="87" s="1"/>
  <c r="AI10" i="87" s="1"/>
  <c r="AJ10" i="87" s="1"/>
  <c r="AK10" i="87" s="1"/>
  <c r="AL10" i="87" s="1"/>
  <c r="AM10" i="87" s="1"/>
  <c r="AN10" i="87" s="1"/>
  <c r="AO10" i="87" s="1"/>
  <c r="AP10" i="87" s="1"/>
  <c r="AQ10" i="87" s="1"/>
  <c r="AR10" i="87" s="1"/>
  <c r="AS10" i="87" s="1"/>
  <c r="AT10" i="87" s="1"/>
  <c r="AU10" i="87" s="1"/>
  <c r="AV10" i="87" s="1"/>
  <c r="AW10" i="87" s="1"/>
  <c r="AX10" i="87" s="1"/>
  <c r="AY10" i="87" s="1"/>
  <c r="AZ10" i="87" s="1"/>
  <c r="BA10" i="87" s="1"/>
  <c r="BB10" i="87" s="1"/>
  <c r="BC10" i="87" s="1"/>
  <c r="BD10" i="87" s="1"/>
  <c r="B7" i="87"/>
  <c r="C7" i="87" s="1"/>
  <c r="D7" i="87" s="1"/>
  <c r="E7" i="87" s="1"/>
  <c r="F7" i="87" s="1"/>
  <c r="G7" i="87" s="1"/>
  <c r="H7" i="87" s="1"/>
  <c r="I7" i="87" s="1"/>
  <c r="J7" i="87" s="1"/>
  <c r="K7" i="87" s="1"/>
  <c r="L7" i="87" s="1"/>
  <c r="M7" i="87" s="1"/>
  <c r="N7" i="87" s="1"/>
  <c r="O7" i="87" s="1"/>
  <c r="P7" i="87" s="1"/>
  <c r="Q7" i="87" s="1"/>
  <c r="R7" i="87" s="1"/>
  <c r="S7" i="87" s="1"/>
  <c r="T7" i="87" s="1"/>
  <c r="U7" i="87" s="1"/>
  <c r="V7" i="87" s="1"/>
  <c r="W7" i="87" s="1"/>
  <c r="X7" i="87" s="1"/>
  <c r="Y7" i="87" s="1"/>
  <c r="Z7" i="87" s="1"/>
  <c r="AA7" i="87" s="1"/>
  <c r="AB7" i="87" s="1"/>
  <c r="AC7" i="87" s="1"/>
  <c r="AD7" i="87" s="1"/>
  <c r="AE7" i="87" s="1"/>
  <c r="AF7" i="87" s="1"/>
  <c r="AG7" i="87" s="1"/>
  <c r="AH7" i="87" s="1"/>
  <c r="AI7" i="87" s="1"/>
  <c r="AJ7" i="87" s="1"/>
  <c r="AK7" i="87" s="1"/>
  <c r="AL7" i="87" s="1"/>
  <c r="AM7" i="87" s="1"/>
  <c r="AN7" i="87" s="1"/>
  <c r="AO7" i="87" s="1"/>
  <c r="AP7" i="87" s="1"/>
  <c r="AQ7" i="87" s="1"/>
  <c r="AR7" i="87" s="1"/>
  <c r="AS7" i="87" s="1"/>
  <c r="AT7" i="87" s="1"/>
  <c r="AU7" i="87" s="1"/>
  <c r="AV7" i="87" s="1"/>
  <c r="AW7" i="87" s="1"/>
  <c r="AX7" i="87" s="1"/>
  <c r="AY7" i="87" s="1"/>
  <c r="AZ7" i="87" s="1"/>
  <c r="BA7" i="87" s="1"/>
  <c r="BB7" i="87" s="1"/>
  <c r="BD7" i="87" s="1"/>
  <c r="J14" i="87" l="1"/>
  <c r="K14" i="87" s="1"/>
  <c r="BD14" i="87" s="1"/>
  <c r="J13" i="87"/>
  <c r="K13" i="87" s="1"/>
  <c r="J17" i="87"/>
  <c r="AA12" i="87"/>
  <c r="AA25" i="87" s="1"/>
  <c r="I22" i="87"/>
  <c r="J22" i="87" s="1"/>
  <c r="K22" i="87" s="1"/>
  <c r="BD22" i="87" s="1"/>
  <c r="J19" i="87"/>
  <c r="P17" i="87"/>
  <c r="J16" i="87"/>
  <c r="Q16" i="87" s="1"/>
  <c r="I18" i="87"/>
  <c r="J18" i="87" s="1"/>
  <c r="Y12" i="87"/>
  <c r="Y25" i="87" s="1"/>
  <c r="P20" i="87"/>
  <c r="P22" i="87"/>
  <c r="Q22" i="87"/>
  <c r="P23" i="87"/>
  <c r="AL12" i="87"/>
  <c r="AL25" i="87" s="1"/>
  <c r="AJ12" i="87"/>
  <c r="AJ25" i="87" s="1"/>
  <c r="J15" i="87"/>
  <c r="Q19" i="87"/>
  <c r="AF19" i="87" s="1"/>
  <c r="AG19" i="87" s="1"/>
  <c r="AO19" i="87" s="1"/>
  <c r="K19" i="87"/>
  <c r="BD19" i="87" s="1"/>
  <c r="Q23" i="87"/>
  <c r="K23" i="87"/>
  <c r="BD23" i="87" s="1"/>
  <c r="K17" i="87"/>
  <c r="BD17" i="87" s="1"/>
  <c r="Q17" i="87"/>
  <c r="P13" i="87"/>
  <c r="W12" i="87"/>
  <c r="W25" i="87" s="1"/>
  <c r="AH12" i="87"/>
  <c r="AH25" i="87" s="1"/>
  <c r="AS12" i="87"/>
  <c r="AS25" i="87" s="1"/>
  <c r="P18" i="87"/>
  <c r="I15" i="87"/>
  <c r="Q24" i="87"/>
  <c r="AF24" i="87" s="1"/>
  <c r="AG24" i="87" s="1"/>
  <c r="AO24" i="87" s="1"/>
  <c r="T12" i="87"/>
  <c r="T25" i="87" s="1"/>
  <c r="AI12" i="87"/>
  <c r="AI25" i="87" s="1"/>
  <c r="G12" i="87"/>
  <c r="G25" i="87" s="1"/>
  <c r="Q21" i="87"/>
  <c r="K21" i="87"/>
  <c r="BD21" i="87" s="1"/>
  <c r="AF21" i="87"/>
  <c r="AG21" i="87" s="1"/>
  <c r="AO21" i="87" s="1"/>
  <c r="X21" i="87"/>
  <c r="AD12" i="87"/>
  <c r="AD25" i="87" s="1"/>
  <c r="BC25" i="87"/>
  <c r="F12" i="87"/>
  <c r="F25" i="87" s="1"/>
  <c r="H25" i="87"/>
  <c r="Q20" i="87"/>
  <c r="K20" i="87"/>
  <c r="BD20" i="87" s="1"/>
  <c r="Q13" i="87" l="1"/>
  <c r="Q14" i="87"/>
  <c r="AF14" i="87" s="1"/>
  <c r="AG14" i="87" s="1"/>
  <c r="AO14" i="87" s="1"/>
  <c r="AF17" i="87"/>
  <c r="AG17" i="87" s="1"/>
  <c r="AO17" i="87" s="1"/>
  <c r="X17" i="87"/>
  <c r="X22" i="87"/>
  <c r="X24" i="87"/>
  <c r="K18" i="87"/>
  <c r="BD18" i="87" s="1"/>
  <c r="Q18" i="87"/>
  <c r="X18" i="87" s="1"/>
  <c r="K16" i="87"/>
  <c r="BD16" i="87" s="1"/>
  <c r="I12" i="87"/>
  <c r="I25" i="87" s="1"/>
  <c r="AF22" i="87"/>
  <c r="AG22" i="87" s="1"/>
  <c r="AO22" i="87" s="1"/>
  <c r="AP22" i="87" s="1"/>
  <c r="AQ17" i="87"/>
  <c r="AP17" i="87"/>
  <c r="AQ24" i="87"/>
  <c r="AP24" i="87"/>
  <c r="Q15" i="87"/>
  <c r="K15" i="87"/>
  <c r="BD15" i="87" s="1"/>
  <c r="Q12" i="87"/>
  <c r="Q25" i="87" s="1"/>
  <c r="J12" i="87"/>
  <c r="J25" i="87" s="1"/>
  <c r="AF13" i="87"/>
  <c r="X13" i="87"/>
  <c r="P12" i="87"/>
  <c r="P25" i="87" s="1"/>
  <c r="BD13" i="87"/>
  <c r="K12" i="87"/>
  <c r="AQ21" i="87"/>
  <c r="AP21" i="87"/>
  <c r="X23" i="87"/>
  <c r="AF23" i="87"/>
  <c r="AG23" i="87" s="1"/>
  <c r="AO23" i="87" s="1"/>
  <c r="X19" i="87"/>
  <c r="X20" i="87"/>
  <c r="AF20" i="87"/>
  <c r="AG20" i="87" s="1"/>
  <c r="AO20" i="87" s="1"/>
  <c r="AF16" i="87"/>
  <c r="AG16" i="87" s="1"/>
  <c r="AO16" i="87" s="1"/>
  <c r="X16" i="87"/>
  <c r="X14" i="87" l="1"/>
  <c r="AF18" i="87"/>
  <c r="AG18" i="87" s="1"/>
  <c r="AO18" i="87" s="1"/>
  <c r="AQ22" i="87"/>
  <c r="AP18" i="87"/>
  <c r="AQ20" i="87"/>
  <c r="AP20" i="87"/>
  <c r="AP19" i="87"/>
  <c r="AQ19" i="87"/>
  <c r="AQ23" i="87"/>
  <c r="AP23" i="87"/>
  <c r="K25" i="87"/>
  <c r="BD12" i="87"/>
  <c r="BD25" i="87" s="1"/>
  <c r="AQ18" i="87"/>
  <c r="AQ16" i="87"/>
  <c r="AP16" i="87"/>
  <c r="AG13" i="87"/>
  <c r="X15" i="87"/>
  <c r="AF15" i="87"/>
  <c r="AG15" i="87" s="1"/>
  <c r="AO15" i="87" s="1"/>
  <c r="AQ14" i="87" l="1"/>
  <c r="AP14" i="87"/>
  <c r="AQ15" i="87"/>
  <c r="AP15" i="87"/>
  <c r="AO13" i="87"/>
  <c r="AG12" i="87"/>
  <c r="AG25" i="87" s="1"/>
  <c r="AF12" i="87"/>
  <c r="AF25" i="87" s="1"/>
  <c r="X12" i="87"/>
  <c r="X25" i="87" s="1"/>
  <c r="AO12" i="87" l="1"/>
  <c r="AO25" i="87" s="1"/>
  <c r="AP13" i="87"/>
  <c r="AP12" i="87" s="1"/>
  <c r="AP25" i="87" s="1"/>
  <c r="AQ13" i="87"/>
  <c r="AQ12" i="87" s="1"/>
  <c r="AQ25" i="87" s="1"/>
  <c r="A20" i="12" l="1"/>
  <c r="E20" i="12"/>
  <c r="N20" i="12"/>
  <c r="AL20" i="12"/>
  <c r="BD20" i="12"/>
  <c r="BT20" i="12"/>
  <c r="AQ20" i="12" s="1"/>
  <c r="CB20" i="12"/>
  <c r="CD20" i="12" s="1"/>
  <c r="CQ20" i="12"/>
  <c r="CR20" i="12"/>
  <c r="CT20" i="12"/>
  <c r="I20" i="12" s="1"/>
  <c r="AH20" i="12" s="1"/>
  <c r="CU20" i="12"/>
  <c r="CV20" i="12"/>
  <c r="CW20" i="12"/>
  <c r="CX20" i="12"/>
  <c r="CY20" i="12" s="1"/>
  <c r="J20" i="12" l="1"/>
  <c r="CZ20" i="12"/>
  <c r="BQ20" i="12"/>
  <c r="BU20" i="12"/>
  <c r="BG20" i="12" s="1"/>
  <c r="AN20" i="12"/>
  <c r="AM20" i="12"/>
  <c r="K20" i="12"/>
  <c r="L20" i="12" s="1"/>
  <c r="AO20" i="12" s="1"/>
  <c r="AR20" i="12"/>
  <c r="AI20" i="12"/>
  <c r="AK20" i="12"/>
  <c r="AG20" i="12"/>
  <c r="AP20" i="12"/>
  <c r="AS20" i="12" l="1"/>
  <c r="AJ20" i="12"/>
  <c r="AU20" i="12" l="1"/>
  <c r="BZ20" i="12"/>
  <c r="CE20" i="12" s="1"/>
  <c r="BI20" i="12" s="1"/>
  <c r="BL20" i="12" s="1"/>
  <c r="AZ20" i="12"/>
  <c r="BM20" i="12" l="1"/>
  <c r="BN20" i="12"/>
  <c r="CX19" i="12" l="1"/>
  <c r="CW19" i="12"/>
  <c r="CV19" i="12"/>
  <c r="CT19" i="12"/>
  <c r="CM19" i="12"/>
  <c r="CU19" i="12" s="1"/>
  <c r="CY19" i="12" s="1"/>
  <c r="J19" i="12" s="1"/>
  <c r="CB19" i="12"/>
  <c r="CD19" i="12" s="1"/>
  <c r="BT19" i="12"/>
  <c r="BQ19" i="12"/>
  <c r="BD19" i="12"/>
  <c r="AL19" i="12"/>
  <c r="BU19" i="12"/>
  <c r="BG19" i="12" s="1"/>
  <c r="N19" i="12"/>
  <c r="AN19" i="12" s="1"/>
  <c r="I19" i="12"/>
  <c r="AM19" i="12" s="1"/>
  <c r="E19" i="12"/>
  <c r="A19" i="12"/>
  <c r="CX18" i="12"/>
  <c r="CW18" i="12"/>
  <c r="CT18" i="12"/>
  <c r="I18" i="12" s="1"/>
  <c r="AM18" i="12" s="1"/>
  <c r="CN18" i="12"/>
  <c r="CM18" i="12"/>
  <c r="CU18" i="12" s="1"/>
  <c r="CB18" i="12"/>
  <c r="CD18" i="12" s="1"/>
  <c r="BT18" i="12"/>
  <c r="BD18" i="12"/>
  <c r="AL18" i="12"/>
  <c r="BU18" i="12"/>
  <c r="BG18" i="12" s="1"/>
  <c r="N18" i="12"/>
  <c r="AN18" i="12" s="1"/>
  <c r="E18" i="12"/>
  <c r="A18" i="12"/>
  <c r="CX17" i="12"/>
  <c r="CW17" i="12"/>
  <c r="CV17" i="12"/>
  <c r="CT17" i="12"/>
  <c r="I17" i="12" s="1"/>
  <c r="AM17" i="12" s="1"/>
  <c r="CM17" i="12"/>
  <c r="CU17" i="12" s="1"/>
  <c r="CY17" i="12" s="1"/>
  <c r="J17" i="12" s="1"/>
  <c r="CB17" i="12"/>
  <c r="CD17" i="12" s="1"/>
  <c r="BU17" i="12"/>
  <c r="BG17" i="12" s="1"/>
  <c r="BT17" i="12"/>
  <c r="BD17" i="12"/>
  <c r="AL17" i="12"/>
  <c r="N17" i="12"/>
  <c r="AN17" i="12" s="1"/>
  <c r="E17" i="12"/>
  <c r="A17" i="12"/>
  <c r="CX16" i="12"/>
  <c r="CW16" i="12"/>
  <c r="CV16" i="12"/>
  <c r="CT16" i="12"/>
  <c r="I16" i="12" s="1"/>
  <c r="CM16" i="12"/>
  <c r="CU16" i="12" s="1"/>
  <c r="CB16" i="12"/>
  <c r="CD16" i="12" s="1"/>
  <c r="BT16" i="12"/>
  <c r="BD16" i="12"/>
  <c r="AL16" i="12"/>
  <c r="N16" i="12"/>
  <c r="E16" i="12"/>
  <c r="A16" i="12"/>
  <c r="A21" i="12"/>
  <c r="CX21" i="12"/>
  <c r="CW21" i="12"/>
  <c r="CV21" i="12"/>
  <c r="CU21" i="12"/>
  <c r="CT21" i="12"/>
  <c r="BQ21" i="12" s="1"/>
  <c r="CQ21" i="12"/>
  <c r="CR21" i="12" s="1"/>
  <c r="CB21" i="12"/>
  <c r="CD21" i="12" s="1"/>
  <c r="BT21" i="12"/>
  <c r="BD21" i="12"/>
  <c r="AL21" i="12"/>
  <c r="BU21" i="12"/>
  <c r="BG21" i="12" s="1"/>
  <c r="N21" i="12"/>
  <c r="E21" i="12"/>
  <c r="CY18" i="12" l="1"/>
  <c r="AQ19" i="12"/>
  <c r="AG19" i="12"/>
  <c r="BQ18" i="12"/>
  <c r="AK18" i="12" s="1"/>
  <c r="CY21" i="12"/>
  <c r="J21" i="12" s="1"/>
  <c r="CZ19" i="12"/>
  <c r="AK19" i="12"/>
  <c r="BR19" i="12"/>
  <c r="AI19" i="12" s="1"/>
  <c r="K19" i="12"/>
  <c r="L19" i="12" s="1"/>
  <c r="AR19" i="12"/>
  <c r="AS19" i="12"/>
  <c r="CQ19" i="12"/>
  <c r="CR19" i="12" s="1"/>
  <c r="AQ18" i="12"/>
  <c r="AG18" i="12"/>
  <c r="BQ17" i="12"/>
  <c r="AJ17" i="12" s="1"/>
  <c r="CZ18" i="12"/>
  <c r="J18" i="12"/>
  <c r="AJ18" i="12"/>
  <c r="BR18" i="12"/>
  <c r="AI18" i="12" s="1"/>
  <c r="K18" i="12"/>
  <c r="L18" i="12" s="1"/>
  <c r="AO18" i="12" s="1"/>
  <c r="AR18" i="12"/>
  <c r="AS18" i="12"/>
  <c r="CQ18" i="12"/>
  <c r="CR18" i="12" s="1"/>
  <c r="AN16" i="12"/>
  <c r="AQ17" i="12"/>
  <c r="CZ17" i="12"/>
  <c r="K17" i="12"/>
  <c r="L17" i="12" s="1"/>
  <c r="AR17" i="12"/>
  <c r="CQ17" i="12"/>
  <c r="CR17" i="12" s="1"/>
  <c r="AR16" i="12"/>
  <c r="AM16" i="12"/>
  <c r="BQ16" i="12"/>
  <c r="AK16" i="12" s="1"/>
  <c r="CY16" i="12"/>
  <c r="J16" i="12" s="1"/>
  <c r="K16" i="12" s="1"/>
  <c r="L16" i="12" s="1"/>
  <c r="AO16" i="12" s="1"/>
  <c r="AQ16" i="12"/>
  <c r="BU16" i="12"/>
  <c r="BG16" i="12" s="1"/>
  <c r="AQ21" i="12"/>
  <c r="CZ21" i="12"/>
  <c r="CQ16" i="12"/>
  <c r="CR16" i="12" s="1"/>
  <c r="AN21" i="12"/>
  <c r="BR21" i="12"/>
  <c r="AG21" i="12"/>
  <c r="AK21" i="12"/>
  <c r="I21" i="12"/>
  <c r="K21" i="12" s="1"/>
  <c r="L21" i="12" s="1"/>
  <c r="AO21" i="12" s="1"/>
  <c r="AO19" i="12" l="1"/>
  <c r="AJ19" i="12"/>
  <c r="AO17" i="12"/>
  <c r="BR17" i="12"/>
  <c r="AI17" i="12" s="1"/>
  <c r="AK17" i="12"/>
  <c r="AG17" i="12"/>
  <c r="AH19" i="12"/>
  <c r="AU19" i="12" s="1"/>
  <c r="AP19" i="12"/>
  <c r="AH18" i="12"/>
  <c r="AU18" i="12" s="1"/>
  <c r="AP18" i="12"/>
  <c r="AS17" i="12"/>
  <c r="BR16" i="12"/>
  <c r="AP16" i="12" s="1"/>
  <c r="CZ16" i="12"/>
  <c r="AH17" i="12"/>
  <c r="AP17" i="12"/>
  <c r="AJ16" i="12"/>
  <c r="AG16" i="12"/>
  <c r="AS16" i="12"/>
  <c r="AI16" i="12"/>
  <c r="AH16" i="12"/>
  <c r="AR21" i="12"/>
  <c r="AM21" i="12"/>
  <c r="AI21" i="12"/>
  <c r="AH21" i="12"/>
  <c r="AJ21" i="12"/>
  <c r="AP21" i="12"/>
  <c r="AS21" i="12"/>
  <c r="O22" i="12"/>
  <c r="H14" i="12"/>
  <c r="O14" i="12"/>
  <c r="T14" i="12"/>
  <c r="U14" i="12"/>
  <c r="V14" i="12"/>
  <c r="W14" i="12"/>
  <c r="Y14" i="12"/>
  <c r="Z14" i="12"/>
  <c r="AF14" i="12"/>
  <c r="AV14" i="12"/>
  <c r="AW14" i="12"/>
  <c r="AX14" i="12"/>
  <c r="BA14" i="12"/>
  <c r="BB14" i="12"/>
  <c r="BC14" i="12"/>
  <c r="BE14" i="12"/>
  <c r="BF14" i="12"/>
  <c r="BJ14" i="12"/>
  <c r="BO14" i="12"/>
  <c r="BP14" i="12"/>
  <c r="BS14" i="12"/>
  <c r="BV14" i="12"/>
  <c r="BW14" i="12"/>
  <c r="BX14" i="12"/>
  <c r="CA14" i="12"/>
  <c r="CC14" i="12"/>
  <c r="CH14" i="12"/>
  <c r="CI14" i="12"/>
  <c r="CJ14" i="12"/>
  <c r="CK14" i="12"/>
  <c r="CL14" i="12"/>
  <c r="CN14" i="12"/>
  <c r="CO14" i="12"/>
  <c r="CP14" i="12"/>
  <c r="CS14" i="12"/>
  <c r="AU16" i="12" l="1"/>
  <c r="AU17" i="12"/>
  <c r="AU21" i="12"/>
  <c r="AZ15" i="2"/>
  <c r="AZ14" i="2"/>
  <c r="AZ13" i="2"/>
  <c r="AZ12" i="2"/>
  <c r="AZ11" i="2"/>
  <c r="AZ10" i="2"/>
  <c r="AZ9" i="2"/>
  <c r="AZ8" i="2"/>
  <c r="AZ7" i="2"/>
  <c r="AZ6" i="2"/>
  <c r="AZ5" i="2"/>
  <c r="BG23" i="12"/>
  <c r="X14" i="12" l="1"/>
  <c r="Q14" i="12" l="1"/>
  <c r="S14" i="12"/>
  <c r="AD14" i="12" l="1"/>
  <c r="P14" i="12"/>
  <c r="R14" i="12"/>
  <c r="AA14" i="12" l="1"/>
  <c r="AC14" i="12"/>
  <c r="AB14" i="12" l="1"/>
  <c r="E6" i="71" l="1"/>
  <c r="E5" i="71"/>
  <c r="E4" i="71"/>
  <c r="AT7" i="2" l="1"/>
  <c r="AT8" i="2"/>
  <c r="AT9" i="2"/>
  <c r="AT10" i="2"/>
  <c r="AT11" i="2"/>
  <c r="AT13" i="2"/>
  <c r="AT14" i="2"/>
  <c r="AT15" i="2"/>
  <c r="AT4" i="2"/>
  <c r="AT5" i="2"/>
  <c r="AT6" i="2"/>
  <c r="AT12" i="2"/>
  <c r="CF14" i="12" l="1"/>
  <c r="AF15" i="2"/>
  <c r="AF10" i="2"/>
  <c r="AF14" i="2"/>
  <c r="AF12" i="2"/>
  <c r="AF11" i="2"/>
  <c r="AF8" i="2"/>
  <c r="AF6" i="2"/>
  <c r="AF5" i="2"/>
  <c r="AF9" i="2"/>
  <c r="AF7" i="2"/>
  <c r="AF13" i="2"/>
  <c r="BZ16" i="12" l="1"/>
  <c r="CE16" i="12" s="1"/>
  <c r="BI16" i="12" s="1"/>
  <c r="BL16" i="12" s="1"/>
  <c r="AZ16" i="12"/>
  <c r="BZ17" i="12"/>
  <c r="CE17" i="12" s="1"/>
  <c r="BI17" i="12" s="1"/>
  <c r="BL17" i="12" s="1"/>
  <c r="AZ17" i="12"/>
  <c r="BZ19" i="12"/>
  <c r="CE19" i="12" s="1"/>
  <c r="BI19" i="12" s="1"/>
  <c r="BL19" i="12" s="1"/>
  <c r="AZ19" i="12"/>
  <c r="BZ18" i="12"/>
  <c r="CE18" i="12" s="1"/>
  <c r="BI18" i="12" s="1"/>
  <c r="BL18" i="12" s="1"/>
  <c r="AZ18" i="12"/>
  <c r="AT14" i="12"/>
  <c r="CG14" i="12"/>
  <c r="BM18" i="12" l="1"/>
  <c r="BN16" i="12"/>
  <c r="BM19" i="12"/>
  <c r="BM17" i="12"/>
  <c r="BN18" i="12"/>
  <c r="BN19" i="12"/>
  <c r="BN17" i="12"/>
  <c r="BM16" i="12"/>
  <c r="AZ21" i="12"/>
  <c r="BZ21" i="12"/>
  <c r="CE21" i="12" s="1"/>
  <c r="BI21" i="12" s="1"/>
  <c r="BL21" i="12" s="1"/>
  <c r="BN21" i="12" s="1"/>
  <c r="A624" i="84"/>
  <c r="CQ623" i="84"/>
  <c r="CP623" i="84"/>
  <c r="CO623" i="84"/>
  <c r="CN623" i="84"/>
  <c r="CM623" i="84"/>
  <c r="I623" i="84" s="1"/>
  <c r="CJ623" i="84"/>
  <c r="CK623" i="84" s="1"/>
  <c r="BU623" i="84"/>
  <c r="BW623" i="84" s="1"/>
  <c r="BN623" i="84"/>
  <c r="BB623" i="84" s="1"/>
  <c r="BM623" i="84"/>
  <c r="AO623" i="84" s="1"/>
  <c r="BJ623" i="84"/>
  <c r="BA623" i="84"/>
  <c r="AY623" i="84"/>
  <c r="AX623" i="84"/>
  <c r="AW623" i="84"/>
  <c r="AZ623" i="84" s="1"/>
  <c r="AL623" i="84"/>
  <c r="AK623" i="84"/>
  <c r="N623" i="84"/>
  <c r="M623" i="84"/>
  <c r="E623" i="84"/>
  <c r="A623" i="84"/>
  <c r="CQ622" i="84"/>
  <c r="CP622" i="84"/>
  <c r="CO622" i="84"/>
  <c r="CN622" i="84"/>
  <c r="CM622" i="84"/>
  <c r="CJ622" i="84"/>
  <c r="CK622" i="84" s="1"/>
  <c r="BU622" i="84"/>
  <c r="BW622" i="84" s="1"/>
  <c r="BM622" i="84"/>
  <c r="AO622" i="84" s="1"/>
  <c r="BJ622" i="84"/>
  <c r="BA622" i="84"/>
  <c r="AY622" i="84"/>
  <c r="AX622" i="84"/>
  <c r="AW622" i="84"/>
  <c r="AZ622" i="84" s="1"/>
  <c r="AK622" i="84"/>
  <c r="N622" i="84"/>
  <c r="AL622" i="84" s="1"/>
  <c r="M622" i="84"/>
  <c r="I622" i="84"/>
  <c r="E622" i="84"/>
  <c r="A622" i="84"/>
  <c r="CQ621" i="84"/>
  <c r="CP621" i="84"/>
  <c r="CO621" i="84"/>
  <c r="CN621" i="84"/>
  <c r="CM621" i="84"/>
  <c r="CJ621" i="84"/>
  <c r="CK621" i="84" s="1"/>
  <c r="BU621" i="84"/>
  <c r="BW621" i="84" s="1"/>
  <c r="BM621" i="84"/>
  <c r="BA621" i="84"/>
  <c r="AY621" i="84"/>
  <c r="AX621" i="84"/>
  <c r="AW621" i="84"/>
  <c r="AZ621" i="84" s="1"/>
  <c r="AO621" i="84"/>
  <c r="AK621" i="84"/>
  <c r="N621" i="84"/>
  <c r="AL621" i="84" s="1"/>
  <c r="M621" i="84"/>
  <c r="E621" i="84"/>
  <c r="A621" i="84"/>
  <c r="CQ620" i="84"/>
  <c r="CP620" i="84"/>
  <c r="CO620" i="84"/>
  <c r="CN620" i="84"/>
  <c r="CM620" i="84"/>
  <c r="I620" i="84" s="1"/>
  <c r="CJ620" i="84"/>
  <c r="CK620" i="84" s="1"/>
  <c r="BU620" i="84"/>
  <c r="BW620" i="84" s="1"/>
  <c r="BM620" i="84"/>
  <c r="AO620" i="84" s="1"/>
  <c r="BA620" i="84"/>
  <c r="AZ620" i="84"/>
  <c r="AY620" i="84"/>
  <c r="AX620" i="84"/>
  <c r="AW620" i="84"/>
  <c r="AK620" i="84"/>
  <c r="N620" i="84"/>
  <c r="AL620" i="84" s="1"/>
  <c r="M620" i="84"/>
  <c r="E620" i="84"/>
  <c r="A620" i="84"/>
  <c r="CQ619" i="84"/>
  <c r="CP619" i="84"/>
  <c r="CO619" i="84"/>
  <c r="CN619" i="84"/>
  <c r="CR619" i="84" s="1"/>
  <c r="J619" i="84" s="1"/>
  <c r="CM619" i="84"/>
  <c r="CJ619" i="84"/>
  <c r="CK619" i="84" s="1"/>
  <c r="BW619" i="84"/>
  <c r="BU619" i="84"/>
  <c r="BM619" i="84"/>
  <c r="AO619" i="84" s="1"/>
  <c r="BA619" i="84"/>
  <c r="AY619" i="84"/>
  <c r="AX619" i="84"/>
  <c r="AW619" i="84"/>
  <c r="AZ619" i="84" s="1"/>
  <c r="AL619" i="84"/>
  <c r="AK619" i="84"/>
  <c r="BN619" i="84"/>
  <c r="BB619" i="84" s="1"/>
  <c r="N619" i="84"/>
  <c r="M619" i="84"/>
  <c r="E619" i="84"/>
  <c r="A619" i="84"/>
  <c r="CQ618" i="84"/>
  <c r="CP618" i="84"/>
  <c r="CO618" i="84"/>
  <c r="CN618" i="84"/>
  <c r="CM618" i="84"/>
  <c r="CJ618" i="84"/>
  <c r="CK618" i="84" s="1"/>
  <c r="BW618" i="84"/>
  <c r="BU618" i="84"/>
  <c r="BN618" i="84"/>
  <c r="BB618" i="84" s="1"/>
  <c r="BM618" i="84"/>
  <c r="AO618" i="84" s="1"/>
  <c r="BJ618" i="84"/>
  <c r="BA618" i="84"/>
  <c r="AY618" i="84"/>
  <c r="AX618" i="84"/>
  <c r="AW618" i="84"/>
  <c r="AZ618" i="84" s="1"/>
  <c r="BE618" i="84" s="1"/>
  <c r="AK618" i="84"/>
  <c r="N618" i="84"/>
  <c r="AL618" i="84" s="1"/>
  <c r="M618" i="84"/>
  <c r="I618" i="84"/>
  <c r="E618" i="84"/>
  <c r="A618" i="84"/>
  <c r="CQ617" i="84"/>
  <c r="CP617" i="84"/>
  <c r="CO617" i="84"/>
  <c r="CN617" i="84"/>
  <c r="CM617" i="84"/>
  <c r="I617" i="84" s="1"/>
  <c r="CJ617" i="84"/>
  <c r="CK617" i="84" s="1"/>
  <c r="BW617" i="84"/>
  <c r="BU617" i="84"/>
  <c r="BM617" i="84"/>
  <c r="BJ617" i="84"/>
  <c r="BK617" i="84" s="1"/>
  <c r="BA617" i="84"/>
  <c r="AY617" i="84"/>
  <c r="AX617" i="84"/>
  <c r="AW617" i="84"/>
  <c r="AZ617" i="84" s="1"/>
  <c r="AO617" i="84"/>
  <c r="AK617" i="84"/>
  <c r="N617" i="84"/>
  <c r="AL617" i="84" s="1"/>
  <c r="M617" i="84"/>
  <c r="E617" i="84"/>
  <c r="A617" i="84"/>
  <c r="CQ616" i="84"/>
  <c r="CP616" i="84"/>
  <c r="CO616" i="84"/>
  <c r="CN616" i="84"/>
  <c r="CM616" i="84"/>
  <c r="CK616" i="84"/>
  <c r="CJ616" i="84"/>
  <c r="BU616" i="84"/>
  <c r="BW616" i="84" s="1"/>
  <c r="BM616" i="84"/>
  <c r="BA616" i="84"/>
  <c r="AY616" i="84"/>
  <c r="AX616" i="84"/>
  <c r="AW616" i="84"/>
  <c r="AO616" i="84"/>
  <c r="AK616" i="84"/>
  <c r="N616" i="84"/>
  <c r="AL616" i="84" s="1"/>
  <c r="M616" i="84"/>
  <c r="E616" i="84"/>
  <c r="A616" i="84"/>
  <c r="CQ615" i="84"/>
  <c r="CP615" i="84"/>
  <c r="CO615" i="84"/>
  <c r="CN615" i="84"/>
  <c r="CM615" i="84"/>
  <c r="BJ615" i="84" s="1"/>
  <c r="CJ615" i="84"/>
  <c r="CK615" i="84" s="1"/>
  <c r="BU615" i="84"/>
  <c r="BW615" i="84" s="1"/>
  <c r="BM615" i="84"/>
  <c r="AO615" i="84" s="1"/>
  <c r="BA615" i="84"/>
  <c r="AZ615" i="84"/>
  <c r="AY615" i="84"/>
  <c r="AX615" i="84"/>
  <c r="AW615" i="84"/>
  <c r="AK615" i="84"/>
  <c r="AI615" i="84"/>
  <c r="N615" i="84"/>
  <c r="AL615" i="84" s="1"/>
  <c r="M615" i="84"/>
  <c r="I615" i="84"/>
  <c r="E615" i="84"/>
  <c r="A615" i="84"/>
  <c r="CQ614" i="84"/>
  <c r="CP614" i="84"/>
  <c r="CO614" i="84"/>
  <c r="CN614" i="84"/>
  <c r="CR614" i="84" s="1"/>
  <c r="CM614" i="84"/>
  <c r="CJ614" i="84"/>
  <c r="CK614" i="84" s="1"/>
  <c r="BU614" i="84"/>
  <c r="BW614" i="84" s="1"/>
  <c r="BN614" i="84"/>
  <c r="BB614" i="84" s="1"/>
  <c r="BM614" i="84"/>
  <c r="AO614" i="84" s="1"/>
  <c r="BJ614" i="84"/>
  <c r="BA614" i="84"/>
  <c r="AY614" i="84"/>
  <c r="AX614" i="84"/>
  <c r="AW614" i="84"/>
  <c r="AK614" i="84"/>
  <c r="N614" i="84"/>
  <c r="AL614" i="84" s="1"/>
  <c r="M614" i="84"/>
  <c r="I614" i="84"/>
  <c r="E614" i="84"/>
  <c r="A614" i="84"/>
  <c r="CQ613" i="84"/>
  <c r="CP613" i="84"/>
  <c r="CO613" i="84"/>
  <c r="CN613" i="84"/>
  <c r="CM613" i="84"/>
  <c r="I613" i="84" s="1"/>
  <c r="CJ613" i="84"/>
  <c r="CK613" i="84" s="1"/>
  <c r="BU613" i="84"/>
  <c r="BW613" i="84" s="1"/>
  <c r="BM613" i="84"/>
  <c r="BJ613" i="84"/>
  <c r="BA613" i="84"/>
  <c r="AY613" i="84"/>
  <c r="AX613" i="84"/>
  <c r="AW613" i="84"/>
  <c r="AZ613" i="84" s="1"/>
  <c r="AO613" i="84"/>
  <c r="AL613" i="84"/>
  <c r="AK613" i="84"/>
  <c r="Q601" i="84"/>
  <c r="N613" i="84"/>
  <c r="M613" i="84"/>
  <c r="E613" i="84"/>
  <c r="A613" i="84"/>
  <c r="CQ612" i="84"/>
  <c r="CP612" i="84"/>
  <c r="CO612" i="84"/>
  <c r="CN612" i="84"/>
  <c r="CM612" i="84"/>
  <c r="I612" i="84" s="1"/>
  <c r="CJ612" i="84"/>
  <c r="CK612" i="84" s="1"/>
  <c r="BU612" i="84"/>
  <c r="BW612" i="84" s="1"/>
  <c r="BM612" i="84"/>
  <c r="AO612" i="84" s="1"/>
  <c r="BJ612" i="84"/>
  <c r="BA612" i="84"/>
  <c r="AY612" i="84"/>
  <c r="AX612" i="84"/>
  <c r="AW612" i="84"/>
  <c r="AK612" i="84"/>
  <c r="N612" i="84"/>
  <c r="AL612" i="84" s="1"/>
  <c r="M612" i="84"/>
  <c r="E612" i="84"/>
  <c r="A612" i="84"/>
  <c r="CQ611" i="84"/>
  <c r="CP611" i="84"/>
  <c r="CO611" i="84"/>
  <c r="CN611" i="84"/>
  <c r="CR611" i="84" s="1"/>
  <c r="CM611" i="84"/>
  <c r="CJ611" i="84"/>
  <c r="CK611" i="84" s="1"/>
  <c r="BU611" i="84"/>
  <c r="BW611" i="84" s="1"/>
  <c r="BM611" i="84"/>
  <c r="AO611" i="84" s="1"/>
  <c r="BA611" i="84"/>
  <c r="AY611" i="84"/>
  <c r="AX611" i="84"/>
  <c r="AZ611" i="84" s="1"/>
  <c r="AW611" i="84"/>
  <c r="AK611" i="84"/>
  <c r="N611" i="84"/>
  <c r="AL611" i="84" s="1"/>
  <c r="M611" i="84"/>
  <c r="J611" i="84"/>
  <c r="I611" i="84"/>
  <c r="E611" i="84"/>
  <c r="A611" i="84"/>
  <c r="CQ610" i="84"/>
  <c r="CP610" i="84"/>
  <c r="CO610" i="84"/>
  <c r="CN610" i="84"/>
  <c r="CM610" i="84"/>
  <c r="CJ610" i="84"/>
  <c r="CK610" i="84" s="1"/>
  <c r="BW610" i="84"/>
  <c r="BU610" i="84"/>
  <c r="BM610" i="84"/>
  <c r="BA610" i="84"/>
  <c r="AY610" i="84"/>
  <c r="AX610" i="84"/>
  <c r="AW610" i="84"/>
  <c r="AO610" i="84"/>
  <c r="AK610" i="84"/>
  <c r="BN610" i="84"/>
  <c r="BB610" i="84" s="1"/>
  <c r="N610" i="84"/>
  <c r="AL610" i="84" s="1"/>
  <c r="M610" i="84"/>
  <c r="I610" i="84"/>
  <c r="E610" i="84"/>
  <c r="A610" i="84"/>
  <c r="CQ609" i="84"/>
  <c r="CP609" i="84"/>
  <c r="CO609" i="84"/>
  <c r="CN609" i="84"/>
  <c r="CM609" i="84"/>
  <c r="BJ609" i="84" s="1"/>
  <c r="BK609" i="84" s="1"/>
  <c r="CJ609" i="84"/>
  <c r="CK609" i="84" s="1"/>
  <c r="BU609" i="84"/>
  <c r="BW609" i="84" s="1"/>
  <c r="BN609" i="84"/>
  <c r="BB609" i="84" s="1"/>
  <c r="BM609" i="84"/>
  <c r="AO609" i="84" s="1"/>
  <c r="BA609" i="84"/>
  <c r="AY609" i="84"/>
  <c r="AX609" i="84"/>
  <c r="AW609" i="84"/>
  <c r="AK609" i="84"/>
  <c r="AJ609" i="84"/>
  <c r="N609" i="84"/>
  <c r="AL609" i="84" s="1"/>
  <c r="M609" i="84"/>
  <c r="I609" i="84"/>
  <c r="E609" i="84"/>
  <c r="A609" i="84"/>
  <c r="CQ608" i="84"/>
  <c r="CP608" i="84"/>
  <c r="CO608" i="84"/>
  <c r="CN608" i="84"/>
  <c r="CM608" i="84"/>
  <c r="I608" i="84" s="1"/>
  <c r="CJ608" i="84"/>
  <c r="CK608" i="84" s="1"/>
  <c r="BU608" i="84"/>
  <c r="BW608" i="84" s="1"/>
  <c r="BM608" i="84"/>
  <c r="AO608" i="84" s="1"/>
  <c r="BJ608" i="84"/>
  <c r="BA608" i="84"/>
  <c r="AY608" i="84"/>
  <c r="AX608" i="84"/>
  <c r="AW608" i="84"/>
  <c r="AZ608" i="84" s="1"/>
  <c r="AK608" i="84"/>
  <c r="N608" i="84"/>
  <c r="AL608" i="84" s="1"/>
  <c r="M608" i="84"/>
  <c r="E608" i="84"/>
  <c r="A608" i="84"/>
  <c r="CQ607" i="84"/>
  <c r="CP607" i="84"/>
  <c r="CO607" i="84"/>
  <c r="CN607" i="84"/>
  <c r="CR607" i="84" s="1"/>
  <c r="J607" i="84" s="1"/>
  <c r="CM607" i="84"/>
  <c r="CJ607" i="84"/>
  <c r="CK607" i="84" s="1"/>
  <c r="BU607" i="84"/>
  <c r="BW607" i="84" s="1"/>
  <c r="BM607" i="84"/>
  <c r="AO607" i="84" s="1"/>
  <c r="BA607" i="84"/>
  <c r="AX607" i="84"/>
  <c r="AZ607" i="84" s="1"/>
  <c r="AL607" i="84"/>
  <c r="AK607" i="84"/>
  <c r="AJ607" i="84"/>
  <c r="AF607" i="84"/>
  <c r="N607" i="84"/>
  <c r="M607" i="84"/>
  <c r="I607" i="84"/>
  <c r="E607" i="84"/>
  <c r="A607" i="84"/>
  <c r="CQ606" i="84"/>
  <c r="CP606" i="84"/>
  <c r="CO606" i="84"/>
  <c r="CN606" i="84"/>
  <c r="CM606" i="84"/>
  <c r="CJ606" i="84"/>
  <c r="CK606" i="84" s="1"/>
  <c r="BU606" i="84"/>
  <c r="BW606" i="84" s="1"/>
  <c r="BM606" i="84"/>
  <c r="BA606" i="84"/>
  <c r="AY606" i="84"/>
  <c r="AX606" i="84"/>
  <c r="AW606" i="84"/>
  <c r="AZ606" i="84" s="1"/>
  <c r="AO606" i="84"/>
  <c r="AK606" i="84"/>
  <c r="BN606" i="84"/>
  <c r="N606" i="84"/>
  <c r="AL606" i="84" s="1"/>
  <c r="M606" i="84"/>
  <c r="E606" i="84"/>
  <c r="A606" i="84"/>
  <c r="CQ605" i="84"/>
  <c r="CP605" i="84"/>
  <c r="CO605" i="84"/>
  <c r="CN605" i="84"/>
  <c r="CM605" i="84"/>
  <c r="CJ605" i="84"/>
  <c r="CK605" i="84" s="1"/>
  <c r="BU605" i="84"/>
  <c r="BN605" i="84"/>
  <c r="BM605" i="84"/>
  <c r="AO605" i="84" s="1"/>
  <c r="BA605" i="84"/>
  <c r="AY605" i="84"/>
  <c r="AX605" i="84"/>
  <c r="AW605" i="84"/>
  <c r="AZ605" i="84" s="1"/>
  <c r="AK605" i="84"/>
  <c r="S601" i="84"/>
  <c r="N605" i="84"/>
  <c r="AL605" i="84" s="1"/>
  <c r="M605" i="84"/>
  <c r="E605" i="84"/>
  <c r="A605" i="84"/>
  <c r="CQ604" i="84"/>
  <c r="CP604" i="84"/>
  <c r="CO604" i="84"/>
  <c r="CN604" i="84"/>
  <c r="CM604" i="84"/>
  <c r="CJ604" i="84"/>
  <c r="CK604" i="84" s="1"/>
  <c r="BU604" i="84"/>
  <c r="BW604" i="84" s="1"/>
  <c r="BM604" i="84"/>
  <c r="AO604" i="84" s="1"/>
  <c r="BA604" i="84"/>
  <c r="AY604" i="84"/>
  <c r="AX604" i="84"/>
  <c r="AW604" i="84"/>
  <c r="AK604" i="84"/>
  <c r="N604" i="84"/>
  <c r="AL604" i="84" s="1"/>
  <c r="M604" i="84"/>
  <c r="E604" i="84"/>
  <c r="A604" i="84"/>
  <c r="CQ603" i="84"/>
  <c r="CP603" i="84"/>
  <c r="CO603" i="84"/>
  <c r="CN603" i="84"/>
  <c r="CR603" i="84" s="1"/>
  <c r="J603" i="84" s="1"/>
  <c r="CM603" i="84"/>
  <c r="CK603" i="84"/>
  <c r="CJ603" i="84"/>
  <c r="BU603" i="84"/>
  <c r="BW603" i="84" s="1"/>
  <c r="BM603" i="84"/>
  <c r="BA603" i="84"/>
  <c r="AY603" i="84"/>
  <c r="AZ603" i="84" s="1"/>
  <c r="AX603" i="84"/>
  <c r="AW603" i="84"/>
  <c r="AO603" i="84"/>
  <c r="AL603" i="84"/>
  <c r="AK603" i="84"/>
  <c r="N603" i="84"/>
  <c r="M603" i="84"/>
  <c r="E603" i="84"/>
  <c r="A603" i="84"/>
  <c r="CQ602" i="84"/>
  <c r="CP602" i="84"/>
  <c r="CO602" i="84"/>
  <c r="CM602" i="84"/>
  <c r="I602" i="84" s="1"/>
  <c r="CF602" i="84"/>
  <c r="CJ602" i="84" s="1"/>
  <c r="BW602" i="84"/>
  <c r="BU602" i="84"/>
  <c r="BM602" i="84"/>
  <c r="AO602" i="84" s="1"/>
  <c r="BA602" i="84"/>
  <c r="AY602" i="84"/>
  <c r="AX602" i="84"/>
  <c r="AW602" i="84"/>
  <c r="AZ602" i="84" s="1"/>
  <c r="AP601" i="84"/>
  <c r="AK602" i="84"/>
  <c r="N602" i="84"/>
  <c r="AL602" i="84" s="1"/>
  <c r="M602" i="84"/>
  <c r="E602" i="84"/>
  <c r="A602" i="84"/>
  <c r="CV601" i="84"/>
  <c r="CU601" i="84"/>
  <c r="CT601" i="84"/>
  <c r="CL601" i="84"/>
  <c r="CI601" i="84"/>
  <c r="CH601" i="84"/>
  <c r="CG601" i="84"/>
  <c r="CE601" i="84"/>
  <c r="CD601" i="84"/>
  <c r="CC601" i="84"/>
  <c r="CB601" i="84"/>
  <c r="CA601" i="84"/>
  <c r="BZ601" i="84"/>
  <c r="BZ587" i="84" s="1"/>
  <c r="BY601" i="84"/>
  <c r="BV601" i="84"/>
  <c r="BT601" i="84"/>
  <c r="BR601" i="84"/>
  <c r="BQ601" i="84"/>
  <c r="BP601" i="84"/>
  <c r="BO601" i="84"/>
  <c r="BL601" i="84"/>
  <c r="BI601" i="84"/>
  <c r="BC601" i="84"/>
  <c r="AU601" i="84"/>
  <c r="AT601" i="84"/>
  <c r="AS601" i="84"/>
  <c r="AR601" i="84"/>
  <c r="AE601" i="84"/>
  <c r="AE587" i="84" s="1"/>
  <c r="AC601" i="84"/>
  <c r="AB601" i="84"/>
  <c r="AA601" i="84"/>
  <c r="Z601" i="84"/>
  <c r="Y601" i="84"/>
  <c r="X601" i="84"/>
  <c r="W601" i="84"/>
  <c r="V601" i="84"/>
  <c r="U601" i="84"/>
  <c r="T601" i="84"/>
  <c r="O601" i="84"/>
  <c r="H601" i="84"/>
  <c r="G601" i="84"/>
  <c r="CQ600" i="84"/>
  <c r="CP600" i="84"/>
  <c r="CO600" i="84"/>
  <c r="CN600" i="84"/>
  <c r="CM600" i="84"/>
  <c r="I600" i="84" s="1"/>
  <c r="CJ600" i="84"/>
  <c r="CK600" i="84" s="1"/>
  <c r="BW600" i="84"/>
  <c r="BU600" i="84"/>
  <c r="BM600" i="84"/>
  <c r="AO600" i="84" s="1"/>
  <c r="BJ600" i="84"/>
  <c r="BA600" i="84"/>
  <c r="AY600" i="84"/>
  <c r="AX600" i="84"/>
  <c r="AW600" i="84"/>
  <c r="AK600" i="84"/>
  <c r="N600" i="84"/>
  <c r="AL600" i="84" s="1"/>
  <c r="M600" i="84"/>
  <c r="E600" i="84"/>
  <c r="A600" i="84"/>
  <c r="CQ599" i="84"/>
  <c r="CP599" i="84"/>
  <c r="CO599" i="84"/>
  <c r="CM599" i="84"/>
  <c r="CJ599" i="84"/>
  <c r="CK599" i="84" s="1"/>
  <c r="CF599" i="84"/>
  <c r="CN599" i="84" s="1"/>
  <c r="BU599" i="84"/>
  <c r="BW599" i="84" s="1"/>
  <c r="BM599" i="84"/>
  <c r="BA599" i="84"/>
  <c r="AY599" i="84"/>
  <c r="AX599" i="84"/>
  <c r="AW599" i="84"/>
  <c r="AO599" i="84"/>
  <c r="AK599" i="84"/>
  <c r="N599" i="84"/>
  <c r="AL599" i="84" s="1"/>
  <c r="M599" i="84"/>
  <c r="E599" i="84"/>
  <c r="A599" i="84"/>
  <c r="CQ598" i="84"/>
  <c r="CP598" i="84"/>
  <c r="CO598" i="84"/>
  <c r="CN598" i="84"/>
  <c r="CR598" i="84" s="1"/>
  <c r="J598" i="84" s="1"/>
  <c r="CM598" i="84"/>
  <c r="CJ598" i="84"/>
  <c r="CK598" i="84" s="1"/>
  <c r="BU598" i="84"/>
  <c r="BW598" i="84" s="1"/>
  <c r="BM598" i="84"/>
  <c r="BA598" i="84"/>
  <c r="AY598" i="84"/>
  <c r="AX598" i="84"/>
  <c r="AW598" i="84"/>
  <c r="AO598" i="84"/>
  <c r="AK598" i="84"/>
  <c r="N598" i="84"/>
  <c r="AL598" i="84" s="1"/>
  <c r="M598" i="84"/>
  <c r="E598" i="84"/>
  <c r="A598" i="84"/>
  <c r="CQ597" i="84"/>
  <c r="CP597" i="84"/>
  <c r="CO597" i="84"/>
  <c r="CN597" i="84"/>
  <c r="CR597" i="84" s="1"/>
  <c r="CM597" i="84"/>
  <c r="BJ597" i="84" s="1"/>
  <c r="CK597" i="84"/>
  <c r="CK593" i="84" s="1"/>
  <c r="CJ597" i="84"/>
  <c r="CF597" i="84"/>
  <c r="BW597" i="84"/>
  <c r="BU597" i="84"/>
  <c r="BN597" i="84"/>
  <c r="BM597" i="84"/>
  <c r="AO597" i="84" s="1"/>
  <c r="BA597" i="84"/>
  <c r="AY597" i="84"/>
  <c r="AX597" i="84"/>
  <c r="AW597" i="84"/>
  <c r="AK597" i="84"/>
  <c r="N597" i="84"/>
  <c r="AL597" i="84" s="1"/>
  <c r="M597" i="84"/>
  <c r="I597" i="84"/>
  <c r="E597" i="84"/>
  <c r="A597" i="84"/>
  <c r="CQ596" i="84"/>
  <c r="CP596" i="84"/>
  <c r="CO596" i="84"/>
  <c r="CN596" i="84"/>
  <c r="CM596" i="84"/>
  <c r="CJ596" i="84"/>
  <c r="CK596" i="84" s="1"/>
  <c r="BU596" i="84"/>
  <c r="BW596" i="84" s="1"/>
  <c r="BM596" i="84"/>
  <c r="AO596" i="84" s="1"/>
  <c r="BA596" i="84"/>
  <c r="AY596" i="84"/>
  <c r="AX596" i="84"/>
  <c r="AW596" i="84"/>
  <c r="AZ596" i="84" s="1"/>
  <c r="AK596" i="84"/>
  <c r="BN596" i="84"/>
  <c r="N596" i="84"/>
  <c r="AL596" i="84" s="1"/>
  <c r="M596" i="84"/>
  <c r="E596" i="84"/>
  <c r="A596" i="84"/>
  <c r="CQ595" i="84"/>
  <c r="CP595" i="84"/>
  <c r="CO595" i="84"/>
  <c r="CM595" i="84"/>
  <c r="I595" i="84" s="1"/>
  <c r="CF595" i="84"/>
  <c r="CJ595" i="84" s="1"/>
  <c r="CK595" i="84" s="1"/>
  <c r="BU595" i="84"/>
  <c r="BW595" i="84" s="1"/>
  <c r="BN595" i="84"/>
  <c r="BB595" i="84" s="1"/>
  <c r="BM595" i="84"/>
  <c r="BJ595" i="84"/>
  <c r="BK595" i="84" s="1"/>
  <c r="BA595" i="84"/>
  <c r="AY595" i="84"/>
  <c r="AX595" i="84"/>
  <c r="AW595" i="84"/>
  <c r="AL595" i="84"/>
  <c r="AK595" i="84"/>
  <c r="N595" i="84"/>
  <c r="M595" i="84"/>
  <c r="E595" i="84"/>
  <c r="A595" i="84"/>
  <c r="CQ594" i="84"/>
  <c r="CP594" i="84"/>
  <c r="CO594" i="84"/>
  <c r="CN594" i="84"/>
  <c r="CM594" i="84"/>
  <c r="BB594" i="84" s="1"/>
  <c r="CJ594" i="84"/>
  <c r="CK594" i="84" s="1"/>
  <c r="BU594" i="84"/>
  <c r="BN594" i="84"/>
  <c r="BM594" i="84"/>
  <c r="BD593" i="84"/>
  <c r="BA594" i="84"/>
  <c r="AY594" i="84"/>
  <c r="AX594" i="84"/>
  <c r="AW594" i="84"/>
  <c r="AW593" i="84" s="1"/>
  <c r="AO594" i="84"/>
  <c r="AL594" i="84"/>
  <c r="AL593" i="84" s="1"/>
  <c r="AK594" i="84"/>
  <c r="AK593" i="84" s="1"/>
  <c r="AD593" i="84"/>
  <c r="S593" i="84"/>
  <c r="S587" i="84" s="1"/>
  <c r="N594" i="84"/>
  <c r="M594" i="84"/>
  <c r="E594" i="84"/>
  <c r="A594" i="84"/>
  <c r="CV593" i="84"/>
  <c r="CU593" i="84"/>
  <c r="CT593" i="84"/>
  <c r="CL593" i="84"/>
  <c r="CI593" i="84"/>
  <c r="CH593" i="84"/>
  <c r="CG593" i="84"/>
  <c r="CF593" i="84"/>
  <c r="CE593" i="84"/>
  <c r="CD593" i="84"/>
  <c r="CC593" i="84"/>
  <c r="CB593" i="84"/>
  <c r="CA593" i="84"/>
  <c r="BZ593" i="84"/>
  <c r="BY593" i="84"/>
  <c r="BY587" i="84" s="1"/>
  <c r="BV593" i="84"/>
  <c r="BV587" i="84" s="1"/>
  <c r="BT593" i="84"/>
  <c r="BT587" i="84" s="1"/>
  <c r="BR593" i="84"/>
  <c r="BQ593" i="84"/>
  <c r="BP593" i="84"/>
  <c r="BO593" i="84"/>
  <c r="BL593" i="84"/>
  <c r="BI593" i="84"/>
  <c r="BC593" i="84"/>
  <c r="BC587" i="84" s="1"/>
  <c r="BA593" i="84"/>
  <c r="AU593" i="84"/>
  <c r="AT593" i="84"/>
  <c r="AS593" i="84"/>
  <c r="AR593" i="84"/>
  <c r="AP593" i="84"/>
  <c r="AE593" i="84"/>
  <c r="AC593" i="84"/>
  <c r="AB593" i="84"/>
  <c r="AA593" i="84"/>
  <c r="Z593" i="84"/>
  <c r="Y593" i="84"/>
  <c r="X593" i="84"/>
  <c r="W593" i="84"/>
  <c r="V593" i="84"/>
  <c r="U593" i="84"/>
  <c r="T593" i="84"/>
  <c r="O593" i="84"/>
  <c r="H593" i="84"/>
  <c r="G593" i="84"/>
  <c r="CQ592" i="84"/>
  <c r="CP592" i="84"/>
  <c r="CO592" i="84"/>
  <c r="CN592" i="84"/>
  <c r="CM592" i="84"/>
  <c r="CJ592" i="84"/>
  <c r="CK592" i="84" s="1"/>
  <c r="BW592" i="84"/>
  <c r="BU592" i="84"/>
  <c r="BM592" i="84"/>
  <c r="AO592" i="84" s="1"/>
  <c r="AX592" i="84"/>
  <c r="AZ592" i="84" s="1"/>
  <c r="AK592" i="84"/>
  <c r="BN592" i="84"/>
  <c r="BB592" i="84" s="1"/>
  <c r="N592" i="84"/>
  <c r="AL592" i="84" s="1"/>
  <c r="M592" i="84"/>
  <c r="E592" i="84"/>
  <c r="A592" i="84"/>
  <c r="CQ591" i="84"/>
  <c r="CP591" i="84"/>
  <c r="CO591" i="84"/>
  <c r="CN591" i="84"/>
  <c r="CR591" i="84" s="1"/>
  <c r="CM591" i="84"/>
  <c r="I591" i="84" s="1"/>
  <c r="CK591" i="84"/>
  <c r="CJ591" i="84"/>
  <c r="BU591" i="84"/>
  <c r="BW591" i="84" s="1"/>
  <c r="BM591" i="84"/>
  <c r="AO591" i="84" s="1"/>
  <c r="BA591" i="84"/>
  <c r="AY591" i="84"/>
  <c r="AY588" i="84" s="1"/>
  <c r="AX591" i="84"/>
  <c r="AW591" i="84"/>
  <c r="AZ591" i="84" s="1"/>
  <c r="AP588" i="84"/>
  <c r="AK591" i="84"/>
  <c r="R588" i="84"/>
  <c r="Q588" i="84"/>
  <c r="N591" i="84"/>
  <c r="AL591" i="84" s="1"/>
  <c r="M591" i="84"/>
  <c r="E591" i="84"/>
  <c r="A591" i="84"/>
  <c r="CQ590" i="84"/>
  <c r="CP590" i="84"/>
  <c r="CO590" i="84"/>
  <c r="CN590" i="84"/>
  <c r="CM590" i="84"/>
  <c r="CJ590" i="84"/>
  <c r="CK590" i="84" s="1"/>
  <c r="BU590" i="84"/>
  <c r="BU588" i="84" s="1"/>
  <c r="BM590" i="84"/>
  <c r="AO590" i="84" s="1"/>
  <c r="BA590" i="84"/>
  <c r="AY590" i="84"/>
  <c r="AX590" i="84"/>
  <c r="AW590" i="84"/>
  <c r="AZ590" i="84" s="1"/>
  <c r="AK590" i="84"/>
  <c r="BN590" i="84"/>
  <c r="N590" i="84"/>
  <c r="M590" i="84"/>
  <c r="E590" i="84"/>
  <c r="A590" i="84"/>
  <c r="CQ589" i="84"/>
  <c r="CP589" i="84"/>
  <c r="CO589" i="84"/>
  <c r="CM589" i="84"/>
  <c r="CF589" i="84"/>
  <c r="CN589" i="84" s="1"/>
  <c r="BW589" i="84"/>
  <c r="BU589" i="84"/>
  <c r="BM589" i="84"/>
  <c r="BA589" i="84"/>
  <c r="AY589" i="84"/>
  <c r="AX589" i="84"/>
  <c r="AW589" i="84"/>
  <c r="AO589" i="84"/>
  <c r="AK589" i="84"/>
  <c r="AD588" i="84"/>
  <c r="N589" i="84"/>
  <c r="AL589" i="84" s="1"/>
  <c r="M589" i="84"/>
  <c r="E589" i="84"/>
  <c r="A589" i="84"/>
  <c r="CV588" i="84"/>
  <c r="CU588" i="84"/>
  <c r="CT588" i="84"/>
  <c r="CL588" i="84"/>
  <c r="CL587" i="84" s="1"/>
  <c r="CI588" i="84"/>
  <c r="CI587" i="84" s="1"/>
  <c r="CH588" i="84"/>
  <c r="CH587" i="84" s="1"/>
  <c r="CG588" i="84"/>
  <c r="CG587" i="84" s="1"/>
  <c r="CF588" i="84"/>
  <c r="CE588" i="84"/>
  <c r="CD588" i="84"/>
  <c r="CC588" i="84"/>
  <c r="CB588" i="84"/>
  <c r="CA588" i="84"/>
  <c r="BZ588" i="84"/>
  <c r="BY588" i="84"/>
  <c r="BV588" i="84"/>
  <c r="BT588" i="84"/>
  <c r="BR588" i="84"/>
  <c r="BQ588" i="84"/>
  <c r="BP588" i="84"/>
  <c r="BO588" i="84"/>
  <c r="BL588" i="84"/>
  <c r="BI588" i="84"/>
  <c r="BC588" i="84"/>
  <c r="AU588" i="84"/>
  <c r="AT588" i="84"/>
  <c r="AS588" i="84"/>
  <c r="AR588" i="84"/>
  <c r="AE588" i="84"/>
  <c r="AC588" i="84"/>
  <c r="AC587" i="84" s="1"/>
  <c r="AB588" i="84"/>
  <c r="AA588" i="84"/>
  <c r="AA587" i="84" s="1"/>
  <c r="Z588" i="84"/>
  <c r="Y588" i="84"/>
  <c r="X588" i="84"/>
  <c r="W588" i="84"/>
  <c r="V588" i="84"/>
  <c r="U588" i="84"/>
  <c r="T588" i="84"/>
  <c r="S588" i="84"/>
  <c r="O588" i="84"/>
  <c r="H588" i="84"/>
  <c r="G588" i="84"/>
  <c r="CV587" i="84"/>
  <c r="CT587" i="84"/>
  <c r="CB587" i="84"/>
  <c r="U587" i="84"/>
  <c r="T587" i="84"/>
  <c r="O587" i="84"/>
  <c r="CQ586" i="84"/>
  <c r="CP586" i="84"/>
  <c r="CO586" i="84"/>
  <c r="CN586" i="84"/>
  <c r="CM586" i="84"/>
  <c r="BJ586" i="84" s="1"/>
  <c r="CJ586" i="84"/>
  <c r="CK586" i="84" s="1"/>
  <c r="BU586" i="84"/>
  <c r="BW586" i="84" s="1"/>
  <c r="BM586" i="84"/>
  <c r="AO586" i="84" s="1"/>
  <c r="BK586" i="84"/>
  <c r="BA586" i="84"/>
  <c r="AY586" i="84"/>
  <c r="AX586" i="84"/>
  <c r="AW586" i="84"/>
  <c r="AK586" i="84"/>
  <c r="AH586" i="84"/>
  <c r="N586" i="84"/>
  <c r="AL586" i="84" s="1"/>
  <c r="M586" i="84"/>
  <c r="I586" i="84"/>
  <c r="AI586" i="84" s="1"/>
  <c r="E586" i="84"/>
  <c r="A586" i="84"/>
  <c r="CQ585" i="84"/>
  <c r="CP585" i="84"/>
  <c r="CO585" i="84"/>
  <c r="CN585" i="84"/>
  <c r="CM585" i="84"/>
  <c r="CJ585" i="84"/>
  <c r="CK585" i="84" s="1"/>
  <c r="BU585" i="84"/>
  <c r="BW585" i="84" s="1"/>
  <c r="BM585" i="84"/>
  <c r="BA585" i="84"/>
  <c r="AY585" i="84"/>
  <c r="AX585" i="84"/>
  <c r="AW585" i="84"/>
  <c r="AO585" i="84"/>
  <c r="AK585" i="84"/>
  <c r="N585" i="84"/>
  <c r="AL585" i="84" s="1"/>
  <c r="M585" i="84"/>
  <c r="E585" i="84"/>
  <c r="A585" i="84"/>
  <c r="CQ584" i="84"/>
  <c r="CP584" i="84"/>
  <c r="CO584" i="84"/>
  <c r="CN584" i="84"/>
  <c r="CM584" i="84"/>
  <c r="CJ584" i="84"/>
  <c r="CK584" i="84" s="1"/>
  <c r="BU584" i="84"/>
  <c r="BW584" i="84" s="1"/>
  <c r="BN584" i="84"/>
  <c r="BB584" i="84" s="1"/>
  <c r="BM584" i="84"/>
  <c r="AO584" i="84" s="1"/>
  <c r="BA584" i="84"/>
  <c r="AY584" i="84"/>
  <c r="AX584" i="84"/>
  <c r="AW584" i="84"/>
  <c r="AZ584" i="84" s="1"/>
  <c r="AL584" i="84"/>
  <c r="AK584" i="84"/>
  <c r="N584" i="84"/>
  <c r="M584" i="84"/>
  <c r="E584" i="84"/>
  <c r="A584" i="84"/>
  <c r="CQ583" i="84"/>
  <c r="CP583" i="84"/>
  <c r="CO583" i="84"/>
  <c r="CN583" i="84"/>
  <c r="CM583" i="84"/>
  <c r="I583" i="84" s="1"/>
  <c r="CJ583" i="84"/>
  <c r="CK583" i="84" s="1"/>
  <c r="BW583" i="84"/>
  <c r="BU583" i="84"/>
  <c r="BM583" i="84"/>
  <c r="BJ583" i="84"/>
  <c r="BA583" i="84"/>
  <c r="AY583" i="84"/>
  <c r="AX583" i="84"/>
  <c r="AW583" i="84"/>
  <c r="AZ583" i="84" s="1"/>
  <c r="AO583" i="84"/>
  <c r="AK583" i="84"/>
  <c r="N583" i="84"/>
  <c r="AL583" i="84" s="1"/>
  <c r="M583" i="84"/>
  <c r="E583" i="84"/>
  <c r="A583" i="84"/>
  <c r="CQ582" i="84"/>
  <c r="CP582" i="84"/>
  <c r="CO582" i="84"/>
  <c r="CN582" i="84"/>
  <c r="CM582" i="84"/>
  <c r="CJ582" i="84"/>
  <c r="CK582" i="84" s="1"/>
  <c r="BU582" i="84"/>
  <c r="BW582" i="84" s="1"/>
  <c r="BM582" i="84"/>
  <c r="AO582" i="84" s="1"/>
  <c r="BA582" i="84"/>
  <c r="AY582" i="84"/>
  <c r="AX582" i="84"/>
  <c r="AW582" i="84"/>
  <c r="AK582" i="84"/>
  <c r="N582" i="84"/>
  <c r="AL582" i="84" s="1"/>
  <c r="M582" i="84"/>
  <c r="E582" i="84"/>
  <c r="A582" i="84"/>
  <c r="CQ581" i="84"/>
  <c r="CP581" i="84"/>
  <c r="CO581" i="84"/>
  <c r="CN581" i="84"/>
  <c r="CM581" i="84"/>
  <c r="BJ581" i="84" s="1"/>
  <c r="CJ581" i="84"/>
  <c r="CK581" i="84" s="1"/>
  <c r="BU581" i="84"/>
  <c r="BW581" i="84" s="1"/>
  <c r="BM581" i="84"/>
  <c r="BA581" i="84"/>
  <c r="AY581" i="84"/>
  <c r="AX581" i="84"/>
  <c r="AW581" i="84"/>
  <c r="AZ581" i="84" s="1"/>
  <c r="AO581" i="84"/>
  <c r="AK581" i="84"/>
  <c r="AJ581" i="84"/>
  <c r="N581" i="84"/>
  <c r="AL581" i="84" s="1"/>
  <c r="M581" i="84"/>
  <c r="I581" i="84"/>
  <c r="E581" i="84"/>
  <c r="A581" i="84"/>
  <c r="CR580" i="84"/>
  <c r="CQ580" i="84"/>
  <c r="CP580" i="84"/>
  <c r="CO580" i="84"/>
  <c r="CN580" i="84"/>
  <c r="CM580" i="84"/>
  <c r="BJ580" i="84" s="1"/>
  <c r="CK580" i="84"/>
  <c r="CJ580" i="84"/>
  <c r="BU580" i="84"/>
  <c r="BW580" i="84" s="1"/>
  <c r="BM580" i="84"/>
  <c r="BA580" i="84"/>
  <c r="AY580" i="84"/>
  <c r="AX580" i="84"/>
  <c r="AW580" i="84"/>
  <c r="AZ580" i="84" s="1"/>
  <c r="AO580" i="84"/>
  <c r="AK580" i="84"/>
  <c r="N580" i="84"/>
  <c r="AL580" i="84" s="1"/>
  <c r="M580" i="84"/>
  <c r="J580" i="84"/>
  <c r="E580" i="84"/>
  <c r="A580" i="84"/>
  <c r="CQ579" i="84"/>
  <c r="CP579" i="84"/>
  <c r="CO579" i="84"/>
  <c r="CN579" i="84"/>
  <c r="CM579" i="84"/>
  <c r="CK579" i="84"/>
  <c r="CJ579" i="84"/>
  <c r="BW579" i="84"/>
  <c r="BU579" i="84"/>
  <c r="BM579" i="84"/>
  <c r="AO579" i="84" s="1"/>
  <c r="BA579" i="84"/>
  <c r="AY579" i="84"/>
  <c r="AZ579" i="84" s="1"/>
  <c r="AX579" i="84"/>
  <c r="AW579" i="84"/>
  <c r="AK579" i="84"/>
  <c r="N579" i="84"/>
  <c r="AL579" i="84" s="1"/>
  <c r="M579" i="84"/>
  <c r="E579" i="84"/>
  <c r="A579" i="84"/>
  <c r="CQ578" i="84"/>
  <c r="CP578" i="84"/>
  <c r="CO578" i="84"/>
  <c r="CM578" i="84"/>
  <c r="I578" i="84" s="1"/>
  <c r="CF578" i="84"/>
  <c r="BU578" i="84"/>
  <c r="BW578" i="84" s="1"/>
  <c r="BM578" i="84"/>
  <c r="BJ578" i="84"/>
  <c r="BB578" i="84"/>
  <c r="BA578" i="84"/>
  <c r="AY578" i="84"/>
  <c r="AX578" i="84"/>
  <c r="AW578" i="84"/>
  <c r="AZ578" i="84" s="1"/>
  <c r="BE578" i="84" s="1"/>
  <c r="AO578" i="84"/>
  <c r="AK578" i="84"/>
  <c r="AF578" i="84"/>
  <c r="BN578" i="84"/>
  <c r="N578" i="84"/>
  <c r="AL578" i="84" s="1"/>
  <c r="M578" i="84"/>
  <c r="E578" i="84"/>
  <c r="A578" i="84"/>
  <c r="CQ577" i="84"/>
  <c r="CP577" i="84"/>
  <c r="CO577" i="84"/>
  <c r="CN577" i="84"/>
  <c r="CM577" i="84"/>
  <c r="I577" i="84" s="1"/>
  <c r="CK577" i="84"/>
  <c r="CJ577" i="84"/>
  <c r="BU577" i="84"/>
  <c r="BW577" i="84" s="1"/>
  <c r="BN577" i="84"/>
  <c r="BM577" i="84"/>
  <c r="BJ577" i="84"/>
  <c r="AI577" i="84" s="1"/>
  <c r="BA577" i="84"/>
  <c r="AY577" i="84"/>
  <c r="AX577" i="84"/>
  <c r="AW577" i="84"/>
  <c r="AZ577" i="84" s="1"/>
  <c r="AO577" i="84"/>
  <c r="AK577" i="84"/>
  <c r="R563" i="84"/>
  <c r="AF577" i="84"/>
  <c r="N577" i="84"/>
  <c r="AL577" i="84" s="1"/>
  <c r="M577" i="84"/>
  <c r="E577" i="84"/>
  <c r="A577" i="84"/>
  <c r="CQ576" i="84"/>
  <c r="CP576" i="84"/>
  <c r="CO576" i="84"/>
  <c r="CN576" i="84"/>
  <c r="CM576" i="84"/>
  <c r="CJ576" i="84"/>
  <c r="CK576" i="84" s="1"/>
  <c r="BU576" i="84"/>
  <c r="BW576" i="84" s="1"/>
  <c r="BM576" i="84"/>
  <c r="AO576" i="84" s="1"/>
  <c r="BA576" i="84"/>
  <c r="AY576" i="84"/>
  <c r="AZ576" i="84" s="1"/>
  <c r="AX576" i="84"/>
  <c r="AW576" i="84"/>
  <c r="AL576" i="84"/>
  <c r="AK576" i="84"/>
  <c r="BN576" i="84"/>
  <c r="AF576" i="84"/>
  <c r="N576" i="84"/>
  <c r="M576" i="84"/>
  <c r="E576" i="84"/>
  <c r="A576" i="84"/>
  <c r="CQ575" i="84"/>
  <c r="CP575" i="84"/>
  <c r="CR575" i="84" s="1"/>
  <c r="J575" i="84" s="1"/>
  <c r="CO575" i="84"/>
  <c r="CN575" i="84"/>
  <c r="CM575" i="84"/>
  <c r="CK575" i="84"/>
  <c r="CJ575" i="84"/>
  <c r="BU575" i="84"/>
  <c r="BW575" i="84" s="1"/>
  <c r="BM575" i="84"/>
  <c r="BA575" i="84"/>
  <c r="AY575" i="84"/>
  <c r="AX575" i="84"/>
  <c r="AW575" i="84"/>
  <c r="AO575" i="84"/>
  <c r="AK575" i="84"/>
  <c r="N575" i="84"/>
  <c r="AL575" i="84" s="1"/>
  <c r="M575" i="84"/>
  <c r="E575" i="84"/>
  <c r="A575" i="84"/>
  <c r="CQ574" i="84"/>
  <c r="CP574" i="84"/>
  <c r="CO574" i="84"/>
  <c r="CN574" i="84"/>
  <c r="CM574" i="84"/>
  <c r="CJ574" i="84"/>
  <c r="CK574" i="84" s="1"/>
  <c r="BU574" i="84"/>
  <c r="BW574" i="84" s="1"/>
  <c r="BM574" i="84"/>
  <c r="AO574" i="84" s="1"/>
  <c r="BA574" i="84"/>
  <c r="AX574" i="84"/>
  <c r="AZ574" i="84" s="1"/>
  <c r="AK574" i="84"/>
  <c r="AF574" i="84"/>
  <c r="N574" i="84"/>
  <c r="AL574" i="84" s="1"/>
  <c r="M574" i="84"/>
  <c r="E574" i="84"/>
  <c r="A574" i="84"/>
  <c r="CQ573" i="84"/>
  <c r="CP573" i="84"/>
  <c r="CO573" i="84"/>
  <c r="CM573" i="84"/>
  <c r="BJ573" i="84" s="1"/>
  <c r="CF573" i="84"/>
  <c r="CJ573" i="84" s="1"/>
  <c r="CK573" i="84" s="1"/>
  <c r="BU573" i="84"/>
  <c r="BW573" i="84" s="1"/>
  <c r="BM573" i="84"/>
  <c r="AO573" i="84" s="1"/>
  <c r="BK573" i="84"/>
  <c r="BA573" i="84"/>
  <c r="AY573" i="84"/>
  <c r="AX573" i="84"/>
  <c r="AW573" i="84"/>
  <c r="AK573" i="84"/>
  <c r="N573" i="84"/>
  <c r="AL573" i="84" s="1"/>
  <c r="M573" i="84"/>
  <c r="I573" i="84"/>
  <c r="E573" i="84"/>
  <c r="A573" i="84"/>
  <c r="CQ572" i="84"/>
  <c r="CP572" i="84"/>
  <c r="CO572" i="84"/>
  <c r="CM572" i="84"/>
  <c r="CF572" i="84"/>
  <c r="CN572" i="84" s="1"/>
  <c r="CR572" i="84" s="1"/>
  <c r="J572" i="84" s="1"/>
  <c r="BU572" i="84"/>
  <c r="BW572" i="84" s="1"/>
  <c r="BN572" i="84"/>
  <c r="BB572" i="84" s="1"/>
  <c r="BM572" i="84"/>
  <c r="AO572" i="84" s="1"/>
  <c r="BJ572" i="84"/>
  <c r="BK572" i="84" s="1"/>
  <c r="BA572" i="84"/>
  <c r="AY572" i="84"/>
  <c r="AX572" i="84"/>
  <c r="AW572" i="84"/>
  <c r="AK572" i="84"/>
  <c r="AJ572" i="84"/>
  <c r="N572" i="84"/>
  <c r="AL572" i="84" s="1"/>
  <c r="M572" i="84"/>
  <c r="I572" i="84"/>
  <c r="E572" i="84"/>
  <c r="A572" i="84"/>
  <c r="CQ571" i="84"/>
  <c r="CP571" i="84"/>
  <c r="CO571" i="84"/>
  <c r="CM571" i="84"/>
  <c r="CF571" i="84"/>
  <c r="CJ571" i="84" s="1"/>
  <c r="CK571" i="84" s="1"/>
  <c r="BU571" i="84"/>
  <c r="BW571" i="84" s="1"/>
  <c r="BN571" i="84"/>
  <c r="BB571" i="84" s="1"/>
  <c r="BM571" i="84"/>
  <c r="AO571" i="84" s="1"/>
  <c r="BJ571" i="84"/>
  <c r="BA571" i="84"/>
  <c r="AY571" i="84"/>
  <c r="AX571" i="84"/>
  <c r="AW571" i="84"/>
  <c r="AZ571" i="84" s="1"/>
  <c r="AK571" i="84"/>
  <c r="AD563" i="84"/>
  <c r="N571" i="84"/>
  <c r="AL571" i="84" s="1"/>
  <c r="M571" i="84"/>
  <c r="I571" i="84"/>
  <c r="E571" i="84"/>
  <c r="A571" i="84"/>
  <c r="CQ570" i="84"/>
  <c r="CP570" i="84"/>
  <c r="CO570" i="84"/>
  <c r="CM570" i="84"/>
  <c r="BJ570" i="84" s="1"/>
  <c r="CF570" i="84"/>
  <c r="CN570" i="84" s="1"/>
  <c r="CR570" i="84" s="1"/>
  <c r="J570" i="84" s="1"/>
  <c r="BW570" i="84"/>
  <c r="BU570" i="84"/>
  <c r="BM570" i="84"/>
  <c r="BA570" i="84"/>
  <c r="AY570" i="84"/>
  <c r="AX570" i="84"/>
  <c r="AW570" i="84"/>
  <c r="AZ570" i="84" s="1"/>
  <c r="AO570" i="84"/>
  <c r="AL570" i="84"/>
  <c r="AK570" i="84"/>
  <c r="N570" i="84"/>
  <c r="M570" i="84"/>
  <c r="E570" i="84"/>
  <c r="A570" i="84"/>
  <c r="CQ569" i="84"/>
  <c r="CP569" i="84"/>
  <c r="CO569" i="84"/>
  <c r="CM569" i="84"/>
  <c r="I569" i="84" s="1"/>
  <c r="CF569" i="84"/>
  <c r="BU569" i="84"/>
  <c r="BW569" i="84" s="1"/>
  <c r="BM569" i="84"/>
  <c r="AO569" i="84" s="1"/>
  <c r="BA569" i="84"/>
  <c r="AY569" i="84"/>
  <c r="AX569" i="84"/>
  <c r="AW569" i="84"/>
  <c r="AK569" i="84"/>
  <c r="AF569" i="84"/>
  <c r="BN569" i="84"/>
  <c r="N569" i="84"/>
  <c r="AL569" i="84" s="1"/>
  <c r="M569" i="84"/>
  <c r="E569" i="84"/>
  <c r="A569" i="84"/>
  <c r="CQ568" i="84"/>
  <c r="CP568" i="84"/>
  <c r="CO568" i="84"/>
  <c r="CM568" i="84"/>
  <c r="CF568" i="84"/>
  <c r="BU568" i="84"/>
  <c r="BW568" i="84" s="1"/>
  <c r="BN568" i="84"/>
  <c r="BB568" i="84" s="1"/>
  <c r="BM568" i="84"/>
  <c r="AO568" i="84" s="1"/>
  <c r="BA568" i="84"/>
  <c r="AY568" i="84"/>
  <c r="AX568" i="84"/>
  <c r="AW568" i="84"/>
  <c r="AZ568" i="84" s="1"/>
  <c r="AK568" i="84"/>
  <c r="AF568" i="84"/>
  <c r="N568" i="84"/>
  <c r="AL568" i="84" s="1"/>
  <c r="M568" i="84"/>
  <c r="E568" i="84"/>
  <c r="A568" i="84"/>
  <c r="CQ567" i="84"/>
  <c r="CP567" i="84"/>
  <c r="CO567" i="84"/>
  <c r="CM567" i="84"/>
  <c r="BJ567" i="84" s="1"/>
  <c r="CF567" i="84"/>
  <c r="CN567" i="84" s="1"/>
  <c r="BU567" i="84"/>
  <c r="BW567" i="84" s="1"/>
  <c r="BN567" i="84"/>
  <c r="BM567" i="84"/>
  <c r="BA567" i="84"/>
  <c r="AY567" i="84"/>
  <c r="AX567" i="84"/>
  <c r="AW567" i="84"/>
  <c r="AO567" i="84"/>
  <c r="AK567" i="84"/>
  <c r="AJ567" i="84"/>
  <c r="N567" i="84"/>
  <c r="AL567" i="84" s="1"/>
  <c r="M567" i="84"/>
  <c r="E567" i="84"/>
  <c r="A567" i="84"/>
  <c r="CQ566" i="84"/>
  <c r="CP566" i="84"/>
  <c r="CO566" i="84"/>
  <c r="CM566" i="84"/>
  <c r="CF566" i="84"/>
  <c r="CJ566" i="84" s="1"/>
  <c r="CK566" i="84" s="1"/>
  <c r="BU566" i="84"/>
  <c r="BW566" i="84" s="1"/>
  <c r="BM566" i="84"/>
  <c r="AO566" i="84" s="1"/>
  <c r="BA566" i="84"/>
  <c r="AY566" i="84"/>
  <c r="AX566" i="84"/>
  <c r="AW566" i="84"/>
  <c r="AK566" i="84"/>
  <c r="AF566" i="84"/>
  <c r="BN566" i="84"/>
  <c r="BB566" i="84" s="1"/>
  <c r="N566" i="84"/>
  <c r="AL566" i="84" s="1"/>
  <c r="M566" i="84"/>
  <c r="I566" i="84"/>
  <c r="E566" i="84"/>
  <c r="A566" i="84"/>
  <c r="CQ565" i="84"/>
  <c r="CP565" i="84"/>
  <c r="CO565" i="84"/>
  <c r="CR565" i="84" s="1"/>
  <c r="J565" i="84" s="1"/>
  <c r="CN565" i="84"/>
  <c r="CM565" i="84"/>
  <c r="CF565" i="84"/>
  <c r="CJ565" i="84" s="1"/>
  <c r="CK565" i="84" s="1"/>
  <c r="BU565" i="84"/>
  <c r="BM565" i="84"/>
  <c r="BA565" i="84"/>
  <c r="AY565" i="84"/>
  <c r="AX565" i="84"/>
  <c r="AW565" i="84"/>
  <c r="AK565" i="84"/>
  <c r="BN565" i="84"/>
  <c r="BB565" i="84" s="1"/>
  <c r="N565" i="84"/>
  <c r="AL565" i="84" s="1"/>
  <c r="M565" i="84"/>
  <c r="E565" i="84"/>
  <c r="A565" i="84"/>
  <c r="CQ564" i="84"/>
  <c r="CP564" i="84"/>
  <c r="CO564" i="84"/>
  <c r="CN564" i="84"/>
  <c r="CR564" i="84" s="1"/>
  <c r="J564" i="84" s="1"/>
  <c r="CM564" i="84"/>
  <c r="CF564" i="84"/>
  <c r="CJ564" i="84" s="1"/>
  <c r="BU564" i="84"/>
  <c r="BW564" i="84" s="1"/>
  <c r="BM564" i="84"/>
  <c r="BA564" i="84"/>
  <c r="AY564" i="84"/>
  <c r="AX564" i="84"/>
  <c r="AW564" i="84"/>
  <c r="AZ564" i="84" s="1"/>
  <c r="AP563" i="84"/>
  <c r="AO564" i="84"/>
  <c r="AK564" i="84"/>
  <c r="Q563" i="84"/>
  <c r="N564" i="84"/>
  <c r="M564" i="84"/>
  <c r="E564" i="84"/>
  <c r="A564" i="84"/>
  <c r="CV563" i="84"/>
  <c r="CU563" i="84"/>
  <c r="CT563" i="84"/>
  <c r="CL563" i="84"/>
  <c r="CI563" i="84"/>
  <c r="CH563" i="84"/>
  <c r="CG563" i="84"/>
  <c r="CE563" i="84"/>
  <c r="CD563" i="84"/>
  <c r="CC563" i="84"/>
  <c r="CB563" i="84"/>
  <c r="CA563" i="84"/>
  <c r="BZ563" i="84"/>
  <c r="BY563" i="84"/>
  <c r="BV563" i="84"/>
  <c r="BT563" i="84"/>
  <c r="BR563" i="84"/>
  <c r="BQ563" i="84"/>
  <c r="BP563" i="84"/>
  <c r="BO563" i="84"/>
  <c r="BL563" i="84"/>
  <c r="BI563" i="84"/>
  <c r="BI553" i="84" s="1"/>
  <c r="BC563" i="84"/>
  <c r="BC553" i="84" s="1"/>
  <c r="AU563" i="84"/>
  <c r="AT563" i="84"/>
  <c r="AS563" i="84"/>
  <c r="AR563" i="84"/>
  <c r="AE563" i="84"/>
  <c r="AE553" i="84" s="1"/>
  <c r="AC563" i="84"/>
  <c r="AB563" i="84"/>
  <c r="AA563" i="84"/>
  <c r="Z563" i="84"/>
  <c r="Y563" i="84"/>
  <c r="X563" i="84"/>
  <c r="W563" i="84"/>
  <c r="V563" i="84"/>
  <c r="U563" i="84"/>
  <c r="T563" i="84"/>
  <c r="S563" i="84"/>
  <c r="O563" i="84"/>
  <c r="H563" i="84"/>
  <c r="G563" i="84"/>
  <c r="CQ562" i="84"/>
  <c r="CP562" i="84"/>
  <c r="CO562" i="84"/>
  <c r="CN562" i="84"/>
  <c r="CM562" i="84"/>
  <c r="CJ562" i="84"/>
  <c r="CK562" i="84" s="1"/>
  <c r="BW562" i="84"/>
  <c r="BU562" i="84"/>
  <c r="BM562" i="84"/>
  <c r="AO562" i="84" s="1"/>
  <c r="BA562" i="84"/>
  <c r="AY562" i="84"/>
  <c r="AX562" i="84"/>
  <c r="AW562" i="84"/>
  <c r="AK562" i="84"/>
  <c r="BN562" i="84"/>
  <c r="N562" i="84"/>
  <c r="AL562" i="84" s="1"/>
  <c r="M562" i="84"/>
  <c r="E562" i="84"/>
  <c r="A562" i="84"/>
  <c r="CN561" i="84"/>
  <c r="CR561" i="84" s="1"/>
  <c r="J561" i="84" s="1"/>
  <c r="CM561" i="84"/>
  <c r="BJ561" i="84" s="1"/>
  <c r="CJ561" i="84"/>
  <c r="CK561" i="84" s="1"/>
  <c r="BU561" i="84"/>
  <c r="BW561" i="84" s="1"/>
  <c r="BN561" i="84"/>
  <c r="BM561" i="84"/>
  <c r="AO561" i="84" s="1"/>
  <c r="BA561" i="84"/>
  <c r="AY561" i="84"/>
  <c r="AX561" i="84"/>
  <c r="AW561" i="84"/>
  <c r="AL561" i="84"/>
  <c r="AK561" i="84"/>
  <c r="N561" i="84"/>
  <c r="M561" i="84"/>
  <c r="E561" i="84"/>
  <c r="A561" i="84"/>
  <c r="CQ560" i="84"/>
  <c r="CP560" i="84"/>
  <c r="CO560" i="84"/>
  <c r="CM560" i="84"/>
  <c r="BJ560" i="84" s="1"/>
  <c r="CF560" i="84"/>
  <c r="CN560" i="84" s="1"/>
  <c r="BU560" i="84"/>
  <c r="BW560" i="84" s="1"/>
  <c r="BN560" i="84"/>
  <c r="BM560" i="84"/>
  <c r="BA560" i="84"/>
  <c r="AY560" i="84"/>
  <c r="AX560" i="84"/>
  <c r="AW560" i="84"/>
  <c r="AZ560" i="84" s="1"/>
  <c r="AO560" i="84"/>
  <c r="AK560" i="84"/>
  <c r="AF560" i="84"/>
  <c r="N560" i="84"/>
  <c r="AL560" i="84" s="1"/>
  <c r="M560" i="84"/>
  <c r="I560" i="84"/>
  <c r="E560" i="84"/>
  <c r="A560" i="84"/>
  <c r="CQ559" i="84"/>
  <c r="CP559" i="84"/>
  <c r="CO559" i="84"/>
  <c r="CN559" i="84"/>
  <c r="CM559" i="84"/>
  <c r="CF559" i="84"/>
  <c r="CJ559" i="84" s="1"/>
  <c r="CK559" i="84" s="1"/>
  <c r="BU559" i="84"/>
  <c r="BW559" i="84" s="1"/>
  <c r="BM559" i="84"/>
  <c r="AO559" i="84" s="1"/>
  <c r="BA559" i="84"/>
  <c r="AY559" i="84"/>
  <c r="AX559" i="84"/>
  <c r="AW559" i="84"/>
  <c r="AK559" i="84"/>
  <c r="AF559" i="84"/>
  <c r="BN559" i="84"/>
  <c r="N559" i="84"/>
  <c r="AL559" i="84" s="1"/>
  <c r="M559" i="84"/>
  <c r="E559" i="84"/>
  <c r="A559" i="84"/>
  <c r="CQ558" i="84"/>
  <c r="CP558" i="84"/>
  <c r="CO558" i="84"/>
  <c r="CM558" i="84"/>
  <c r="CJ558" i="84"/>
  <c r="CK558" i="84" s="1"/>
  <c r="CF558" i="84"/>
  <c r="CN558" i="84" s="1"/>
  <c r="BU558" i="84"/>
  <c r="BW558" i="84" s="1"/>
  <c r="BM558" i="84"/>
  <c r="AO558" i="84" s="1"/>
  <c r="BA558" i="84"/>
  <c r="AZ558" i="84"/>
  <c r="AY558" i="84"/>
  <c r="AX558" i="84"/>
  <c r="AW558" i="84"/>
  <c r="AL558" i="84"/>
  <c r="AK558" i="84"/>
  <c r="AF558" i="84"/>
  <c r="BN558" i="84"/>
  <c r="N558" i="84"/>
  <c r="M558" i="84"/>
  <c r="E558" i="84"/>
  <c r="A558" i="84"/>
  <c r="CQ557" i="84"/>
  <c r="CP557" i="84"/>
  <c r="CO557" i="84"/>
  <c r="CM557" i="84"/>
  <c r="CF557" i="84"/>
  <c r="CN557" i="84" s="1"/>
  <c r="BU557" i="84"/>
  <c r="BW557" i="84" s="1"/>
  <c r="BM557" i="84"/>
  <c r="AO557" i="84" s="1"/>
  <c r="BA557" i="84"/>
  <c r="AY557" i="84"/>
  <c r="AX557" i="84"/>
  <c r="AW557" i="84"/>
  <c r="AK557" i="84"/>
  <c r="AF557" i="84"/>
  <c r="N557" i="84"/>
  <c r="AL557" i="84" s="1"/>
  <c r="M557" i="84"/>
  <c r="E557" i="84"/>
  <c r="A557" i="84"/>
  <c r="CQ556" i="84"/>
  <c r="CP556" i="84"/>
  <c r="CO556" i="84"/>
  <c r="CM556" i="84"/>
  <c r="CF556" i="84"/>
  <c r="CN556" i="84" s="1"/>
  <c r="BU556" i="84"/>
  <c r="BW556" i="84" s="1"/>
  <c r="BM556" i="84"/>
  <c r="BA556" i="84"/>
  <c r="AY556" i="84"/>
  <c r="AX556" i="84"/>
  <c r="AW556" i="84"/>
  <c r="AZ556" i="84" s="1"/>
  <c r="AO556" i="84"/>
  <c r="AO554" i="84" s="1"/>
  <c r="AK556" i="84"/>
  <c r="AD554" i="84"/>
  <c r="AD553" i="84" s="1"/>
  <c r="N556" i="84"/>
  <c r="AL556" i="84" s="1"/>
  <c r="M556" i="84"/>
  <c r="E556" i="84"/>
  <c r="A556" i="84"/>
  <c r="CQ555" i="84"/>
  <c r="CP555" i="84"/>
  <c r="CO555" i="84"/>
  <c r="CM555" i="84"/>
  <c r="I555" i="84" s="1"/>
  <c r="CF555" i="84"/>
  <c r="BU555" i="84"/>
  <c r="BN555" i="84"/>
  <c r="BM555" i="84"/>
  <c r="AO555" i="84" s="1"/>
  <c r="BA555" i="84"/>
  <c r="AY555" i="84"/>
  <c r="AX555" i="84"/>
  <c r="AW555" i="84"/>
  <c r="AK555" i="84"/>
  <c r="AF555" i="84"/>
  <c r="Q554" i="84"/>
  <c r="N555" i="84"/>
  <c r="AL555" i="84" s="1"/>
  <c r="M555" i="84"/>
  <c r="E555" i="84"/>
  <c r="A555" i="84"/>
  <c r="CV554" i="84"/>
  <c r="CU554" i="84"/>
  <c r="CU553" i="84" s="1"/>
  <c r="CT554" i="84"/>
  <c r="CL554" i="84"/>
  <c r="CL553" i="84" s="1"/>
  <c r="CI554" i="84"/>
  <c r="CI553" i="84" s="1"/>
  <c r="CH554" i="84"/>
  <c r="CH553" i="84" s="1"/>
  <c r="CG554" i="84"/>
  <c r="CG553" i="84" s="1"/>
  <c r="CE554" i="84"/>
  <c r="CD554" i="84"/>
  <c r="CD553" i="84" s="1"/>
  <c r="CC554" i="84"/>
  <c r="CB554" i="84"/>
  <c r="CB553" i="84" s="1"/>
  <c r="CA554" i="84"/>
  <c r="CA553" i="84" s="1"/>
  <c r="BZ554" i="84"/>
  <c r="BY554" i="84"/>
  <c r="BV554" i="84"/>
  <c r="BV553" i="84" s="1"/>
  <c r="BT554" i="84"/>
  <c r="BT553" i="84" s="1"/>
  <c r="BR554" i="84"/>
  <c r="BR553" i="84" s="1"/>
  <c r="BQ554" i="84"/>
  <c r="BP554" i="84"/>
  <c r="BO554" i="84"/>
  <c r="BL554" i="84"/>
  <c r="BI554" i="84"/>
  <c r="BD554" i="84"/>
  <c r="BC554" i="84"/>
  <c r="AU554" i="84"/>
  <c r="AT554" i="84"/>
  <c r="AS554" i="84"/>
  <c r="AS553" i="84" s="1"/>
  <c r="AR554" i="84"/>
  <c r="AR553" i="84" s="1"/>
  <c r="AP554" i="84"/>
  <c r="AP553" i="84" s="1"/>
  <c r="AE554" i="84"/>
  <c r="AC554" i="84"/>
  <c r="AC553" i="84" s="1"/>
  <c r="AB554" i="84"/>
  <c r="AB553" i="84" s="1"/>
  <c r="AA554" i="84"/>
  <c r="AA553" i="84" s="1"/>
  <c r="Z554" i="84"/>
  <c r="Z553" i="84" s="1"/>
  <c r="Y554" i="84"/>
  <c r="X554" i="84"/>
  <c r="W554" i="84"/>
  <c r="W553" i="84" s="1"/>
  <c r="V554" i="84"/>
  <c r="V553" i="84" s="1"/>
  <c r="U554" i="84"/>
  <c r="T554" i="84"/>
  <c r="O554" i="84"/>
  <c r="H554" i="84"/>
  <c r="H553" i="84" s="1"/>
  <c r="G554" i="84"/>
  <c r="G553" i="84" s="1"/>
  <c r="Y553" i="84"/>
  <c r="X553" i="84"/>
  <c r="O553" i="84"/>
  <c r="CQ552" i="84"/>
  <c r="CP552" i="84"/>
  <c r="CO552" i="84"/>
  <c r="CM552" i="84"/>
  <c r="CF552" i="84"/>
  <c r="BU552" i="84"/>
  <c r="BW552" i="84" s="1"/>
  <c r="BM552" i="84"/>
  <c r="BA552" i="84"/>
  <c r="AY552" i="84"/>
  <c r="AX552" i="84"/>
  <c r="AW552" i="84"/>
  <c r="AO552" i="84"/>
  <c r="AK552" i="84"/>
  <c r="N552" i="84"/>
  <c r="AL552" i="84" s="1"/>
  <c r="M552" i="84"/>
  <c r="I552" i="84"/>
  <c r="E552" i="84"/>
  <c r="A552" i="84"/>
  <c r="CQ551" i="84"/>
  <c r="CP551" i="84"/>
  <c r="CO551" i="84"/>
  <c r="CN551" i="84"/>
  <c r="CR551" i="84" s="1"/>
  <c r="CM551" i="84"/>
  <c r="BJ551" i="84" s="1"/>
  <c r="CJ551" i="84"/>
  <c r="CK551" i="84" s="1"/>
  <c r="BU551" i="84"/>
  <c r="BW551" i="84" s="1"/>
  <c r="BN551" i="84"/>
  <c r="BB551" i="84" s="1"/>
  <c r="BM551" i="84"/>
  <c r="AO551" i="84" s="1"/>
  <c r="BA551" i="84"/>
  <c r="AY551" i="84"/>
  <c r="AX551" i="84"/>
  <c r="AW551" i="84"/>
  <c r="AZ551" i="84" s="1"/>
  <c r="AK551" i="84"/>
  <c r="N551" i="84"/>
  <c r="AL551" i="84" s="1"/>
  <c r="M551" i="84"/>
  <c r="I551" i="84"/>
  <c r="AI551" i="84" s="1"/>
  <c r="E551" i="84"/>
  <c r="A551" i="84"/>
  <c r="CQ550" i="84"/>
  <c r="CP550" i="84"/>
  <c r="CO550" i="84"/>
  <c r="CM550" i="84"/>
  <c r="I550" i="84" s="1"/>
  <c r="CF550" i="84"/>
  <c r="CN550" i="84" s="1"/>
  <c r="BU550" i="84"/>
  <c r="BW550" i="84" s="1"/>
  <c r="BM550" i="84"/>
  <c r="AO550" i="84" s="1"/>
  <c r="BJ550" i="84"/>
  <c r="BK550" i="84" s="1"/>
  <c r="BA550" i="84"/>
  <c r="AY550" i="84"/>
  <c r="AY547" i="84" s="1"/>
  <c r="AX550" i="84"/>
  <c r="AW550" i="84"/>
  <c r="AK550" i="84"/>
  <c r="N550" i="84"/>
  <c r="AL550" i="84" s="1"/>
  <c r="M550" i="84"/>
  <c r="E550" i="84"/>
  <c r="A550" i="84"/>
  <c r="CQ549" i="84"/>
  <c r="CP549" i="84"/>
  <c r="CO549" i="84"/>
  <c r="CM549" i="84"/>
  <c r="CJ549" i="84"/>
  <c r="CF549" i="84"/>
  <c r="CN549" i="84" s="1"/>
  <c r="BU549" i="84"/>
  <c r="BW549" i="84" s="1"/>
  <c r="BM549" i="84"/>
  <c r="AO549" i="84" s="1"/>
  <c r="BA549" i="84"/>
  <c r="AY549" i="84"/>
  <c r="AX549" i="84"/>
  <c r="AW549" i="84"/>
  <c r="AK549" i="84"/>
  <c r="BN549" i="84"/>
  <c r="N549" i="84"/>
  <c r="AL549" i="84" s="1"/>
  <c r="M549" i="84"/>
  <c r="E549" i="84"/>
  <c r="A549" i="84"/>
  <c r="CQ548" i="84"/>
  <c r="CP548" i="84"/>
  <c r="CO548" i="84"/>
  <c r="CM548" i="84"/>
  <c r="I548" i="84" s="1"/>
  <c r="CF548" i="84"/>
  <c r="CN548" i="84" s="1"/>
  <c r="BW548" i="84"/>
  <c r="BU548" i="84"/>
  <c r="BM548" i="84"/>
  <c r="BK548" i="84"/>
  <c r="AG548" i="84" s="1"/>
  <c r="BJ548" i="84"/>
  <c r="AI548" i="84" s="1"/>
  <c r="BA548" i="84"/>
  <c r="AY548" i="84"/>
  <c r="AX548" i="84"/>
  <c r="AW548" i="84"/>
  <c r="AZ548" i="84" s="1"/>
  <c r="AP547" i="84"/>
  <c r="AK548" i="84"/>
  <c r="S547" i="84"/>
  <c r="Q547" i="84"/>
  <c r="N548" i="84"/>
  <c r="AL548" i="84" s="1"/>
  <c r="M548" i="84"/>
  <c r="E548" i="84"/>
  <c r="A548" i="84"/>
  <c r="CV547" i="84"/>
  <c r="CU547" i="84"/>
  <c r="CT547" i="84"/>
  <c r="CL547" i="84"/>
  <c r="CI547" i="84"/>
  <c r="CH547" i="84"/>
  <c r="CG547" i="84"/>
  <c r="CE547" i="84"/>
  <c r="CD547" i="84"/>
  <c r="CC547" i="84"/>
  <c r="CB547" i="84"/>
  <c r="CA547" i="84"/>
  <c r="BZ547" i="84"/>
  <c r="BY547" i="84"/>
  <c r="BV547" i="84"/>
  <c r="BT547" i="84"/>
  <c r="BR547" i="84"/>
  <c r="BQ547" i="84"/>
  <c r="BP547" i="84"/>
  <c r="BO547" i="84"/>
  <c r="BL547" i="84"/>
  <c r="BI547" i="84"/>
  <c r="BC547" i="84"/>
  <c r="AU547" i="84"/>
  <c r="AT547" i="84"/>
  <c r="AS547" i="84"/>
  <c r="AR547" i="84"/>
  <c r="AK547" i="84"/>
  <c r="AE547" i="84"/>
  <c r="AC547" i="84"/>
  <c r="AB547" i="84"/>
  <c r="AA547" i="84"/>
  <c r="Z547" i="84"/>
  <c r="Y547" i="84"/>
  <c r="X547" i="84"/>
  <c r="W547" i="84"/>
  <c r="V547" i="84"/>
  <c r="U547" i="84"/>
  <c r="T547" i="84"/>
  <c r="O547" i="84"/>
  <c r="H547" i="84"/>
  <c r="G547" i="84"/>
  <c r="CQ546" i="84"/>
  <c r="CR546" i="84" s="1"/>
  <c r="CP546" i="84"/>
  <c r="CO546" i="84"/>
  <c r="CN546" i="84"/>
  <c r="CM546" i="84"/>
  <c r="CK546" i="84"/>
  <c r="CJ546" i="84"/>
  <c r="BU546" i="84"/>
  <c r="BW546" i="84" s="1"/>
  <c r="BM546" i="84"/>
  <c r="AO546" i="84" s="1"/>
  <c r="BA546" i="84"/>
  <c r="AY546" i="84"/>
  <c r="AX546" i="84"/>
  <c r="AW546" i="84"/>
  <c r="AK546" i="84"/>
  <c r="N546" i="84"/>
  <c r="AL546" i="84" s="1"/>
  <c r="M546" i="84"/>
  <c r="E546" i="84"/>
  <c r="A546" i="84"/>
  <c r="CQ545" i="84"/>
  <c r="CP545" i="84"/>
  <c r="CO545" i="84"/>
  <c r="CM545" i="84"/>
  <c r="CF545" i="84"/>
  <c r="BU545" i="84"/>
  <c r="BW545" i="84" s="1"/>
  <c r="BM545" i="84"/>
  <c r="AO545" i="84" s="1"/>
  <c r="BA545" i="84"/>
  <c r="AY545" i="84"/>
  <c r="AZ545" i="84" s="1"/>
  <c r="AX545" i="84"/>
  <c r="AW545" i="84"/>
  <c r="AK545" i="84"/>
  <c r="N545" i="84"/>
  <c r="AL545" i="84" s="1"/>
  <c r="M545" i="84"/>
  <c r="E545" i="84"/>
  <c r="A545" i="84"/>
  <c r="CQ544" i="84"/>
  <c r="CP544" i="84"/>
  <c r="CO544" i="84"/>
  <c r="CM544" i="84"/>
  <c r="CF544" i="84"/>
  <c r="BU544" i="84"/>
  <c r="BW544" i="84" s="1"/>
  <c r="BM544" i="84"/>
  <c r="AO544" i="84" s="1"/>
  <c r="BA544" i="84"/>
  <c r="AY544" i="84"/>
  <c r="AX544" i="84"/>
  <c r="AZ544" i="84" s="1"/>
  <c r="AW544" i="84"/>
  <c r="AK544" i="84"/>
  <c r="N544" i="84"/>
  <c r="AL544" i="84" s="1"/>
  <c r="M544" i="84"/>
  <c r="I544" i="84"/>
  <c r="E544" i="84"/>
  <c r="A544" i="84"/>
  <c r="CQ543" i="84"/>
  <c r="CP543" i="84"/>
  <c r="CO543" i="84"/>
  <c r="CM543" i="84"/>
  <c r="CF543" i="84"/>
  <c r="CJ543" i="84" s="1"/>
  <c r="CK543" i="84" s="1"/>
  <c r="BW543" i="84"/>
  <c r="BU543" i="84"/>
  <c r="BN543" i="84"/>
  <c r="BM543" i="84"/>
  <c r="AO543" i="84" s="1"/>
  <c r="BA543" i="84"/>
  <c r="AY543" i="84"/>
  <c r="AX543" i="84"/>
  <c r="AW543" i="84"/>
  <c r="AZ543" i="84" s="1"/>
  <c r="AK543" i="84"/>
  <c r="N543" i="84"/>
  <c r="AL543" i="84" s="1"/>
  <c r="M543" i="84"/>
  <c r="E543" i="84"/>
  <c r="A543" i="84"/>
  <c r="CQ542" i="84"/>
  <c r="CP542" i="84"/>
  <c r="CO542" i="84"/>
  <c r="CM542" i="84"/>
  <c r="I542" i="84" s="1"/>
  <c r="CF542" i="84"/>
  <c r="BU542" i="84"/>
  <c r="BW542" i="84" s="1"/>
  <c r="BM542" i="84"/>
  <c r="AX542" i="84"/>
  <c r="AZ542" i="84" s="1"/>
  <c r="AO542" i="84"/>
  <c r="AK542" i="84"/>
  <c r="AF542" i="84"/>
  <c r="BN542" i="84"/>
  <c r="BB542" i="84" s="1"/>
  <c r="N542" i="84"/>
  <c r="AL542" i="84" s="1"/>
  <c r="M542" i="84"/>
  <c r="E542" i="84"/>
  <c r="A542" i="84"/>
  <c r="CQ541" i="84"/>
  <c r="CP541" i="84"/>
  <c r="CO541" i="84"/>
  <c r="CM541" i="84"/>
  <c r="CF541" i="84"/>
  <c r="CN541" i="84" s="1"/>
  <c r="BU541" i="84"/>
  <c r="BW541" i="84" s="1"/>
  <c r="BM541" i="84"/>
  <c r="AO541" i="84" s="1"/>
  <c r="BJ541" i="84"/>
  <c r="BK541" i="84" s="1"/>
  <c r="BA541" i="84"/>
  <c r="AY541" i="84"/>
  <c r="AX541" i="84"/>
  <c r="AW541" i="84"/>
  <c r="AK541" i="84"/>
  <c r="N541" i="84"/>
  <c r="AL541" i="84" s="1"/>
  <c r="M541" i="84"/>
  <c r="I541" i="84"/>
  <c r="E541" i="84"/>
  <c r="A541" i="84"/>
  <c r="CQ540" i="84"/>
  <c r="CP540" i="84"/>
  <c r="CO540" i="84"/>
  <c r="CM540" i="84"/>
  <c r="CF540" i="84"/>
  <c r="BU540" i="84"/>
  <c r="BW540" i="84" s="1"/>
  <c r="BM540" i="84"/>
  <c r="BA540" i="84"/>
  <c r="AY540" i="84"/>
  <c r="AX540" i="84"/>
  <c r="AW540" i="84"/>
  <c r="AO540" i="84"/>
  <c r="AK540" i="84"/>
  <c r="BN540" i="84"/>
  <c r="BB540" i="84" s="1"/>
  <c r="N540" i="84"/>
  <c r="AL540" i="84" s="1"/>
  <c r="M540" i="84"/>
  <c r="E540" i="84"/>
  <c r="A540" i="84"/>
  <c r="CQ539" i="84"/>
  <c r="CP539" i="84"/>
  <c r="CO539" i="84"/>
  <c r="CM539" i="84"/>
  <c r="CF539" i="84"/>
  <c r="BW539" i="84"/>
  <c r="BU539" i="84"/>
  <c r="BM539" i="84"/>
  <c r="AO539" i="84" s="1"/>
  <c r="BA539" i="84"/>
  <c r="AY539" i="84"/>
  <c r="AX539" i="84"/>
  <c r="AW539" i="84"/>
  <c r="AZ539" i="84" s="1"/>
  <c r="AK539" i="84"/>
  <c r="N539" i="84"/>
  <c r="AL539" i="84" s="1"/>
  <c r="M539" i="84"/>
  <c r="E539" i="84"/>
  <c r="A539" i="84"/>
  <c r="CQ538" i="84"/>
  <c r="CP538" i="84"/>
  <c r="CO538" i="84"/>
  <c r="CM538" i="84"/>
  <c r="CF538" i="84"/>
  <c r="BU538" i="84"/>
  <c r="BW538" i="84" s="1"/>
  <c r="BM538" i="84"/>
  <c r="BA538" i="84"/>
  <c r="AY538" i="84"/>
  <c r="AX538" i="84"/>
  <c r="AW538" i="84"/>
  <c r="AO538" i="84"/>
  <c r="AK538" i="84"/>
  <c r="N538" i="84"/>
  <c r="AL538" i="84" s="1"/>
  <c r="M538" i="84"/>
  <c r="E538" i="84"/>
  <c r="A538" i="84"/>
  <c r="CQ537" i="84"/>
  <c r="CP537" i="84"/>
  <c r="CO537" i="84"/>
  <c r="CM537" i="84"/>
  <c r="CF537" i="84"/>
  <c r="CN537" i="84" s="1"/>
  <c r="CR537" i="84" s="1"/>
  <c r="J537" i="84" s="1"/>
  <c r="BU537" i="84"/>
  <c r="BW537" i="84" s="1"/>
  <c r="BM537" i="84"/>
  <c r="AO537" i="84" s="1"/>
  <c r="BA537" i="84"/>
  <c r="AY537" i="84"/>
  <c r="AX537" i="84"/>
  <c r="AW537" i="84"/>
  <c r="AL537" i="84"/>
  <c r="AK537" i="84"/>
  <c r="BN537" i="84"/>
  <c r="N537" i="84"/>
  <c r="M537" i="84"/>
  <c r="E537" i="84"/>
  <c r="A537" i="84"/>
  <c r="CQ536" i="84"/>
  <c r="CP536" i="84"/>
  <c r="CO536" i="84"/>
  <c r="CN536" i="84"/>
  <c r="CR536" i="84" s="1"/>
  <c r="J536" i="84" s="1"/>
  <c r="CM536" i="84"/>
  <c r="CJ536" i="84"/>
  <c r="CK536" i="84" s="1"/>
  <c r="BU536" i="84"/>
  <c r="BW536" i="84" s="1"/>
  <c r="BM536" i="84"/>
  <c r="AO536" i="84" s="1"/>
  <c r="BA536" i="84"/>
  <c r="AX536" i="84"/>
  <c r="AZ536" i="84" s="1"/>
  <c r="AK536" i="84"/>
  <c r="N536" i="84"/>
  <c r="AL536" i="84" s="1"/>
  <c r="M536" i="84"/>
  <c r="E536" i="84"/>
  <c r="A536" i="84"/>
  <c r="CQ535" i="84"/>
  <c r="CP535" i="84"/>
  <c r="CO535" i="84"/>
  <c r="CN535" i="84"/>
  <c r="CM535" i="84"/>
  <c r="I535" i="84" s="1"/>
  <c r="CJ535" i="84"/>
  <c r="CK535" i="84" s="1"/>
  <c r="CF535" i="84"/>
  <c r="BU535" i="84"/>
  <c r="BW535" i="84" s="1"/>
  <c r="BM535" i="84"/>
  <c r="AO535" i="84" s="1"/>
  <c r="BA535" i="84"/>
  <c r="AY535" i="84"/>
  <c r="AX535" i="84"/>
  <c r="AW535" i="84"/>
  <c r="AK535" i="84"/>
  <c r="BN535" i="84"/>
  <c r="N535" i="84"/>
  <c r="AL535" i="84" s="1"/>
  <c r="M535" i="84"/>
  <c r="E535" i="84"/>
  <c r="A535" i="84"/>
  <c r="CQ534" i="84"/>
  <c r="CP534" i="84"/>
  <c r="CO534" i="84"/>
  <c r="CM534" i="84"/>
  <c r="CF534" i="84"/>
  <c r="BU534" i="84"/>
  <c r="BW534" i="84" s="1"/>
  <c r="BM534" i="84"/>
  <c r="AO534" i="84" s="1"/>
  <c r="BA534" i="84"/>
  <c r="AY534" i="84"/>
  <c r="AX534" i="84"/>
  <c r="AW534" i="84"/>
  <c r="AK534" i="84"/>
  <c r="N534" i="84"/>
  <c r="AL534" i="84" s="1"/>
  <c r="M534" i="84"/>
  <c r="E534" i="84"/>
  <c r="A534" i="84"/>
  <c r="CQ533" i="84"/>
  <c r="CP533" i="84"/>
  <c r="CO533" i="84"/>
  <c r="CN533" i="84"/>
  <c r="CM533" i="84"/>
  <c r="BJ533" i="84" s="1"/>
  <c r="CF533" i="84"/>
  <c r="CJ533" i="84" s="1"/>
  <c r="CK533" i="84" s="1"/>
  <c r="BU533" i="84"/>
  <c r="BW533" i="84" s="1"/>
  <c r="BM533" i="84"/>
  <c r="AO533" i="84" s="1"/>
  <c r="BA533" i="84"/>
  <c r="AY533" i="84"/>
  <c r="AX533" i="84"/>
  <c r="AZ533" i="84" s="1"/>
  <c r="AW533" i="84"/>
  <c r="AK533" i="84"/>
  <c r="N533" i="84"/>
  <c r="AL533" i="84" s="1"/>
  <c r="M533" i="84"/>
  <c r="E533" i="84"/>
  <c r="A533" i="84"/>
  <c r="CQ532" i="84"/>
  <c r="CP532" i="84"/>
  <c r="CO532" i="84"/>
  <c r="CN532" i="84"/>
  <c r="CM532" i="84"/>
  <c r="CJ532" i="84"/>
  <c r="CK532" i="84" s="1"/>
  <c r="CF532" i="84"/>
  <c r="BU532" i="84"/>
  <c r="BW532" i="84" s="1"/>
  <c r="BM532" i="84"/>
  <c r="AO532" i="84" s="1"/>
  <c r="BA532" i="84"/>
  <c r="AY532" i="84"/>
  <c r="AX532" i="84"/>
  <c r="AW532" i="84"/>
  <c r="AK532" i="84"/>
  <c r="N532" i="84"/>
  <c r="M532" i="84"/>
  <c r="E532" i="84"/>
  <c r="A532" i="84"/>
  <c r="CQ531" i="84"/>
  <c r="CP531" i="84"/>
  <c r="CO531" i="84"/>
  <c r="CM531" i="84"/>
  <c r="CF531" i="84"/>
  <c r="CN531" i="84" s="1"/>
  <c r="BW531" i="84"/>
  <c r="BU531" i="84"/>
  <c r="BM531" i="84"/>
  <c r="BA531" i="84"/>
  <c r="AY531" i="84"/>
  <c r="AX531" i="84"/>
  <c r="AW531" i="84"/>
  <c r="AK531" i="84"/>
  <c r="R530" i="84"/>
  <c r="N531" i="84"/>
  <c r="AL531" i="84" s="1"/>
  <c r="M531" i="84"/>
  <c r="E531" i="84"/>
  <c r="A531" i="84"/>
  <c r="CV530" i="84"/>
  <c r="CU530" i="84"/>
  <c r="CU521" i="84" s="1"/>
  <c r="CT530" i="84"/>
  <c r="CL530" i="84"/>
  <c r="CI530" i="84"/>
  <c r="CH530" i="84"/>
  <c r="CG530" i="84"/>
  <c r="CE530" i="84"/>
  <c r="CD530" i="84"/>
  <c r="CC530" i="84"/>
  <c r="CB530" i="84"/>
  <c r="CA530" i="84"/>
  <c r="BZ530" i="84"/>
  <c r="BY530" i="84"/>
  <c r="BV530" i="84"/>
  <c r="BV521" i="84" s="1"/>
  <c r="BT530" i="84"/>
  <c r="BR530" i="84"/>
  <c r="BQ530" i="84"/>
  <c r="BP530" i="84"/>
  <c r="BP521" i="84" s="1"/>
  <c r="BO530" i="84"/>
  <c r="BO521" i="84" s="1"/>
  <c r="BL530" i="84"/>
  <c r="BI530" i="84"/>
  <c r="BC530" i="84"/>
  <c r="BA530" i="84"/>
  <c r="AU530" i="84"/>
  <c r="AT530" i="84"/>
  <c r="AS530" i="84"/>
  <c r="AR530" i="84"/>
  <c r="AR521" i="84" s="1"/>
  <c r="AE530" i="84"/>
  <c r="AC530" i="84"/>
  <c r="AB530" i="84"/>
  <c r="AA530" i="84"/>
  <c r="Z530" i="84"/>
  <c r="Y530" i="84"/>
  <c r="X530" i="84"/>
  <c r="W530" i="84"/>
  <c r="V530" i="84"/>
  <c r="U530" i="84"/>
  <c r="U521" i="84" s="1"/>
  <c r="T530" i="84"/>
  <c r="S530" i="84"/>
  <c r="O530" i="84"/>
  <c r="H530" i="84"/>
  <c r="G530" i="84"/>
  <c r="CQ529" i="84"/>
  <c r="CP529" i="84"/>
  <c r="CO529" i="84"/>
  <c r="CN529" i="84"/>
  <c r="CR529" i="84" s="1"/>
  <c r="J529" i="84" s="1"/>
  <c r="CM529" i="84"/>
  <c r="CJ529" i="84"/>
  <c r="CK529" i="84" s="1"/>
  <c r="BU529" i="84"/>
  <c r="BW529" i="84" s="1"/>
  <c r="BN529" i="84"/>
  <c r="BM529" i="84"/>
  <c r="AO529" i="84" s="1"/>
  <c r="BA529" i="84"/>
  <c r="AY529" i="84"/>
  <c r="AZ529" i="84" s="1"/>
  <c r="AX529" i="84"/>
  <c r="AW529" i="84"/>
  <c r="AK529" i="84"/>
  <c r="N529" i="84"/>
  <c r="AL529" i="84" s="1"/>
  <c r="M529" i="84"/>
  <c r="E529" i="84"/>
  <c r="A529" i="84"/>
  <c r="CQ528" i="84"/>
  <c r="CP528" i="84"/>
  <c r="CO528" i="84"/>
  <c r="CO522" i="84" s="1"/>
  <c r="CN528" i="84"/>
  <c r="CM528" i="84"/>
  <c r="I528" i="84" s="1"/>
  <c r="CK528" i="84"/>
  <c r="CJ528" i="84"/>
  <c r="BU528" i="84"/>
  <c r="BW528" i="84" s="1"/>
  <c r="BN528" i="84"/>
  <c r="BB528" i="84" s="1"/>
  <c r="BM528" i="84"/>
  <c r="BJ528" i="84"/>
  <c r="BA528" i="84"/>
  <c r="AY528" i="84"/>
  <c r="AX528" i="84"/>
  <c r="AW528" i="84"/>
  <c r="AZ528" i="84" s="1"/>
  <c r="BE528" i="84" s="1"/>
  <c r="AO528" i="84"/>
  <c r="AK528" i="84"/>
  <c r="N528" i="84"/>
  <c r="AL528" i="84" s="1"/>
  <c r="M528" i="84"/>
  <c r="E528" i="84"/>
  <c r="A528" i="84"/>
  <c r="CQ527" i="84"/>
  <c r="CP527" i="84"/>
  <c r="CO527" i="84"/>
  <c r="CN527" i="84"/>
  <c r="CR527" i="84" s="1"/>
  <c r="CM527" i="84"/>
  <c r="BJ527" i="84" s="1"/>
  <c r="BK527" i="84" s="1"/>
  <c r="CJ527" i="84"/>
  <c r="CK527" i="84" s="1"/>
  <c r="BU527" i="84"/>
  <c r="BW527" i="84" s="1"/>
  <c r="BN527" i="84"/>
  <c r="BB527" i="84" s="1"/>
  <c r="BM527" i="84"/>
  <c r="BA527" i="84"/>
  <c r="AY527" i="84"/>
  <c r="AX527" i="84"/>
  <c r="AW527" i="84"/>
  <c r="AO527" i="84"/>
  <c r="AK527" i="84"/>
  <c r="AJ527" i="84"/>
  <c r="N527" i="84"/>
  <c r="AL527" i="84" s="1"/>
  <c r="M527" i="84"/>
  <c r="I527" i="84"/>
  <c r="E527" i="84"/>
  <c r="A527" i="84"/>
  <c r="CQ526" i="84"/>
  <c r="CP526" i="84"/>
  <c r="CO526" i="84"/>
  <c r="CN526" i="84"/>
  <c r="CM526" i="84"/>
  <c r="CJ526" i="84"/>
  <c r="CK526" i="84" s="1"/>
  <c r="BU526" i="84"/>
  <c r="BW526" i="84" s="1"/>
  <c r="BM526" i="84"/>
  <c r="AO526" i="84" s="1"/>
  <c r="BJ526" i="84"/>
  <c r="AI526" i="84" s="1"/>
  <c r="BA526" i="84"/>
  <c r="AY526" i="84"/>
  <c r="AX526" i="84"/>
  <c r="AW526" i="84"/>
  <c r="AK526" i="84"/>
  <c r="S522" i="84"/>
  <c r="N526" i="84"/>
  <c r="AL526" i="84" s="1"/>
  <c r="M526" i="84"/>
  <c r="I526" i="84"/>
  <c r="E526" i="84"/>
  <c r="A526" i="84"/>
  <c r="CQ525" i="84"/>
  <c r="CP525" i="84"/>
  <c r="CO525" i="84"/>
  <c r="CN525" i="84"/>
  <c r="CR525" i="84" s="1"/>
  <c r="CM525" i="84"/>
  <c r="I525" i="84" s="1"/>
  <c r="CF525" i="84"/>
  <c r="CJ525" i="84" s="1"/>
  <c r="CK525" i="84" s="1"/>
  <c r="BW525" i="84"/>
  <c r="BU525" i="84"/>
  <c r="BN525" i="84"/>
  <c r="BM525" i="84"/>
  <c r="AO525" i="84" s="1"/>
  <c r="BB525" i="84"/>
  <c r="BA525" i="84"/>
  <c r="AY525" i="84"/>
  <c r="AZ525" i="84" s="1"/>
  <c r="BE525" i="84" s="1"/>
  <c r="AX525" i="84"/>
  <c r="AW525" i="84"/>
  <c r="AK525" i="84"/>
  <c r="N525" i="84"/>
  <c r="AL525" i="84" s="1"/>
  <c r="M525" i="84"/>
  <c r="E525" i="84"/>
  <c r="A525" i="84"/>
  <c r="CQ524" i="84"/>
  <c r="CP524" i="84"/>
  <c r="CO524" i="84"/>
  <c r="CM524" i="84"/>
  <c r="BJ524" i="84" s="1"/>
  <c r="BK524" i="84" s="1"/>
  <c r="CJ524" i="84"/>
  <c r="CK524" i="84" s="1"/>
  <c r="CF524" i="84"/>
  <c r="BU524" i="84"/>
  <c r="BW524" i="84" s="1"/>
  <c r="BN524" i="84"/>
  <c r="BB524" i="84" s="1"/>
  <c r="BM524" i="84"/>
  <c r="BA524" i="84"/>
  <c r="AY524" i="84"/>
  <c r="AX524" i="84"/>
  <c r="AW524" i="84"/>
  <c r="AZ524" i="84" s="1"/>
  <c r="AK524" i="84"/>
  <c r="AD522" i="84"/>
  <c r="AJ524" i="84"/>
  <c r="N524" i="84"/>
  <c r="AL524" i="84" s="1"/>
  <c r="M524" i="84"/>
  <c r="I524" i="84"/>
  <c r="E524" i="84"/>
  <c r="A524" i="84"/>
  <c r="CQ523" i="84"/>
  <c r="CP523" i="84"/>
  <c r="CO523" i="84"/>
  <c r="CN523" i="84"/>
  <c r="CM523" i="84"/>
  <c r="CJ523" i="84"/>
  <c r="CK523" i="84" s="1"/>
  <c r="BU523" i="84"/>
  <c r="BM523" i="84"/>
  <c r="AO523" i="84" s="1"/>
  <c r="BJ523" i="84"/>
  <c r="BA523" i="84"/>
  <c r="AY523" i="84"/>
  <c r="AZ523" i="84" s="1"/>
  <c r="AX523" i="84"/>
  <c r="AW523" i="84"/>
  <c r="AK523" i="84"/>
  <c r="R522" i="84"/>
  <c r="Q522" i="84"/>
  <c r="N523" i="84"/>
  <c r="M523" i="84"/>
  <c r="I523" i="84"/>
  <c r="E523" i="84"/>
  <c r="A523" i="84"/>
  <c r="CV522" i="84"/>
  <c r="CV521" i="84" s="1"/>
  <c r="CU522" i="84"/>
  <c r="CT522" i="84"/>
  <c r="CT521" i="84" s="1"/>
  <c r="CP522" i="84"/>
  <c r="CL522" i="84"/>
  <c r="CL521" i="84" s="1"/>
  <c r="CI522" i="84"/>
  <c r="CI521" i="84" s="1"/>
  <c r="CH522" i="84"/>
  <c r="CH521" i="84" s="1"/>
  <c r="CG522" i="84"/>
  <c r="CG521" i="84" s="1"/>
  <c r="CE522" i="84"/>
  <c r="CE521" i="84" s="1"/>
  <c r="CD522" i="84"/>
  <c r="CC522" i="84"/>
  <c r="CB522" i="84"/>
  <c r="CB521" i="84" s="1"/>
  <c r="CA522" i="84"/>
  <c r="CA521" i="84" s="1"/>
  <c r="BZ522" i="84"/>
  <c r="BZ521" i="84" s="1"/>
  <c r="BY522" i="84"/>
  <c r="BY521" i="84" s="1"/>
  <c r="BV522" i="84"/>
  <c r="BT522" i="84"/>
  <c r="BR522" i="84"/>
  <c r="BQ522" i="84"/>
  <c r="BP522" i="84"/>
  <c r="BO522" i="84"/>
  <c r="BL522" i="84"/>
  <c r="BI522" i="84"/>
  <c r="BC522" i="84"/>
  <c r="AU522" i="84"/>
  <c r="AT522" i="84"/>
  <c r="AT521" i="84" s="1"/>
  <c r="AS522" i="84"/>
  <c r="AR522" i="84"/>
  <c r="AE522" i="84"/>
  <c r="AE521" i="84" s="1"/>
  <c r="AC522" i="84"/>
  <c r="AC521" i="84" s="1"/>
  <c r="AB522" i="84"/>
  <c r="AA522" i="84"/>
  <c r="AA521" i="84" s="1"/>
  <c r="Z522" i="84"/>
  <c r="Y522" i="84"/>
  <c r="Y521" i="84" s="1"/>
  <c r="X522" i="84"/>
  <c r="W522" i="84"/>
  <c r="V522" i="84"/>
  <c r="U522" i="84"/>
  <c r="T522" i="84"/>
  <c r="O522" i="84"/>
  <c r="O521" i="84" s="1"/>
  <c r="H522" i="84"/>
  <c r="G522" i="84"/>
  <c r="G521" i="84" s="1"/>
  <c r="BT521" i="84"/>
  <c r="BR521" i="84"/>
  <c r="BQ521" i="84"/>
  <c r="AB521" i="84"/>
  <c r="X521" i="84"/>
  <c r="W521" i="84"/>
  <c r="V521" i="84"/>
  <c r="S521" i="84"/>
  <c r="H521" i="84"/>
  <c r="CQ520" i="84"/>
  <c r="CP520" i="84"/>
  <c r="CO520" i="84"/>
  <c r="CR520" i="84" s="1"/>
  <c r="J520" i="84" s="1"/>
  <c r="CN520" i="84"/>
  <c r="CM520" i="84"/>
  <c r="BJ520" i="84" s="1"/>
  <c r="BK520" i="84" s="1"/>
  <c r="CK520" i="84"/>
  <c r="CJ520" i="84"/>
  <c r="BU520" i="84"/>
  <c r="BW520" i="84" s="1"/>
  <c r="BN520" i="84"/>
  <c r="BM520" i="84"/>
  <c r="BA520" i="84"/>
  <c r="AY520" i="84"/>
  <c r="AX520" i="84"/>
  <c r="AW520" i="84"/>
  <c r="AZ520" i="84" s="1"/>
  <c r="AO520" i="84"/>
  <c r="AK520" i="84"/>
  <c r="N520" i="84"/>
  <c r="AL520" i="84" s="1"/>
  <c r="M520" i="84"/>
  <c r="E520" i="84"/>
  <c r="A520" i="84"/>
  <c r="CQ519" i="84"/>
  <c r="CP519" i="84"/>
  <c r="CO519" i="84"/>
  <c r="CN519" i="84"/>
  <c r="CM519" i="84"/>
  <c r="CJ519" i="84"/>
  <c r="CK519" i="84" s="1"/>
  <c r="BU519" i="84"/>
  <c r="BW519" i="84" s="1"/>
  <c r="BN519" i="84"/>
  <c r="BB519" i="84" s="1"/>
  <c r="BM519" i="84"/>
  <c r="BA519" i="84"/>
  <c r="AY519" i="84"/>
  <c r="AX519" i="84"/>
  <c r="AW519" i="84"/>
  <c r="AK519" i="84"/>
  <c r="N519" i="84"/>
  <c r="AL519" i="84" s="1"/>
  <c r="M519" i="84"/>
  <c r="E519" i="84"/>
  <c r="A519" i="84"/>
  <c r="CQ518" i="84"/>
  <c r="CP518" i="84"/>
  <c r="CO518" i="84"/>
  <c r="CN518" i="84"/>
  <c r="CM518" i="84"/>
  <c r="I518" i="84" s="1"/>
  <c r="CK518" i="84"/>
  <c r="CJ518" i="84"/>
  <c r="BU518" i="84"/>
  <c r="BW518" i="84" s="1"/>
  <c r="BM518" i="84"/>
  <c r="BJ518" i="84"/>
  <c r="BA518" i="84"/>
  <c r="BA515" i="84" s="1"/>
  <c r="AZ518" i="84"/>
  <c r="AY518" i="84"/>
  <c r="AX518" i="84"/>
  <c r="AW518" i="84"/>
  <c r="AO518" i="84"/>
  <c r="AK518" i="84"/>
  <c r="BN518" i="84"/>
  <c r="N518" i="84"/>
  <c r="AL518" i="84" s="1"/>
  <c r="M518" i="84"/>
  <c r="E518" i="84"/>
  <c r="A518" i="84"/>
  <c r="CQ517" i="84"/>
  <c r="CP517" i="84"/>
  <c r="CO517" i="84"/>
  <c r="CM517" i="84"/>
  <c r="I517" i="84" s="1"/>
  <c r="CF517" i="84"/>
  <c r="CN517" i="84" s="1"/>
  <c r="BU517" i="84"/>
  <c r="BW517" i="84" s="1"/>
  <c r="BN517" i="84"/>
  <c r="BB517" i="84" s="1"/>
  <c r="BM517" i="84"/>
  <c r="AO517" i="84" s="1"/>
  <c r="BA517" i="84"/>
  <c r="AY517" i="84"/>
  <c r="AX517" i="84"/>
  <c r="AW517" i="84"/>
  <c r="AL517" i="84"/>
  <c r="AK517" i="84"/>
  <c r="R515" i="84"/>
  <c r="N517" i="84"/>
  <c r="M517" i="84"/>
  <c r="E517" i="84"/>
  <c r="A517" i="84"/>
  <c r="CQ516" i="84"/>
  <c r="CP516" i="84"/>
  <c r="CO516" i="84"/>
  <c r="CN516" i="84"/>
  <c r="CM516" i="84"/>
  <c r="CJ516" i="84"/>
  <c r="CK516" i="84" s="1"/>
  <c r="CF516" i="84"/>
  <c r="BU516" i="84"/>
  <c r="BM516" i="84"/>
  <c r="BD515" i="84"/>
  <c r="BA516" i="84"/>
  <c r="AY516" i="84"/>
  <c r="AX516" i="84"/>
  <c r="AW516" i="84"/>
  <c r="AP515" i="84"/>
  <c r="AO516" i="84"/>
  <c r="AK516" i="84"/>
  <c r="AK515" i="84" s="1"/>
  <c r="AD515" i="84"/>
  <c r="N516" i="84"/>
  <c r="M516" i="84"/>
  <c r="E516" i="84"/>
  <c r="A516" i="84"/>
  <c r="CV515" i="84"/>
  <c r="CU515" i="84"/>
  <c r="CT515" i="84"/>
  <c r="CL515" i="84"/>
  <c r="CI515" i="84"/>
  <c r="CH515" i="84"/>
  <c r="CG515" i="84"/>
  <c r="CF515" i="84"/>
  <c r="CE515" i="84"/>
  <c r="CD515" i="84"/>
  <c r="CC515" i="84"/>
  <c r="CB515" i="84"/>
  <c r="CA515" i="84"/>
  <c r="BZ515" i="84"/>
  <c r="BY515" i="84"/>
  <c r="BV515" i="84"/>
  <c r="BT515" i="84"/>
  <c r="BR515" i="84"/>
  <c r="BQ515" i="84"/>
  <c r="BP515" i="84"/>
  <c r="BO515" i="84"/>
  <c r="BL515" i="84"/>
  <c r="BI515" i="84"/>
  <c r="BC515" i="84"/>
  <c r="AU515" i="84"/>
  <c r="AT515" i="84"/>
  <c r="AS515" i="84"/>
  <c r="AR515" i="84"/>
  <c r="AE515" i="84"/>
  <c r="AC515" i="84"/>
  <c r="AB515" i="84"/>
  <c r="AA515" i="84"/>
  <c r="Z515" i="84"/>
  <c r="Y515" i="84"/>
  <c r="X515" i="84"/>
  <c r="W515" i="84"/>
  <c r="V515" i="84"/>
  <c r="U515" i="84"/>
  <c r="T515" i="84"/>
  <c r="Q515" i="84"/>
  <c r="O515" i="84"/>
  <c r="H515" i="84"/>
  <c r="G515" i="84"/>
  <c r="CQ514" i="84"/>
  <c r="CP514" i="84"/>
  <c r="CO514" i="84"/>
  <c r="CM514" i="84"/>
  <c r="CJ514" i="84"/>
  <c r="CK514" i="84" s="1"/>
  <c r="CF514" i="84"/>
  <c r="CN514" i="84" s="1"/>
  <c r="BU514" i="84"/>
  <c r="BW514" i="84" s="1"/>
  <c r="BM514" i="84"/>
  <c r="AO514" i="84" s="1"/>
  <c r="BA514" i="84"/>
  <c r="AY514" i="84"/>
  <c r="AX514" i="84"/>
  <c r="AW514" i="84"/>
  <c r="AK514" i="84"/>
  <c r="N514" i="84"/>
  <c r="AL514" i="84" s="1"/>
  <c r="M514" i="84"/>
  <c r="I514" i="84"/>
  <c r="E514" i="84"/>
  <c r="A514" i="84"/>
  <c r="CQ513" i="84"/>
  <c r="CP513" i="84"/>
  <c r="CO513" i="84"/>
  <c r="CM513" i="84"/>
  <c r="CF513" i="84"/>
  <c r="BU513" i="84"/>
  <c r="BW513" i="84" s="1"/>
  <c r="BM513" i="84"/>
  <c r="BJ513" i="84"/>
  <c r="BB513" i="84"/>
  <c r="BA513" i="84"/>
  <c r="AY513" i="84"/>
  <c r="AX513" i="84"/>
  <c r="AW513" i="84"/>
  <c r="AO513" i="84"/>
  <c r="AL513" i="84"/>
  <c r="AK513" i="84"/>
  <c r="BN513" i="84"/>
  <c r="N513" i="84"/>
  <c r="M513" i="84"/>
  <c r="E513" i="84"/>
  <c r="A513" i="84"/>
  <c r="CQ512" i="84"/>
  <c r="CP512" i="84"/>
  <c r="CO512" i="84"/>
  <c r="CM512" i="84"/>
  <c r="BJ512" i="84" s="1"/>
  <c r="CF512" i="84"/>
  <c r="CN512" i="84" s="1"/>
  <c r="BU512" i="84"/>
  <c r="BW512" i="84" s="1"/>
  <c r="BM512" i="84"/>
  <c r="BA512" i="84"/>
  <c r="AY512" i="84"/>
  <c r="AX512" i="84"/>
  <c r="AW512" i="84"/>
  <c r="AZ512" i="84" s="1"/>
  <c r="AO512" i="84"/>
  <c r="AK512" i="84"/>
  <c r="AJ512" i="84"/>
  <c r="BN512" i="84"/>
  <c r="N512" i="84"/>
  <c r="AL512" i="84" s="1"/>
  <c r="M512" i="84"/>
  <c r="E512" i="84"/>
  <c r="A512" i="84"/>
  <c r="CQ511" i="84"/>
  <c r="CP511" i="84"/>
  <c r="CO511" i="84"/>
  <c r="CN511" i="84"/>
  <c r="CM511" i="84"/>
  <c r="CJ511" i="84"/>
  <c r="CK511" i="84" s="1"/>
  <c r="BU511" i="84"/>
  <c r="BW511" i="84" s="1"/>
  <c r="BN511" i="84"/>
  <c r="BB511" i="84" s="1"/>
  <c r="BM511" i="84"/>
  <c r="AO511" i="84" s="1"/>
  <c r="BJ511" i="84"/>
  <c r="BA511" i="84"/>
  <c r="AY511" i="84"/>
  <c r="AX511" i="84"/>
  <c r="AW511" i="84"/>
  <c r="AK511" i="84"/>
  <c r="N511" i="84"/>
  <c r="AL511" i="84" s="1"/>
  <c r="M511" i="84"/>
  <c r="I511" i="84"/>
  <c r="E511" i="84"/>
  <c r="A511" i="84"/>
  <c r="CQ510" i="84"/>
  <c r="CQ508" i="84" s="1"/>
  <c r="CP510" i="84"/>
  <c r="CO510" i="84"/>
  <c r="CN510" i="84"/>
  <c r="CM510" i="84"/>
  <c r="BJ510" i="84" s="1"/>
  <c r="CJ510" i="84"/>
  <c r="CK510" i="84" s="1"/>
  <c r="BU510" i="84"/>
  <c r="BW510" i="84" s="1"/>
  <c r="BM510" i="84"/>
  <c r="AO510" i="84" s="1"/>
  <c r="BA510" i="84"/>
  <c r="AY510" i="84"/>
  <c r="AX510" i="84"/>
  <c r="AW510" i="84"/>
  <c r="AZ510" i="84" s="1"/>
  <c r="AK510" i="84"/>
  <c r="AK508" i="84" s="1"/>
  <c r="N510" i="84"/>
  <c r="AL510" i="84" s="1"/>
  <c r="M510" i="84"/>
  <c r="E510" i="84"/>
  <c r="A510" i="84"/>
  <c r="CQ509" i="84"/>
  <c r="CP509" i="84"/>
  <c r="CO509" i="84"/>
  <c r="CM509" i="84"/>
  <c r="I509" i="84" s="1"/>
  <c r="CF509" i="84"/>
  <c r="CN509" i="84" s="1"/>
  <c r="BU509" i="84"/>
  <c r="BW509" i="84" s="1"/>
  <c r="BN509" i="84"/>
  <c r="BM509" i="84"/>
  <c r="BA509" i="84"/>
  <c r="AY509" i="84"/>
  <c r="AX509" i="84"/>
  <c r="AW509" i="84"/>
  <c r="AK509" i="84"/>
  <c r="Q508" i="84"/>
  <c r="N509" i="84"/>
  <c r="AL509" i="84" s="1"/>
  <c r="M509" i="84"/>
  <c r="E509" i="84"/>
  <c r="A509" i="84"/>
  <c r="CV508" i="84"/>
  <c r="CU508" i="84"/>
  <c r="CT508" i="84"/>
  <c r="CL508" i="84"/>
  <c r="CI508" i="84"/>
  <c r="CH508" i="84"/>
  <c r="CH507" i="84" s="1"/>
  <c r="CG508" i="84"/>
  <c r="CG507" i="84" s="1"/>
  <c r="CE508" i="84"/>
  <c r="CD508" i="84"/>
  <c r="CC508" i="84"/>
  <c r="CB508" i="84"/>
  <c r="CA508" i="84"/>
  <c r="BZ508" i="84"/>
  <c r="BY508" i="84"/>
  <c r="BV508" i="84"/>
  <c r="BT508" i="84"/>
  <c r="BR508" i="84"/>
  <c r="BQ508" i="84"/>
  <c r="BP508" i="84"/>
  <c r="BO508" i="84"/>
  <c r="BL508" i="84"/>
  <c r="BI508" i="84"/>
  <c r="BC508" i="84"/>
  <c r="AU508" i="84"/>
  <c r="AT508" i="84"/>
  <c r="AS508" i="84"/>
  <c r="AR508" i="84"/>
  <c r="AE508" i="84"/>
  <c r="AC508" i="84"/>
  <c r="AB508" i="84"/>
  <c r="AA508" i="84"/>
  <c r="Z508" i="84"/>
  <c r="Y508" i="84"/>
  <c r="X508" i="84"/>
  <c r="W508" i="84"/>
  <c r="V508" i="84"/>
  <c r="U508" i="84"/>
  <c r="T508" i="84"/>
  <c r="S508" i="84"/>
  <c r="O508" i="84"/>
  <c r="H508" i="84"/>
  <c r="G508" i="84"/>
  <c r="CQ506" i="84"/>
  <c r="CQ504" i="84" s="1"/>
  <c r="CP506" i="84"/>
  <c r="CO506" i="84"/>
  <c r="CM506" i="84"/>
  <c r="CF506" i="84"/>
  <c r="BW506" i="84"/>
  <c r="BU506" i="84"/>
  <c r="BM506" i="84"/>
  <c r="BA506" i="84"/>
  <c r="BA504" i="84" s="1"/>
  <c r="AY506" i="84"/>
  <c r="AX506" i="84"/>
  <c r="AX504" i="84" s="1"/>
  <c r="AW506" i="84"/>
  <c r="AZ506" i="84" s="1"/>
  <c r="AO506" i="84"/>
  <c r="AK506" i="84"/>
  <c r="AD504" i="84"/>
  <c r="S504" i="84"/>
  <c r="N506" i="84"/>
  <c r="AL506" i="84" s="1"/>
  <c r="M506" i="84"/>
  <c r="E506" i="84"/>
  <c r="A506" i="84"/>
  <c r="CQ505" i="84"/>
  <c r="CP505" i="84"/>
  <c r="CO505" i="84"/>
  <c r="CM505" i="84"/>
  <c r="CM504" i="84" s="1"/>
  <c r="CF505" i="84"/>
  <c r="CN505" i="84" s="1"/>
  <c r="BU505" i="84"/>
  <c r="BN505" i="84"/>
  <c r="BM505" i="84"/>
  <c r="BA505" i="84"/>
  <c r="AY505" i="84"/>
  <c r="AX505" i="84"/>
  <c r="AW505" i="84"/>
  <c r="AZ505" i="84" s="1"/>
  <c r="AP504" i="84"/>
  <c r="AK505" i="84"/>
  <c r="AK504" i="84" s="1"/>
  <c r="N505" i="84"/>
  <c r="M505" i="84"/>
  <c r="I505" i="84"/>
  <c r="E505" i="84"/>
  <c r="A505" i="84"/>
  <c r="CV504" i="84"/>
  <c r="CU504" i="84"/>
  <c r="CT504" i="84"/>
  <c r="CL504" i="84"/>
  <c r="CI504" i="84"/>
  <c r="CH504" i="84"/>
  <c r="CG504" i="84"/>
  <c r="CE504" i="84"/>
  <c r="CD504" i="84"/>
  <c r="CC504" i="84"/>
  <c r="CB504" i="84"/>
  <c r="CA504" i="84"/>
  <c r="BZ504" i="84"/>
  <c r="BZ485" i="84" s="1"/>
  <c r="BY504" i="84"/>
  <c r="BV504" i="84"/>
  <c r="BT504" i="84"/>
  <c r="BR504" i="84"/>
  <c r="BQ504" i="84"/>
  <c r="BQ485" i="84" s="1"/>
  <c r="BP504" i="84"/>
  <c r="BP485" i="84" s="1"/>
  <c r="BO504" i="84"/>
  <c r="BL504" i="84"/>
  <c r="BI504" i="84"/>
  <c r="BC504" i="84"/>
  <c r="AU504" i="84"/>
  <c r="AT504" i="84"/>
  <c r="AS504" i="84"/>
  <c r="AR504" i="84"/>
  <c r="AE504" i="84"/>
  <c r="AC504" i="84"/>
  <c r="AB504" i="84"/>
  <c r="AA504" i="84"/>
  <c r="Z504" i="84"/>
  <c r="Y504" i="84"/>
  <c r="X504" i="84"/>
  <c r="W504" i="84"/>
  <c r="V504" i="84"/>
  <c r="U504" i="84"/>
  <c r="T504" i="84"/>
  <c r="O504" i="84"/>
  <c r="H504" i="84"/>
  <c r="H485" i="84" s="1"/>
  <c r="G504" i="84"/>
  <c r="CQ503" i="84"/>
  <c r="CP503" i="84"/>
  <c r="CO503" i="84"/>
  <c r="CM503" i="84"/>
  <c r="I503" i="84" s="1"/>
  <c r="CF503" i="84"/>
  <c r="BU503" i="84"/>
  <c r="BW503" i="84" s="1"/>
  <c r="BM503" i="84"/>
  <c r="AO503" i="84" s="1"/>
  <c r="BJ503" i="84"/>
  <c r="BK503" i="84" s="1"/>
  <c r="BA503" i="84"/>
  <c r="AY503" i="84"/>
  <c r="AX503" i="84"/>
  <c r="AW503" i="84"/>
  <c r="AZ503" i="84" s="1"/>
  <c r="AK503" i="84"/>
  <c r="N503" i="84"/>
  <c r="AL503" i="84" s="1"/>
  <c r="M503" i="84"/>
  <c r="E503" i="84"/>
  <c r="A503" i="84"/>
  <c r="CQ502" i="84"/>
  <c r="CP502" i="84"/>
  <c r="CO502" i="84"/>
  <c r="CM502" i="84"/>
  <c r="CF502" i="84"/>
  <c r="BU502" i="84"/>
  <c r="BW502" i="84" s="1"/>
  <c r="BM502" i="84"/>
  <c r="AO502" i="84" s="1"/>
  <c r="BA502" i="84"/>
  <c r="AY502" i="84"/>
  <c r="AX502" i="84"/>
  <c r="AW502" i="84"/>
  <c r="AK502" i="84"/>
  <c r="N502" i="84"/>
  <c r="AL502" i="84" s="1"/>
  <c r="M502" i="84"/>
  <c r="E502" i="84"/>
  <c r="A502" i="84"/>
  <c r="CQ501" i="84"/>
  <c r="CP501" i="84"/>
  <c r="CO501" i="84"/>
  <c r="CM501" i="84"/>
  <c r="CF501" i="84"/>
  <c r="CN501" i="84" s="1"/>
  <c r="BU501" i="84"/>
  <c r="BW501" i="84" s="1"/>
  <c r="BM501" i="84"/>
  <c r="AO501" i="84" s="1"/>
  <c r="BA501" i="84"/>
  <c r="AY501" i="84"/>
  <c r="AX501" i="84"/>
  <c r="AW501" i="84"/>
  <c r="AK501" i="84"/>
  <c r="N501" i="84"/>
  <c r="AL501" i="84" s="1"/>
  <c r="M501" i="84"/>
  <c r="E501" i="84"/>
  <c r="A501" i="84"/>
  <c r="CQ500" i="84"/>
  <c r="CP500" i="84"/>
  <c r="CO500" i="84"/>
  <c r="CM500" i="84"/>
  <c r="CF500" i="84"/>
  <c r="CN500" i="84" s="1"/>
  <c r="BU500" i="84"/>
  <c r="BW500" i="84" s="1"/>
  <c r="BM500" i="84"/>
  <c r="AO500" i="84" s="1"/>
  <c r="BA500" i="84"/>
  <c r="AY500" i="84"/>
  <c r="AX500" i="84"/>
  <c r="AW500" i="84"/>
  <c r="AZ500" i="84" s="1"/>
  <c r="AK500" i="84"/>
  <c r="N500" i="84"/>
  <c r="AL500" i="84" s="1"/>
  <c r="M500" i="84"/>
  <c r="E500" i="84"/>
  <c r="A500" i="84"/>
  <c r="CQ499" i="84"/>
  <c r="CP499" i="84"/>
  <c r="CO499" i="84"/>
  <c r="CM499" i="84"/>
  <c r="CF499" i="84"/>
  <c r="CJ499" i="84" s="1"/>
  <c r="CK499" i="84" s="1"/>
  <c r="BU499" i="84"/>
  <c r="BW499" i="84" s="1"/>
  <c r="BM499" i="84"/>
  <c r="BA499" i="84"/>
  <c r="AY499" i="84"/>
  <c r="AX499" i="84"/>
  <c r="AW499" i="84"/>
  <c r="AO499" i="84"/>
  <c r="AK499" i="84"/>
  <c r="BN499" i="84"/>
  <c r="BB499" i="84" s="1"/>
  <c r="N499" i="84"/>
  <c r="AL499" i="84" s="1"/>
  <c r="M499" i="84"/>
  <c r="I499" i="84"/>
  <c r="E499" i="84"/>
  <c r="A499" i="84"/>
  <c r="CQ498" i="84"/>
  <c r="CP498" i="84"/>
  <c r="CO498" i="84"/>
  <c r="CM498" i="84"/>
  <c r="CF498" i="84"/>
  <c r="CN498" i="84" s="1"/>
  <c r="BU498" i="84"/>
  <c r="BW498" i="84" s="1"/>
  <c r="BM498" i="84"/>
  <c r="BJ498" i="84"/>
  <c r="BA498" i="84"/>
  <c r="AY498" i="84"/>
  <c r="AX498" i="84"/>
  <c r="AW498" i="84"/>
  <c r="AO498" i="84"/>
  <c r="AK498" i="84"/>
  <c r="AJ498" i="84"/>
  <c r="N498" i="84"/>
  <c r="AL498" i="84" s="1"/>
  <c r="M498" i="84"/>
  <c r="I498" i="84"/>
  <c r="AI498" i="84" s="1"/>
  <c r="E498" i="84"/>
  <c r="A498" i="84"/>
  <c r="CQ497" i="84"/>
  <c r="CP497" i="84"/>
  <c r="CO497" i="84"/>
  <c r="CM497" i="84"/>
  <c r="CF497" i="84"/>
  <c r="BW497" i="84"/>
  <c r="BU497" i="84"/>
  <c r="BM497" i="84"/>
  <c r="AO497" i="84" s="1"/>
  <c r="BA497" i="84"/>
  <c r="AY497" i="84"/>
  <c r="AX497" i="84"/>
  <c r="AW497" i="84"/>
  <c r="AK497" i="84"/>
  <c r="BN497" i="84"/>
  <c r="N497" i="84"/>
  <c r="AL497" i="84" s="1"/>
  <c r="M497" i="84"/>
  <c r="E497" i="84"/>
  <c r="A497" i="84"/>
  <c r="CQ496" i="84"/>
  <c r="CP496" i="84"/>
  <c r="CO496" i="84"/>
  <c r="CM496" i="84"/>
  <c r="I496" i="84" s="1"/>
  <c r="CF496" i="84"/>
  <c r="CN496" i="84" s="1"/>
  <c r="BU496" i="84"/>
  <c r="BW496" i="84" s="1"/>
  <c r="BN496" i="84"/>
  <c r="BM496" i="84"/>
  <c r="AO496" i="84" s="1"/>
  <c r="BJ496" i="84"/>
  <c r="AJ496" i="84" s="1"/>
  <c r="BA496" i="84"/>
  <c r="AY496" i="84"/>
  <c r="AX496" i="84"/>
  <c r="AW496" i="84"/>
  <c r="AK496" i="84"/>
  <c r="N496" i="84"/>
  <c r="AL496" i="84" s="1"/>
  <c r="M496" i="84"/>
  <c r="E496" i="84"/>
  <c r="A496" i="84"/>
  <c r="CQ495" i="84"/>
  <c r="CP495" i="84"/>
  <c r="CO495" i="84"/>
  <c r="CM495" i="84"/>
  <c r="BJ495" i="84" s="1"/>
  <c r="CF495" i="84"/>
  <c r="CN495" i="84" s="1"/>
  <c r="CR495" i="84" s="1"/>
  <c r="J495" i="84" s="1"/>
  <c r="BU495" i="84"/>
  <c r="BW495" i="84" s="1"/>
  <c r="BM495" i="84"/>
  <c r="AO495" i="84" s="1"/>
  <c r="BA495" i="84"/>
  <c r="AY495" i="84"/>
  <c r="AX495" i="84"/>
  <c r="AW495" i="84"/>
  <c r="AL495" i="84"/>
  <c r="AK495" i="84"/>
  <c r="AJ495" i="84"/>
  <c r="BN495" i="84"/>
  <c r="BB495" i="84" s="1"/>
  <c r="N495" i="84"/>
  <c r="M495" i="84"/>
  <c r="I495" i="84"/>
  <c r="E495" i="84"/>
  <c r="A495" i="84"/>
  <c r="CQ494" i="84"/>
  <c r="CP494" i="84"/>
  <c r="CO494" i="84"/>
  <c r="CN494" i="84"/>
  <c r="CM494" i="84"/>
  <c r="BJ494" i="84" s="1"/>
  <c r="CJ494" i="84"/>
  <c r="CK494" i="84" s="1"/>
  <c r="CF494" i="84"/>
  <c r="BU494" i="84"/>
  <c r="BW494" i="84" s="1"/>
  <c r="BM494" i="84"/>
  <c r="BA494" i="84"/>
  <c r="AY494" i="84"/>
  <c r="AX494" i="84"/>
  <c r="AW494" i="84"/>
  <c r="AO494" i="84"/>
  <c r="AK494" i="84"/>
  <c r="AJ494" i="84"/>
  <c r="N494" i="84"/>
  <c r="AL494" i="84" s="1"/>
  <c r="M494" i="84"/>
  <c r="E494" i="84"/>
  <c r="A494" i="84"/>
  <c r="CQ493" i="84"/>
  <c r="CP493" i="84"/>
  <c r="CO493" i="84"/>
  <c r="CM493" i="84"/>
  <c r="CF493" i="84"/>
  <c r="CJ493" i="84" s="1"/>
  <c r="CK493" i="84" s="1"/>
  <c r="BU493" i="84"/>
  <c r="BW493" i="84" s="1"/>
  <c r="BM493" i="84"/>
  <c r="AO493" i="84" s="1"/>
  <c r="BJ493" i="84"/>
  <c r="AI493" i="84" s="1"/>
  <c r="BA493" i="84"/>
  <c r="AY493" i="84"/>
  <c r="AZ493" i="84" s="1"/>
  <c r="AX493" i="84"/>
  <c r="AW493" i="84"/>
  <c r="AK493" i="84"/>
  <c r="N493" i="84"/>
  <c r="AL493" i="84" s="1"/>
  <c r="M493" i="84"/>
  <c r="I493" i="84"/>
  <c r="E493" i="84"/>
  <c r="A493" i="84"/>
  <c r="CQ492" i="84"/>
  <c r="CP492" i="84"/>
  <c r="CO492" i="84"/>
  <c r="CM492" i="84"/>
  <c r="BJ492" i="84" s="1"/>
  <c r="CJ492" i="84"/>
  <c r="CK492" i="84" s="1"/>
  <c r="CF492" i="84"/>
  <c r="CN492" i="84" s="1"/>
  <c r="BU492" i="84"/>
  <c r="BW492" i="84" s="1"/>
  <c r="BN492" i="84"/>
  <c r="BM492" i="84"/>
  <c r="BA492" i="84"/>
  <c r="AY492" i="84"/>
  <c r="AX492" i="84"/>
  <c r="AW492" i="84"/>
  <c r="AO492" i="84"/>
  <c r="AK492" i="84"/>
  <c r="N492" i="84"/>
  <c r="AL492" i="84" s="1"/>
  <c r="M492" i="84"/>
  <c r="I492" i="84"/>
  <c r="E492" i="84"/>
  <c r="A492" i="84"/>
  <c r="CQ491" i="84"/>
  <c r="CP491" i="84"/>
  <c r="CO491" i="84"/>
  <c r="CM491" i="84"/>
  <c r="I491" i="84" s="1"/>
  <c r="CF491" i="84"/>
  <c r="BU491" i="84"/>
  <c r="BW491" i="84" s="1"/>
  <c r="BM491" i="84"/>
  <c r="AO491" i="84" s="1"/>
  <c r="BJ491" i="84"/>
  <c r="BA491" i="84"/>
  <c r="AY491" i="84"/>
  <c r="AX491" i="84"/>
  <c r="AW491" i="84"/>
  <c r="AK491" i="84"/>
  <c r="N491" i="84"/>
  <c r="AL491" i="84" s="1"/>
  <c r="M491" i="84"/>
  <c r="E491" i="84"/>
  <c r="A491" i="84"/>
  <c r="CQ490" i="84"/>
  <c r="CP490" i="84"/>
  <c r="CO490" i="84"/>
  <c r="CM490" i="84"/>
  <c r="CF490" i="84"/>
  <c r="BU490" i="84"/>
  <c r="BW490" i="84" s="1"/>
  <c r="BN490" i="84"/>
  <c r="BB490" i="84" s="1"/>
  <c r="BM490" i="84"/>
  <c r="AO490" i="84" s="1"/>
  <c r="BA490" i="84"/>
  <c r="AY490" i="84"/>
  <c r="AX490" i="84"/>
  <c r="AW490" i="84"/>
  <c r="AZ490" i="84" s="1"/>
  <c r="AK490" i="84"/>
  <c r="N490" i="84"/>
  <c r="AL490" i="84" s="1"/>
  <c r="M490" i="84"/>
  <c r="E490" i="84"/>
  <c r="A490" i="84"/>
  <c r="CQ489" i="84"/>
  <c r="CP489" i="84"/>
  <c r="CO489" i="84"/>
  <c r="CM489" i="84"/>
  <c r="CF489" i="84"/>
  <c r="CN489" i="84" s="1"/>
  <c r="CR489" i="84" s="1"/>
  <c r="BW489" i="84"/>
  <c r="BU489" i="84"/>
  <c r="BM489" i="84"/>
  <c r="BA489" i="84"/>
  <c r="AY489" i="84"/>
  <c r="AX489" i="84"/>
  <c r="AW489" i="84"/>
  <c r="AP488" i="84"/>
  <c r="AO489" i="84"/>
  <c r="AK489" i="84"/>
  <c r="N489" i="84"/>
  <c r="M489" i="84"/>
  <c r="E489" i="84"/>
  <c r="A489" i="84"/>
  <c r="CV488" i="84"/>
  <c r="CV485" i="84" s="1"/>
  <c r="CU488" i="84"/>
  <c r="CT488" i="84"/>
  <c r="CL488" i="84"/>
  <c r="CL485" i="84" s="1"/>
  <c r="CI488" i="84"/>
  <c r="CI485" i="84" s="1"/>
  <c r="CH488" i="84"/>
  <c r="CG488" i="84"/>
  <c r="CE488" i="84"/>
  <c r="CD488" i="84"/>
  <c r="CC488" i="84"/>
  <c r="CB488" i="84"/>
  <c r="CA488" i="84"/>
  <c r="BZ488" i="84"/>
  <c r="BY488" i="84"/>
  <c r="BV488" i="84"/>
  <c r="BT488" i="84"/>
  <c r="BR488" i="84"/>
  <c r="BQ488" i="84"/>
  <c r="BP488" i="84"/>
  <c r="BO488" i="84"/>
  <c r="BL488" i="84"/>
  <c r="BI488" i="84"/>
  <c r="BC488" i="84"/>
  <c r="BC485" i="84" s="1"/>
  <c r="AU488" i="84"/>
  <c r="AT488" i="84"/>
  <c r="AS488" i="84"/>
  <c r="AR488" i="84"/>
  <c r="AE488" i="84"/>
  <c r="AE485" i="84" s="1"/>
  <c r="AC488" i="84"/>
  <c r="AC485" i="84" s="1"/>
  <c r="AB488" i="84"/>
  <c r="AA488" i="84"/>
  <c r="Z488" i="84"/>
  <c r="Y488" i="84"/>
  <c r="X488" i="84"/>
  <c r="W488" i="84"/>
  <c r="V488" i="84"/>
  <c r="U488" i="84"/>
  <c r="T488" i="84"/>
  <c r="O488" i="84"/>
  <c r="H488" i="84"/>
  <c r="G488" i="84"/>
  <c r="G485" i="84" s="1"/>
  <c r="CQ487" i="84"/>
  <c r="CQ486" i="84" s="1"/>
  <c r="CP487" i="84"/>
  <c r="CP486" i="84" s="1"/>
  <c r="CO487" i="84"/>
  <c r="CO486" i="84" s="1"/>
  <c r="CM487" i="84"/>
  <c r="BJ487" i="84" s="1"/>
  <c r="CF487" i="84"/>
  <c r="CF486" i="84" s="1"/>
  <c r="BU487" i="84"/>
  <c r="BU486" i="84" s="1"/>
  <c r="BM487" i="84"/>
  <c r="BD486" i="84"/>
  <c r="BA487" i="84"/>
  <c r="AY487" i="84"/>
  <c r="AY486" i="84" s="1"/>
  <c r="AX487" i="84"/>
  <c r="AX486" i="84" s="1"/>
  <c r="AW487" i="84"/>
  <c r="AK487" i="84"/>
  <c r="AK486" i="84" s="1"/>
  <c r="AD486" i="84"/>
  <c r="N487" i="84"/>
  <c r="M487" i="84"/>
  <c r="E487" i="84"/>
  <c r="A487" i="84"/>
  <c r="CV486" i="84"/>
  <c r="CU486" i="84"/>
  <c r="CT486" i="84"/>
  <c r="CL486" i="84"/>
  <c r="CI486" i="84"/>
  <c r="CH486" i="84"/>
  <c r="CG486" i="84"/>
  <c r="CG485" i="84" s="1"/>
  <c r="CE486" i="84"/>
  <c r="CE485" i="84" s="1"/>
  <c r="CD486" i="84"/>
  <c r="CC486" i="84"/>
  <c r="CC485" i="84" s="1"/>
  <c r="CB486" i="84"/>
  <c r="CA486" i="84"/>
  <c r="BZ486" i="84"/>
  <c r="BY486" i="84"/>
  <c r="BV486" i="84"/>
  <c r="BT486" i="84"/>
  <c r="BR486" i="84"/>
  <c r="BQ486" i="84"/>
  <c r="BP486" i="84"/>
  <c r="BO486" i="84"/>
  <c r="BL486" i="84"/>
  <c r="BI486" i="84"/>
  <c r="BC486" i="84"/>
  <c r="BA486" i="84"/>
  <c r="AU486" i="84"/>
  <c r="AU485" i="84" s="1"/>
  <c r="AT486" i="84"/>
  <c r="AT485" i="84" s="1"/>
  <c r="AS486" i="84"/>
  <c r="AR486" i="84"/>
  <c r="AP486" i="84"/>
  <c r="AE486" i="84"/>
  <c r="AC486" i="84"/>
  <c r="AB486" i="84"/>
  <c r="AA486" i="84"/>
  <c r="AA485" i="84" s="1"/>
  <c r="Z486" i="84"/>
  <c r="Z485" i="84" s="1"/>
  <c r="Y486" i="84"/>
  <c r="X486" i="84"/>
  <c r="W486" i="84"/>
  <c r="V486" i="84"/>
  <c r="U486" i="84"/>
  <c r="T486" i="84"/>
  <c r="S486" i="84"/>
  <c r="R486" i="84"/>
  <c r="P486" i="84"/>
  <c r="O486" i="84"/>
  <c r="H486" i="84"/>
  <c r="G486" i="84"/>
  <c r="CQ484" i="84"/>
  <c r="CQ483" i="84" s="1"/>
  <c r="CP484" i="84"/>
  <c r="CP483" i="84" s="1"/>
  <c r="CO484" i="84"/>
  <c r="CO483" i="84" s="1"/>
  <c r="CM484" i="84"/>
  <c r="CJ484" i="84"/>
  <c r="CF484" i="84"/>
  <c r="BU484" i="84"/>
  <c r="BM484" i="84"/>
  <c r="BM483" i="84" s="1"/>
  <c r="BA484" i="84"/>
  <c r="BA483" i="84" s="1"/>
  <c r="AY484" i="84"/>
  <c r="AX484" i="84"/>
  <c r="AW484" i="84"/>
  <c r="AO484" i="84"/>
  <c r="AO483" i="84" s="1"/>
  <c r="AK484" i="84"/>
  <c r="AK483" i="84" s="1"/>
  <c r="AD483" i="84"/>
  <c r="N484" i="84"/>
  <c r="M484" i="84"/>
  <c r="E484" i="84"/>
  <c r="A484" i="84"/>
  <c r="B483" i="84" s="1"/>
  <c r="CV483" i="84"/>
  <c r="CU483" i="84"/>
  <c r="CT483" i="84"/>
  <c r="CL483" i="84"/>
  <c r="CI483" i="84"/>
  <c r="CH483" i="84"/>
  <c r="CG483" i="84"/>
  <c r="CE483" i="84"/>
  <c r="CD483" i="84"/>
  <c r="CC483" i="84"/>
  <c r="CB483" i="84"/>
  <c r="CA483" i="84"/>
  <c r="BZ483" i="84"/>
  <c r="BY483" i="84"/>
  <c r="BV483" i="84"/>
  <c r="BT483" i="84"/>
  <c r="BR483" i="84"/>
  <c r="BQ483" i="84"/>
  <c r="BP483" i="84"/>
  <c r="BO483" i="84"/>
  <c r="BL483" i="84"/>
  <c r="BI483" i="84"/>
  <c r="BD483" i="84"/>
  <c r="BC483" i="84"/>
  <c r="AY483" i="84"/>
  <c r="AX483" i="84"/>
  <c r="AU483" i="84"/>
  <c r="AT483" i="84"/>
  <c r="AS483" i="84"/>
  <c r="AR483" i="84"/>
  <c r="AP483" i="84"/>
  <c r="AE483" i="84"/>
  <c r="AC483" i="84"/>
  <c r="AB483" i="84"/>
  <c r="AA483" i="84"/>
  <c r="Z483" i="84"/>
  <c r="Y483" i="84"/>
  <c r="X483" i="84"/>
  <c r="W483" i="84"/>
  <c r="V483" i="84"/>
  <c r="U483" i="84"/>
  <c r="T483" i="84"/>
  <c r="S483" i="84"/>
  <c r="R483" i="84"/>
  <c r="Q483" i="84"/>
  <c r="O483" i="84"/>
  <c r="H483" i="84"/>
  <c r="G483" i="84"/>
  <c r="CQ482" i="84"/>
  <c r="CP482" i="84"/>
  <c r="CO482" i="84"/>
  <c r="CN482" i="84"/>
  <c r="CR482" i="84" s="1"/>
  <c r="J482" i="84" s="1"/>
  <c r="CM482" i="84"/>
  <c r="CJ482" i="84"/>
  <c r="CK482" i="84" s="1"/>
  <c r="BU482" i="84"/>
  <c r="BM482" i="84"/>
  <c r="AO482" i="84" s="1"/>
  <c r="BA482" i="84"/>
  <c r="AY482" i="84"/>
  <c r="AX482" i="84"/>
  <c r="AW482" i="84"/>
  <c r="AL482" i="84"/>
  <c r="AK482" i="84"/>
  <c r="Q478" i="84"/>
  <c r="BN482" i="84"/>
  <c r="BB482" i="84" s="1"/>
  <c r="N482" i="84"/>
  <c r="M482" i="84"/>
  <c r="E482" i="84"/>
  <c r="A482" i="84"/>
  <c r="CQ481" i="84"/>
  <c r="CP481" i="84"/>
  <c r="CO481" i="84"/>
  <c r="CN481" i="84"/>
  <c r="CM481" i="84"/>
  <c r="BJ481" i="84" s="1"/>
  <c r="CJ481" i="84"/>
  <c r="CK481" i="84" s="1"/>
  <c r="BU481" i="84"/>
  <c r="BW481" i="84" s="1"/>
  <c r="BM481" i="84"/>
  <c r="AO481" i="84" s="1"/>
  <c r="BD478" i="84"/>
  <c r="BA481" i="84"/>
  <c r="AY481" i="84"/>
  <c r="AX481" i="84"/>
  <c r="AW481" i="84"/>
  <c r="AZ481" i="84" s="1"/>
  <c r="AK481" i="84"/>
  <c r="N481" i="84"/>
  <c r="AL481" i="84" s="1"/>
  <c r="M481" i="84"/>
  <c r="E481" i="84"/>
  <c r="A481" i="84"/>
  <c r="CQ480" i="84"/>
  <c r="CP480" i="84"/>
  <c r="CO480" i="84"/>
  <c r="CM480" i="84"/>
  <c r="CF480" i="84"/>
  <c r="BW480" i="84"/>
  <c r="BU480" i="84"/>
  <c r="BM480" i="84"/>
  <c r="AO480" i="84" s="1"/>
  <c r="BJ480" i="84"/>
  <c r="BA480" i="84"/>
  <c r="AY480" i="84"/>
  <c r="AX480" i="84"/>
  <c r="AW480" i="84"/>
  <c r="AZ480" i="84" s="1"/>
  <c r="AL480" i="84"/>
  <c r="AK480" i="84"/>
  <c r="R478" i="84"/>
  <c r="BN480" i="84"/>
  <c r="N480" i="84"/>
  <c r="M480" i="84"/>
  <c r="E480" i="84"/>
  <c r="A480" i="84"/>
  <c r="CQ479" i="84"/>
  <c r="CP479" i="84"/>
  <c r="CO479" i="84"/>
  <c r="CM479" i="84"/>
  <c r="CF479" i="84"/>
  <c r="BU479" i="84"/>
  <c r="BW479" i="84" s="1"/>
  <c r="BN479" i="84"/>
  <c r="BM479" i="84"/>
  <c r="BA479" i="84"/>
  <c r="AY479" i="84"/>
  <c r="AY478" i="84" s="1"/>
  <c r="AX479" i="84"/>
  <c r="AZ479" i="84" s="1"/>
  <c r="AW479" i="84"/>
  <c r="AO479" i="84"/>
  <c r="AL479" i="84"/>
  <c r="AK479" i="84"/>
  <c r="S478" i="84"/>
  <c r="N479" i="84"/>
  <c r="M479" i="84"/>
  <c r="E479" i="84"/>
  <c r="A479" i="84"/>
  <c r="CV478" i="84"/>
  <c r="CU478" i="84"/>
  <c r="CT478" i="84"/>
  <c r="CL478" i="84"/>
  <c r="CI478" i="84"/>
  <c r="CH478" i="84"/>
  <c r="CG478" i="84"/>
  <c r="CE478" i="84"/>
  <c r="CD478" i="84"/>
  <c r="CC478" i="84"/>
  <c r="CB478" i="84"/>
  <c r="CA478" i="84"/>
  <c r="BZ478" i="84"/>
  <c r="BY478" i="84"/>
  <c r="BV478" i="84"/>
  <c r="BT478" i="84"/>
  <c r="BR478" i="84"/>
  <c r="BQ478" i="84"/>
  <c r="BP478" i="84"/>
  <c r="BO478" i="84"/>
  <c r="BL478" i="84"/>
  <c r="BI478" i="84"/>
  <c r="BC478" i="84"/>
  <c r="AU478" i="84"/>
  <c r="AT478" i="84"/>
  <c r="AS478" i="84"/>
  <c r="AR478" i="84"/>
  <c r="AP478" i="84"/>
  <c r="AE478" i="84"/>
  <c r="AD478" i="84"/>
  <c r="AC478" i="84"/>
  <c r="AB478" i="84"/>
  <c r="AA478" i="84"/>
  <c r="Z478" i="84"/>
  <c r="Y478" i="84"/>
  <c r="X478" i="84"/>
  <c r="W478" i="84"/>
  <c r="V478" i="84"/>
  <c r="U478" i="84"/>
  <c r="T478" i="84"/>
  <c r="P478" i="84"/>
  <c r="O478" i="84"/>
  <c r="H478" i="84"/>
  <c r="G478" i="84"/>
  <c r="CQ477" i="84"/>
  <c r="CQ476" i="84" s="1"/>
  <c r="CP477" i="84"/>
  <c r="CP476" i="84" s="1"/>
  <c r="CO477" i="84"/>
  <c r="CO476" i="84" s="1"/>
  <c r="CN477" i="84"/>
  <c r="CN476" i="84" s="1"/>
  <c r="CM477" i="84"/>
  <c r="CK477" i="84"/>
  <c r="CK476" i="84" s="1"/>
  <c r="CJ477" i="84"/>
  <c r="BU477" i="84"/>
  <c r="BN477" i="84"/>
  <c r="BN476" i="84" s="1"/>
  <c r="BM477" i="84"/>
  <c r="BA477" i="84"/>
  <c r="AY477" i="84"/>
  <c r="AX477" i="84"/>
  <c r="AX476" i="84" s="1"/>
  <c r="AW477" i="84"/>
  <c r="AZ477" i="84" s="1"/>
  <c r="AZ476" i="84" s="1"/>
  <c r="AK477" i="84"/>
  <c r="N477" i="84"/>
  <c r="AL477" i="84" s="1"/>
  <c r="AL476" i="84" s="1"/>
  <c r="M477" i="84"/>
  <c r="E477" i="84"/>
  <c r="A477" i="84"/>
  <c r="CV476" i="84"/>
  <c r="CU476" i="84"/>
  <c r="CT476" i="84"/>
  <c r="CL476" i="84"/>
  <c r="CJ476" i="84"/>
  <c r="CI476" i="84"/>
  <c r="CH476" i="84"/>
  <c r="CG476" i="84"/>
  <c r="CF476" i="84"/>
  <c r="CE476" i="84"/>
  <c r="CD476" i="84"/>
  <c r="CC476" i="84"/>
  <c r="CB476" i="84"/>
  <c r="CA476" i="84"/>
  <c r="BZ476" i="84"/>
  <c r="BY476" i="84"/>
  <c r="BV476" i="84"/>
  <c r="BT476" i="84"/>
  <c r="BR476" i="84"/>
  <c r="BQ476" i="84"/>
  <c r="BP476" i="84"/>
  <c r="BO476" i="84"/>
  <c r="BL476" i="84"/>
  <c r="BI476" i="84"/>
  <c r="BD476" i="84"/>
  <c r="BC476" i="84"/>
  <c r="AY476" i="84"/>
  <c r="AW476" i="84"/>
  <c r="AU476" i="84"/>
  <c r="AT476" i="84"/>
  <c r="AS476" i="84"/>
  <c r="AR476" i="84"/>
  <c r="AP476" i="84"/>
  <c r="AK476" i="84"/>
  <c r="AE476" i="84"/>
  <c r="AD476" i="84"/>
  <c r="AC476" i="84"/>
  <c r="AB476" i="84"/>
  <c r="AA476" i="84"/>
  <c r="Z476" i="84"/>
  <c r="Y476" i="84"/>
  <c r="X476" i="84"/>
  <c r="W476" i="84"/>
  <c r="V476" i="84"/>
  <c r="U476" i="84"/>
  <c r="T476" i="84"/>
  <c r="S476" i="84"/>
  <c r="R476" i="84"/>
  <c r="Q476" i="84"/>
  <c r="P476" i="84"/>
  <c r="O476" i="84"/>
  <c r="N476" i="84"/>
  <c r="H476" i="84"/>
  <c r="G476" i="84"/>
  <c r="CQ474" i="84"/>
  <c r="CP474" i="84"/>
  <c r="CO474" i="84"/>
  <c r="CM474" i="84"/>
  <c r="CF474" i="84"/>
  <c r="BW474" i="84"/>
  <c r="BU474" i="84"/>
  <c r="BM474" i="84"/>
  <c r="BA474" i="84"/>
  <c r="AY474" i="84"/>
  <c r="AX474" i="84"/>
  <c r="AW474" i="84"/>
  <c r="AZ474" i="84" s="1"/>
  <c r="AO474" i="84"/>
  <c r="AK474" i="84"/>
  <c r="AE474" i="84"/>
  <c r="N474" i="84"/>
  <c r="AL474" i="84" s="1"/>
  <c r="M474" i="84"/>
  <c r="E474" i="84"/>
  <c r="A474" i="84"/>
  <c r="CQ473" i="84"/>
  <c r="CP473" i="84"/>
  <c r="CO473" i="84"/>
  <c r="CM473" i="84"/>
  <c r="CF473" i="84"/>
  <c r="CN473" i="84" s="1"/>
  <c r="CR473" i="84" s="1"/>
  <c r="J473" i="84" s="1"/>
  <c r="BU473" i="84"/>
  <c r="BW473" i="84" s="1"/>
  <c r="BM473" i="84"/>
  <c r="AO473" i="84" s="1"/>
  <c r="BA473" i="84"/>
  <c r="AZ473" i="84"/>
  <c r="AY473" i="84"/>
  <c r="AX473" i="84"/>
  <c r="AW473" i="84"/>
  <c r="AK473" i="84"/>
  <c r="AF473" i="84"/>
  <c r="AE473" i="84"/>
  <c r="BN473" i="84"/>
  <c r="N473" i="84"/>
  <c r="AL473" i="84" s="1"/>
  <c r="M473" i="84"/>
  <c r="I473" i="84"/>
  <c r="E473" i="84"/>
  <c r="A473" i="84"/>
  <c r="CQ472" i="84"/>
  <c r="CP472" i="84"/>
  <c r="CO472" i="84"/>
  <c r="CM472" i="84"/>
  <c r="I472" i="84" s="1"/>
  <c r="CF472" i="84"/>
  <c r="BU472" i="84"/>
  <c r="BW472" i="84" s="1"/>
  <c r="BN472" i="84"/>
  <c r="BB472" i="84" s="1"/>
  <c r="BM472" i="84"/>
  <c r="BA472" i="84"/>
  <c r="AY472" i="84"/>
  <c r="AX472" i="84"/>
  <c r="AW472" i="84"/>
  <c r="AZ472" i="84" s="1"/>
  <c r="AK472" i="84"/>
  <c r="AF472" i="84"/>
  <c r="AE472" i="84"/>
  <c r="AO472" i="84" s="1"/>
  <c r="N472" i="84"/>
  <c r="AL472" i="84" s="1"/>
  <c r="M472" i="84"/>
  <c r="E472" i="84"/>
  <c r="A472" i="84"/>
  <c r="CQ471" i="84"/>
  <c r="CP471" i="84"/>
  <c r="CO471" i="84"/>
  <c r="CM471" i="84"/>
  <c r="CF471" i="84"/>
  <c r="CN471" i="84" s="1"/>
  <c r="BU471" i="84"/>
  <c r="BW471" i="84" s="1"/>
  <c r="BM471" i="84"/>
  <c r="AO471" i="84" s="1"/>
  <c r="BJ471" i="84"/>
  <c r="AI471" i="84" s="1"/>
  <c r="BA471" i="84"/>
  <c r="AY471" i="84"/>
  <c r="AX471" i="84"/>
  <c r="AW471" i="84"/>
  <c r="AK471" i="84"/>
  <c r="AE471" i="84"/>
  <c r="AF471" i="84"/>
  <c r="N471" i="84"/>
  <c r="AL471" i="84" s="1"/>
  <c r="M471" i="84"/>
  <c r="I471" i="84"/>
  <c r="E471" i="84"/>
  <c r="A471" i="84"/>
  <c r="CQ470" i="84"/>
  <c r="CP470" i="84"/>
  <c r="CO470" i="84"/>
  <c r="CM470" i="84"/>
  <c r="CF470" i="84"/>
  <c r="CN470" i="84" s="1"/>
  <c r="BU470" i="84"/>
  <c r="BW470" i="84" s="1"/>
  <c r="BN470" i="84"/>
  <c r="BB470" i="84" s="1"/>
  <c r="BM470" i="84"/>
  <c r="AO470" i="84" s="1"/>
  <c r="BA470" i="84"/>
  <c r="AY470" i="84"/>
  <c r="AX470" i="84"/>
  <c r="AW470" i="84"/>
  <c r="AZ470" i="84" s="1"/>
  <c r="BE470" i="84" s="1"/>
  <c r="AK470" i="84"/>
  <c r="AF470" i="84"/>
  <c r="AE470" i="84"/>
  <c r="N470" i="84"/>
  <c r="AL470" i="84" s="1"/>
  <c r="M470" i="84"/>
  <c r="E470" i="84"/>
  <c r="A470" i="84"/>
  <c r="CQ469" i="84"/>
  <c r="CP469" i="84"/>
  <c r="CO469" i="84"/>
  <c r="CM469" i="84"/>
  <c r="BJ469" i="84" s="1"/>
  <c r="CF469" i="84"/>
  <c r="CN469" i="84" s="1"/>
  <c r="CR469" i="84" s="1"/>
  <c r="J469" i="84" s="1"/>
  <c r="BW469" i="84"/>
  <c r="BU469" i="84"/>
  <c r="BM469" i="84"/>
  <c r="BA469" i="84"/>
  <c r="AY469" i="84"/>
  <c r="AX469" i="84"/>
  <c r="AW469" i="84"/>
  <c r="AZ469" i="84" s="1"/>
  <c r="AL469" i="84"/>
  <c r="AK469" i="84"/>
  <c r="AF469" i="84"/>
  <c r="AE469" i="84"/>
  <c r="AO469" i="84" s="1"/>
  <c r="N469" i="84"/>
  <c r="M469" i="84"/>
  <c r="E469" i="84"/>
  <c r="A469" i="84"/>
  <c r="CQ468" i="84"/>
  <c r="CP468" i="84"/>
  <c r="CO468" i="84"/>
  <c r="CM468" i="84"/>
  <c r="CF468" i="84"/>
  <c r="CN468" i="84" s="1"/>
  <c r="BU468" i="84"/>
  <c r="BW468" i="84" s="1"/>
  <c r="BM468" i="84"/>
  <c r="BA468" i="84"/>
  <c r="AZ468" i="84"/>
  <c r="AY468" i="84"/>
  <c r="AX468" i="84"/>
  <c r="AW468" i="84"/>
  <c r="AK468" i="84"/>
  <c r="AF468" i="84"/>
  <c r="AE468" i="84"/>
  <c r="BN468" i="84"/>
  <c r="BB468" i="84" s="1"/>
  <c r="N468" i="84"/>
  <c r="AL468" i="84" s="1"/>
  <c r="M468" i="84"/>
  <c r="E468" i="84"/>
  <c r="A468" i="84"/>
  <c r="CQ467" i="84"/>
  <c r="CP467" i="84"/>
  <c r="CO467" i="84"/>
  <c r="CM467" i="84"/>
  <c r="CF467" i="84"/>
  <c r="CN467" i="84" s="1"/>
  <c r="CR467" i="84" s="1"/>
  <c r="BU467" i="84"/>
  <c r="BW467" i="84" s="1"/>
  <c r="BN467" i="84"/>
  <c r="BB467" i="84" s="1"/>
  <c r="BM467" i="84"/>
  <c r="AO467" i="84" s="1"/>
  <c r="BA467" i="84"/>
  <c r="AY467" i="84"/>
  <c r="AX467" i="84"/>
  <c r="AZ467" i="84" s="1"/>
  <c r="AW467" i="84"/>
  <c r="AK467" i="84"/>
  <c r="AF467" i="84"/>
  <c r="AE467" i="84"/>
  <c r="N467" i="84"/>
  <c r="AL467" i="84" s="1"/>
  <c r="M467" i="84"/>
  <c r="E467" i="84"/>
  <c r="A467" i="84"/>
  <c r="CQ466" i="84"/>
  <c r="CP466" i="84"/>
  <c r="CO466" i="84"/>
  <c r="CM466" i="84"/>
  <c r="CF466" i="84"/>
  <c r="CN466" i="84" s="1"/>
  <c r="CR466" i="84" s="1"/>
  <c r="J466" i="84" s="1"/>
  <c r="BW466" i="84"/>
  <c r="BU466" i="84"/>
  <c r="BM466" i="84"/>
  <c r="AO466" i="84" s="1"/>
  <c r="BA466" i="84"/>
  <c r="AY466" i="84"/>
  <c r="AX466" i="84"/>
  <c r="AZ466" i="84" s="1"/>
  <c r="AW466" i="84"/>
  <c r="AK466" i="84"/>
  <c r="AE466" i="84"/>
  <c r="N466" i="84"/>
  <c r="AL466" i="84" s="1"/>
  <c r="M466" i="84"/>
  <c r="E466" i="84"/>
  <c r="A466" i="84"/>
  <c r="CQ465" i="84"/>
  <c r="CP465" i="84"/>
  <c r="CO465" i="84"/>
  <c r="CN465" i="84"/>
  <c r="CM465" i="84"/>
  <c r="CK465" i="84"/>
  <c r="CJ465" i="84"/>
  <c r="BW465" i="84"/>
  <c r="BU465" i="84"/>
  <c r="BM465" i="84"/>
  <c r="BA465" i="84"/>
  <c r="AY465" i="84"/>
  <c r="AX465" i="84"/>
  <c r="AW465" i="84"/>
  <c r="AZ465" i="84" s="1"/>
  <c r="AO465" i="84"/>
  <c r="AL465" i="84"/>
  <c r="AK465" i="84"/>
  <c r="AE465" i="84"/>
  <c r="AF465" i="84"/>
  <c r="N465" i="84"/>
  <c r="M465" i="84"/>
  <c r="E465" i="84"/>
  <c r="A465" i="84"/>
  <c r="CQ464" i="84"/>
  <c r="CP464" i="84"/>
  <c r="CO464" i="84"/>
  <c r="CN464" i="84"/>
  <c r="CM464" i="84"/>
  <c r="CJ464" i="84"/>
  <c r="CK464" i="84" s="1"/>
  <c r="CF464" i="84"/>
  <c r="BU464" i="84"/>
  <c r="BW464" i="84" s="1"/>
  <c r="BM464" i="84"/>
  <c r="BA464" i="84"/>
  <c r="AY464" i="84"/>
  <c r="AX464" i="84"/>
  <c r="AW464" i="84"/>
  <c r="AK464" i="84"/>
  <c r="AF464" i="84"/>
  <c r="AE464" i="84"/>
  <c r="BN464" i="84"/>
  <c r="N464" i="84"/>
  <c r="AL464" i="84" s="1"/>
  <c r="M464" i="84"/>
  <c r="E464" i="84"/>
  <c r="A464" i="84"/>
  <c r="CQ463" i="84"/>
  <c r="CP463" i="84"/>
  <c r="CO463" i="84"/>
  <c r="CM463" i="84"/>
  <c r="CF463" i="84"/>
  <c r="BU463" i="84"/>
  <c r="BW463" i="84" s="1"/>
  <c r="BN463" i="84"/>
  <c r="BB463" i="84" s="1"/>
  <c r="BM463" i="84"/>
  <c r="BJ463" i="84"/>
  <c r="AJ463" i="84" s="1"/>
  <c r="BA463" i="84"/>
  <c r="AY463" i="84"/>
  <c r="AX463" i="84"/>
  <c r="AW463" i="84"/>
  <c r="AO463" i="84"/>
  <c r="AK463" i="84"/>
  <c r="AF463" i="84"/>
  <c r="AE463" i="84"/>
  <c r="N463" i="84"/>
  <c r="AL463" i="84" s="1"/>
  <c r="M463" i="84"/>
  <c r="I463" i="84"/>
  <c r="E463" i="84"/>
  <c r="A463" i="84"/>
  <c r="CQ462" i="84"/>
  <c r="CP462" i="84"/>
  <c r="CO462" i="84"/>
  <c r="CM462" i="84"/>
  <c r="BJ462" i="84" s="1"/>
  <c r="AJ462" i="84" s="1"/>
  <c r="CJ462" i="84"/>
  <c r="CK462" i="84" s="1"/>
  <c r="CF462" i="84"/>
  <c r="CN462" i="84" s="1"/>
  <c r="BU462" i="84"/>
  <c r="BW462" i="84" s="1"/>
  <c r="BM462" i="84"/>
  <c r="BB462" i="84"/>
  <c r="BA462" i="84"/>
  <c r="AY462" i="84"/>
  <c r="AX462" i="84"/>
  <c r="AW462" i="84"/>
  <c r="AZ462" i="84" s="1"/>
  <c r="AK462" i="84"/>
  <c r="AI462" i="84"/>
  <c r="AF462" i="84"/>
  <c r="AE462" i="84"/>
  <c r="AO462" i="84" s="1"/>
  <c r="BN462" i="84"/>
  <c r="N462" i="84"/>
  <c r="AL462" i="84" s="1"/>
  <c r="M462" i="84"/>
  <c r="I462" i="84"/>
  <c r="E462" i="84"/>
  <c r="A462" i="84"/>
  <c r="CQ461" i="84"/>
  <c r="CP461" i="84"/>
  <c r="CO461" i="84"/>
  <c r="CN461" i="84"/>
  <c r="CM461" i="84"/>
  <c r="BJ461" i="84" s="1"/>
  <c r="CK461" i="84"/>
  <c r="CJ461" i="84"/>
  <c r="BU461" i="84"/>
  <c r="BW461" i="84" s="1"/>
  <c r="BM461" i="84"/>
  <c r="BA461" i="84"/>
  <c r="AY461" i="84"/>
  <c r="AX461" i="84"/>
  <c r="AW461" i="84"/>
  <c r="AZ461" i="84" s="1"/>
  <c r="AK461" i="84"/>
  <c r="AE461" i="84"/>
  <c r="N461" i="84"/>
  <c r="AL461" i="84" s="1"/>
  <c r="M461" i="84"/>
  <c r="E461" i="84"/>
  <c r="A461" i="84"/>
  <c r="CQ460" i="84"/>
  <c r="CP460" i="84"/>
  <c r="CO460" i="84"/>
  <c r="CN460" i="84"/>
  <c r="CM460" i="84"/>
  <c r="CK460" i="84"/>
  <c r="CJ460" i="84"/>
  <c r="CF460" i="84"/>
  <c r="BU460" i="84"/>
  <c r="BW460" i="84" s="1"/>
  <c r="BM460" i="84"/>
  <c r="BA460" i="84"/>
  <c r="AY460" i="84"/>
  <c r="AX460" i="84"/>
  <c r="AW460" i="84"/>
  <c r="AZ460" i="84" s="1"/>
  <c r="AK460" i="84"/>
  <c r="AF460" i="84"/>
  <c r="AE460" i="84"/>
  <c r="BN460" i="84"/>
  <c r="N460" i="84"/>
  <c r="AL460" i="84" s="1"/>
  <c r="M460" i="84"/>
  <c r="E460" i="84"/>
  <c r="A460" i="84"/>
  <c r="CQ459" i="84"/>
  <c r="CP459" i="84"/>
  <c r="CO459" i="84"/>
  <c r="CN459" i="84"/>
  <c r="CR459" i="84" s="1"/>
  <c r="J459" i="84" s="1"/>
  <c r="CM459" i="84"/>
  <c r="CF459" i="84"/>
  <c r="CJ459" i="84" s="1"/>
  <c r="CK459" i="84" s="1"/>
  <c r="BU459" i="84"/>
  <c r="BM459" i="84"/>
  <c r="AO459" i="84" s="1"/>
  <c r="BJ459" i="84"/>
  <c r="BB459" i="84"/>
  <c r="BA459" i="84"/>
  <c r="AY459" i="84"/>
  <c r="AX459" i="84"/>
  <c r="AW459" i="84"/>
  <c r="AK459" i="84"/>
  <c r="AF459" i="84"/>
  <c r="AE459" i="84"/>
  <c r="BN459" i="84"/>
  <c r="N459" i="84"/>
  <c r="AL459" i="84" s="1"/>
  <c r="M459" i="84"/>
  <c r="E459" i="84"/>
  <c r="A459" i="84"/>
  <c r="CQ458" i="84"/>
  <c r="CP458" i="84"/>
  <c r="CO458" i="84"/>
  <c r="CM458" i="84"/>
  <c r="I458" i="84" s="1"/>
  <c r="CJ458" i="84"/>
  <c r="CK458" i="84" s="1"/>
  <c r="CF458" i="84"/>
  <c r="BU458" i="84"/>
  <c r="BW458" i="84" s="1"/>
  <c r="BM458" i="84"/>
  <c r="BK458" i="84"/>
  <c r="BJ458" i="84"/>
  <c r="BA458" i="84"/>
  <c r="AY458" i="84"/>
  <c r="AX458" i="84"/>
  <c r="AW458" i="84"/>
  <c r="AK458" i="84"/>
  <c r="AE458" i="84"/>
  <c r="N458" i="84"/>
  <c r="AL458" i="84" s="1"/>
  <c r="M458" i="84"/>
  <c r="E458" i="84"/>
  <c r="A458" i="84"/>
  <c r="CQ457" i="84"/>
  <c r="CP457" i="84"/>
  <c r="CO457" i="84"/>
  <c r="CR457" i="84" s="1"/>
  <c r="CN457" i="84"/>
  <c r="CM457" i="84"/>
  <c r="CJ457" i="84"/>
  <c r="CK457" i="84" s="1"/>
  <c r="BU457" i="84"/>
  <c r="BW457" i="84" s="1"/>
  <c r="BM457" i="84"/>
  <c r="BA457" i="84"/>
  <c r="AY457" i="84"/>
  <c r="AX457" i="84"/>
  <c r="AW457" i="84"/>
  <c r="AK457" i="84"/>
  <c r="AE457" i="84"/>
  <c r="AO457" i="84" s="1"/>
  <c r="N457" i="84"/>
  <c r="AL457" i="84" s="1"/>
  <c r="M457" i="84"/>
  <c r="E457" i="84"/>
  <c r="A457" i="84"/>
  <c r="CV456" i="84"/>
  <c r="CU456" i="84"/>
  <c r="CT456" i="84"/>
  <c r="CL456" i="84"/>
  <c r="CI456" i="84"/>
  <c r="CH456" i="84"/>
  <c r="CG456" i="84"/>
  <c r="CE456" i="84"/>
  <c r="CD456" i="84"/>
  <c r="CC456" i="84"/>
  <c r="CB456" i="84"/>
  <c r="CA456" i="84"/>
  <c r="BZ456" i="84"/>
  <c r="BY456" i="84"/>
  <c r="BV456" i="84"/>
  <c r="BT456" i="84"/>
  <c r="BR456" i="84"/>
  <c r="BQ456" i="84"/>
  <c r="BP456" i="84"/>
  <c r="BO456" i="84"/>
  <c r="BL456" i="84"/>
  <c r="BI456" i="84"/>
  <c r="BC456" i="84"/>
  <c r="AU456" i="84"/>
  <c r="AT456" i="84"/>
  <c r="AS456" i="84"/>
  <c r="AR456" i="84"/>
  <c r="AC456" i="84"/>
  <c r="AB456" i="84"/>
  <c r="AA456" i="84"/>
  <c r="Z456" i="84"/>
  <c r="Y456" i="84"/>
  <c r="X456" i="84"/>
  <c r="W456" i="84"/>
  <c r="V456" i="84"/>
  <c r="U456" i="84"/>
  <c r="T456" i="84"/>
  <c r="O456" i="84"/>
  <c r="H456" i="84"/>
  <c r="G456" i="84"/>
  <c r="CQ455" i="84"/>
  <c r="CP455" i="84"/>
  <c r="CO455" i="84"/>
  <c r="CN455" i="84"/>
  <c r="CM455" i="84"/>
  <c r="I455" i="84" s="1"/>
  <c r="CJ455" i="84"/>
  <c r="CK455" i="84" s="1"/>
  <c r="BU455" i="84"/>
  <c r="BW455" i="84" s="1"/>
  <c r="BM455" i="84"/>
  <c r="BJ455" i="84"/>
  <c r="BK455" i="84" s="1"/>
  <c r="BA455" i="84"/>
  <c r="AY455" i="84"/>
  <c r="AX455" i="84"/>
  <c r="AX451" i="84" s="1"/>
  <c r="AW455" i="84"/>
  <c r="AO455" i="84"/>
  <c r="AK455" i="84"/>
  <c r="AE455" i="84"/>
  <c r="N455" i="84"/>
  <c r="AL455" i="84" s="1"/>
  <c r="M455" i="84"/>
  <c r="E455" i="84"/>
  <c r="A455" i="84"/>
  <c r="CQ454" i="84"/>
  <c r="CP454" i="84"/>
  <c r="CO454" i="84"/>
  <c r="CN454" i="84"/>
  <c r="CM454" i="84"/>
  <c r="CJ454" i="84"/>
  <c r="CK454" i="84" s="1"/>
  <c r="BU454" i="84"/>
  <c r="BU451" i="84" s="1"/>
  <c r="BM454" i="84"/>
  <c r="BA454" i="84"/>
  <c r="AY454" i="84"/>
  <c r="AX454" i="84"/>
  <c r="AW454" i="84"/>
  <c r="AK454" i="84"/>
  <c r="AE454" i="84"/>
  <c r="AO454" i="84" s="1"/>
  <c r="Q451" i="84"/>
  <c r="N454" i="84"/>
  <c r="AL454" i="84" s="1"/>
  <c r="M454" i="84"/>
  <c r="E454" i="84"/>
  <c r="A454" i="84"/>
  <c r="CS453" i="84"/>
  <c r="CR453" i="84"/>
  <c r="CQ453" i="84"/>
  <c r="CP453" i="84"/>
  <c r="CO453" i="84"/>
  <c r="CN453" i="84"/>
  <c r="CM453" i="84"/>
  <c r="I453" i="84" s="1"/>
  <c r="CJ453" i="84"/>
  <c r="CK453" i="84" s="1"/>
  <c r="BW453" i="84"/>
  <c r="BU453" i="84"/>
  <c r="BM453" i="84"/>
  <c r="BJ453" i="84"/>
  <c r="BA453" i="84"/>
  <c r="AY453" i="84"/>
  <c r="AX453" i="84"/>
  <c r="AW453" i="84"/>
  <c r="AO453" i="84"/>
  <c r="AL453" i="84"/>
  <c r="AK453" i="84"/>
  <c r="AE453" i="84"/>
  <c r="N453" i="84"/>
  <c r="M453" i="84"/>
  <c r="J453" i="84"/>
  <c r="K453" i="84" s="1"/>
  <c r="L453" i="84" s="1"/>
  <c r="E453" i="84"/>
  <c r="A453" i="84"/>
  <c r="CQ452" i="84"/>
  <c r="CP452" i="84"/>
  <c r="CR452" i="84" s="1"/>
  <c r="CS452" i="84" s="1"/>
  <c r="CO452" i="84"/>
  <c r="CN452" i="84"/>
  <c r="CM452" i="84"/>
  <c r="CJ452" i="84"/>
  <c r="CK452" i="84" s="1"/>
  <c r="BU452" i="84"/>
  <c r="BW452" i="84" s="1"/>
  <c r="BM452" i="84"/>
  <c r="BJ452" i="84"/>
  <c r="BA452" i="84"/>
  <c r="AY452" i="84"/>
  <c r="AX452" i="84"/>
  <c r="AW452" i="84"/>
  <c r="AK452" i="84"/>
  <c r="AE452" i="84"/>
  <c r="AO452" i="84" s="1"/>
  <c r="N452" i="84"/>
  <c r="AL452" i="84" s="1"/>
  <c r="M452" i="84"/>
  <c r="E452" i="84"/>
  <c r="A452" i="84"/>
  <c r="B451" i="84" s="1"/>
  <c r="CV451" i="84"/>
  <c r="CU451" i="84"/>
  <c r="CT451" i="84"/>
  <c r="CO451" i="84"/>
  <c r="CL451" i="84"/>
  <c r="CJ451" i="84"/>
  <c r="CI451" i="84"/>
  <c r="CH451" i="84"/>
  <c r="CG451" i="84"/>
  <c r="CF451" i="84"/>
  <c r="CE451" i="84"/>
  <c r="CD451" i="84"/>
  <c r="CC451" i="84"/>
  <c r="CB451" i="84"/>
  <c r="CA451" i="84"/>
  <c r="BZ451" i="84"/>
  <c r="BY451" i="84"/>
  <c r="BV451" i="84"/>
  <c r="BT451" i="84"/>
  <c r="BR451" i="84"/>
  <c r="BQ451" i="84"/>
  <c r="BP451" i="84"/>
  <c r="BO451" i="84"/>
  <c r="BM451" i="84"/>
  <c r="BL451" i="84"/>
  <c r="BI451" i="84"/>
  <c r="BC451" i="84"/>
  <c r="AY451" i="84"/>
  <c r="AU451" i="84"/>
  <c r="AT451" i="84"/>
  <c r="AS451" i="84"/>
  <c r="AR451" i="84"/>
  <c r="AK451" i="84"/>
  <c r="AC451" i="84"/>
  <c r="AB451" i="84"/>
  <c r="AA451" i="84"/>
  <c r="Z451" i="84"/>
  <c r="Y451" i="84"/>
  <c r="X451" i="84"/>
  <c r="W451" i="84"/>
  <c r="V451" i="84"/>
  <c r="U451" i="84"/>
  <c r="T451" i="84"/>
  <c r="S451" i="84"/>
  <c r="R451" i="84"/>
  <c r="O451" i="84"/>
  <c r="H451" i="84"/>
  <c r="G451" i="84"/>
  <c r="CQ450" i="84"/>
  <c r="CP450" i="84"/>
  <c r="CO450" i="84"/>
  <c r="CM450" i="84"/>
  <c r="CF450" i="84"/>
  <c r="BU450" i="84"/>
  <c r="BW450" i="84" s="1"/>
  <c r="BM450" i="84"/>
  <c r="AO450" i="84" s="1"/>
  <c r="BA450" i="84"/>
  <c r="AY450" i="84"/>
  <c r="AX450" i="84"/>
  <c r="AW450" i="84"/>
  <c r="AZ450" i="84" s="1"/>
  <c r="AK450" i="84"/>
  <c r="AE450" i="84"/>
  <c r="BN450" i="84"/>
  <c r="N450" i="84"/>
  <c r="AL450" i="84" s="1"/>
  <c r="M450" i="84"/>
  <c r="E450" i="84"/>
  <c r="A450" i="84"/>
  <c r="CQ449" i="84"/>
  <c r="CP449" i="84"/>
  <c r="CP448" i="84" s="1"/>
  <c r="CO449" i="84"/>
  <c r="CM449" i="84"/>
  <c r="CF449" i="84"/>
  <c r="BU449" i="84"/>
  <c r="BM449" i="84"/>
  <c r="BA449" i="84"/>
  <c r="AY449" i="84"/>
  <c r="AX449" i="84"/>
  <c r="AW449" i="84"/>
  <c r="AP448" i="84"/>
  <c r="AK449" i="84"/>
  <c r="AE449" i="84"/>
  <c r="R448" i="84"/>
  <c r="Q448" i="84"/>
  <c r="N449" i="84"/>
  <c r="AL449" i="84" s="1"/>
  <c r="M449" i="84"/>
  <c r="I449" i="84"/>
  <c r="E449" i="84"/>
  <c r="A449" i="84"/>
  <c r="CV448" i="84"/>
  <c r="CU448" i="84"/>
  <c r="CT448" i="84"/>
  <c r="CL448" i="84"/>
  <c r="CI448" i="84"/>
  <c r="CH448" i="84"/>
  <c r="CG448" i="84"/>
  <c r="CE448" i="84"/>
  <c r="CD448" i="84"/>
  <c r="CC448" i="84"/>
  <c r="CB448" i="84"/>
  <c r="CA448" i="84"/>
  <c r="BZ448" i="84"/>
  <c r="BY448" i="84"/>
  <c r="BV448" i="84"/>
  <c r="BT448" i="84"/>
  <c r="BR448" i="84"/>
  <c r="BQ448" i="84"/>
  <c r="BP448" i="84"/>
  <c r="BO448" i="84"/>
  <c r="BL448" i="84"/>
  <c r="BI448" i="84"/>
  <c r="BD448" i="84"/>
  <c r="BC448" i="84"/>
  <c r="BA448" i="84"/>
  <c r="AU448" i="84"/>
  <c r="AT448" i="84"/>
  <c r="AS448" i="84"/>
  <c r="AR448" i="84"/>
  <c r="AD448" i="84"/>
  <c r="AC448" i="84"/>
  <c r="AB448" i="84"/>
  <c r="AA448" i="84"/>
  <c r="Z448" i="84"/>
  <c r="Y448" i="84"/>
  <c r="X448" i="84"/>
  <c r="W448" i="84"/>
  <c r="V448" i="84"/>
  <c r="U448" i="84"/>
  <c r="T448" i="84"/>
  <c r="O448" i="84"/>
  <c r="H448" i="84"/>
  <c r="G448" i="84"/>
  <c r="CQ447" i="84"/>
  <c r="CP447" i="84"/>
  <c r="CO447" i="84"/>
  <c r="CM447" i="84"/>
  <c r="CF447" i="84"/>
  <c r="CN447" i="84" s="1"/>
  <c r="BU447" i="84"/>
  <c r="BW447" i="84" s="1"/>
  <c r="BM447" i="84"/>
  <c r="BA447" i="84"/>
  <c r="AY447" i="84"/>
  <c r="AX447" i="84"/>
  <c r="AW447" i="84"/>
  <c r="AZ447" i="84" s="1"/>
  <c r="AP443" i="84"/>
  <c r="AL447" i="84"/>
  <c r="AK447" i="84"/>
  <c r="AE447" i="84"/>
  <c r="AO447" i="84" s="1"/>
  <c r="N447" i="84"/>
  <c r="M447" i="84"/>
  <c r="E447" i="84"/>
  <c r="A447" i="84"/>
  <c r="CQ446" i="84"/>
  <c r="CP446" i="84"/>
  <c r="CO446" i="84"/>
  <c r="CM446" i="84"/>
  <c r="BJ446" i="84" s="1"/>
  <c r="CF446" i="84"/>
  <c r="CN446" i="84" s="1"/>
  <c r="BW446" i="84"/>
  <c r="BU446" i="84"/>
  <c r="BM446" i="84"/>
  <c r="BA446" i="84"/>
  <c r="AY446" i="84"/>
  <c r="AX446" i="84"/>
  <c r="AW446" i="84"/>
  <c r="AZ446" i="84" s="1"/>
  <c r="AK446" i="84"/>
  <c r="AE446" i="84"/>
  <c r="N446" i="84"/>
  <c r="M446" i="84"/>
  <c r="E446" i="84"/>
  <c r="A446" i="84"/>
  <c r="CQ445" i="84"/>
  <c r="CP445" i="84"/>
  <c r="CO445" i="84"/>
  <c r="CN445" i="84"/>
  <c r="CM445" i="84"/>
  <c r="BJ445" i="84" s="1"/>
  <c r="CJ445" i="84"/>
  <c r="CK445" i="84" s="1"/>
  <c r="BU445" i="84"/>
  <c r="BN445" i="84"/>
  <c r="BB445" i="84" s="1"/>
  <c r="BM445" i="84"/>
  <c r="AO445" i="84" s="1"/>
  <c r="BA445" i="84"/>
  <c r="AY445" i="84"/>
  <c r="AX445" i="84"/>
  <c r="AW445" i="84"/>
  <c r="AL445" i="84"/>
  <c r="AK445" i="84"/>
  <c r="AE445" i="84"/>
  <c r="N445" i="84"/>
  <c r="M445" i="84"/>
  <c r="I445" i="84"/>
  <c r="E445" i="84"/>
  <c r="A445" i="84"/>
  <c r="CQ444" i="84"/>
  <c r="CP444" i="84"/>
  <c r="CO444" i="84"/>
  <c r="CM444" i="84"/>
  <c r="CJ444" i="84"/>
  <c r="CK444" i="84" s="1"/>
  <c r="CF444" i="84"/>
  <c r="BU444" i="84"/>
  <c r="BW444" i="84" s="1"/>
  <c r="BM444" i="84"/>
  <c r="BA444" i="84"/>
  <c r="BA443" i="84" s="1"/>
  <c r="AY444" i="84"/>
  <c r="AX444" i="84"/>
  <c r="AX443" i="84" s="1"/>
  <c r="AW444" i="84"/>
  <c r="AW443" i="84" s="1"/>
  <c r="AL444" i="84"/>
  <c r="AK444" i="84"/>
  <c r="AE444" i="84"/>
  <c r="N444" i="84"/>
  <c r="M444" i="84"/>
  <c r="E444" i="84"/>
  <c r="A444" i="84"/>
  <c r="CV443" i="84"/>
  <c r="CU443" i="84"/>
  <c r="CT443" i="84"/>
  <c r="CL443" i="84"/>
  <c r="CI443" i="84"/>
  <c r="CH443" i="84"/>
  <c r="CG443" i="84"/>
  <c r="CE443" i="84"/>
  <c r="CD443" i="84"/>
  <c r="CC443" i="84"/>
  <c r="CB443" i="84"/>
  <c r="CA443" i="84"/>
  <c r="BZ443" i="84"/>
  <c r="BY443" i="84"/>
  <c r="BV443" i="84"/>
  <c r="BT443" i="84"/>
  <c r="BR443" i="84"/>
  <c r="BQ443" i="84"/>
  <c r="BP443" i="84"/>
  <c r="BO443" i="84"/>
  <c r="BL443" i="84"/>
  <c r="BI443" i="84"/>
  <c r="BD443" i="84"/>
  <c r="BC443" i="84"/>
  <c r="AU443" i="84"/>
  <c r="AT443" i="84"/>
  <c r="AS443" i="84"/>
  <c r="AR443" i="84"/>
  <c r="AD443" i="84"/>
  <c r="AC443" i="84"/>
  <c r="AB443" i="84"/>
  <c r="AA443" i="84"/>
  <c r="Z443" i="84"/>
  <c r="Y443" i="84"/>
  <c r="X443" i="84"/>
  <c r="W443" i="84"/>
  <c r="V443" i="84"/>
  <c r="U443" i="84"/>
  <c r="T443" i="84"/>
  <c r="Q443" i="84"/>
  <c r="P443" i="84"/>
  <c r="O443" i="84"/>
  <c r="H443" i="84"/>
  <c r="G443" i="84"/>
  <c r="CQ442" i="84"/>
  <c r="CP442" i="84"/>
  <c r="CP439" i="84" s="1"/>
  <c r="CO442" i="84"/>
  <c r="CN442" i="84"/>
  <c r="CM442" i="84"/>
  <c r="BJ442" i="84" s="1"/>
  <c r="CK442" i="84"/>
  <c r="CJ442" i="84"/>
  <c r="CF442" i="84"/>
  <c r="BU442" i="84"/>
  <c r="BW442" i="84" s="1"/>
  <c r="BM442" i="84"/>
  <c r="BA442" i="84"/>
  <c r="AY442" i="84"/>
  <c r="AX442" i="84"/>
  <c r="AW442" i="84"/>
  <c r="AZ442" i="84" s="1"/>
  <c r="AK442" i="84"/>
  <c r="AE442" i="84"/>
  <c r="BN442" i="84"/>
  <c r="BB442" i="84" s="1"/>
  <c r="N442" i="84"/>
  <c r="AL442" i="84" s="1"/>
  <c r="M442" i="84"/>
  <c r="I442" i="84"/>
  <c r="E442" i="84"/>
  <c r="A442" i="84"/>
  <c r="CQ441" i="84"/>
  <c r="CP441" i="84"/>
  <c r="CO441" i="84"/>
  <c r="CM441" i="84"/>
  <c r="BJ441" i="84" s="1"/>
  <c r="CF441" i="84"/>
  <c r="CJ441" i="84" s="1"/>
  <c r="CK441" i="84" s="1"/>
  <c r="BW441" i="84"/>
  <c r="BU441" i="84"/>
  <c r="BM441" i="84"/>
  <c r="BA441" i="84"/>
  <c r="AY441" i="84"/>
  <c r="AX441" i="84"/>
  <c r="AW441" i="84"/>
  <c r="AO441" i="84"/>
  <c r="AK441" i="84"/>
  <c r="AJ441" i="84"/>
  <c r="AE441" i="84"/>
  <c r="BN441" i="84"/>
  <c r="BB441" i="84" s="1"/>
  <c r="N441" i="84"/>
  <c r="AL441" i="84" s="1"/>
  <c r="M441" i="84"/>
  <c r="I441" i="84"/>
  <c r="E441" i="84"/>
  <c r="A441" i="84"/>
  <c r="B439" i="84" s="1"/>
  <c r="CQ440" i="84"/>
  <c r="CP440" i="84"/>
  <c r="CO440" i="84"/>
  <c r="CM440" i="84"/>
  <c r="CF440" i="84"/>
  <c r="BU440" i="84"/>
  <c r="BM440" i="84"/>
  <c r="BA440" i="84"/>
  <c r="AY440" i="84"/>
  <c r="AX440" i="84"/>
  <c r="AW440" i="84"/>
  <c r="AP439" i="84"/>
  <c r="AK440" i="84"/>
  <c r="AE440" i="84"/>
  <c r="S439" i="84"/>
  <c r="R439" i="84"/>
  <c r="N440" i="84"/>
  <c r="M440" i="84"/>
  <c r="I440" i="84"/>
  <c r="E440" i="84"/>
  <c r="A440" i="84"/>
  <c r="CV439" i="84"/>
  <c r="CU439" i="84"/>
  <c r="CT439" i="84"/>
  <c r="CL439" i="84"/>
  <c r="CI439" i="84"/>
  <c r="CH439" i="84"/>
  <c r="CH426" i="84" s="1"/>
  <c r="CH422" i="84" s="1"/>
  <c r="CG439" i="84"/>
  <c r="CE439" i="84"/>
  <c r="CD439" i="84"/>
  <c r="CC439" i="84"/>
  <c r="CB439" i="84"/>
  <c r="CA439" i="84"/>
  <c r="BZ439" i="84"/>
  <c r="BY439" i="84"/>
  <c r="BV439" i="84"/>
  <c r="BT439" i="84"/>
  <c r="BR439" i="84"/>
  <c r="BQ439" i="84"/>
  <c r="BP439" i="84"/>
  <c r="BO439" i="84"/>
  <c r="BL439" i="84"/>
  <c r="BI439" i="84"/>
  <c r="BC439" i="84"/>
  <c r="AU439" i="84"/>
  <c r="AT439" i="84"/>
  <c r="AS439" i="84"/>
  <c r="AR439" i="84"/>
  <c r="AD439" i="84"/>
  <c r="AC439" i="84"/>
  <c r="AB439" i="84"/>
  <c r="AA439" i="84"/>
  <c r="Z439" i="84"/>
  <c r="Y439" i="84"/>
  <c r="X439" i="84"/>
  <c r="W439" i="84"/>
  <c r="V439" i="84"/>
  <c r="U439" i="84"/>
  <c r="T439" i="84"/>
  <c r="O439" i="84"/>
  <c r="H439" i="84"/>
  <c r="G439" i="84"/>
  <c r="CQ438" i="84"/>
  <c r="CP438" i="84"/>
  <c r="CO438" i="84"/>
  <c r="CM438" i="84"/>
  <c r="CF438" i="84"/>
  <c r="BW438" i="84"/>
  <c r="BU438" i="84"/>
  <c r="BN438" i="84"/>
  <c r="BB438" i="84" s="1"/>
  <c r="BM438" i="84"/>
  <c r="BA438" i="84"/>
  <c r="AY438" i="84"/>
  <c r="AX438" i="84"/>
  <c r="AW438" i="84"/>
  <c r="AK438" i="84"/>
  <c r="AE438" i="84"/>
  <c r="N438" i="84"/>
  <c r="AL438" i="84" s="1"/>
  <c r="M438" i="84"/>
  <c r="I438" i="84"/>
  <c r="E438" i="84"/>
  <c r="A438" i="84"/>
  <c r="CQ437" i="84"/>
  <c r="CP437" i="84"/>
  <c r="CO437" i="84"/>
  <c r="CM437" i="84"/>
  <c r="CF437" i="84"/>
  <c r="BU437" i="84"/>
  <c r="BW437" i="84" s="1"/>
  <c r="BM437" i="84"/>
  <c r="BA437" i="84"/>
  <c r="AY437" i="84"/>
  <c r="AX437" i="84"/>
  <c r="AW437" i="84"/>
  <c r="AZ437" i="84" s="1"/>
  <c r="AL437" i="84"/>
  <c r="AK437" i="84"/>
  <c r="AE437" i="84"/>
  <c r="N437" i="84"/>
  <c r="M437" i="84"/>
  <c r="E437" i="84"/>
  <c r="A437" i="84"/>
  <c r="CQ436" i="84"/>
  <c r="CP436" i="84"/>
  <c r="CO436" i="84"/>
  <c r="CO430" i="84" s="1"/>
  <c r="CN436" i="84"/>
  <c r="CM436" i="84"/>
  <c r="CF436" i="84"/>
  <c r="CJ436" i="84" s="1"/>
  <c r="CK436" i="84" s="1"/>
  <c r="BU436" i="84"/>
  <c r="BW436" i="84" s="1"/>
  <c r="BM436" i="84"/>
  <c r="BA436" i="84"/>
  <c r="AY436" i="84"/>
  <c r="AX436" i="84"/>
  <c r="AW436" i="84"/>
  <c r="AK436" i="84"/>
  <c r="AE436" i="84"/>
  <c r="BN436" i="84"/>
  <c r="N436" i="84"/>
  <c r="AL436" i="84" s="1"/>
  <c r="M436" i="84"/>
  <c r="E436" i="84"/>
  <c r="A436" i="84"/>
  <c r="CQ435" i="84"/>
  <c r="CP435" i="84"/>
  <c r="CO435" i="84"/>
  <c r="CM435" i="84"/>
  <c r="I435" i="84" s="1"/>
  <c r="CF435" i="84"/>
  <c r="CN435" i="84" s="1"/>
  <c r="BU435" i="84"/>
  <c r="BW435" i="84" s="1"/>
  <c r="BM435" i="84"/>
  <c r="BK435" i="84"/>
  <c r="BJ435" i="84"/>
  <c r="BA435" i="84"/>
  <c r="AY435" i="84"/>
  <c r="AX435" i="84"/>
  <c r="AW435" i="84"/>
  <c r="AO435" i="84"/>
  <c r="AK435" i="84"/>
  <c r="AE435" i="84"/>
  <c r="N435" i="84"/>
  <c r="AL435" i="84" s="1"/>
  <c r="M435" i="84"/>
  <c r="E435" i="84"/>
  <c r="A435" i="84"/>
  <c r="CQ434" i="84"/>
  <c r="CP434" i="84"/>
  <c r="CO434" i="84"/>
  <c r="CM434" i="84"/>
  <c r="CJ434" i="84"/>
  <c r="CK434" i="84" s="1"/>
  <c r="CF434" i="84"/>
  <c r="CN434" i="84" s="1"/>
  <c r="BU434" i="84"/>
  <c r="BW434" i="84" s="1"/>
  <c r="BM434" i="84"/>
  <c r="AO434" i="84" s="1"/>
  <c r="BA434" i="84"/>
  <c r="AY434" i="84"/>
  <c r="AX434" i="84"/>
  <c r="AW434" i="84"/>
  <c r="AK434" i="84"/>
  <c r="AE434" i="84"/>
  <c r="N434" i="84"/>
  <c r="AL434" i="84" s="1"/>
  <c r="M434" i="84"/>
  <c r="I434" i="84"/>
  <c r="E434" i="84"/>
  <c r="A434" i="84"/>
  <c r="CQ433" i="84"/>
  <c r="CP433" i="84"/>
  <c r="CO433" i="84"/>
  <c r="CM433" i="84"/>
  <c r="CF433" i="84"/>
  <c r="BU433" i="84"/>
  <c r="BW433" i="84" s="1"/>
  <c r="BN433" i="84"/>
  <c r="BB433" i="84" s="1"/>
  <c r="BM433" i="84"/>
  <c r="BA433" i="84"/>
  <c r="AY433" i="84"/>
  <c r="AX433" i="84"/>
  <c r="AW433" i="84"/>
  <c r="AP430" i="84"/>
  <c r="AK433" i="84"/>
  <c r="AE433" i="84"/>
  <c r="N433" i="84"/>
  <c r="AL433" i="84" s="1"/>
  <c r="M433" i="84"/>
  <c r="E433" i="84"/>
  <c r="A433" i="84"/>
  <c r="CQ432" i="84"/>
  <c r="CP432" i="84"/>
  <c r="CO432" i="84"/>
  <c r="CN432" i="84"/>
  <c r="CM432" i="84"/>
  <c r="CK432" i="84"/>
  <c r="CJ432" i="84"/>
  <c r="CF432" i="84"/>
  <c r="BU432" i="84"/>
  <c r="BN432" i="84"/>
  <c r="BM432" i="84"/>
  <c r="BA432" i="84"/>
  <c r="AZ432" i="84"/>
  <c r="AY432" i="84"/>
  <c r="AX432" i="84"/>
  <c r="AW432" i="84"/>
  <c r="AK432" i="84"/>
  <c r="AE432" i="84"/>
  <c r="AO432" i="84" s="1"/>
  <c r="N432" i="84"/>
  <c r="AL432" i="84" s="1"/>
  <c r="M432" i="84"/>
  <c r="E432" i="84"/>
  <c r="A432" i="84"/>
  <c r="CQ431" i="84"/>
  <c r="CQ430" i="84" s="1"/>
  <c r="CP431" i="84"/>
  <c r="CO431" i="84"/>
  <c r="CM431" i="84"/>
  <c r="BJ431" i="84" s="1"/>
  <c r="CJ431" i="84"/>
  <c r="CF431" i="84"/>
  <c r="CN431" i="84" s="1"/>
  <c r="BU431" i="84"/>
  <c r="BW431" i="84" s="1"/>
  <c r="BN431" i="84"/>
  <c r="BB431" i="84" s="1"/>
  <c r="BM431" i="84"/>
  <c r="BA431" i="84"/>
  <c r="AY431" i="84"/>
  <c r="AX431" i="84"/>
  <c r="AW431" i="84"/>
  <c r="AZ431" i="84" s="1"/>
  <c r="AL431" i="84"/>
  <c r="AK431" i="84"/>
  <c r="AE431" i="84"/>
  <c r="S430" i="84"/>
  <c r="R430" i="84"/>
  <c r="N431" i="84"/>
  <c r="M431" i="84"/>
  <c r="E431" i="84"/>
  <c r="A431" i="84"/>
  <c r="CV430" i="84"/>
  <c r="CU430" i="84"/>
  <c r="CT430" i="84"/>
  <c r="CL430" i="84"/>
  <c r="CI430" i="84"/>
  <c r="CH430" i="84"/>
  <c r="CG430" i="84"/>
  <c r="CE430" i="84"/>
  <c r="CD430" i="84"/>
  <c r="CC430" i="84"/>
  <c r="CB430" i="84"/>
  <c r="CA430" i="84"/>
  <c r="BZ430" i="84"/>
  <c r="BY430" i="84"/>
  <c r="BV430" i="84"/>
  <c r="BT430" i="84"/>
  <c r="BR430" i="84"/>
  <c r="BQ430" i="84"/>
  <c r="BP430" i="84"/>
  <c r="BO430" i="84"/>
  <c r="BL430" i="84"/>
  <c r="BI430" i="84"/>
  <c r="BC430" i="84"/>
  <c r="AU430" i="84"/>
  <c r="AT430" i="84"/>
  <c r="AS430" i="84"/>
  <c r="AR430" i="84"/>
  <c r="AD430" i="84"/>
  <c r="AC430" i="84"/>
  <c r="AB430" i="84"/>
  <c r="AA430" i="84"/>
  <c r="Z430" i="84"/>
  <c r="Y430" i="84"/>
  <c r="X430" i="84"/>
  <c r="W430" i="84"/>
  <c r="V430" i="84"/>
  <c r="U430" i="84"/>
  <c r="T430" i="84"/>
  <c r="P430" i="84"/>
  <c r="O430" i="84"/>
  <c r="H430" i="84"/>
  <c r="G430" i="84"/>
  <c r="CQ429" i="84"/>
  <c r="CP429" i="84"/>
  <c r="CO429" i="84"/>
  <c r="CM429" i="84"/>
  <c r="I429" i="84" s="1"/>
  <c r="CF429" i="84"/>
  <c r="BW429" i="84"/>
  <c r="BW427" i="84" s="1"/>
  <c r="BU429" i="84"/>
  <c r="BM429" i="84"/>
  <c r="BA429" i="84"/>
  <c r="AY429" i="84"/>
  <c r="AX429" i="84"/>
  <c r="AW429" i="84"/>
  <c r="AK429" i="84"/>
  <c r="AE429" i="84"/>
  <c r="BN429" i="84"/>
  <c r="BB429" i="84" s="1"/>
  <c r="N429" i="84"/>
  <c r="AL429" i="84" s="1"/>
  <c r="M429" i="84"/>
  <c r="E429" i="84"/>
  <c r="A429" i="84"/>
  <c r="CQ428" i="84"/>
  <c r="CP428" i="84"/>
  <c r="CP427" i="84" s="1"/>
  <c r="CO428" i="84"/>
  <c r="CM428" i="84"/>
  <c r="BJ428" i="84" s="1"/>
  <c r="AN428" i="84" s="1"/>
  <c r="CF428" i="84"/>
  <c r="BU428" i="84"/>
  <c r="BW428" i="84" s="1"/>
  <c r="BN428" i="84"/>
  <c r="BM428" i="84"/>
  <c r="BD427" i="84"/>
  <c r="BA428" i="84"/>
  <c r="AY428" i="84"/>
  <c r="AX428" i="84"/>
  <c r="AW428" i="84"/>
  <c r="AP427" i="84"/>
  <c r="AO428" i="84"/>
  <c r="AK428" i="84"/>
  <c r="AE428" i="84"/>
  <c r="AD427" i="84"/>
  <c r="S427" i="84"/>
  <c r="N428" i="84"/>
  <c r="M428" i="84"/>
  <c r="I428" i="84"/>
  <c r="E428" i="84"/>
  <c r="A428" i="84"/>
  <c r="B427" i="84" s="1"/>
  <c r="CV427" i="84"/>
  <c r="CU427" i="84"/>
  <c r="CT427" i="84"/>
  <c r="CQ427" i="84"/>
  <c r="CL427" i="84"/>
  <c r="CI427" i="84"/>
  <c r="CH427" i="84"/>
  <c r="CG427" i="84"/>
  <c r="CE427" i="84"/>
  <c r="CD427" i="84"/>
  <c r="CC427" i="84"/>
  <c r="CB427" i="84"/>
  <c r="CA427" i="84"/>
  <c r="BZ427" i="84"/>
  <c r="BY427" i="84"/>
  <c r="BV427" i="84"/>
  <c r="BU427" i="84"/>
  <c r="BT427" i="84"/>
  <c r="BR427" i="84"/>
  <c r="BQ427" i="84"/>
  <c r="BP427" i="84"/>
  <c r="BO427" i="84"/>
  <c r="BL427" i="84"/>
  <c r="BL426" i="84" s="1"/>
  <c r="BI427" i="84"/>
  <c r="BC427" i="84"/>
  <c r="AX427" i="84"/>
  <c r="AU427" i="84"/>
  <c r="AT427" i="84"/>
  <c r="AT426" i="84" s="1"/>
  <c r="AS427" i="84"/>
  <c r="AR427" i="84"/>
  <c r="AC427" i="84"/>
  <c r="AB427" i="84"/>
  <c r="AA427" i="84"/>
  <c r="Z427" i="84"/>
  <c r="Y427" i="84"/>
  <c r="X427" i="84"/>
  <c r="W427" i="84"/>
  <c r="V427" i="84"/>
  <c r="U427" i="84"/>
  <c r="T427" i="84"/>
  <c r="R427" i="84"/>
  <c r="Q427" i="84"/>
  <c r="O427" i="84"/>
  <c r="O426" i="84" s="1"/>
  <c r="H427" i="84"/>
  <c r="H426" i="84" s="1"/>
  <c r="G427" i="84"/>
  <c r="G426" i="84" s="1"/>
  <c r="CQ425" i="84"/>
  <c r="CP425" i="84"/>
  <c r="CO425" i="84"/>
  <c r="CM425" i="84"/>
  <c r="CF425" i="84"/>
  <c r="CN425" i="84" s="1"/>
  <c r="BU425" i="84"/>
  <c r="BM425" i="84"/>
  <c r="AO425" i="84" s="1"/>
  <c r="BA425" i="84"/>
  <c r="AY425" i="84"/>
  <c r="AY423" i="84" s="1"/>
  <c r="AX425" i="84"/>
  <c r="AW425" i="84"/>
  <c r="AK425" i="84"/>
  <c r="AE425" i="84"/>
  <c r="S423" i="84"/>
  <c r="R423" i="84"/>
  <c r="N425" i="84"/>
  <c r="AL425" i="84" s="1"/>
  <c r="M425" i="84"/>
  <c r="E425" i="84"/>
  <c r="A425" i="84"/>
  <c r="CQ424" i="84"/>
  <c r="CQ423" i="84" s="1"/>
  <c r="CP424" i="84"/>
  <c r="CO424" i="84"/>
  <c r="CM424" i="84"/>
  <c r="I424" i="84" s="1"/>
  <c r="CJ424" i="84"/>
  <c r="CF424" i="84"/>
  <c r="CN424" i="84" s="1"/>
  <c r="CN423" i="84" s="1"/>
  <c r="BU424" i="84"/>
  <c r="BW424" i="84" s="1"/>
  <c r="BM424" i="84"/>
  <c r="BJ424" i="84"/>
  <c r="BA424" i="84"/>
  <c r="AY424" i="84"/>
  <c r="AX424" i="84"/>
  <c r="AZ424" i="84" s="1"/>
  <c r="AW424" i="84"/>
  <c r="AK424" i="84"/>
  <c r="AK423" i="84" s="1"/>
  <c r="AE424" i="84"/>
  <c r="N424" i="84"/>
  <c r="M424" i="84"/>
  <c r="E424" i="84"/>
  <c r="A424" i="84"/>
  <c r="CV423" i="84"/>
  <c r="CU423" i="84"/>
  <c r="CT423" i="84"/>
  <c r="CL423" i="84"/>
  <c r="CI423" i="84"/>
  <c r="CH423" i="84"/>
  <c r="CG423" i="84"/>
  <c r="CE423" i="84"/>
  <c r="CD423" i="84"/>
  <c r="CC423" i="84"/>
  <c r="CB423" i="84"/>
  <c r="CA423" i="84"/>
  <c r="BZ423" i="84"/>
  <c r="BY423" i="84"/>
  <c r="BV423" i="84"/>
  <c r="BT423" i="84"/>
  <c r="BR423" i="84"/>
  <c r="BQ423" i="84"/>
  <c r="BP423" i="84"/>
  <c r="BO423" i="84"/>
  <c r="BL423" i="84"/>
  <c r="BI423" i="84"/>
  <c r="BC423" i="84"/>
  <c r="BA423" i="84"/>
  <c r="AX423" i="84"/>
  <c r="AU423" i="84"/>
  <c r="AT423" i="84"/>
  <c r="AS423" i="84"/>
  <c r="AR423" i="84"/>
  <c r="AC423" i="84"/>
  <c r="AB423" i="84"/>
  <c r="AA423" i="84"/>
  <c r="Z423" i="84"/>
  <c r="Y423" i="84"/>
  <c r="X423" i="84"/>
  <c r="W423" i="84"/>
  <c r="V423" i="84"/>
  <c r="U423" i="84"/>
  <c r="T423" i="84"/>
  <c r="O423" i="84"/>
  <c r="H423" i="84"/>
  <c r="G423" i="84"/>
  <c r="CQ421" i="84"/>
  <c r="CR421" i="84" s="1"/>
  <c r="CM421" i="84"/>
  <c r="CJ421" i="84"/>
  <c r="CK421" i="84" s="1"/>
  <c r="BU421" i="84"/>
  <c r="BW421" i="84" s="1"/>
  <c r="BM421" i="84"/>
  <c r="AO421" i="84" s="1"/>
  <c r="BJ421" i="84"/>
  <c r="BA421" i="84"/>
  <c r="AY421" i="84"/>
  <c r="AX421" i="84"/>
  <c r="AW421" i="84"/>
  <c r="AK421" i="84"/>
  <c r="AJ421" i="84"/>
  <c r="AE421" i="84"/>
  <c r="N421" i="84"/>
  <c r="AL421" i="84" s="1"/>
  <c r="M421" i="84"/>
  <c r="I421" i="84"/>
  <c r="E421" i="84"/>
  <c r="A421" i="84"/>
  <c r="CQ420" i="84"/>
  <c r="CP420" i="84"/>
  <c r="CO420" i="84"/>
  <c r="CM420" i="84"/>
  <c r="CF420" i="84"/>
  <c r="BW420" i="84"/>
  <c r="BU420" i="84"/>
  <c r="BM420" i="84"/>
  <c r="BA420" i="84"/>
  <c r="AY420" i="84"/>
  <c r="AX420" i="84"/>
  <c r="AW420" i="84"/>
  <c r="AK420" i="84"/>
  <c r="AE420" i="84"/>
  <c r="N420" i="84"/>
  <c r="AL420" i="84" s="1"/>
  <c r="M420" i="84"/>
  <c r="E420" i="84"/>
  <c r="A420" i="84"/>
  <c r="CQ419" i="84"/>
  <c r="CP419" i="84"/>
  <c r="CO419" i="84"/>
  <c r="CN419" i="84"/>
  <c r="CM419" i="84"/>
  <c r="CJ419" i="84"/>
  <c r="CK419" i="84" s="1"/>
  <c r="BU419" i="84"/>
  <c r="BW419" i="84" s="1"/>
  <c r="BM419" i="84"/>
  <c r="AO419" i="84" s="1"/>
  <c r="BA419" i="84"/>
  <c r="AY419" i="84"/>
  <c r="AX419" i="84"/>
  <c r="AZ419" i="84" s="1"/>
  <c r="AW419" i="84"/>
  <c r="AK419" i="84"/>
  <c r="AE419" i="84"/>
  <c r="BN419" i="84"/>
  <c r="N419" i="84"/>
  <c r="AL419" i="84" s="1"/>
  <c r="M419" i="84"/>
  <c r="E419" i="84"/>
  <c r="A419" i="84"/>
  <c r="CQ418" i="84"/>
  <c r="CP418" i="84"/>
  <c r="CO418" i="84"/>
  <c r="CM418" i="84"/>
  <c r="CF418" i="84"/>
  <c r="CN418" i="84" s="1"/>
  <c r="BU418" i="84"/>
  <c r="BW418" i="84" s="1"/>
  <c r="BM418" i="84"/>
  <c r="BA418" i="84"/>
  <c r="AY418" i="84"/>
  <c r="AX418" i="84"/>
  <c r="AW418" i="84"/>
  <c r="AZ418" i="84" s="1"/>
  <c r="AK418" i="84"/>
  <c r="AE418" i="84"/>
  <c r="BN418" i="84"/>
  <c r="N418" i="84"/>
  <c r="AL418" i="84" s="1"/>
  <c r="M418" i="84"/>
  <c r="E418" i="84"/>
  <c r="A418" i="84"/>
  <c r="CQ417" i="84"/>
  <c r="CP417" i="84"/>
  <c r="CO417" i="84"/>
  <c r="CN417" i="84"/>
  <c r="CM417" i="84"/>
  <c r="I417" i="84" s="1"/>
  <c r="CJ417" i="84"/>
  <c r="CK417" i="84" s="1"/>
  <c r="BW417" i="84"/>
  <c r="BU417" i="84"/>
  <c r="BM417" i="84"/>
  <c r="BJ417" i="84"/>
  <c r="BA417" i="84"/>
  <c r="AY417" i="84"/>
  <c r="AX417" i="84"/>
  <c r="AW417" i="84"/>
  <c r="AK417" i="84"/>
  <c r="N417" i="84"/>
  <c r="AL417" i="84" s="1"/>
  <c r="M417" i="84"/>
  <c r="E417" i="84"/>
  <c r="A417" i="84"/>
  <c r="CQ416" i="84"/>
  <c r="CP416" i="84"/>
  <c r="CO416" i="84"/>
  <c r="CN416" i="84"/>
  <c r="CR416" i="84" s="1"/>
  <c r="J416" i="84" s="1"/>
  <c r="CM416" i="84"/>
  <c r="CJ416" i="84"/>
  <c r="CK416" i="84" s="1"/>
  <c r="BU416" i="84"/>
  <c r="BW416" i="84" s="1"/>
  <c r="BM416" i="84"/>
  <c r="BA416" i="84"/>
  <c r="AY416" i="84"/>
  <c r="AX416" i="84"/>
  <c r="AW416" i="84"/>
  <c r="AK416" i="84"/>
  <c r="AE416" i="84"/>
  <c r="N416" i="84"/>
  <c r="AL416" i="84" s="1"/>
  <c r="M416" i="84"/>
  <c r="E416" i="84"/>
  <c r="A416" i="84"/>
  <c r="CQ415" i="84"/>
  <c r="CP415" i="84"/>
  <c r="CO415" i="84"/>
  <c r="CN415" i="84"/>
  <c r="CM415" i="84"/>
  <c r="BJ415" i="84" s="1"/>
  <c r="CK415" i="84"/>
  <c r="CJ415" i="84"/>
  <c r="BU415" i="84"/>
  <c r="BW415" i="84" s="1"/>
  <c r="BM415" i="84"/>
  <c r="BA415" i="84"/>
  <c r="AY415" i="84"/>
  <c r="AX415" i="84"/>
  <c r="AW415" i="84"/>
  <c r="AL415" i="84"/>
  <c r="AK415" i="84"/>
  <c r="AE415" i="84"/>
  <c r="N415" i="84"/>
  <c r="M415" i="84"/>
  <c r="E415" i="84"/>
  <c r="A415" i="84"/>
  <c r="CR414" i="84"/>
  <c r="CM414" i="84"/>
  <c r="I414" i="84" s="1"/>
  <c r="CJ414" i="84"/>
  <c r="CK414" i="84" s="1"/>
  <c r="BU414" i="84"/>
  <c r="BW414" i="84" s="1"/>
  <c r="BN414" i="84"/>
  <c r="BM414" i="84"/>
  <c r="AO414" i="84" s="1"/>
  <c r="BA414" i="84"/>
  <c r="AY414" i="84"/>
  <c r="AX414" i="84"/>
  <c r="AW414" i="84"/>
  <c r="AZ414" i="84" s="1"/>
  <c r="AL414" i="84"/>
  <c r="AK414" i="84"/>
  <c r="AE414" i="84"/>
  <c r="N414" i="84"/>
  <c r="M414" i="84"/>
  <c r="E414" i="84"/>
  <c r="A414" i="84"/>
  <c r="CN413" i="84"/>
  <c r="CR413" i="84" s="1"/>
  <c r="CM413" i="84"/>
  <c r="BJ413" i="84" s="1"/>
  <c r="CF413" i="84"/>
  <c r="CJ413" i="84" s="1"/>
  <c r="CK413" i="84" s="1"/>
  <c r="BW413" i="84"/>
  <c r="BU413" i="84"/>
  <c r="BN413" i="84"/>
  <c r="BM413" i="84"/>
  <c r="BA413" i="84"/>
  <c r="AY413" i="84"/>
  <c r="AX413" i="84"/>
  <c r="AW413" i="84"/>
  <c r="AZ413" i="84" s="1"/>
  <c r="AL413" i="84"/>
  <c r="AK413" i="84"/>
  <c r="AE413" i="84"/>
  <c r="N413" i="84"/>
  <c r="M413" i="84"/>
  <c r="J413" i="84"/>
  <c r="I413" i="84"/>
  <c r="E413" i="84"/>
  <c r="A413" i="84"/>
  <c r="CQ412" i="84"/>
  <c r="CP412" i="84"/>
  <c r="CO412" i="84"/>
  <c r="CN412" i="84"/>
  <c r="CM412" i="84"/>
  <c r="CJ412" i="84"/>
  <c r="CK412" i="84" s="1"/>
  <c r="BU412" i="84"/>
  <c r="BW412" i="84" s="1"/>
  <c r="BM412" i="84"/>
  <c r="BJ412" i="84"/>
  <c r="BA412" i="84"/>
  <c r="AY412" i="84"/>
  <c r="AX412" i="84"/>
  <c r="AW412" i="84"/>
  <c r="AK412" i="84"/>
  <c r="AE412" i="84"/>
  <c r="AD408" i="84"/>
  <c r="N412" i="84"/>
  <c r="AL412" i="84" s="1"/>
  <c r="M412" i="84"/>
  <c r="I412" i="84"/>
  <c r="E412" i="84"/>
  <c r="A412" i="84"/>
  <c r="CQ411" i="84"/>
  <c r="CP411" i="84"/>
  <c r="CO411" i="84"/>
  <c r="CN411" i="84"/>
  <c r="CM411" i="84"/>
  <c r="CF411" i="84"/>
  <c r="CJ411" i="84" s="1"/>
  <c r="CK411" i="84" s="1"/>
  <c r="BW411" i="84"/>
  <c r="BU411" i="84"/>
  <c r="BM411" i="84"/>
  <c r="BA411" i="84"/>
  <c r="AY411" i="84"/>
  <c r="AX411" i="84"/>
  <c r="AW411" i="84"/>
  <c r="AZ411" i="84" s="1"/>
  <c r="AO411" i="84"/>
  <c r="AL411" i="84"/>
  <c r="AK411" i="84"/>
  <c r="AE411" i="84"/>
  <c r="N411" i="84"/>
  <c r="M411" i="84"/>
  <c r="E411" i="84"/>
  <c r="A411" i="84"/>
  <c r="CQ410" i="84"/>
  <c r="CP410" i="84"/>
  <c r="CO410" i="84"/>
  <c r="CM410" i="84"/>
  <c r="CF410" i="84"/>
  <c r="CN410" i="84" s="1"/>
  <c r="BW410" i="84"/>
  <c r="BU410" i="84"/>
  <c r="BM410" i="84"/>
  <c r="BA410" i="84"/>
  <c r="AY410" i="84"/>
  <c r="AX410" i="84"/>
  <c r="AW410" i="84"/>
  <c r="AK410" i="84"/>
  <c r="AE410" i="84"/>
  <c r="N410" i="84"/>
  <c r="AL410" i="84" s="1"/>
  <c r="M410" i="84"/>
  <c r="E410" i="84"/>
  <c r="A410" i="84"/>
  <c r="CQ409" i="84"/>
  <c r="CP409" i="84"/>
  <c r="CO409" i="84"/>
  <c r="CN409" i="84"/>
  <c r="CM409" i="84"/>
  <c r="I409" i="84" s="1"/>
  <c r="CF409" i="84"/>
  <c r="CJ409" i="84" s="1"/>
  <c r="BU409" i="84"/>
  <c r="BW409" i="84" s="1"/>
  <c r="BM409" i="84"/>
  <c r="BA409" i="84"/>
  <c r="AY409" i="84"/>
  <c r="AX409" i="84"/>
  <c r="AW409" i="84"/>
  <c r="AZ409" i="84" s="1"/>
  <c r="AL409" i="84"/>
  <c r="AK409" i="84"/>
  <c r="AE409" i="84"/>
  <c r="N409" i="84"/>
  <c r="M409" i="84"/>
  <c r="E409" i="84"/>
  <c r="A409" i="84"/>
  <c r="CV408" i="84"/>
  <c r="CU408" i="84"/>
  <c r="CT408" i="84"/>
  <c r="CL408" i="84"/>
  <c r="CI408" i="84"/>
  <c r="CH408" i="84"/>
  <c r="CG408" i="84"/>
  <c r="CF408" i="84"/>
  <c r="CE408" i="84"/>
  <c r="CD408" i="84"/>
  <c r="CC408" i="84"/>
  <c r="CB408" i="84"/>
  <c r="CA408" i="84"/>
  <c r="BZ408" i="84"/>
  <c r="BY408" i="84"/>
  <c r="BV408" i="84"/>
  <c r="BT408" i="84"/>
  <c r="BT398" i="84" s="1"/>
  <c r="BR408" i="84"/>
  <c r="BR398" i="84" s="1"/>
  <c r="BQ408" i="84"/>
  <c r="BP408" i="84"/>
  <c r="BO408" i="84"/>
  <c r="BL408" i="84"/>
  <c r="BI408" i="84"/>
  <c r="BC408" i="84"/>
  <c r="AU408" i="84"/>
  <c r="AT408" i="84"/>
  <c r="AS408" i="84"/>
  <c r="AR408" i="84"/>
  <c r="AC408" i="84"/>
  <c r="AB408" i="84"/>
  <c r="AA408" i="84"/>
  <c r="Z408" i="84"/>
  <c r="Y408" i="84"/>
  <c r="X408" i="84"/>
  <c r="W408" i="84"/>
  <c r="W398" i="84" s="1"/>
  <c r="V408" i="84"/>
  <c r="V398" i="84" s="1"/>
  <c r="U408" i="84"/>
  <c r="T408" i="84"/>
  <c r="R408" i="84"/>
  <c r="O408" i="84"/>
  <c r="H408" i="84"/>
  <c r="H398" i="84" s="1"/>
  <c r="G408" i="84"/>
  <c r="G398" i="84" s="1"/>
  <c r="CQ407" i="84"/>
  <c r="CP407" i="84"/>
  <c r="CO407" i="84"/>
  <c r="CM407" i="84"/>
  <c r="BJ407" i="84" s="1"/>
  <c r="CF407" i="84"/>
  <c r="CN407" i="84" s="1"/>
  <c r="BW407" i="84"/>
  <c r="BU407" i="84"/>
  <c r="BM407" i="84"/>
  <c r="BA407" i="84"/>
  <c r="AY407" i="84"/>
  <c r="AX407" i="84"/>
  <c r="AW407" i="84"/>
  <c r="AZ407" i="84" s="1"/>
  <c r="AK407" i="84"/>
  <c r="AE407" i="84"/>
  <c r="AO407" i="84" s="1"/>
  <c r="R399" i="84"/>
  <c r="N407" i="84"/>
  <c r="AL407" i="84" s="1"/>
  <c r="M407" i="84"/>
  <c r="I407" i="84"/>
  <c r="E407" i="84"/>
  <c r="A407" i="84"/>
  <c r="CQ406" i="84"/>
  <c r="CP406" i="84"/>
  <c r="CO406" i="84"/>
  <c r="CN406" i="84"/>
  <c r="CM406" i="84"/>
  <c r="I406" i="84" s="1"/>
  <c r="CK406" i="84"/>
  <c r="CJ406" i="84"/>
  <c r="BU406" i="84"/>
  <c r="BW406" i="84" s="1"/>
  <c r="BN406" i="84"/>
  <c r="BB406" i="84" s="1"/>
  <c r="BM406" i="84"/>
  <c r="BA406" i="84"/>
  <c r="AY406" i="84"/>
  <c r="AX406" i="84"/>
  <c r="AW406" i="84"/>
  <c r="AK406" i="84"/>
  <c r="AE406" i="84"/>
  <c r="N406" i="84"/>
  <c r="AL406" i="84" s="1"/>
  <c r="M406" i="84"/>
  <c r="E406" i="84"/>
  <c r="A406" i="84"/>
  <c r="CQ405" i="84"/>
  <c r="CP405" i="84"/>
  <c r="CO405" i="84"/>
  <c r="CN405" i="84"/>
  <c r="CR405" i="84" s="1"/>
  <c r="J405" i="84" s="1"/>
  <c r="CM405" i="84"/>
  <c r="CK405" i="84"/>
  <c r="CJ405" i="84"/>
  <c r="BU405" i="84"/>
  <c r="BW405" i="84" s="1"/>
  <c r="BN405" i="84"/>
  <c r="BB405" i="84" s="1"/>
  <c r="BM405" i="84"/>
  <c r="AO405" i="84" s="1"/>
  <c r="BA405" i="84"/>
  <c r="AY405" i="84"/>
  <c r="AX405" i="84"/>
  <c r="AW405" i="84"/>
  <c r="AK405" i="84"/>
  <c r="AE405" i="84"/>
  <c r="N405" i="84"/>
  <c r="AL405" i="84" s="1"/>
  <c r="M405" i="84"/>
  <c r="E405" i="84"/>
  <c r="A405" i="84"/>
  <c r="CQ404" i="84"/>
  <c r="CP404" i="84"/>
  <c r="CO404" i="84"/>
  <c r="CM404" i="84"/>
  <c r="CF404" i="84"/>
  <c r="CN404" i="84" s="1"/>
  <c r="BU404" i="84"/>
  <c r="BW404" i="84" s="1"/>
  <c r="BN404" i="84"/>
  <c r="BB404" i="84" s="1"/>
  <c r="BM404" i="84"/>
  <c r="BJ404" i="84"/>
  <c r="BD399" i="84"/>
  <c r="BA404" i="84"/>
  <c r="AY404" i="84"/>
  <c r="AX404" i="84"/>
  <c r="AW404" i="84"/>
  <c r="AK404" i="84"/>
  <c r="N404" i="84"/>
  <c r="AL404" i="84" s="1"/>
  <c r="M404" i="84"/>
  <c r="I404" i="84"/>
  <c r="E404" i="84"/>
  <c r="A404" i="84"/>
  <c r="CQ403" i="84"/>
  <c r="CP403" i="84"/>
  <c r="CO403" i="84"/>
  <c r="CM403" i="84"/>
  <c r="CF403" i="84"/>
  <c r="BW403" i="84"/>
  <c r="BU403" i="84"/>
  <c r="BM403" i="84"/>
  <c r="BK403" i="84"/>
  <c r="BJ403" i="84"/>
  <c r="BA403" i="84"/>
  <c r="AY403" i="84"/>
  <c r="AX403" i="84"/>
  <c r="AW403" i="84"/>
  <c r="AK403" i="84"/>
  <c r="AI403" i="84"/>
  <c r="AG403" i="84"/>
  <c r="AE403" i="84"/>
  <c r="N403" i="84"/>
  <c r="AL403" i="84" s="1"/>
  <c r="M403" i="84"/>
  <c r="I403" i="84"/>
  <c r="E403" i="84"/>
  <c r="A403" i="84"/>
  <c r="CQ402" i="84"/>
  <c r="CP402" i="84"/>
  <c r="CO402" i="84"/>
  <c r="CM402" i="84"/>
  <c r="CF402" i="84"/>
  <c r="CJ402" i="84" s="1"/>
  <c r="CK402" i="84" s="1"/>
  <c r="BW402" i="84"/>
  <c r="BU402" i="84"/>
  <c r="BM402" i="84"/>
  <c r="BA402" i="84"/>
  <c r="AY402" i="84"/>
  <c r="AX402" i="84"/>
  <c r="AW402" i="84"/>
  <c r="AK402" i="84"/>
  <c r="AE402" i="84"/>
  <c r="AO402" i="84" s="1"/>
  <c r="N402" i="84"/>
  <c r="AL402" i="84" s="1"/>
  <c r="M402" i="84"/>
  <c r="E402" i="84"/>
  <c r="A402" i="84"/>
  <c r="CQ401" i="84"/>
  <c r="CP401" i="84"/>
  <c r="CO401" i="84"/>
  <c r="CN401" i="84"/>
  <c r="CM401" i="84"/>
  <c r="CJ401" i="84"/>
  <c r="CK401" i="84" s="1"/>
  <c r="BU401" i="84"/>
  <c r="BW401" i="84" s="1"/>
  <c r="BM401" i="84"/>
  <c r="BA401" i="84"/>
  <c r="AY401" i="84"/>
  <c r="AY399" i="84" s="1"/>
  <c r="AX401" i="84"/>
  <c r="AW401" i="84"/>
  <c r="AK401" i="84"/>
  <c r="AE401" i="84"/>
  <c r="N401" i="84"/>
  <c r="AL401" i="84" s="1"/>
  <c r="M401" i="84"/>
  <c r="E401" i="84"/>
  <c r="A401" i="84"/>
  <c r="CQ400" i="84"/>
  <c r="CP400" i="84"/>
  <c r="CO400" i="84"/>
  <c r="CM400" i="84"/>
  <c r="CF400" i="84"/>
  <c r="CJ400" i="84" s="1"/>
  <c r="CK400" i="84" s="1"/>
  <c r="BU400" i="84"/>
  <c r="BW400" i="84" s="1"/>
  <c r="BM400" i="84"/>
  <c r="BA400" i="84"/>
  <c r="AY400" i="84"/>
  <c r="AX400" i="84"/>
  <c r="AW400" i="84"/>
  <c r="AK400" i="84"/>
  <c r="AE400" i="84"/>
  <c r="AO400" i="84" s="1"/>
  <c r="S399" i="84"/>
  <c r="N400" i="84"/>
  <c r="N399" i="84" s="1"/>
  <c r="M400" i="84"/>
  <c r="E400" i="84"/>
  <c r="A400" i="84"/>
  <c r="CV399" i="84"/>
  <c r="CV398" i="84" s="1"/>
  <c r="CU399" i="84"/>
  <c r="CU398" i="84" s="1"/>
  <c r="CT399" i="84"/>
  <c r="CT398" i="84" s="1"/>
  <c r="CL399" i="84"/>
  <c r="CL398" i="84" s="1"/>
  <c r="CI399" i="84"/>
  <c r="CH399" i="84"/>
  <c r="CG399" i="84"/>
  <c r="CE399" i="84"/>
  <c r="CD399" i="84"/>
  <c r="CD398" i="84" s="1"/>
  <c r="CC399" i="84"/>
  <c r="CB399" i="84"/>
  <c r="CA399" i="84"/>
  <c r="CA398" i="84" s="1"/>
  <c r="BZ399" i="84"/>
  <c r="BY399" i="84"/>
  <c r="BV399" i="84"/>
  <c r="BT399" i="84"/>
  <c r="BR399" i="84"/>
  <c r="BQ399" i="84"/>
  <c r="BP399" i="84"/>
  <c r="BO399" i="84"/>
  <c r="BO398" i="84" s="1"/>
  <c r="BL399" i="84"/>
  <c r="BI399" i="84"/>
  <c r="BI398" i="84" s="1"/>
  <c r="BC399" i="84"/>
  <c r="BC398" i="84" s="1"/>
  <c r="AU399" i="84"/>
  <c r="AT399" i="84"/>
  <c r="AS399" i="84"/>
  <c r="AR399" i="84"/>
  <c r="AC399" i="84"/>
  <c r="AC398" i="84" s="1"/>
  <c r="AB399" i="84"/>
  <c r="AA399" i="84"/>
  <c r="AA398" i="84" s="1"/>
  <c r="Z399" i="84"/>
  <c r="Y399" i="84"/>
  <c r="Y398" i="84" s="1"/>
  <c r="X399" i="84"/>
  <c r="W399" i="84"/>
  <c r="V399" i="84"/>
  <c r="U399" i="84"/>
  <c r="U398" i="84" s="1"/>
  <c r="T399" i="84"/>
  <c r="O399" i="84"/>
  <c r="O398" i="84" s="1"/>
  <c r="H399" i="84"/>
  <c r="G399" i="84"/>
  <c r="CC398" i="84"/>
  <c r="BV398" i="84"/>
  <c r="AU398" i="84"/>
  <c r="AS398" i="84"/>
  <c r="AR398" i="84"/>
  <c r="AB398" i="84"/>
  <c r="T398" i="84"/>
  <c r="CQ397" i="84"/>
  <c r="CP397" i="84"/>
  <c r="CO397" i="84"/>
  <c r="CN397" i="84"/>
  <c r="CM397" i="84"/>
  <c r="CF397" i="84"/>
  <c r="CJ397" i="84" s="1"/>
  <c r="CK397" i="84" s="1"/>
  <c r="BU397" i="84"/>
  <c r="BW397" i="84" s="1"/>
  <c r="BN397" i="84"/>
  <c r="BM397" i="84"/>
  <c r="BA397" i="84"/>
  <c r="AY397" i="84"/>
  <c r="AX397" i="84"/>
  <c r="AW397" i="84"/>
  <c r="AZ397" i="84" s="1"/>
  <c r="AK397" i="84"/>
  <c r="AE397" i="84"/>
  <c r="AO397" i="84" s="1"/>
  <c r="N397" i="84"/>
  <c r="AL397" i="84" s="1"/>
  <c r="M397" i="84"/>
  <c r="E397" i="84"/>
  <c r="A397" i="84"/>
  <c r="CR396" i="84"/>
  <c r="J396" i="84" s="1"/>
  <c r="CM396" i="84"/>
  <c r="CJ396" i="84"/>
  <c r="CK396" i="84" s="1"/>
  <c r="BU396" i="84"/>
  <c r="BW396" i="84" s="1"/>
  <c r="BN396" i="84"/>
  <c r="BM396" i="84"/>
  <c r="BA396" i="84"/>
  <c r="AY396" i="84"/>
  <c r="AX396" i="84"/>
  <c r="AZ396" i="84" s="1"/>
  <c r="AW396" i="84"/>
  <c r="AK396" i="84"/>
  <c r="AE396" i="84"/>
  <c r="AO396" i="84" s="1"/>
  <c r="N396" i="84"/>
  <c r="AL396" i="84" s="1"/>
  <c r="M396" i="84"/>
  <c r="A396" i="84"/>
  <c r="CR395" i="84"/>
  <c r="J395" i="84" s="1"/>
  <c r="CM395" i="84"/>
  <c r="CJ395" i="84"/>
  <c r="CK395" i="84" s="1"/>
  <c r="BW395" i="84"/>
  <c r="BU395" i="84"/>
  <c r="BM395" i="84"/>
  <c r="BA395" i="84"/>
  <c r="AY395" i="84"/>
  <c r="AX395" i="84"/>
  <c r="AZ395" i="84" s="1"/>
  <c r="AW395" i="84"/>
  <c r="AK395" i="84"/>
  <c r="AE395" i="84"/>
  <c r="N395" i="84"/>
  <c r="AL395" i="84" s="1"/>
  <c r="M395" i="84"/>
  <c r="E395" i="84"/>
  <c r="A395" i="84"/>
  <c r="CR394" i="84"/>
  <c r="CM394" i="84"/>
  <c r="I394" i="84" s="1"/>
  <c r="CJ394" i="84"/>
  <c r="CK394" i="84" s="1"/>
  <c r="BU394" i="84"/>
  <c r="BW394" i="84" s="1"/>
  <c r="BM394" i="84"/>
  <c r="BJ394" i="84"/>
  <c r="BK394" i="84" s="1"/>
  <c r="BA394" i="84"/>
  <c r="AY394" i="84"/>
  <c r="AX394" i="84"/>
  <c r="AW394" i="84"/>
  <c r="AN394" i="84"/>
  <c r="AK394" i="84"/>
  <c r="AE394" i="84"/>
  <c r="AO394" i="84" s="1"/>
  <c r="N394" i="84"/>
  <c r="AL394" i="84" s="1"/>
  <c r="M394" i="84"/>
  <c r="E394" i="84"/>
  <c r="A394" i="84"/>
  <c r="CR393" i="84"/>
  <c r="CM393" i="84"/>
  <c r="CJ393" i="84"/>
  <c r="CK393" i="84" s="1"/>
  <c r="BW393" i="84"/>
  <c r="BU393" i="84"/>
  <c r="BN393" i="84"/>
  <c r="BB393" i="84" s="1"/>
  <c r="BM393" i="84"/>
  <c r="BA393" i="84"/>
  <c r="AY393" i="84"/>
  <c r="AX393" i="84"/>
  <c r="AW393" i="84"/>
  <c r="AZ393" i="84" s="1"/>
  <c r="BE393" i="84" s="1"/>
  <c r="AK393" i="84"/>
  <c r="AE393" i="84"/>
  <c r="N393" i="84"/>
  <c r="AL393" i="84" s="1"/>
  <c r="M393" i="84"/>
  <c r="J393" i="84"/>
  <c r="I393" i="84"/>
  <c r="E393" i="84"/>
  <c r="A393" i="84"/>
  <c r="CR392" i="84"/>
  <c r="J392" i="84" s="1"/>
  <c r="CM392" i="84"/>
  <c r="CK392" i="84"/>
  <c r="CJ392" i="84"/>
  <c r="BU392" i="84"/>
  <c r="BW392" i="84" s="1"/>
  <c r="BM392" i="84"/>
  <c r="AO392" i="84" s="1"/>
  <c r="BA392" i="84"/>
  <c r="AY392" i="84"/>
  <c r="AX392" i="84"/>
  <c r="AW392" i="84"/>
  <c r="AK392" i="84"/>
  <c r="AE392" i="84"/>
  <c r="BN392" i="84"/>
  <c r="BB392" i="84" s="1"/>
  <c r="N392" i="84"/>
  <c r="AL392" i="84" s="1"/>
  <c r="M392" i="84"/>
  <c r="E392" i="84"/>
  <c r="A392" i="84"/>
  <c r="CR391" i="84"/>
  <c r="J391" i="84" s="1"/>
  <c r="CM391" i="84"/>
  <c r="I391" i="84" s="1"/>
  <c r="CJ391" i="84"/>
  <c r="CK391" i="84" s="1"/>
  <c r="BW391" i="84"/>
  <c r="BU391" i="84"/>
  <c r="BM391" i="84"/>
  <c r="AO391" i="84" s="1"/>
  <c r="BA391" i="84"/>
  <c r="AY391" i="84"/>
  <c r="AX391" i="84"/>
  <c r="AW391" i="84"/>
  <c r="AL391" i="84"/>
  <c r="AK391" i="84"/>
  <c r="AE391" i="84"/>
  <c r="BN391" i="84"/>
  <c r="BB391" i="84" s="1"/>
  <c r="N391" i="84"/>
  <c r="M391" i="84"/>
  <c r="E391" i="84"/>
  <c r="A391" i="84"/>
  <c r="CR390" i="84"/>
  <c r="CM390" i="84"/>
  <c r="CK390" i="84"/>
  <c r="CJ390" i="84"/>
  <c r="BU390" i="84"/>
  <c r="BW390" i="84" s="1"/>
  <c r="BM390" i="84"/>
  <c r="AO390" i="84" s="1"/>
  <c r="BJ390" i="84"/>
  <c r="BA390" i="84"/>
  <c r="AY390" i="84"/>
  <c r="AX390" i="84"/>
  <c r="AZ390" i="84" s="1"/>
  <c r="AW390" i="84"/>
  <c r="AL390" i="84"/>
  <c r="AK390" i="84"/>
  <c r="AE390" i="84"/>
  <c r="BN390" i="84"/>
  <c r="BB390" i="84" s="1"/>
  <c r="N390" i="84"/>
  <c r="M390" i="84"/>
  <c r="I390" i="84"/>
  <c r="E390" i="84"/>
  <c r="A390" i="84"/>
  <c r="CR389" i="84"/>
  <c r="J389" i="84" s="1"/>
  <c r="CM389" i="84"/>
  <c r="BJ389" i="84" s="1"/>
  <c r="CJ389" i="84"/>
  <c r="CK389" i="84" s="1"/>
  <c r="BU389" i="84"/>
  <c r="BW389" i="84" s="1"/>
  <c r="BN389" i="84"/>
  <c r="BM389" i="84"/>
  <c r="AO389" i="84" s="1"/>
  <c r="BK389" i="84"/>
  <c r="BB389" i="84"/>
  <c r="BA389" i="84"/>
  <c r="AY389" i="84"/>
  <c r="AZ389" i="84" s="1"/>
  <c r="BE389" i="84" s="1"/>
  <c r="AX389" i="84"/>
  <c r="AW389" i="84"/>
  <c r="AK389" i="84"/>
  <c r="AJ389" i="84"/>
  <c r="AE389" i="84"/>
  <c r="N389" i="84"/>
  <c r="AL389" i="84" s="1"/>
  <c r="M389" i="84"/>
  <c r="I389" i="84"/>
  <c r="E389" i="84"/>
  <c r="A389" i="84"/>
  <c r="CR388" i="84"/>
  <c r="J388" i="84" s="1"/>
  <c r="CM388" i="84"/>
  <c r="CJ388" i="84"/>
  <c r="CK388" i="84" s="1"/>
  <c r="BW388" i="84"/>
  <c r="BU388" i="84"/>
  <c r="BM388" i="84"/>
  <c r="BA388" i="84"/>
  <c r="AY388" i="84"/>
  <c r="AX388" i="84"/>
  <c r="AW388" i="84"/>
  <c r="AK388" i="84"/>
  <c r="AE388" i="84"/>
  <c r="BN388" i="84"/>
  <c r="BB388" i="84" s="1"/>
  <c r="N388" i="84"/>
  <c r="AL388" i="84" s="1"/>
  <c r="M388" i="84"/>
  <c r="E388" i="84"/>
  <c r="A388" i="84"/>
  <c r="CR387" i="84"/>
  <c r="J387" i="84" s="1"/>
  <c r="CM387" i="84"/>
  <c r="CJ387" i="84"/>
  <c r="CK387" i="84" s="1"/>
  <c r="BU387" i="84"/>
  <c r="BW387" i="84" s="1"/>
  <c r="BM387" i="84"/>
  <c r="AO387" i="84" s="1"/>
  <c r="BA387" i="84"/>
  <c r="AZ387" i="84"/>
  <c r="AY387" i="84"/>
  <c r="AX387" i="84"/>
  <c r="AW387" i="84"/>
  <c r="AL387" i="84"/>
  <c r="AK387" i="84"/>
  <c r="AE387" i="84"/>
  <c r="N387" i="84"/>
  <c r="M387" i="84"/>
  <c r="E387" i="84"/>
  <c r="A387" i="84"/>
  <c r="CR386" i="84"/>
  <c r="CM386" i="84"/>
  <c r="BJ386" i="84" s="1"/>
  <c r="CJ386" i="84"/>
  <c r="CK386" i="84" s="1"/>
  <c r="BU386" i="84"/>
  <c r="BW386" i="84" s="1"/>
  <c r="BN386" i="84"/>
  <c r="BB386" i="84" s="1"/>
  <c r="BM386" i="84"/>
  <c r="BK386" i="84"/>
  <c r="BA386" i="84"/>
  <c r="AY386" i="84"/>
  <c r="AX386" i="84"/>
  <c r="AW386" i="84"/>
  <c r="AK386" i="84"/>
  <c r="AI386" i="84"/>
  <c r="AE386" i="84"/>
  <c r="AG386" i="84"/>
  <c r="AJ386" i="84"/>
  <c r="N386" i="84"/>
  <c r="AL386" i="84" s="1"/>
  <c r="M386" i="84"/>
  <c r="I386" i="84"/>
  <c r="E386" i="84"/>
  <c r="A386" i="84"/>
  <c r="CR385" i="84"/>
  <c r="J385" i="84" s="1"/>
  <c r="CM385" i="84"/>
  <c r="CJ385" i="84"/>
  <c r="CK385" i="84" s="1"/>
  <c r="BU385" i="84"/>
  <c r="BW385" i="84" s="1"/>
  <c r="BM385" i="84"/>
  <c r="BA385" i="84"/>
  <c r="AY385" i="84"/>
  <c r="AX385" i="84"/>
  <c r="AW385" i="84"/>
  <c r="AK385" i="84"/>
  <c r="AE385" i="84"/>
  <c r="AO385" i="84" s="1"/>
  <c r="N385" i="84"/>
  <c r="AL385" i="84" s="1"/>
  <c r="M385" i="84"/>
  <c r="E385" i="84"/>
  <c r="A385" i="84"/>
  <c r="CR384" i="84"/>
  <c r="J384" i="84" s="1"/>
  <c r="CM384" i="84"/>
  <c r="CJ384" i="84"/>
  <c r="CK384" i="84" s="1"/>
  <c r="BU384" i="84"/>
  <c r="BW384" i="84" s="1"/>
  <c r="BN384" i="84"/>
  <c r="BM384" i="84"/>
  <c r="BA384" i="84"/>
  <c r="AY384" i="84"/>
  <c r="AX384" i="84"/>
  <c r="AW384" i="84"/>
  <c r="AK384" i="84"/>
  <c r="AE384" i="84"/>
  <c r="N384" i="84"/>
  <c r="AL384" i="84" s="1"/>
  <c r="M384" i="84"/>
  <c r="E384" i="84"/>
  <c r="A384" i="84"/>
  <c r="CR383" i="84"/>
  <c r="J383" i="84" s="1"/>
  <c r="CM383" i="84"/>
  <c r="CS383" i="84" s="1"/>
  <c r="CJ383" i="84"/>
  <c r="CK383" i="84" s="1"/>
  <c r="BU383" i="84"/>
  <c r="BW383" i="84" s="1"/>
  <c r="BM383" i="84"/>
  <c r="BJ383" i="84"/>
  <c r="BA383" i="84"/>
  <c r="AY383" i="84"/>
  <c r="AX383" i="84"/>
  <c r="AW383" i="84"/>
  <c r="AK383" i="84"/>
  <c r="AE383" i="84"/>
  <c r="N383" i="84"/>
  <c r="AL383" i="84" s="1"/>
  <c r="M383" i="84"/>
  <c r="I383" i="84"/>
  <c r="E383" i="84"/>
  <c r="A383" i="84"/>
  <c r="CS382" i="84"/>
  <c r="CR382" i="84"/>
  <c r="J382" i="84" s="1"/>
  <c r="CM382" i="84"/>
  <c r="BJ382" i="84" s="1"/>
  <c r="CJ382" i="84"/>
  <c r="CK382" i="84" s="1"/>
  <c r="BU382" i="84"/>
  <c r="BW382" i="84" s="1"/>
  <c r="BN382" i="84"/>
  <c r="BM382" i="84"/>
  <c r="BK382" i="84"/>
  <c r="BB382" i="84"/>
  <c r="BA382" i="84"/>
  <c r="AY382" i="84"/>
  <c r="AX382" i="84"/>
  <c r="AZ382" i="84" s="1"/>
  <c r="AW382" i="84"/>
  <c r="AK382" i="84"/>
  <c r="AJ382" i="84"/>
  <c r="AE382" i="84"/>
  <c r="N382" i="84"/>
  <c r="AL382" i="84" s="1"/>
  <c r="M382" i="84"/>
  <c r="I382" i="84"/>
  <c r="AI382" i="84" s="1"/>
  <c r="E382" i="84"/>
  <c r="A382" i="84"/>
  <c r="CR381" i="84"/>
  <c r="CS381" i="84" s="1"/>
  <c r="CM381" i="84"/>
  <c r="CK381" i="84"/>
  <c r="CJ381" i="84"/>
  <c r="BW381" i="84"/>
  <c r="BU381" i="84"/>
  <c r="BM381" i="84"/>
  <c r="BA381" i="84"/>
  <c r="AY381" i="84"/>
  <c r="AX381" i="84"/>
  <c r="AW381" i="84"/>
  <c r="AK381" i="84"/>
  <c r="AE381" i="84"/>
  <c r="N381" i="84"/>
  <c r="AL381" i="84" s="1"/>
  <c r="M381" i="84"/>
  <c r="E381" i="84"/>
  <c r="A381" i="84"/>
  <c r="CR380" i="84"/>
  <c r="J380" i="84" s="1"/>
  <c r="CM380" i="84"/>
  <c r="CJ380" i="84"/>
  <c r="CK380" i="84" s="1"/>
  <c r="BU380" i="84"/>
  <c r="BW380" i="84" s="1"/>
  <c r="BN380" i="84"/>
  <c r="BB380" i="84" s="1"/>
  <c r="BM380" i="84"/>
  <c r="AO380" i="84" s="1"/>
  <c r="BJ380" i="84"/>
  <c r="BA380" i="84"/>
  <c r="AY380" i="84"/>
  <c r="AX380" i="84"/>
  <c r="AZ380" i="84" s="1"/>
  <c r="BE380" i="84" s="1"/>
  <c r="AW380" i="84"/>
  <c r="AK380" i="84"/>
  <c r="AE380" i="84"/>
  <c r="N380" i="84"/>
  <c r="AL380" i="84" s="1"/>
  <c r="M380" i="84"/>
  <c r="E380" i="84"/>
  <c r="A380" i="84"/>
  <c r="CR379" i="84"/>
  <c r="CM379" i="84"/>
  <c r="I379" i="84" s="1"/>
  <c r="CJ379" i="84"/>
  <c r="CK379" i="84" s="1"/>
  <c r="BU379" i="84"/>
  <c r="BW379" i="84" s="1"/>
  <c r="BN379" i="84"/>
  <c r="BB379" i="84" s="1"/>
  <c r="BM379" i="84"/>
  <c r="BK379" i="84"/>
  <c r="BJ379" i="84"/>
  <c r="BA379" i="84"/>
  <c r="AY379" i="84"/>
  <c r="AX379" i="84"/>
  <c r="AW379" i="84"/>
  <c r="AK379" i="84"/>
  <c r="AI379" i="84"/>
  <c r="AE379" i="84"/>
  <c r="AJ379" i="84"/>
  <c r="N379" i="84"/>
  <c r="AL379" i="84" s="1"/>
  <c r="M379" i="84"/>
  <c r="E379" i="84"/>
  <c r="A379" i="84"/>
  <c r="CR378" i="84"/>
  <c r="J378" i="84" s="1"/>
  <c r="CM378" i="84"/>
  <c r="CJ378" i="84"/>
  <c r="CK378" i="84" s="1"/>
  <c r="BU378" i="84"/>
  <c r="BW378" i="84" s="1"/>
  <c r="BM378" i="84"/>
  <c r="BA378" i="84"/>
  <c r="AY378" i="84"/>
  <c r="AX378" i="84"/>
  <c r="AZ378" i="84" s="1"/>
  <c r="AW378" i="84"/>
  <c r="AK378" i="84"/>
  <c r="AE378" i="84"/>
  <c r="N378" i="84"/>
  <c r="AL378" i="84" s="1"/>
  <c r="M378" i="84"/>
  <c r="E378" i="84"/>
  <c r="A378" i="84"/>
  <c r="CR377" i="84"/>
  <c r="J377" i="84" s="1"/>
  <c r="CM377" i="84"/>
  <c r="CJ377" i="84"/>
  <c r="CK377" i="84" s="1"/>
  <c r="BU377" i="84"/>
  <c r="BW377" i="84" s="1"/>
  <c r="BN377" i="84"/>
  <c r="BM377" i="84"/>
  <c r="BA377" i="84"/>
  <c r="AY377" i="84"/>
  <c r="AX377" i="84"/>
  <c r="AW377" i="84"/>
  <c r="AK377" i="84"/>
  <c r="AE377" i="84"/>
  <c r="N377" i="84"/>
  <c r="AL377" i="84" s="1"/>
  <c r="M377" i="84"/>
  <c r="E377" i="84"/>
  <c r="A377" i="84"/>
  <c r="CR376" i="84"/>
  <c r="CM376" i="84"/>
  <c r="CJ376" i="84"/>
  <c r="CK376" i="84" s="1"/>
  <c r="BU376" i="84"/>
  <c r="BW376" i="84" s="1"/>
  <c r="BM376" i="84"/>
  <c r="AO376" i="84" s="1"/>
  <c r="BJ376" i="84"/>
  <c r="AJ376" i="84" s="1"/>
  <c r="BA376" i="84"/>
  <c r="AY376" i="84"/>
  <c r="AX376" i="84"/>
  <c r="AW376" i="84"/>
  <c r="AK376" i="84"/>
  <c r="AE376" i="84"/>
  <c r="N376" i="84"/>
  <c r="AL376" i="84" s="1"/>
  <c r="M376" i="84"/>
  <c r="I376" i="84"/>
  <c r="E376" i="84"/>
  <c r="A376" i="84"/>
  <c r="CR375" i="84"/>
  <c r="CM375" i="84"/>
  <c r="CJ375" i="84"/>
  <c r="CK375" i="84" s="1"/>
  <c r="BU375" i="84"/>
  <c r="BW375" i="84" s="1"/>
  <c r="BN375" i="84"/>
  <c r="BM375" i="84"/>
  <c r="BA375" i="84"/>
  <c r="AY375" i="84"/>
  <c r="AX375" i="84"/>
  <c r="AW375" i="84"/>
  <c r="AK375" i="84"/>
  <c r="AE375" i="84"/>
  <c r="N375" i="84"/>
  <c r="AL375" i="84" s="1"/>
  <c r="M375" i="84"/>
  <c r="J375" i="84"/>
  <c r="E375" i="84"/>
  <c r="A375" i="84"/>
  <c r="CR374" i="84"/>
  <c r="CM374" i="84"/>
  <c r="I374" i="84" s="1"/>
  <c r="CJ374" i="84"/>
  <c r="CK374" i="84" s="1"/>
  <c r="BU374" i="84"/>
  <c r="BW374" i="84" s="1"/>
  <c r="BN374" i="84"/>
  <c r="BB374" i="84" s="1"/>
  <c r="BM374" i="84"/>
  <c r="AO374" i="84" s="1"/>
  <c r="BJ374" i="84"/>
  <c r="BA374" i="84"/>
  <c r="AY374" i="84"/>
  <c r="AX374" i="84"/>
  <c r="AW374" i="84"/>
  <c r="AL374" i="84"/>
  <c r="AK374" i="84"/>
  <c r="AE374" i="84"/>
  <c r="N374" i="84"/>
  <c r="M374" i="84"/>
  <c r="E374" i="84"/>
  <c r="A374" i="84"/>
  <c r="CR373" i="84"/>
  <c r="J373" i="84" s="1"/>
  <c r="CM373" i="84"/>
  <c r="CJ373" i="84"/>
  <c r="CK373" i="84" s="1"/>
  <c r="BU373" i="84"/>
  <c r="BW373" i="84" s="1"/>
  <c r="BM373" i="84"/>
  <c r="AO373" i="84" s="1"/>
  <c r="BA373" i="84"/>
  <c r="AY373" i="84"/>
  <c r="AX373" i="84"/>
  <c r="AW373" i="84"/>
  <c r="AK373" i="84"/>
  <c r="AE373" i="84"/>
  <c r="N373" i="84"/>
  <c r="AL373" i="84" s="1"/>
  <c r="M373" i="84"/>
  <c r="I373" i="84"/>
  <c r="E373" i="84"/>
  <c r="A373" i="84"/>
  <c r="CR372" i="84"/>
  <c r="CM372" i="84"/>
  <c r="CJ372" i="84"/>
  <c r="CK372" i="84" s="1"/>
  <c r="BU372" i="84"/>
  <c r="BW372" i="84" s="1"/>
  <c r="BM372" i="84"/>
  <c r="AO372" i="84" s="1"/>
  <c r="BJ372" i="84"/>
  <c r="BK372" i="84" s="1"/>
  <c r="AN372" i="84" s="1"/>
  <c r="BA372" i="84"/>
  <c r="AY372" i="84"/>
  <c r="AX372" i="84"/>
  <c r="AW372" i="84"/>
  <c r="AK372" i="84"/>
  <c r="AE372" i="84"/>
  <c r="N372" i="84"/>
  <c r="AL372" i="84" s="1"/>
  <c r="M372" i="84"/>
  <c r="AH372" i="84" s="1"/>
  <c r="J372" i="84"/>
  <c r="I372" i="84"/>
  <c r="E372" i="84"/>
  <c r="A372" i="84"/>
  <c r="CS371" i="84"/>
  <c r="CR371" i="84"/>
  <c r="CM371" i="84"/>
  <c r="CK371" i="84"/>
  <c r="CJ371" i="84"/>
  <c r="BU371" i="84"/>
  <c r="BW371" i="84" s="1"/>
  <c r="BM371" i="84"/>
  <c r="AO371" i="84" s="1"/>
  <c r="BA371" i="84"/>
  <c r="AY371" i="84"/>
  <c r="AX371" i="84"/>
  <c r="AW371" i="84"/>
  <c r="AK371" i="84"/>
  <c r="AE371" i="84"/>
  <c r="N371" i="84"/>
  <c r="AL371" i="84" s="1"/>
  <c r="M371" i="84"/>
  <c r="J371" i="84"/>
  <c r="E371" i="84"/>
  <c r="A371" i="84"/>
  <c r="CR370" i="84"/>
  <c r="J370" i="84" s="1"/>
  <c r="CM370" i="84"/>
  <c r="CJ370" i="84"/>
  <c r="CK370" i="84" s="1"/>
  <c r="BU370" i="84"/>
  <c r="BW370" i="84" s="1"/>
  <c r="BM370" i="84"/>
  <c r="BA370" i="84"/>
  <c r="AY370" i="84"/>
  <c r="AX370" i="84"/>
  <c r="AW370" i="84"/>
  <c r="AZ370" i="84" s="1"/>
  <c r="AK370" i="84"/>
  <c r="AE370" i="84"/>
  <c r="N370" i="84"/>
  <c r="AL370" i="84" s="1"/>
  <c r="M370" i="84"/>
  <c r="E370" i="84"/>
  <c r="A370" i="84"/>
  <c r="CR369" i="84"/>
  <c r="J369" i="84" s="1"/>
  <c r="CM369" i="84"/>
  <c r="BJ369" i="84" s="1"/>
  <c r="CK369" i="84"/>
  <c r="CJ369" i="84"/>
  <c r="BU369" i="84"/>
  <c r="BW369" i="84" s="1"/>
  <c r="BM369" i="84"/>
  <c r="BA369" i="84"/>
  <c r="AY369" i="84"/>
  <c r="AX369" i="84"/>
  <c r="AW369" i="84"/>
  <c r="AZ369" i="84" s="1"/>
  <c r="AK369" i="84"/>
  <c r="AJ369" i="84"/>
  <c r="AE369" i="84"/>
  <c r="N369" i="84"/>
  <c r="AL369" i="84" s="1"/>
  <c r="M369" i="84"/>
  <c r="K369" i="84"/>
  <c r="L369" i="84" s="1"/>
  <c r="AM369" i="84" s="1"/>
  <c r="I369" i="84"/>
  <c r="E369" i="84"/>
  <c r="A369" i="84"/>
  <c r="CR368" i="84"/>
  <c r="CM368" i="84"/>
  <c r="CJ368" i="84"/>
  <c r="CK368" i="84" s="1"/>
  <c r="BW368" i="84"/>
  <c r="BU368" i="84"/>
  <c r="BN368" i="84"/>
  <c r="BM368" i="84"/>
  <c r="BA368" i="84"/>
  <c r="AY368" i="84"/>
  <c r="AX368" i="84"/>
  <c r="AW368" i="84"/>
  <c r="AZ368" i="84" s="1"/>
  <c r="AK368" i="84"/>
  <c r="AE368" i="84"/>
  <c r="N368" i="84"/>
  <c r="AL368" i="84" s="1"/>
  <c r="M368" i="84"/>
  <c r="J368" i="84"/>
  <c r="E368" i="84"/>
  <c r="A368" i="84"/>
  <c r="CR367" i="84"/>
  <c r="J367" i="84" s="1"/>
  <c r="CM367" i="84"/>
  <c r="CJ367" i="84"/>
  <c r="CK367" i="84" s="1"/>
  <c r="BU367" i="84"/>
  <c r="BW367" i="84" s="1"/>
  <c r="BM367" i="84"/>
  <c r="AO367" i="84" s="1"/>
  <c r="BA367" i="84"/>
  <c r="AY367" i="84"/>
  <c r="AX367" i="84"/>
  <c r="AW367" i="84"/>
  <c r="AK367" i="84"/>
  <c r="AE367" i="84"/>
  <c r="BN367" i="84"/>
  <c r="N367" i="84"/>
  <c r="AL367" i="84" s="1"/>
  <c r="M367" i="84"/>
  <c r="E367" i="84"/>
  <c r="A367" i="84"/>
  <c r="CR366" i="84"/>
  <c r="CM366" i="84"/>
  <c r="I366" i="84" s="1"/>
  <c r="CJ366" i="84"/>
  <c r="CK366" i="84" s="1"/>
  <c r="BU366" i="84"/>
  <c r="BW366" i="84" s="1"/>
  <c r="BM366" i="84"/>
  <c r="BJ366" i="84"/>
  <c r="BA366" i="84"/>
  <c r="AY366" i="84"/>
  <c r="AX366" i="84"/>
  <c r="AZ366" i="84" s="1"/>
  <c r="AW366" i="84"/>
  <c r="AL366" i="84"/>
  <c r="AK366" i="84"/>
  <c r="AE366" i="84"/>
  <c r="AO366" i="84" s="1"/>
  <c r="N366" i="84"/>
  <c r="M366" i="84"/>
  <c r="E366" i="84"/>
  <c r="A366" i="84"/>
  <c r="CR365" i="84"/>
  <c r="J365" i="84" s="1"/>
  <c r="CM365" i="84"/>
  <c r="CJ365" i="84"/>
  <c r="CK365" i="84" s="1"/>
  <c r="BU365" i="84"/>
  <c r="BW365" i="84" s="1"/>
  <c r="BM365" i="84"/>
  <c r="BJ365" i="84"/>
  <c r="BA365" i="84"/>
  <c r="AZ365" i="84"/>
  <c r="AY365" i="84"/>
  <c r="AX365" i="84"/>
  <c r="AW365" i="84"/>
  <c r="AK365" i="84"/>
  <c r="AE365" i="84"/>
  <c r="N365" i="84"/>
  <c r="AL365" i="84" s="1"/>
  <c r="M365" i="84"/>
  <c r="I365" i="84"/>
  <c r="K365" i="84" s="1"/>
  <c r="L365" i="84" s="1"/>
  <c r="AM365" i="84" s="1"/>
  <c r="E365" i="84"/>
  <c r="A365" i="84"/>
  <c r="CR364" i="84"/>
  <c r="CM364" i="84"/>
  <c r="CJ364" i="84"/>
  <c r="CK364" i="84" s="1"/>
  <c r="BW364" i="84"/>
  <c r="BU364" i="84"/>
  <c r="BN364" i="84"/>
  <c r="BM364" i="84"/>
  <c r="BA364" i="84"/>
  <c r="AX364" i="84"/>
  <c r="AZ364" i="84" s="1"/>
  <c r="BE364" i="84" s="1"/>
  <c r="AK364" i="84"/>
  <c r="AE364" i="84"/>
  <c r="N364" i="84"/>
  <c r="AL364" i="84" s="1"/>
  <c r="M364" i="84"/>
  <c r="E364" i="84"/>
  <c r="A364" i="84"/>
  <c r="CR363" i="84"/>
  <c r="J363" i="84" s="1"/>
  <c r="CM363" i="84"/>
  <c r="CJ363" i="84"/>
  <c r="CK363" i="84" s="1"/>
  <c r="BW363" i="84"/>
  <c r="BU363" i="84"/>
  <c r="BM363" i="84"/>
  <c r="AO363" i="84" s="1"/>
  <c r="BA363" i="84"/>
  <c r="AY363" i="84"/>
  <c r="AX363" i="84"/>
  <c r="AW363" i="84"/>
  <c r="AK363" i="84"/>
  <c r="AE363" i="84"/>
  <c r="N363" i="84"/>
  <c r="AL363" i="84" s="1"/>
  <c r="M363" i="84"/>
  <c r="E363" i="84"/>
  <c r="A363" i="84"/>
  <c r="CQ362" i="84"/>
  <c r="CP362" i="84"/>
  <c r="CO362" i="84"/>
  <c r="CN362" i="84"/>
  <c r="CM362" i="84"/>
  <c r="BJ362" i="84" s="1"/>
  <c r="CJ362" i="84"/>
  <c r="CK362" i="84" s="1"/>
  <c r="BU362" i="84"/>
  <c r="BW362" i="84" s="1"/>
  <c r="BM362" i="84"/>
  <c r="BA362" i="84"/>
  <c r="AY362" i="84"/>
  <c r="AX362" i="84"/>
  <c r="AW362" i="84"/>
  <c r="AZ362" i="84" s="1"/>
  <c r="AO362" i="84"/>
  <c r="AL362" i="84"/>
  <c r="AK362" i="84"/>
  <c r="AE362" i="84"/>
  <c r="BN362" i="84"/>
  <c r="N362" i="84"/>
  <c r="M362" i="84"/>
  <c r="I362" i="84"/>
  <c r="E362" i="84"/>
  <c r="A362" i="84"/>
  <c r="CQ361" i="84"/>
  <c r="CP361" i="84"/>
  <c r="CO361" i="84"/>
  <c r="CN361" i="84"/>
  <c r="CM361" i="84"/>
  <c r="I361" i="84" s="1"/>
  <c r="CJ361" i="84"/>
  <c r="CK361" i="84" s="1"/>
  <c r="BU361" i="84"/>
  <c r="BW361" i="84" s="1"/>
  <c r="BN361" i="84"/>
  <c r="BM361" i="84"/>
  <c r="AO361" i="84" s="1"/>
  <c r="BJ361" i="84"/>
  <c r="BA361" i="84"/>
  <c r="AX361" i="84"/>
  <c r="AZ361" i="84" s="1"/>
  <c r="AL361" i="84"/>
  <c r="AK361" i="84"/>
  <c r="AE361" i="84"/>
  <c r="N361" i="84"/>
  <c r="M361" i="84"/>
  <c r="E361" i="84"/>
  <c r="A361" i="84"/>
  <c r="CQ360" i="84"/>
  <c r="CP360" i="84"/>
  <c r="CO360" i="84"/>
  <c r="CM360" i="84"/>
  <c r="CF360" i="84"/>
  <c r="CJ360" i="84" s="1"/>
  <c r="CK360" i="84" s="1"/>
  <c r="BU360" i="84"/>
  <c r="BW360" i="84" s="1"/>
  <c r="BN360" i="84"/>
  <c r="BB360" i="84" s="1"/>
  <c r="BM360" i="84"/>
  <c r="BJ360" i="84"/>
  <c r="BA360" i="84"/>
  <c r="AY360" i="84"/>
  <c r="AX360" i="84"/>
  <c r="AW360" i="84"/>
  <c r="AZ360" i="84" s="1"/>
  <c r="AK360" i="84"/>
  <c r="AE360" i="84"/>
  <c r="N360" i="84"/>
  <c r="AL360" i="84" s="1"/>
  <c r="M360" i="84"/>
  <c r="I360" i="84"/>
  <c r="E360" i="84"/>
  <c r="A360" i="84"/>
  <c r="CQ359" i="84"/>
  <c r="CP359" i="84"/>
  <c r="CO359" i="84"/>
  <c r="CM359" i="84"/>
  <c r="CF359" i="84"/>
  <c r="BW359" i="84"/>
  <c r="BU359" i="84"/>
  <c r="BM359" i="84"/>
  <c r="BA359" i="84"/>
  <c r="AY359" i="84"/>
  <c r="AX359" i="84"/>
  <c r="AW359" i="84"/>
  <c r="AK359" i="84"/>
  <c r="AE359" i="84"/>
  <c r="N359" i="84"/>
  <c r="AL359" i="84" s="1"/>
  <c r="M359" i="84"/>
  <c r="E359" i="84"/>
  <c r="A359" i="84"/>
  <c r="CQ358" i="84"/>
  <c r="CP358" i="84"/>
  <c r="CO358" i="84"/>
  <c r="CN358" i="84"/>
  <c r="CM358" i="84"/>
  <c r="CJ358" i="84"/>
  <c r="CK358" i="84" s="1"/>
  <c r="BU358" i="84"/>
  <c r="BW358" i="84" s="1"/>
  <c r="BM358" i="84"/>
  <c r="BA358" i="84"/>
  <c r="AY358" i="84"/>
  <c r="AX358" i="84"/>
  <c r="AW358" i="84"/>
  <c r="AL358" i="84"/>
  <c r="AK358" i="84"/>
  <c r="AE358" i="84"/>
  <c r="AO358" i="84" s="1"/>
  <c r="N358" i="84"/>
  <c r="M358" i="84"/>
  <c r="E358" i="84"/>
  <c r="A358" i="84"/>
  <c r="CQ357" i="84"/>
  <c r="CP357" i="84"/>
  <c r="CO357" i="84"/>
  <c r="CM357" i="84"/>
  <c r="CJ357" i="84"/>
  <c r="CK357" i="84" s="1"/>
  <c r="CF357" i="84"/>
  <c r="CN357" i="84" s="1"/>
  <c r="CR357" i="84" s="1"/>
  <c r="J357" i="84" s="1"/>
  <c r="BU357" i="84"/>
  <c r="BW357" i="84" s="1"/>
  <c r="BM357" i="84"/>
  <c r="BA357" i="84"/>
  <c r="AY357" i="84"/>
  <c r="AX357" i="84"/>
  <c r="AW357" i="84"/>
  <c r="AL357" i="84"/>
  <c r="AK357" i="84"/>
  <c r="AE357" i="84"/>
  <c r="N357" i="84"/>
  <c r="M357" i="84"/>
  <c r="E357" i="84"/>
  <c r="A357" i="84"/>
  <c r="CQ356" i="84"/>
  <c r="CP356" i="84"/>
  <c r="CO356" i="84"/>
  <c r="CN356" i="84"/>
  <c r="CR356" i="84" s="1"/>
  <c r="J356" i="84" s="1"/>
  <c r="CM356" i="84"/>
  <c r="I356" i="84" s="1"/>
  <c r="CF356" i="84"/>
  <c r="CJ356" i="84" s="1"/>
  <c r="CK356" i="84" s="1"/>
  <c r="BU356" i="84"/>
  <c r="BW356" i="84" s="1"/>
  <c r="BM356" i="84"/>
  <c r="BA356" i="84"/>
  <c r="AY356" i="84"/>
  <c r="AX356" i="84"/>
  <c r="AW356" i="84"/>
  <c r="AZ356" i="84" s="1"/>
  <c r="AO356" i="84"/>
  <c r="AL356" i="84"/>
  <c r="AK356" i="84"/>
  <c r="AE356" i="84"/>
  <c r="N356" i="84"/>
  <c r="M356" i="84"/>
  <c r="E356" i="84"/>
  <c r="A356" i="84"/>
  <c r="CQ355" i="84"/>
  <c r="CR355" i="84" s="1"/>
  <c r="J355" i="84" s="1"/>
  <c r="CP355" i="84"/>
  <c r="CO355" i="84"/>
  <c r="CM355" i="84"/>
  <c r="CJ355" i="84"/>
  <c r="CK355" i="84" s="1"/>
  <c r="CF355" i="84"/>
  <c r="CN355" i="84" s="1"/>
  <c r="BW355" i="84"/>
  <c r="BU355" i="84"/>
  <c r="BM355" i="84"/>
  <c r="AO355" i="84" s="1"/>
  <c r="BA355" i="84"/>
  <c r="AY355" i="84"/>
  <c r="AZ355" i="84" s="1"/>
  <c r="AX355" i="84"/>
  <c r="AW355" i="84"/>
  <c r="AK355" i="84"/>
  <c r="AE355" i="84"/>
  <c r="N355" i="84"/>
  <c r="AL355" i="84" s="1"/>
  <c r="M355" i="84"/>
  <c r="I355" i="84"/>
  <c r="E355" i="84"/>
  <c r="A355" i="84"/>
  <c r="CQ354" i="84"/>
  <c r="CP354" i="84"/>
  <c r="CO354" i="84"/>
  <c r="CN354" i="84"/>
  <c r="CM354" i="84"/>
  <c r="CJ354" i="84"/>
  <c r="CK354" i="84" s="1"/>
  <c r="BW354" i="84"/>
  <c r="BU354" i="84"/>
  <c r="BM354" i="84"/>
  <c r="BA354" i="84"/>
  <c r="AY354" i="84"/>
  <c r="AX354" i="84"/>
  <c r="AW354" i="84"/>
  <c r="AZ354" i="84" s="1"/>
  <c r="AO354" i="84"/>
  <c r="AK354" i="84"/>
  <c r="AE354" i="84"/>
  <c r="N354" i="84"/>
  <c r="AL354" i="84" s="1"/>
  <c r="M354" i="84"/>
  <c r="E354" i="84"/>
  <c r="A354" i="84"/>
  <c r="CQ353" i="84"/>
  <c r="CP353" i="84"/>
  <c r="CO353" i="84"/>
  <c r="CN353" i="84"/>
  <c r="CR353" i="84" s="1"/>
  <c r="CM353" i="84"/>
  <c r="I353" i="84" s="1"/>
  <c r="CJ353" i="84"/>
  <c r="CK353" i="84" s="1"/>
  <c r="BU353" i="84"/>
  <c r="BW353" i="84" s="1"/>
  <c r="BN353" i="84"/>
  <c r="BB353" i="84" s="1"/>
  <c r="BM353" i="84"/>
  <c r="BA353" i="84"/>
  <c r="AY353" i="84"/>
  <c r="AX353" i="84"/>
  <c r="AW353" i="84"/>
  <c r="AK353" i="84"/>
  <c r="AE353" i="84"/>
  <c r="N353" i="84"/>
  <c r="AL353" i="84" s="1"/>
  <c r="M353" i="84"/>
  <c r="E353" i="84"/>
  <c r="A353" i="84"/>
  <c r="CQ352" i="84"/>
  <c r="CP352" i="84"/>
  <c r="CO352" i="84"/>
  <c r="CN352" i="84"/>
  <c r="CM352" i="84"/>
  <c r="CJ352" i="84"/>
  <c r="CK352" i="84" s="1"/>
  <c r="BU352" i="84"/>
  <c r="BW352" i="84" s="1"/>
  <c r="BN352" i="84"/>
  <c r="BB352" i="84" s="1"/>
  <c r="BM352" i="84"/>
  <c r="AO352" i="84" s="1"/>
  <c r="BK352" i="84"/>
  <c r="AG352" i="84" s="1"/>
  <c r="BJ352" i="84"/>
  <c r="BA352" i="84"/>
  <c r="AY352" i="84"/>
  <c r="AX352" i="84"/>
  <c r="AW352" i="84"/>
  <c r="AK352" i="84"/>
  <c r="AE352" i="84"/>
  <c r="N352" i="84"/>
  <c r="AL352" i="84" s="1"/>
  <c r="M352" i="84"/>
  <c r="I352" i="84"/>
  <c r="E352" i="84"/>
  <c r="A352" i="84"/>
  <c r="CQ351" i="84"/>
  <c r="CP351" i="84"/>
  <c r="CO351" i="84"/>
  <c r="CM351" i="84"/>
  <c r="I351" i="84" s="1"/>
  <c r="CJ351" i="84"/>
  <c r="CK351" i="84" s="1"/>
  <c r="CF351" i="84"/>
  <c r="CN351" i="84" s="1"/>
  <c r="BU351" i="84"/>
  <c r="BW351" i="84" s="1"/>
  <c r="BN351" i="84"/>
  <c r="BB351" i="84" s="1"/>
  <c r="BM351" i="84"/>
  <c r="BJ351" i="84"/>
  <c r="BK351" i="84" s="1"/>
  <c r="AG351" i="84" s="1"/>
  <c r="BA351" i="84"/>
  <c r="AY351" i="84"/>
  <c r="AX351" i="84"/>
  <c r="AW351" i="84"/>
  <c r="AK351" i="84"/>
  <c r="AE351" i="84"/>
  <c r="N351" i="84"/>
  <c r="AL351" i="84" s="1"/>
  <c r="M351" i="84"/>
  <c r="E351" i="84"/>
  <c r="A351" i="84"/>
  <c r="CQ350" i="84"/>
  <c r="CP350" i="84"/>
  <c r="CO350" i="84"/>
  <c r="CN350" i="84"/>
  <c r="CM350" i="84"/>
  <c r="I350" i="84" s="1"/>
  <c r="CF350" i="84"/>
  <c r="CJ350" i="84" s="1"/>
  <c r="CK350" i="84" s="1"/>
  <c r="BU350" i="84"/>
  <c r="BW350" i="84" s="1"/>
  <c r="BN350" i="84"/>
  <c r="BM350" i="84"/>
  <c r="BJ350" i="84"/>
  <c r="BK350" i="84" s="1"/>
  <c r="BA350" i="84"/>
  <c r="AY350" i="84"/>
  <c r="AX350" i="84"/>
  <c r="AW350" i="84"/>
  <c r="AK350" i="84"/>
  <c r="AE350" i="84"/>
  <c r="AO350" i="84" s="1"/>
  <c r="N350" i="84"/>
  <c r="AL350" i="84" s="1"/>
  <c r="M350" i="84"/>
  <c r="E350" i="84"/>
  <c r="A350" i="84"/>
  <c r="CQ349" i="84"/>
  <c r="CP349" i="84"/>
  <c r="CN349" i="84"/>
  <c r="CM349" i="84"/>
  <c r="I349" i="84" s="1"/>
  <c r="CG349" i="84"/>
  <c r="BU349" i="84"/>
  <c r="BW349" i="84" s="1"/>
  <c r="BN349" i="84"/>
  <c r="BB349" i="84" s="1"/>
  <c r="BM349" i="84"/>
  <c r="AO349" i="84" s="1"/>
  <c r="BA349" i="84"/>
  <c r="AY349" i="84"/>
  <c r="AX349" i="84"/>
  <c r="AW349" i="84"/>
  <c r="AK349" i="84"/>
  <c r="AE349" i="84"/>
  <c r="N349" i="84"/>
  <c r="AL349" i="84" s="1"/>
  <c r="M349" i="84"/>
  <c r="E349" i="84"/>
  <c r="A349" i="84"/>
  <c r="CQ348" i="84"/>
  <c r="CP348" i="84"/>
  <c r="CO348" i="84"/>
  <c r="CN348" i="84"/>
  <c r="CR348" i="84" s="1"/>
  <c r="J348" i="84" s="1"/>
  <c r="CM348" i="84"/>
  <c r="CJ348" i="84"/>
  <c r="CK348" i="84" s="1"/>
  <c r="BU348" i="84"/>
  <c r="BW348" i="84" s="1"/>
  <c r="BM348" i="84"/>
  <c r="BJ348" i="84"/>
  <c r="BA348" i="84"/>
  <c r="AY348" i="84"/>
  <c r="AX348" i="84"/>
  <c r="AW348" i="84"/>
  <c r="AK348" i="84"/>
  <c r="AE348" i="84"/>
  <c r="N348" i="84"/>
  <c r="AL348" i="84" s="1"/>
  <c r="M348" i="84"/>
  <c r="E348" i="84"/>
  <c r="A348" i="84"/>
  <c r="CQ347" i="84"/>
  <c r="CP347" i="84"/>
  <c r="CO347" i="84"/>
  <c r="CN347" i="84"/>
  <c r="CM347" i="84"/>
  <c r="CJ347" i="84"/>
  <c r="CK347" i="84" s="1"/>
  <c r="BW347" i="84"/>
  <c r="BU347" i="84"/>
  <c r="BN347" i="84"/>
  <c r="BM347" i="84"/>
  <c r="BA347" i="84"/>
  <c r="AY347" i="84"/>
  <c r="AX347" i="84"/>
  <c r="AW347" i="84"/>
  <c r="AZ347" i="84" s="1"/>
  <c r="AK347" i="84"/>
  <c r="AE347" i="84"/>
  <c r="N347" i="84"/>
  <c r="AL347" i="84" s="1"/>
  <c r="M347" i="84"/>
  <c r="E347" i="84"/>
  <c r="A347" i="84"/>
  <c r="CQ346" i="84"/>
  <c r="CP346" i="84"/>
  <c r="CO346" i="84"/>
  <c r="CN346" i="84"/>
  <c r="CR346" i="84" s="1"/>
  <c r="J346" i="84" s="1"/>
  <c r="CM346" i="84"/>
  <c r="CK346" i="84"/>
  <c r="CF346" i="84"/>
  <c r="CJ346" i="84" s="1"/>
  <c r="BW346" i="84"/>
  <c r="BU346" i="84"/>
  <c r="BM346" i="84"/>
  <c r="AO346" i="84" s="1"/>
  <c r="BA346" i="84"/>
  <c r="AZ346" i="84"/>
  <c r="AY346" i="84"/>
  <c r="AX346" i="84"/>
  <c r="AW346" i="84"/>
  <c r="AL346" i="84"/>
  <c r="AK346" i="84"/>
  <c r="AE346" i="84"/>
  <c r="N346" i="84"/>
  <c r="M346" i="84"/>
  <c r="E346" i="84"/>
  <c r="A346" i="84"/>
  <c r="CQ345" i="84"/>
  <c r="CP345" i="84"/>
  <c r="CO345" i="84"/>
  <c r="CM345" i="84"/>
  <c r="I345" i="84" s="1"/>
  <c r="CF345" i="84"/>
  <c r="CN345" i="84" s="1"/>
  <c r="BU345" i="84"/>
  <c r="BW345" i="84" s="1"/>
  <c r="BM345" i="84"/>
  <c r="AO345" i="84" s="1"/>
  <c r="BA345" i="84"/>
  <c r="AZ345" i="84"/>
  <c r="AY345" i="84"/>
  <c r="AX345" i="84"/>
  <c r="AW345" i="84"/>
  <c r="AK345" i="84"/>
  <c r="AE345" i="84"/>
  <c r="BN345" i="84"/>
  <c r="N345" i="84"/>
  <c r="AL345" i="84" s="1"/>
  <c r="M345" i="84"/>
  <c r="E345" i="84"/>
  <c r="A345" i="84"/>
  <c r="CQ344" i="84"/>
  <c r="CP344" i="84"/>
  <c r="CO344" i="84"/>
  <c r="CN344" i="84"/>
  <c r="CM344" i="84"/>
  <c r="CJ344" i="84"/>
  <c r="CK344" i="84" s="1"/>
  <c r="BU344" i="84"/>
  <c r="BW344" i="84" s="1"/>
  <c r="BN344" i="84"/>
  <c r="BB344" i="84" s="1"/>
  <c r="BM344" i="84"/>
  <c r="BA344" i="84"/>
  <c r="AY344" i="84"/>
  <c r="AX344" i="84"/>
  <c r="AW344" i="84"/>
  <c r="AK344" i="84"/>
  <c r="AE344" i="84"/>
  <c r="AO344" i="84" s="1"/>
  <c r="N344" i="84"/>
  <c r="AL344" i="84" s="1"/>
  <c r="M344" i="84"/>
  <c r="E344" i="84"/>
  <c r="A344" i="84"/>
  <c r="CQ343" i="84"/>
  <c r="CP343" i="84"/>
  <c r="CO343" i="84"/>
  <c r="CN343" i="84"/>
  <c r="CM343" i="84"/>
  <c r="CF343" i="84"/>
  <c r="CJ343" i="84" s="1"/>
  <c r="CK343" i="84" s="1"/>
  <c r="BU343" i="84"/>
  <c r="BW343" i="84" s="1"/>
  <c r="BN343" i="84"/>
  <c r="BM343" i="84"/>
  <c r="BA343" i="84"/>
  <c r="AY343" i="84"/>
  <c r="AX343" i="84"/>
  <c r="AW343" i="84"/>
  <c r="AK343" i="84"/>
  <c r="AE343" i="84"/>
  <c r="N343" i="84"/>
  <c r="AL343" i="84" s="1"/>
  <c r="M343" i="84"/>
  <c r="I343" i="84"/>
  <c r="E343" i="84"/>
  <c r="A343" i="84"/>
  <c r="CQ342" i="84"/>
  <c r="CP342" i="84"/>
  <c r="CO342" i="84"/>
  <c r="CM342" i="84"/>
  <c r="CF342" i="84"/>
  <c r="BW342" i="84"/>
  <c r="BU342" i="84"/>
  <c r="BN342" i="84"/>
  <c r="BM342" i="84"/>
  <c r="BA342" i="84"/>
  <c r="AY342" i="84"/>
  <c r="AX342" i="84"/>
  <c r="AW342" i="84"/>
  <c r="AZ342" i="84" s="1"/>
  <c r="AK342" i="84"/>
  <c r="AE342" i="84"/>
  <c r="N342" i="84"/>
  <c r="AL342" i="84" s="1"/>
  <c r="M342" i="84"/>
  <c r="E342" i="84"/>
  <c r="A342" i="84"/>
  <c r="CQ341" i="84"/>
  <c r="CP341" i="84"/>
  <c r="CO341" i="84"/>
  <c r="CN341" i="84"/>
  <c r="CM341" i="84"/>
  <c r="I341" i="84" s="1"/>
  <c r="CK341" i="84"/>
  <c r="CJ341" i="84"/>
  <c r="BW341" i="84"/>
  <c r="BU341" i="84"/>
  <c r="BN341" i="84"/>
  <c r="BB341" i="84" s="1"/>
  <c r="BM341" i="84"/>
  <c r="AO341" i="84" s="1"/>
  <c r="BJ341" i="84"/>
  <c r="BA341" i="84"/>
  <c r="AY341" i="84"/>
  <c r="AX341" i="84"/>
  <c r="AW341" i="84"/>
  <c r="AK341" i="84"/>
  <c r="AE341" i="84"/>
  <c r="N341" i="84"/>
  <c r="AL341" i="84" s="1"/>
  <c r="M341" i="84"/>
  <c r="E341" i="84"/>
  <c r="A341" i="84"/>
  <c r="CQ340" i="84"/>
  <c r="CP340" i="84"/>
  <c r="CR340" i="84" s="1"/>
  <c r="CO340" i="84"/>
  <c r="CN340" i="84"/>
  <c r="CM340" i="84"/>
  <c r="I340" i="84" s="1"/>
  <c r="CJ340" i="84"/>
  <c r="CK340" i="84" s="1"/>
  <c r="BW340" i="84"/>
  <c r="BU340" i="84"/>
  <c r="BM340" i="84"/>
  <c r="BJ340" i="84"/>
  <c r="BK340" i="84" s="1"/>
  <c r="BA340" i="84"/>
  <c r="AY340" i="84"/>
  <c r="AX340" i="84"/>
  <c r="AW340" i="84"/>
  <c r="AO340" i="84"/>
  <c r="AK340" i="84"/>
  <c r="AE340" i="84"/>
  <c r="N340" i="84"/>
  <c r="AL340" i="84" s="1"/>
  <c r="M340" i="84"/>
  <c r="E340" i="84"/>
  <c r="A340" i="84"/>
  <c r="CQ339" i="84"/>
  <c r="CP339" i="84"/>
  <c r="CO339" i="84"/>
  <c r="CN339" i="84"/>
  <c r="CR339" i="84" s="1"/>
  <c r="J339" i="84" s="1"/>
  <c r="CM339" i="84"/>
  <c r="I339" i="84" s="1"/>
  <c r="CJ339" i="84"/>
  <c r="CK339" i="84" s="1"/>
  <c r="CF339" i="84"/>
  <c r="BW339" i="84"/>
  <c r="BU339" i="84"/>
  <c r="BM339" i="84"/>
  <c r="AO339" i="84" s="1"/>
  <c r="BA339" i="84"/>
  <c r="AY339" i="84"/>
  <c r="AZ339" i="84" s="1"/>
  <c r="AX339" i="84"/>
  <c r="AW339" i="84"/>
  <c r="AK339" i="84"/>
  <c r="AE339" i="84"/>
  <c r="BN339" i="84"/>
  <c r="N339" i="84"/>
  <c r="AL339" i="84" s="1"/>
  <c r="M339" i="84"/>
  <c r="E339" i="84"/>
  <c r="A339" i="84"/>
  <c r="CQ338" i="84"/>
  <c r="CP338" i="84"/>
  <c r="CO338" i="84"/>
  <c r="CM338" i="84"/>
  <c r="CJ338" i="84"/>
  <c r="CK338" i="84" s="1"/>
  <c r="CF338" i="84"/>
  <c r="CN338" i="84" s="1"/>
  <c r="BU338" i="84"/>
  <c r="BW338" i="84" s="1"/>
  <c r="BM338" i="84"/>
  <c r="BJ338" i="84"/>
  <c r="BA338" i="84"/>
  <c r="AY338" i="84"/>
  <c r="AX338" i="84"/>
  <c r="AW338" i="84"/>
  <c r="AZ338" i="84" s="1"/>
  <c r="AK338" i="84"/>
  <c r="AE338" i="84"/>
  <c r="N338" i="84"/>
  <c r="AL338" i="84" s="1"/>
  <c r="M338" i="84"/>
  <c r="E338" i="84"/>
  <c r="A338" i="84"/>
  <c r="CQ337" i="84"/>
  <c r="CP337" i="84"/>
  <c r="CO337" i="84"/>
  <c r="CM337" i="84"/>
  <c r="CF337" i="84"/>
  <c r="CN337" i="84" s="1"/>
  <c r="CR337" i="84" s="1"/>
  <c r="J337" i="84" s="1"/>
  <c r="BU337" i="84"/>
  <c r="BW337" i="84" s="1"/>
  <c r="BM337" i="84"/>
  <c r="BA337" i="84"/>
  <c r="AY337" i="84"/>
  <c r="AX337" i="84"/>
  <c r="AW337" i="84"/>
  <c r="AO337" i="84"/>
  <c r="AK337" i="84"/>
  <c r="AE337" i="84"/>
  <c r="N337" i="84"/>
  <c r="AL337" i="84" s="1"/>
  <c r="M337" i="84"/>
  <c r="E337" i="84"/>
  <c r="A337" i="84"/>
  <c r="CQ336" i="84"/>
  <c r="CP336" i="84"/>
  <c r="CO336" i="84"/>
  <c r="CN336" i="84"/>
  <c r="CR336" i="84" s="1"/>
  <c r="J336" i="84" s="1"/>
  <c r="CM336" i="84"/>
  <c r="CJ336" i="84"/>
  <c r="CK336" i="84" s="1"/>
  <c r="CF336" i="84"/>
  <c r="BU336" i="84"/>
  <c r="BW336" i="84" s="1"/>
  <c r="BM336" i="84"/>
  <c r="BA336" i="84"/>
  <c r="AY336" i="84"/>
  <c r="AX336" i="84"/>
  <c r="AW336" i="84"/>
  <c r="AZ336" i="84" s="1"/>
  <c r="AK336" i="84"/>
  <c r="AE336" i="84"/>
  <c r="N336" i="84"/>
  <c r="AL336" i="84" s="1"/>
  <c r="M336" i="84"/>
  <c r="E336" i="84"/>
  <c r="A336" i="84"/>
  <c r="CQ335" i="84"/>
  <c r="CP335" i="84"/>
  <c r="CO335" i="84"/>
  <c r="CM335" i="84"/>
  <c r="BJ335" i="84" s="1"/>
  <c r="CF335" i="84"/>
  <c r="BU335" i="84"/>
  <c r="BW335" i="84" s="1"/>
  <c r="BN335" i="84"/>
  <c r="BB335" i="84" s="1"/>
  <c r="BM335" i="84"/>
  <c r="AO335" i="84" s="1"/>
  <c r="BK335" i="84"/>
  <c r="BA335" i="84"/>
  <c r="AY335" i="84"/>
  <c r="AX335" i="84"/>
  <c r="AW335" i="84"/>
  <c r="AL335" i="84"/>
  <c r="AK335" i="84"/>
  <c r="AE335" i="84"/>
  <c r="AJ335" i="84"/>
  <c r="N335" i="84"/>
  <c r="M335" i="84"/>
  <c r="E335" i="84"/>
  <c r="A335" i="84"/>
  <c r="CQ334" i="84"/>
  <c r="CP334" i="84"/>
  <c r="CO334" i="84"/>
  <c r="CN334" i="84"/>
  <c r="CM334" i="84"/>
  <c r="I334" i="84" s="1"/>
  <c r="CF334" i="84"/>
  <c r="CJ334" i="84" s="1"/>
  <c r="CK334" i="84" s="1"/>
  <c r="BW334" i="84"/>
  <c r="BU334" i="84"/>
  <c r="BM334" i="84"/>
  <c r="BA334" i="84"/>
  <c r="AY334" i="84"/>
  <c r="AX334" i="84"/>
  <c r="AW334" i="84"/>
  <c r="AK334" i="84"/>
  <c r="AE334" i="84"/>
  <c r="AO334" i="84" s="1"/>
  <c r="BN334" i="84"/>
  <c r="BB334" i="84" s="1"/>
  <c r="N334" i="84"/>
  <c r="AL334" i="84" s="1"/>
  <c r="M334" i="84"/>
  <c r="E334" i="84"/>
  <c r="A334" i="84"/>
  <c r="CQ333" i="84"/>
  <c r="CP333" i="84"/>
  <c r="CO333" i="84"/>
  <c r="CN333" i="84"/>
  <c r="CM333" i="84"/>
  <c r="CJ333" i="84"/>
  <c r="CK333" i="84" s="1"/>
  <c r="BU333" i="84"/>
  <c r="BW333" i="84" s="1"/>
  <c r="BM333" i="84"/>
  <c r="BA333" i="84"/>
  <c r="AY333" i="84"/>
  <c r="AX333" i="84"/>
  <c r="AW333" i="84"/>
  <c r="AK333" i="84"/>
  <c r="AE333" i="84"/>
  <c r="BN333" i="84"/>
  <c r="BB333" i="84" s="1"/>
  <c r="N333" i="84"/>
  <c r="AL333" i="84" s="1"/>
  <c r="M333" i="84"/>
  <c r="E333" i="84"/>
  <c r="A333" i="84"/>
  <c r="CQ332" i="84"/>
  <c r="CP332" i="84"/>
  <c r="CO332" i="84"/>
  <c r="CM332" i="84"/>
  <c r="CF332" i="84"/>
  <c r="CN332" i="84" s="1"/>
  <c r="CR332" i="84" s="1"/>
  <c r="J332" i="84" s="1"/>
  <c r="BU332" i="84"/>
  <c r="BW332" i="84" s="1"/>
  <c r="BN332" i="84"/>
  <c r="BB332" i="84" s="1"/>
  <c r="BM332" i="84"/>
  <c r="AO332" i="84" s="1"/>
  <c r="BA332" i="84"/>
  <c r="AY332" i="84"/>
  <c r="AX332" i="84"/>
  <c r="AW332" i="84"/>
  <c r="AK332" i="84"/>
  <c r="AE332" i="84"/>
  <c r="N332" i="84"/>
  <c r="AL332" i="84" s="1"/>
  <c r="M332" i="84"/>
  <c r="E332" i="84"/>
  <c r="A332" i="84"/>
  <c r="CQ331" i="84"/>
  <c r="CP331" i="84"/>
  <c r="CO331" i="84"/>
  <c r="CN331" i="84"/>
  <c r="CM331" i="84"/>
  <c r="CK331" i="84"/>
  <c r="CJ331" i="84"/>
  <c r="BU331" i="84"/>
  <c r="BW331" i="84" s="1"/>
  <c r="BM331" i="84"/>
  <c r="BJ331" i="84"/>
  <c r="AI331" i="84" s="1"/>
  <c r="BA331" i="84"/>
  <c r="AY331" i="84"/>
  <c r="AX331" i="84"/>
  <c r="AW331" i="84"/>
  <c r="AZ331" i="84" s="1"/>
  <c r="AO331" i="84"/>
  <c r="AK331" i="84"/>
  <c r="AE331" i="84"/>
  <c r="BN331" i="84"/>
  <c r="BB331" i="84" s="1"/>
  <c r="N331" i="84"/>
  <c r="AL331" i="84" s="1"/>
  <c r="M331" i="84"/>
  <c r="I331" i="84"/>
  <c r="E331" i="84"/>
  <c r="A331" i="84"/>
  <c r="CQ330" i="84"/>
  <c r="CP330" i="84"/>
  <c r="CO330" i="84"/>
  <c r="CM330" i="84"/>
  <c r="CF330" i="84"/>
  <c r="CN330" i="84" s="1"/>
  <c r="BU330" i="84"/>
  <c r="BW330" i="84" s="1"/>
  <c r="BM330" i="84"/>
  <c r="AO330" i="84" s="1"/>
  <c r="BA330" i="84"/>
  <c r="AY330" i="84"/>
  <c r="AX330" i="84"/>
  <c r="AW330" i="84"/>
  <c r="AK330" i="84"/>
  <c r="AE330" i="84"/>
  <c r="N330" i="84"/>
  <c r="AL330" i="84" s="1"/>
  <c r="M330" i="84"/>
  <c r="E330" i="84"/>
  <c r="A330" i="84"/>
  <c r="CQ329" i="84"/>
  <c r="CP329" i="84"/>
  <c r="CO329" i="84"/>
  <c r="CM329" i="84"/>
  <c r="CF329" i="84"/>
  <c r="CN329" i="84" s="1"/>
  <c r="BU329" i="84"/>
  <c r="BW329" i="84" s="1"/>
  <c r="BN329" i="84"/>
  <c r="BB329" i="84" s="1"/>
  <c r="BM329" i="84"/>
  <c r="BA329" i="84"/>
  <c r="AY329" i="84"/>
  <c r="AX329" i="84"/>
  <c r="AW329" i="84"/>
  <c r="AZ329" i="84" s="1"/>
  <c r="AK329" i="84"/>
  <c r="AE329" i="84"/>
  <c r="N329" i="84"/>
  <c r="AL329" i="84" s="1"/>
  <c r="M329" i="84"/>
  <c r="I329" i="84"/>
  <c r="E329" i="84"/>
  <c r="A329" i="84"/>
  <c r="CQ328" i="84"/>
  <c r="CP328" i="84"/>
  <c r="CO328" i="84"/>
  <c r="CM328" i="84"/>
  <c r="BJ328" i="84" s="1"/>
  <c r="CF328" i="84"/>
  <c r="CN328" i="84" s="1"/>
  <c r="CR328" i="84" s="1"/>
  <c r="BU328" i="84"/>
  <c r="BW328" i="84" s="1"/>
  <c r="BM328" i="84"/>
  <c r="AO328" i="84" s="1"/>
  <c r="AX328" i="84"/>
  <c r="AZ328" i="84" s="1"/>
  <c r="AK328" i="84"/>
  <c r="AE328" i="84"/>
  <c r="N328" i="84"/>
  <c r="AL328" i="84" s="1"/>
  <c r="M328" i="84"/>
  <c r="I328" i="84"/>
  <c r="E328" i="84"/>
  <c r="A328" i="84"/>
  <c r="CQ327" i="84"/>
  <c r="CP327" i="84"/>
  <c r="CO327" i="84"/>
  <c r="CM327" i="84"/>
  <c r="I327" i="84" s="1"/>
  <c r="CF327" i="84"/>
  <c r="CJ327" i="84" s="1"/>
  <c r="CK327" i="84" s="1"/>
  <c r="BU327" i="84"/>
  <c r="BW327" i="84" s="1"/>
  <c r="BM327" i="84"/>
  <c r="AO327" i="84" s="1"/>
  <c r="BA327" i="84"/>
  <c r="AY327" i="84"/>
  <c r="AX327" i="84"/>
  <c r="AW327" i="84"/>
  <c r="AK327" i="84"/>
  <c r="AE327" i="84"/>
  <c r="N327" i="84"/>
  <c r="AL327" i="84" s="1"/>
  <c r="M327" i="84"/>
  <c r="E327" i="84"/>
  <c r="A327" i="84"/>
  <c r="CQ326" i="84"/>
  <c r="CP326" i="84"/>
  <c r="CO326" i="84"/>
  <c r="CM326" i="84"/>
  <c r="CF326" i="84"/>
  <c r="BU326" i="84"/>
  <c r="BW326" i="84" s="1"/>
  <c r="BM326" i="84"/>
  <c r="BA326" i="84"/>
  <c r="AY326" i="84"/>
  <c r="AX326" i="84"/>
  <c r="AW326" i="84"/>
  <c r="AZ326" i="84" s="1"/>
  <c r="AK326" i="84"/>
  <c r="AE326" i="84"/>
  <c r="N326" i="84"/>
  <c r="AL326" i="84" s="1"/>
  <c r="M326" i="84"/>
  <c r="E326" i="84"/>
  <c r="A326" i="84"/>
  <c r="CR325" i="84"/>
  <c r="J325" i="84" s="1"/>
  <c r="CM325" i="84"/>
  <c r="CK325" i="84"/>
  <c r="CJ325" i="84"/>
  <c r="BU325" i="84"/>
  <c r="BW325" i="84" s="1"/>
  <c r="BM325" i="84"/>
  <c r="BK325" i="84"/>
  <c r="BJ325" i="84"/>
  <c r="BA325" i="84"/>
  <c r="AY325" i="84"/>
  <c r="AX325" i="84"/>
  <c r="AW325" i="84"/>
  <c r="AZ325" i="84" s="1"/>
  <c r="AK325" i="84"/>
  <c r="AE325" i="84"/>
  <c r="N325" i="84"/>
  <c r="AL325" i="84" s="1"/>
  <c r="M325" i="84"/>
  <c r="E325" i="84"/>
  <c r="A325" i="84"/>
  <c r="CR324" i="84"/>
  <c r="J324" i="84" s="1"/>
  <c r="CM324" i="84"/>
  <c r="CJ324" i="84"/>
  <c r="CK324" i="84" s="1"/>
  <c r="BU324" i="84"/>
  <c r="BW324" i="84" s="1"/>
  <c r="BN324" i="84"/>
  <c r="BM324" i="84"/>
  <c r="AO324" i="84" s="1"/>
  <c r="BA324" i="84"/>
  <c r="AZ324" i="84"/>
  <c r="AY324" i="84"/>
  <c r="AX324" i="84"/>
  <c r="AW324" i="84"/>
  <c r="AK324" i="84"/>
  <c r="AE324" i="84"/>
  <c r="N324" i="84"/>
  <c r="AL324" i="84" s="1"/>
  <c r="M324" i="84"/>
  <c r="E324" i="84"/>
  <c r="A324" i="84"/>
  <c r="CR323" i="84"/>
  <c r="CM323" i="84"/>
  <c r="BJ323" i="84" s="1"/>
  <c r="BK323" i="84" s="1"/>
  <c r="CJ323" i="84"/>
  <c r="CK323" i="84" s="1"/>
  <c r="BU323" i="84"/>
  <c r="BW323" i="84" s="1"/>
  <c r="BN323" i="84"/>
  <c r="BM323" i="84"/>
  <c r="BA323" i="84"/>
  <c r="AY323" i="84"/>
  <c r="AX323" i="84"/>
  <c r="AW323" i="84"/>
  <c r="AL323" i="84"/>
  <c r="AK323" i="84"/>
  <c r="AE323" i="84"/>
  <c r="N323" i="84"/>
  <c r="M323" i="84"/>
  <c r="J323" i="84"/>
  <c r="I323" i="84"/>
  <c r="E323" i="84"/>
  <c r="A323" i="84"/>
  <c r="CR322" i="84"/>
  <c r="J322" i="84" s="1"/>
  <c r="CM322" i="84"/>
  <c r="BJ322" i="84" s="1"/>
  <c r="CJ322" i="84"/>
  <c r="CK322" i="84" s="1"/>
  <c r="BU322" i="84"/>
  <c r="BW322" i="84" s="1"/>
  <c r="BN322" i="84"/>
  <c r="BM322" i="84"/>
  <c r="AO322" i="84" s="1"/>
  <c r="BB322" i="84"/>
  <c r="BA322" i="84"/>
  <c r="AZ322" i="84"/>
  <c r="AY322" i="84"/>
  <c r="AX322" i="84"/>
  <c r="AW322" i="84"/>
  <c r="AK322" i="84"/>
  <c r="AE322" i="84"/>
  <c r="N322" i="84"/>
  <c r="AL322" i="84" s="1"/>
  <c r="M322" i="84"/>
  <c r="I322" i="84"/>
  <c r="AI322" i="84" s="1"/>
  <c r="E322" i="84"/>
  <c r="A322" i="84"/>
  <c r="CR321" i="84"/>
  <c r="J321" i="84" s="1"/>
  <c r="CM321" i="84"/>
  <c r="CJ321" i="84"/>
  <c r="CK321" i="84" s="1"/>
  <c r="BU321" i="84"/>
  <c r="BW321" i="84" s="1"/>
  <c r="BM321" i="84"/>
  <c r="AO321" i="84" s="1"/>
  <c r="BA321" i="84"/>
  <c r="AY321" i="84"/>
  <c r="AX321" i="84"/>
  <c r="AW321" i="84"/>
  <c r="AZ321" i="84" s="1"/>
  <c r="AK321" i="84"/>
  <c r="AE321" i="84"/>
  <c r="N321" i="84"/>
  <c r="AL321" i="84" s="1"/>
  <c r="M321" i="84"/>
  <c r="E321" i="84"/>
  <c r="A321" i="84"/>
  <c r="CR320" i="84"/>
  <c r="J320" i="84" s="1"/>
  <c r="CM320" i="84"/>
  <c r="I320" i="84" s="1"/>
  <c r="CK320" i="84"/>
  <c r="CJ320" i="84"/>
  <c r="BU320" i="84"/>
  <c r="BW320" i="84" s="1"/>
  <c r="BN320" i="84"/>
  <c r="BB320" i="84" s="1"/>
  <c r="BM320" i="84"/>
  <c r="BA320" i="84"/>
  <c r="AY320" i="84"/>
  <c r="AX320" i="84"/>
  <c r="AW320" i="84"/>
  <c r="AK320" i="84"/>
  <c r="AE320" i="84"/>
  <c r="N320" i="84"/>
  <c r="AL320" i="84" s="1"/>
  <c r="M320" i="84"/>
  <c r="E320" i="84"/>
  <c r="A320" i="84"/>
  <c r="CR319" i="84"/>
  <c r="J319" i="84" s="1"/>
  <c r="CM319" i="84"/>
  <c r="CS319" i="84" s="1"/>
  <c r="CJ319" i="84"/>
  <c r="CK319" i="84" s="1"/>
  <c r="BW319" i="84"/>
  <c r="BU319" i="84"/>
  <c r="BN319" i="84"/>
  <c r="BB319" i="84" s="1"/>
  <c r="BM319" i="84"/>
  <c r="BJ319" i="84"/>
  <c r="BA319" i="84"/>
  <c r="AY319" i="84"/>
  <c r="AX319" i="84"/>
  <c r="AW319" i="84"/>
  <c r="AK319" i="84"/>
  <c r="AE319" i="84"/>
  <c r="N319" i="84"/>
  <c r="AL319" i="84" s="1"/>
  <c r="M319" i="84"/>
  <c r="I319" i="84"/>
  <c r="K319" i="84" s="1"/>
  <c r="L319" i="84" s="1"/>
  <c r="E319" i="84"/>
  <c r="A319" i="84"/>
  <c r="CR318" i="84"/>
  <c r="J318" i="84" s="1"/>
  <c r="CM318" i="84"/>
  <c r="BJ318" i="84" s="1"/>
  <c r="AI318" i="84" s="1"/>
  <c r="CJ318" i="84"/>
  <c r="CK318" i="84" s="1"/>
  <c r="BU318" i="84"/>
  <c r="BW318" i="84" s="1"/>
  <c r="BN318" i="84"/>
  <c r="BM318" i="84"/>
  <c r="BB318" i="84"/>
  <c r="BA318" i="84"/>
  <c r="AY318" i="84"/>
  <c r="AX318" i="84"/>
  <c r="AW318" i="84"/>
  <c r="AZ318" i="84" s="1"/>
  <c r="AK318" i="84"/>
  <c r="AE318" i="84"/>
  <c r="N318" i="84"/>
  <c r="AL318" i="84" s="1"/>
  <c r="M318" i="84"/>
  <c r="I318" i="84"/>
  <c r="E318" i="84"/>
  <c r="A318" i="84"/>
  <c r="CR317" i="84"/>
  <c r="J317" i="84" s="1"/>
  <c r="CM317" i="84"/>
  <c r="CS317" i="84" s="1"/>
  <c r="CJ317" i="84"/>
  <c r="CK317" i="84" s="1"/>
  <c r="BU317" i="84"/>
  <c r="BW317" i="84" s="1"/>
  <c r="BM317" i="84"/>
  <c r="BJ317" i="84"/>
  <c r="BA317" i="84"/>
  <c r="AY317" i="84"/>
  <c r="AX317" i="84"/>
  <c r="AW317" i="84"/>
  <c r="AK317" i="84"/>
  <c r="AE317" i="84"/>
  <c r="BN317" i="84"/>
  <c r="BB317" i="84" s="1"/>
  <c r="N317" i="84"/>
  <c r="AL317" i="84" s="1"/>
  <c r="M317" i="84"/>
  <c r="E317" i="84"/>
  <c r="A317" i="84"/>
  <c r="CR316" i="84"/>
  <c r="CM316" i="84"/>
  <c r="BJ316" i="84" s="1"/>
  <c r="CJ316" i="84"/>
  <c r="CK316" i="84" s="1"/>
  <c r="BU316" i="84"/>
  <c r="BW316" i="84" s="1"/>
  <c r="BM316" i="84"/>
  <c r="AO316" i="84" s="1"/>
  <c r="BA316" i="84"/>
  <c r="AZ316" i="84"/>
  <c r="AY316" i="84"/>
  <c r="AX316" i="84"/>
  <c r="AW316" i="84"/>
  <c r="AK316" i="84"/>
  <c r="AE316" i="84"/>
  <c r="N316" i="84"/>
  <c r="AL316" i="84" s="1"/>
  <c r="M316" i="84"/>
  <c r="J316" i="84"/>
  <c r="E316" i="84"/>
  <c r="A316" i="84"/>
  <c r="CR315" i="84"/>
  <c r="CM315" i="84"/>
  <c r="BJ315" i="84" s="1"/>
  <c r="CJ315" i="84"/>
  <c r="CK315" i="84" s="1"/>
  <c r="BU315" i="84"/>
  <c r="BW315" i="84" s="1"/>
  <c r="BN315" i="84"/>
  <c r="BB315" i="84" s="1"/>
  <c r="BM315" i="84"/>
  <c r="BK315" i="84"/>
  <c r="BA315" i="84"/>
  <c r="AY315" i="84"/>
  <c r="AX315" i="84"/>
  <c r="AW315" i="84"/>
  <c r="AK315" i="84"/>
  <c r="AI315" i="84"/>
  <c r="AE315" i="84"/>
  <c r="AJ315" i="84"/>
  <c r="N315" i="84"/>
  <c r="AL315" i="84" s="1"/>
  <c r="M315" i="84"/>
  <c r="J315" i="84"/>
  <c r="I315" i="84"/>
  <c r="E315" i="84"/>
  <c r="A315" i="84"/>
  <c r="CR314" i="84"/>
  <c r="J314" i="84" s="1"/>
  <c r="CM314" i="84"/>
  <c r="CJ314" i="84"/>
  <c r="CK314" i="84" s="1"/>
  <c r="BU314" i="84"/>
  <c r="BW314" i="84" s="1"/>
  <c r="BM314" i="84"/>
  <c r="BA314" i="84"/>
  <c r="AY314" i="84"/>
  <c r="AX314" i="84"/>
  <c r="AW314" i="84"/>
  <c r="AO314" i="84"/>
  <c r="AK314" i="84"/>
  <c r="AE314" i="84"/>
  <c r="N314" i="84"/>
  <c r="AL314" i="84" s="1"/>
  <c r="M314" i="84"/>
  <c r="E314" i="84"/>
  <c r="A314" i="84"/>
  <c r="CQ313" i="84"/>
  <c r="CP313" i="84"/>
  <c r="CO313" i="84"/>
  <c r="CN313" i="84"/>
  <c r="CM313" i="84"/>
  <c r="CJ313" i="84"/>
  <c r="CK313" i="84" s="1"/>
  <c r="BU313" i="84"/>
  <c r="BW313" i="84" s="1"/>
  <c r="BM313" i="84"/>
  <c r="BA313" i="84"/>
  <c r="AY313" i="84"/>
  <c r="AX313" i="84"/>
  <c r="AW313" i="84"/>
  <c r="AZ313" i="84" s="1"/>
  <c r="AL313" i="84"/>
  <c r="AK313" i="84"/>
  <c r="AE313" i="84"/>
  <c r="AO313" i="84" s="1"/>
  <c r="N313" i="84"/>
  <c r="M313" i="84"/>
  <c r="E313" i="84"/>
  <c r="A313" i="84"/>
  <c r="CR312" i="84"/>
  <c r="CM312" i="84"/>
  <c r="CJ312" i="84"/>
  <c r="CK312" i="84" s="1"/>
  <c r="BU312" i="84"/>
  <c r="BW312" i="84" s="1"/>
  <c r="BN312" i="84"/>
  <c r="BM312" i="84"/>
  <c r="BA312" i="84"/>
  <c r="AY312" i="84"/>
  <c r="AX312" i="84"/>
  <c r="AW312" i="84"/>
  <c r="AK312" i="84"/>
  <c r="AE312" i="84"/>
  <c r="N312" i="84"/>
  <c r="AL312" i="84" s="1"/>
  <c r="M312" i="84"/>
  <c r="E312" i="84"/>
  <c r="A312" i="84"/>
  <c r="CR311" i="84"/>
  <c r="CM311" i="84"/>
  <c r="CK311" i="84"/>
  <c r="CJ311" i="84"/>
  <c r="BU311" i="84"/>
  <c r="BW311" i="84" s="1"/>
  <c r="BM311" i="84"/>
  <c r="BA311" i="84"/>
  <c r="AY311" i="84"/>
  <c r="AX311" i="84"/>
  <c r="AW311" i="84"/>
  <c r="AO311" i="84"/>
  <c r="AK311" i="84"/>
  <c r="AE311" i="84"/>
  <c r="N311" i="84"/>
  <c r="AL311" i="84" s="1"/>
  <c r="M311" i="84"/>
  <c r="E311" i="84"/>
  <c r="A311" i="84"/>
  <c r="CR310" i="84"/>
  <c r="CM310" i="84"/>
  <c r="CJ310" i="84"/>
  <c r="CK310" i="84" s="1"/>
  <c r="BU310" i="84"/>
  <c r="BW310" i="84" s="1"/>
  <c r="BN310" i="84"/>
  <c r="BB310" i="84" s="1"/>
  <c r="BM310" i="84"/>
  <c r="BA310" i="84"/>
  <c r="AY310" i="84"/>
  <c r="AX310" i="84"/>
  <c r="AW310" i="84"/>
  <c r="AK310" i="84"/>
  <c r="AE310" i="84"/>
  <c r="N310" i="84"/>
  <c r="AL310" i="84" s="1"/>
  <c r="M310" i="84"/>
  <c r="J310" i="84"/>
  <c r="I310" i="84"/>
  <c r="E310" i="84"/>
  <c r="A310" i="84"/>
  <c r="CR309" i="84"/>
  <c r="J309" i="84" s="1"/>
  <c r="CM309" i="84"/>
  <c r="CJ309" i="84"/>
  <c r="CK309" i="84" s="1"/>
  <c r="BW309" i="84"/>
  <c r="BU309" i="84"/>
  <c r="BN309" i="84"/>
  <c r="BM309" i="84"/>
  <c r="BA309" i="84"/>
  <c r="AY309" i="84"/>
  <c r="AX309" i="84"/>
  <c r="AW309" i="84"/>
  <c r="AZ309" i="84" s="1"/>
  <c r="AK309" i="84"/>
  <c r="AE309" i="84"/>
  <c r="N309" i="84"/>
  <c r="AL309" i="84" s="1"/>
  <c r="M309" i="84"/>
  <c r="E309" i="84"/>
  <c r="A309" i="84"/>
  <c r="CQ308" i="84"/>
  <c r="CP308" i="84"/>
  <c r="CO308" i="84"/>
  <c r="CN308" i="84"/>
  <c r="CM308" i="84"/>
  <c r="I308" i="84" s="1"/>
  <c r="CK308" i="84"/>
  <c r="CJ308" i="84"/>
  <c r="BU308" i="84"/>
  <c r="BW308" i="84" s="1"/>
  <c r="BM308" i="84"/>
  <c r="AO308" i="84" s="1"/>
  <c r="BJ308" i="84"/>
  <c r="AJ308" i="84" s="1"/>
  <c r="BA308" i="84"/>
  <c r="AY308" i="84"/>
  <c r="AX308" i="84"/>
  <c r="AW308" i="84"/>
  <c r="AK308" i="84"/>
  <c r="AE308" i="84"/>
  <c r="N308" i="84"/>
  <c r="AL308" i="84" s="1"/>
  <c r="M308" i="84"/>
  <c r="E308" i="84"/>
  <c r="A308" i="84"/>
  <c r="CQ307" i="84"/>
  <c r="CP307" i="84"/>
  <c r="CO307" i="84"/>
  <c r="CM307" i="84"/>
  <c r="BJ307" i="84" s="1"/>
  <c r="CJ307" i="84"/>
  <c r="CK307" i="84" s="1"/>
  <c r="CF307" i="84"/>
  <c r="CN307" i="84" s="1"/>
  <c r="BU307" i="84"/>
  <c r="BW307" i="84" s="1"/>
  <c r="BM307" i="84"/>
  <c r="BA307" i="84"/>
  <c r="AY307" i="84"/>
  <c r="AX307" i="84"/>
  <c r="AW307" i="84"/>
  <c r="AO307" i="84"/>
  <c r="AL307" i="84"/>
  <c r="AK307" i="84"/>
  <c r="AE307" i="84"/>
  <c r="N307" i="84"/>
  <c r="M307" i="84"/>
  <c r="E307" i="84"/>
  <c r="A307" i="84"/>
  <c r="CQ306" i="84"/>
  <c r="CP306" i="84"/>
  <c r="CO306" i="84"/>
  <c r="CM306" i="84"/>
  <c r="CF306" i="84"/>
  <c r="CN306" i="84" s="1"/>
  <c r="CR306" i="84" s="1"/>
  <c r="BU306" i="84"/>
  <c r="BW306" i="84" s="1"/>
  <c r="BM306" i="84"/>
  <c r="AO306" i="84" s="1"/>
  <c r="BJ306" i="84"/>
  <c r="AJ306" i="84" s="1"/>
  <c r="BA306" i="84"/>
  <c r="AZ306" i="84"/>
  <c r="AY306" i="84"/>
  <c r="AX306" i="84"/>
  <c r="AW306" i="84"/>
  <c r="AK306" i="84"/>
  <c r="AE306" i="84"/>
  <c r="N306" i="84"/>
  <c r="AL306" i="84" s="1"/>
  <c r="M306" i="84"/>
  <c r="J306" i="84"/>
  <c r="K306" i="84" s="1"/>
  <c r="L306" i="84" s="1"/>
  <c r="AM306" i="84" s="1"/>
  <c r="I306" i="84"/>
  <c r="E306" i="84"/>
  <c r="A306" i="84"/>
  <c r="CQ305" i="84"/>
  <c r="CP305" i="84"/>
  <c r="CO305" i="84"/>
  <c r="CM305" i="84"/>
  <c r="CF305" i="84"/>
  <c r="BW305" i="84"/>
  <c r="BU305" i="84"/>
  <c r="BM305" i="84"/>
  <c r="BA305" i="84"/>
  <c r="AY305" i="84"/>
  <c r="AX305" i="84"/>
  <c r="AW305" i="84"/>
  <c r="AZ305" i="84" s="1"/>
  <c r="AK305" i="84"/>
  <c r="AE305" i="84"/>
  <c r="N305" i="84"/>
  <c r="AL305" i="84" s="1"/>
  <c r="M305" i="84"/>
  <c r="E305" i="84"/>
  <c r="A305" i="84"/>
  <c r="CQ304" i="84"/>
  <c r="CP304" i="84"/>
  <c r="CO304" i="84"/>
  <c r="CM304" i="84"/>
  <c r="CF304" i="84"/>
  <c r="BW304" i="84"/>
  <c r="BU304" i="84"/>
  <c r="BN304" i="84"/>
  <c r="BM304" i="84"/>
  <c r="BA304" i="84"/>
  <c r="AY304" i="84"/>
  <c r="AX304" i="84"/>
  <c r="AW304" i="84"/>
  <c r="AK304" i="84"/>
  <c r="AE304" i="84"/>
  <c r="N304" i="84"/>
  <c r="AL304" i="84" s="1"/>
  <c r="M304" i="84"/>
  <c r="E304" i="84"/>
  <c r="A304" i="84"/>
  <c r="CQ303" i="84"/>
  <c r="CP303" i="84"/>
  <c r="CO303" i="84"/>
  <c r="CM303" i="84"/>
  <c r="CF303" i="84"/>
  <c r="CN303" i="84" s="1"/>
  <c r="CR303" i="84" s="1"/>
  <c r="J303" i="84" s="1"/>
  <c r="BW303" i="84"/>
  <c r="BU303" i="84"/>
  <c r="BM303" i="84"/>
  <c r="BA303" i="84"/>
  <c r="AY303" i="84"/>
  <c r="AX303" i="84"/>
  <c r="AW303" i="84"/>
  <c r="AL303" i="84"/>
  <c r="AK303" i="84"/>
  <c r="AE303" i="84"/>
  <c r="BN303" i="84"/>
  <c r="BB303" i="84" s="1"/>
  <c r="N303" i="84"/>
  <c r="M303" i="84"/>
  <c r="E303" i="84"/>
  <c r="A303" i="84"/>
  <c r="CQ302" i="84"/>
  <c r="CP302" i="84"/>
  <c r="CO302" i="84"/>
  <c r="CM302" i="84"/>
  <c r="CF302" i="84"/>
  <c r="BU302" i="84"/>
  <c r="BW302" i="84" s="1"/>
  <c r="BN302" i="84"/>
  <c r="BB302" i="84" s="1"/>
  <c r="BM302" i="84"/>
  <c r="BJ302" i="84"/>
  <c r="BA302" i="84"/>
  <c r="AY302" i="84"/>
  <c r="AZ302" i="84" s="1"/>
  <c r="AX302" i="84"/>
  <c r="AW302" i="84"/>
  <c r="AK302" i="84"/>
  <c r="AI302" i="84"/>
  <c r="AE302" i="84"/>
  <c r="AO302" i="84" s="1"/>
  <c r="AD293" i="84"/>
  <c r="N302" i="84"/>
  <c r="AL302" i="84" s="1"/>
  <c r="M302" i="84"/>
  <c r="I302" i="84"/>
  <c r="E302" i="84"/>
  <c r="A302" i="84"/>
  <c r="CQ301" i="84"/>
  <c r="CP301" i="84"/>
  <c r="CO301" i="84"/>
  <c r="CM301" i="84"/>
  <c r="CJ301" i="84"/>
  <c r="CK301" i="84" s="1"/>
  <c r="CF301" i="84"/>
  <c r="CN301" i="84" s="1"/>
  <c r="CR301" i="84" s="1"/>
  <c r="CS301" i="84" s="1"/>
  <c r="BU301" i="84"/>
  <c r="BW301" i="84" s="1"/>
  <c r="BN301" i="84"/>
  <c r="BB301" i="84" s="1"/>
  <c r="BM301" i="84"/>
  <c r="AO301" i="84" s="1"/>
  <c r="BJ301" i="84"/>
  <c r="BA301" i="84"/>
  <c r="AY301" i="84"/>
  <c r="AX301" i="84"/>
  <c r="AW301" i="84"/>
  <c r="AK301" i="84"/>
  <c r="AE301" i="84"/>
  <c r="N301" i="84"/>
  <c r="AL301" i="84" s="1"/>
  <c r="M301" i="84"/>
  <c r="J301" i="84"/>
  <c r="I301" i="84"/>
  <c r="E301" i="84"/>
  <c r="A301" i="84"/>
  <c r="CQ300" i="84"/>
  <c r="CR300" i="84" s="1"/>
  <c r="CP300" i="84"/>
  <c r="CO300" i="84"/>
  <c r="CN300" i="84"/>
  <c r="CM300" i="84"/>
  <c r="CK300" i="84"/>
  <c r="CJ300" i="84"/>
  <c r="BU300" i="84"/>
  <c r="BW300" i="84" s="1"/>
  <c r="BN300" i="84"/>
  <c r="BB300" i="84" s="1"/>
  <c r="BM300" i="84"/>
  <c r="AO300" i="84" s="1"/>
  <c r="BK300" i="84"/>
  <c r="AH300" i="84" s="1"/>
  <c r="BJ300" i="84"/>
  <c r="BA300" i="84"/>
  <c r="AY300" i="84"/>
  <c r="AX300" i="84"/>
  <c r="AW300" i="84"/>
  <c r="AK300" i="84"/>
  <c r="AE300" i="84"/>
  <c r="N300" i="84"/>
  <c r="AL300" i="84" s="1"/>
  <c r="M300" i="84"/>
  <c r="I300" i="84"/>
  <c r="E300" i="84"/>
  <c r="A300" i="84"/>
  <c r="CQ299" i="84"/>
  <c r="CP299" i="84"/>
  <c r="CO299" i="84"/>
  <c r="CR299" i="84" s="1"/>
  <c r="J299" i="84" s="1"/>
  <c r="CM299" i="84"/>
  <c r="CF299" i="84"/>
  <c r="CN299" i="84" s="1"/>
  <c r="BW299" i="84"/>
  <c r="BU299" i="84"/>
  <c r="BN299" i="84"/>
  <c r="BM299" i="84"/>
  <c r="BA299" i="84"/>
  <c r="AY299" i="84"/>
  <c r="AX299" i="84"/>
  <c r="AW299" i="84"/>
  <c r="AK299" i="84"/>
  <c r="AE299" i="84"/>
  <c r="N299" i="84"/>
  <c r="AL299" i="84" s="1"/>
  <c r="M299" i="84"/>
  <c r="E299" i="84"/>
  <c r="A299" i="84"/>
  <c r="CQ298" i="84"/>
  <c r="CP298" i="84"/>
  <c r="CO298" i="84"/>
  <c r="CN298" i="84"/>
  <c r="CR298" i="84" s="1"/>
  <c r="CM298" i="84"/>
  <c r="BJ298" i="84" s="1"/>
  <c r="CJ298" i="84"/>
  <c r="CK298" i="84" s="1"/>
  <c r="BU298" i="84"/>
  <c r="BW298" i="84" s="1"/>
  <c r="BM298" i="84"/>
  <c r="AO298" i="84" s="1"/>
  <c r="BA298" i="84"/>
  <c r="AY298" i="84"/>
  <c r="AX298" i="84"/>
  <c r="AW298" i="84"/>
  <c r="AZ298" i="84" s="1"/>
  <c r="AK298" i="84"/>
  <c r="AE298" i="84"/>
  <c r="BN298" i="84"/>
  <c r="N298" i="84"/>
  <c r="AL298" i="84" s="1"/>
  <c r="M298" i="84"/>
  <c r="I298" i="84"/>
  <c r="E298" i="84"/>
  <c r="A298" i="84"/>
  <c r="CQ297" i="84"/>
  <c r="CP297" i="84"/>
  <c r="CO297" i="84"/>
  <c r="CN297" i="84"/>
  <c r="CM297" i="84"/>
  <c r="CK297" i="84"/>
  <c r="CJ297" i="84"/>
  <c r="BU297" i="84"/>
  <c r="BW297" i="84" s="1"/>
  <c r="BM297" i="84"/>
  <c r="BA297" i="84"/>
  <c r="AY297" i="84"/>
  <c r="AX297" i="84"/>
  <c r="AW297" i="84"/>
  <c r="AL297" i="84"/>
  <c r="AK297" i="84"/>
  <c r="AE297" i="84"/>
  <c r="N297" i="84"/>
  <c r="M297" i="84"/>
  <c r="E297" i="84"/>
  <c r="A297" i="84"/>
  <c r="CQ296" i="84"/>
  <c r="CP296" i="84"/>
  <c r="CO296" i="84"/>
  <c r="CN296" i="84"/>
  <c r="CM296" i="84"/>
  <c r="I296" i="84" s="1"/>
  <c r="CJ296" i="84"/>
  <c r="CK296" i="84" s="1"/>
  <c r="BU296" i="84"/>
  <c r="BW296" i="84" s="1"/>
  <c r="BM296" i="84"/>
  <c r="BA296" i="84"/>
  <c r="AZ296" i="84"/>
  <c r="AY296" i="84"/>
  <c r="AX296" i="84"/>
  <c r="AW296" i="84"/>
  <c r="AK296" i="84"/>
  <c r="AE296" i="84"/>
  <c r="AO296" i="84" s="1"/>
  <c r="N296" i="84"/>
  <c r="AL296" i="84" s="1"/>
  <c r="M296" i="84"/>
  <c r="E296" i="84"/>
  <c r="A296" i="84"/>
  <c r="CQ295" i="84"/>
  <c r="CP295" i="84"/>
  <c r="CO295" i="84"/>
  <c r="CN295" i="84"/>
  <c r="CM295" i="84"/>
  <c r="CJ295" i="84"/>
  <c r="CK295" i="84" s="1"/>
  <c r="BW295" i="84"/>
  <c r="BU295" i="84"/>
  <c r="BN295" i="84"/>
  <c r="BM295" i="84"/>
  <c r="BA295" i="84"/>
  <c r="AY295" i="84"/>
  <c r="AZ295" i="84" s="1"/>
  <c r="AX295" i="84"/>
  <c r="AW295" i="84"/>
  <c r="AK295" i="84"/>
  <c r="AE295" i="84"/>
  <c r="N295" i="84"/>
  <c r="M295" i="84"/>
  <c r="E295" i="84"/>
  <c r="A295" i="84"/>
  <c r="CQ294" i="84"/>
  <c r="CP294" i="84"/>
  <c r="CO294" i="84"/>
  <c r="CM294" i="84"/>
  <c r="I294" i="84" s="1"/>
  <c r="CF294" i="84"/>
  <c r="BU294" i="84"/>
  <c r="BM294" i="84"/>
  <c r="BA294" i="84"/>
  <c r="AY294" i="84"/>
  <c r="AX294" i="84"/>
  <c r="AW294" i="84"/>
  <c r="AZ294" i="84" s="1"/>
  <c r="AL294" i="84"/>
  <c r="AK294" i="84"/>
  <c r="AE294" i="84"/>
  <c r="AO294" i="84" s="1"/>
  <c r="BN294" i="84"/>
  <c r="N294" i="84"/>
  <c r="M294" i="84"/>
  <c r="E294" i="84"/>
  <c r="A294" i="84"/>
  <c r="CV293" i="84"/>
  <c r="CU293" i="84"/>
  <c r="CT293" i="84"/>
  <c r="CL293" i="84"/>
  <c r="CI293" i="84"/>
  <c r="CH293" i="84"/>
  <c r="CG293" i="84"/>
  <c r="CE293" i="84"/>
  <c r="CD293" i="84"/>
  <c r="CD287" i="84" s="1"/>
  <c r="CC293" i="84"/>
  <c r="CB293" i="84"/>
  <c r="CA293" i="84"/>
  <c r="BZ293" i="84"/>
  <c r="BY293" i="84"/>
  <c r="BV293" i="84"/>
  <c r="BT293" i="84"/>
  <c r="BR293" i="84"/>
  <c r="BQ293" i="84"/>
  <c r="BP293" i="84"/>
  <c r="BP287" i="84" s="1"/>
  <c r="BO293" i="84"/>
  <c r="BL293" i="84"/>
  <c r="BL287" i="84" s="1"/>
  <c r="BI293" i="84"/>
  <c r="BC293" i="84"/>
  <c r="AU293" i="84"/>
  <c r="AT293" i="84"/>
  <c r="AS293" i="84"/>
  <c r="AR293" i="84"/>
  <c r="AC293" i="84"/>
  <c r="AB293" i="84"/>
  <c r="AA293" i="84"/>
  <c r="Z293" i="84"/>
  <c r="Y293" i="84"/>
  <c r="X293" i="84"/>
  <c r="W293" i="84"/>
  <c r="W287" i="84" s="1"/>
  <c r="V293" i="84"/>
  <c r="U293" i="84"/>
  <c r="T293" i="84"/>
  <c r="S293" i="84"/>
  <c r="R293" i="84"/>
  <c r="Q293" i="84"/>
  <c r="O293" i="84"/>
  <c r="H293" i="84"/>
  <c r="G293" i="84"/>
  <c r="CQ292" i="84"/>
  <c r="CP292" i="84"/>
  <c r="CO292" i="84"/>
  <c r="CM292" i="84"/>
  <c r="BJ292" i="84" s="1"/>
  <c r="CF292" i="84"/>
  <c r="BW292" i="84"/>
  <c r="BU292" i="84"/>
  <c r="BM292" i="84"/>
  <c r="BA292" i="84"/>
  <c r="AY292" i="84"/>
  <c r="AX292" i="84"/>
  <c r="AW292" i="84"/>
  <c r="AZ292" i="84" s="1"/>
  <c r="AL292" i="84"/>
  <c r="AK292" i="84"/>
  <c r="AE292" i="84"/>
  <c r="AD288" i="84"/>
  <c r="N292" i="84"/>
  <c r="M292" i="84"/>
  <c r="E292" i="84"/>
  <c r="A292" i="84"/>
  <c r="CQ291" i="84"/>
  <c r="CM291" i="84"/>
  <c r="BJ291" i="84" s="1"/>
  <c r="CJ291" i="84"/>
  <c r="CK291" i="84" s="1"/>
  <c r="BU291" i="84"/>
  <c r="BW291" i="84" s="1"/>
  <c r="BN291" i="84"/>
  <c r="BB291" i="84" s="1"/>
  <c r="BE291" i="84" s="1"/>
  <c r="BM291" i="84"/>
  <c r="AZ291" i="84"/>
  <c r="AY291" i="84"/>
  <c r="AX291" i="84"/>
  <c r="AW291" i="84"/>
  <c r="AK291" i="84"/>
  <c r="AJ291" i="84"/>
  <c r="AF291" i="84"/>
  <c r="AE291" i="84"/>
  <c r="N291" i="84"/>
  <c r="M291" i="84"/>
  <c r="I291" i="84"/>
  <c r="AI291" i="84" s="1"/>
  <c r="E291" i="84"/>
  <c r="A291" i="84"/>
  <c r="CQ290" i="84"/>
  <c r="CP290" i="84"/>
  <c r="CR290" i="84" s="1"/>
  <c r="J290" i="84" s="1"/>
  <c r="K290" i="84" s="1"/>
  <c r="L290" i="84" s="1"/>
  <c r="CO290" i="84"/>
  <c r="CN290" i="84"/>
  <c r="CM290" i="84"/>
  <c r="CJ290" i="84"/>
  <c r="CK290" i="84" s="1"/>
  <c r="BU290" i="84"/>
  <c r="BW290" i="84" s="1"/>
  <c r="BN290" i="84"/>
  <c r="BB290" i="84" s="1"/>
  <c r="BM290" i="84"/>
  <c r="BK290" i="84"/>
  <c r="BJ290" i="84"/>
  <c r="AI290" i="84" s="1"/>
  <c r="BA290" i="84"/>
  <c r="AY290" i="84"/>
  <c r="AX290" i="84"/>
  <c r="AX288" i="84" s="1"/>
  <c r="AW290" i="84"/>
  <c r="AO290" i="84"/>
  <c r="AN290" i="84"/>
  <c r="AK290" i="84"/>
  <c r="AE290" i="84"/>
  <c r="AG290" i="84"/>
  <c r="N290" i="84"/>
  <c r="AL290" i="84" s="1"/>
  <c r="M290" i="84"/>
  <c r="I290" i="84"/>
  <c r="E290" i="84"/>
  <c r="A290" i="84"/>
  <c r="CQ289" i="84"/>
  <c r="CP289" i="84"/>
  <c r="CO289" i="84"/>
  <c r="CN289" i="84"/>
  <c r="CM289" i="84"/>
  <c r="BJ289" i="84" s="1"/>
  <c r="CJ289" i="84"/>
  <c r="CK289" i="84" s="1"/>
  <c r="BU289" i="84"/>
  <c r="BM289" i="84"/>
  <c r="BK289" i="84"/>
  <c r="BA289" i="84"/>
  <c r="AY289" i="84"/>
  <c r="AX289" i="84"/>
  <c r="AW289" i="84"/>
  <c r="AK289" i="84"/>
  <c r="AE289" i="84"/>
  <c r="N289" i="84"/>
  <c r="AL289" i="84" s="1"/>
  <c r="M289" i="84"/>
  <c r="I289" i="84"/>
  <c r="AI289" i="84" s="1"/>
  <c r="E289" i="84"/>
  <c r="A289" i="84"/>
  <c r="CV288" i="84"/>
  <c r="CU288" i="84"/>
  <c r="CT288" i="84"/>
  <c r="CL288" i="84"/>
  <c r="CL287" i="84" s="1"/>
  <c r="CI288" i="84"/>
  <c r="CH288" i="84"/>
  <c r="CG288" i="84"/>
  <c r="CE288" i="84"/>
  <c r="CD288" i="84"/>
  <c r="CC288" i="84"/>
  <c r="CB288" i="84"/>
  <c r="CA288" i="84"/>
  <c r="BZ288" i="84"/>
  <c r="BY288" i="84"/>
  <c r="BV288" i="84"/>
  <c r="BV287" i="84" s="1"/>
  <c r="BT288" i="84"/>
  <c r="BT287" i="84" s="1"/>
  <c r="BR288" i="84"/>
  <c r="BR287" i="84" s="1"/>
  <c r="BQ288" i="84"/>
  <c r="BQ287" i="84" s="1"/>
  <c r="BP288" i="84"/>
  <c r="BO288" i="84"/>
  <c r="BL288" i="84"/>
  <c r="BI288" i="84"/>
  <c r="BC288" i="84"/>
  <c r="BC287" i="84" s="1"/>
  <c r="AU288" i="84"/>
  <c r="AT288" i="84"/>
  <c r="AS288" i="84"/>
  <c r="AS287" i="84" s="1"/>
  <c r="AR288" i="84"/>
  <c r="AC288" i="84"/>
  <c r="AB288" i="84"/>
  <c r="AA288" i="84"/>
  <c r="AA287" i="84" s="1"/>
  <c r="AA274" i="84" s="1"/>
  <c r="Z288" i="84"/>
  <c r="Z287" i="84" s="1"/>
  <c r="Y288" i="84"/>
  <c r="X288" i="84"/>
  <c r="W288" i="84"/>
  <c r="V288" i="84"/>
  <c r="U288" i="84"/>
  <c r="T288" i="84"/>
  <c r="R288" i="84"/>
  <c r="Q288" i="84"/>
  <c r="P288" i="84"/>
  <c r="O288" i="84"/>
  <c r="O287" i="84" s="1"/>
  <c r="H288" i="84"/>
  <c r="H287" i="84" s="1"/>
  <c r="H274" i="84" s="1"/>
  <c r="G288" i="84"/>
  <c r="G287" i="84" s="1"/>
  <c r="CE287" i="84"/>
  <c r="CC287" i="84"/>
  <c r="CB287" i="84"/>
  <c r="CA287" i="84"/>
  <c r="BZ287" i="84"/>
  <c r="BY287" i="84"/>
  <c r="AU287" i="84"/>
  <c r="AU274" i="84" s="1"/>
  <c r="AR287" i="84"/>
  <c r="V287" i="84"/>
  <c r="U287" i="84"/>
  <c r="T287" i="84"/>
  <c r="CQ286" i="84"/>
  <c r="CP286" i="84"/>
  <c r="CO286" i="84"/>
  <c r="CN286" i="84"/>
  <c r="CM286" i="84"/>
  <c r="BJ286" i="84" s="1"/>
  <c r="CJ286" i="84"/>
  <c r="CK286" i="84" s="1"/>
  <c r="BU286" i="84"/>
  <c r="BW286" i="84" s="1"/>
  <c r="BN286" i="84"/>
  <c r="BB286" i="84" s="1"/>
  <c r="BM286" i="84"/>
  <c r="AO286" i="84" s="1"/>
  <c r="BA286" i="84"/>
  <c r="AZ286" i="84"/>
  <c r="AY286" i="84"/>
  <c r="AX286" i="84"/>
  <c r="AW286" i="84"/>
  <c r="AP281" i="84"/>
  <c r="AK286" i="84"/>
  <c r="AE286" i="84"/>
  <c r="N286" i="84"/>
  <c r="AL286" i="84" s="1"/>
  <c r="M286" i="84"/>
  <c r="I286" i="84"/>
  <c r="E286" i="84"/>
  <c r="A286" i="84"/>
  <c r="CR285" i="84"/>
  <c r="J285" i="84" s="1"/>
  <c r="CM285" i="84"/>
  <c r="CK285" i="84"/>
  <c r="CJ285" i="84"/>
  <c r="BU285" i="84"/>
  <c r="BM285" i="84"/>
  <c r="BA285" i="84"/>
  <c r="AY285" i="84"/>
  <c r="AX285" i="84"/>
  <c r="AW285" i="84"/>
  <c r="AZ285" i="84" s="1"/>
  <c r="AK285" i="84"/>
  <c r="AE285" i="84"/>
  <c r="AO285" i="84" s="1"/>
  <c r="N285" i="84"/>
  <c r="AL285" i="84" s="1"/>
  <c r="M285" i="84"/>
  <c r="E285" i="84"/>
  <c r="A285" i="84"/>
  <c r="CQ284" i="84"/>
  <c r="CR284" i="84" s="1"/>
  <c r="J284" i="84" s="1"/>
  <c r="CM284" i="84"/>
  <c r="CK284" i="84"/>
  <c r="CJ284" i="84"/>
  <c r="BU284" i="84"/>
  <c r="BW284" i="84" s="1"/>
  <c r="BM284" i="84"/>
  <c r="BA284" i="84"/>
  <c r="AY284" i="84"/>
  <c r="AX284" i="84"/>
  <c r="AW284" i="84"/>
  <c r="AZ284" i="84" s="1"/>
  <c r="AL284" i="84"/>
  <c r="AK284" i="84"/>
  <c r="AE284" i="84"/>
  <c r="N284" i="84"/>
  <c r="M284" i="84"/>
  <c r="E284" i="84"/>
  <c r="A284" i="84"/>
  <c r="CQ283" i="84"/>
  <c r="CP283" i="84"/>
  <c r="CP281" i="84" s="1"/>
  <c r="CO283" i="84"/>
  <c r="CN283" i="84"/>
  <c r="CM283" i="84"/>
  <c r="CJ283" i="84"/>
  <c r="CK283" i="84" s="1"/>
  <c r="BU283" i="84"/>
  <c r="BW283" i="84" s="1"/>
  <c r="BN283" i="84"/>
  <c r="BB283" i="84" s="1"/>
  <c r="BM283" i="84"/>
  <c r="BJ283" i="84"/>
  <c r="BA283" i="84"/>
  <c r="AY283" i="84"/>
  <c r="AX283" i="84"/>
  <c r="AW283" i="84"/>
  <c r="AK283" i="84"/>
  <c r="AE283" i="84"/>
  <c r="Q281" i="84"/>
  <c r="N283" i="84"/>
  <c r="M283" i="84"/>
  <c r="I283" i="84"/>
  <c r="E283" i="84"/>
  <c r="A283" i="84"/>
  <c r="CQ282" i="84"/>
  <c r="CP282" i="84"/>
  <c r="CO282" i="84"/>
  <c r="CM282" i="84"/>
  <c r="CK282" i="84"/>
  <c r="CF282" i="84"/>
  <c r="CJ282" i="84" s="1"/>
  <c r="BU282" i="84"/>
  <c r="BW282" i="84" s="1"/>
  <c r="BM282" i="84"/>
  <c r="BD281" i="84"/>
  <c r="BA282" i="84"/>
  <c r="AY282" i="84"/>
  <c r="AX282" i="84"/>
  <c r="AW282" i="84"/>
  <c r="AZ282" i="84" s="1"/>
  <c r="AL282" i="84"/>
  <c r="AK282" i="84"/>
  <c r="AE282" i="84"/>
  <c r="AD281" i="84"/>
  <c r="R281" i="84"/>
  <c r="N282" i="84"/>
  <c r="M282" i="84"/>
  <c r="I282" i="84"/>
  <c r="E282" i="84"/>
  <c r="A282" i="84"/>
  <c r="CV281" i="84"/>
  <c r="CU281" i="84"/>
  <c r="CT281" i="84"/>
  <c r="CL281" i="84"/>
  <c r="CI281" i="84"/>
  <c r="CH281" i="84"/>
  <c r="CG281" i="84"/>
  <c r="CF281" i="84"/>
  <c r="CE281" i="84"/>
  <c r="CD281" i="84"/>
  <c r="CC281" i="84"/>
  <c r="CB281" i="84"/>
  <c r="CA281" i="84"/>
  <c r="BZ281" i="84"/>
  <c r="BY281" i="84"/>
  <c r="BY274" i="84" s="1"/>
  <c r="BV281" i="84"/>
  <c r="BT281" i="84"/>
  <c r="BR281" i="84"/>
  <c r="BQ281" i="84"/>
  <c r="BP281" i="84"/>
  <c r="BO281" i="84"/>
  <c r="BL281" i="84"/>
  <c r="BI281" i="84"/>
  <c r="BC281" i="84"/>
  <c r="AU281" i="84"/>
  <c r="AT281" i="84"/>
  <c r="AS281" i="84"/>
  <c r="AR281" i="84"/>
  <c r="AC281" i="84"/>
  <c r="AB281" i="84"/>
  <c r="AA281" i="84"/>
  <c r="Z281" i="84"/>
  <c r="Y281" i="84"/>
  <c r="X281" i="84"/>
  <c r="W281" i="84"/>
  <c r="V281" i="84"/>
  <c r="U281" i="84"/>
  <c r="T281" i="84"/>
  <c r="O281" i="84"/>
  <c r="H281" i="84"/>
  <c r="G281" i="84"/>
  <c r="CQ280" i="84"/>
  <c r="CP280" i="84"/>
  <c r="CO280" i="84"/>
  <c r="CN280" i="84"/>
  <c r="CM280" i="84"/>
  <c r="CK280" i="84"/>
  <c r="CJ280" i="84"/>
  <c r="BU280" i="84"/>
  <c r="BW280" i="84" s="1"/>
  <c r="BM280" i="84"/>
  <c r="BA280" i="84"/>
  <c r="AY280" i="84"/>
  <c r="AX280" i="84"/>
  <c r="AW280" i="84"/>
  <c r="AL280" i="84"/>
  <c r="AK280" i="84"/>
  <c r="AE280" i="84"/>
  <c r="BN280" i="84"/>
  <c r="N280" i="84"/>
  <c r="M280" i="84"/>
  <c r="E280" i="84"/>
  <c r="A280" i="84"/>
  <c r="CQ279" i="84"/>
  <c r="CP279" i="84"/>
  <c r="CO279" i="84"/>
  <c r="CN279" i="84"/>
  <c r="CM279" i="84"/>
  <c r="I279" i="84" s="1"/>
  <c r="CJ279" i="84"/>
  <c r="CK279" i="84" s="1"/>
  <c r="BW279" i="84"/>
  <c r="BU279" i="84"/>
  <c r="BN279" i="84"/>
  <c r="BM279" i="84"/>
  <c r="BM275" i="84" s="1"/>
  <c r="BA279" i="84"/>
  <c r="AY279" i="84"/>
  <c r="AX279" i="84"/>
  <c r="AW279" i="84"/>
  <c r="AO279" i="84"/>
  <c r="AL279" i="84"/>
  <c r="AK279" i="84"/>
  <c r="AE279" i="84"/>
  <c r="N279" i="84"/>
  <c r="M279" i="84"/>
  <c r="E279" i="84"/>
  <c r="A279" i="84"/>
  <c r="CQ278" i="84"/>
  <c r="CP278" i="84"/>
  <c r="CO278" i="84"/>
  <c r="CR278" i="84" s="1"/>
  <c r="J278" i="84" s="1"/>
  <c r="CM278" i="84"/>
  <c r="CK278" i="84"/>
  <c r="CJ278" i="84"/>
  <c r="BU278" i="84"/>
  <c r="BW278" i="84" s="1"/>
  <c r="BN278" i="84"/>
  <c r="BB278" i="84" s="1"/>
  <c r="BM278" i="84"/>
  <c r="BJ278" i="84"/>
  <c r="BA278" i="84"/>
  <c r="AY278" i="84"/>
  <c r="AX278" i="84"/>
  <c r="AW278" i="84"/>
  <c r="AK278" i="84"/>
  <c r="AE278" i="84"/>
  <c r="N278" i="84"/>
  <c r="AL278" i="84" s="1"/>
  <c r="M278" i="84"/>
  <c r="I278" i="84"/>
  <c r="E278" i="84"/>
  <c r="A278" i="84"/>
  <c r="CQ277" i="84"/>
  <c r="CP277" i="84"/>
  <c r="CO277" i="84"/>
  <c r="CN277" i="84"/>
  <c r="CM277" i="84"/>
  <c r="CJ277" i="84"/>
  <c r="CK277" i="84" s="1"/>
  <c r="BU277" i="84"/>
  <c r="BW277" i="84" s="1"/>
  <c r="BM277" i="84"/>
  <c r="BJ277" i="84"/>
  <c r="BK277" i="84" s="1"/>
  <c r="BA277" i="84"/>
  <c r="AY277" i="84"/>
  <c r="AX277" i="84"/>
  <c r="AW277" i="84"/>
  <c r="AL277" i="84"/>
  <c r="AK277" i="84"/>
  <c r="AJ277" i="84"/>
  <c r="AE277" i="84"/>
  <c r="BN277" i="84"/>
  <c r="BB277" i="84" s="1"/>
  <c r="N277" i="84"/>
  <c r="M277" i="84"/>
  <c r="I277" i="84"/>
  <c r="E277" i="84"/>
  <c r="A277" i="84"/>
  <c r="CQ276" i="84"/>
  <c r="CP276" i="84"/>
  <c r="CP275" i="84" s="1"/>
  <c r="CO276" i="84"/>
  <c r="CM276" i="84"/>
  <c r="CF276" i="84"/>
  <c r="CN276" i="84" s="1"/>
  <c r="BU276" i="84"/>
  <c r="BW276" i="84" s="1"/>
  <c r="BM276" i="84"/>
  <c r="BA276" i="84"/>
  <c r="AY276" i="84"/>
  <c r="AX276" i="84"/>
  <c r="AW276" i="84"/>
  <c r="AK276" i="84"/>
  <c r="AE276" i="84"/>
  <c r="N276" i="84"/>
  <c r="AL276" i="84" s="1"/>
  <c r="M276" i="84"/>
  <c r="E276" i="84"/>
  <c r="A276" i="84"/>
  <c r="CV275" i="84"/>
  <c r="CU275" i="84"/>
  <c r="CT275" i="84"/>
  <c r="CL275" i="84"/>
  <c r="CI275" i="84"/>
  <c r="CH275" i="84"/>
  <c r="CG275" i="84"/>
  <c r="CF275" i="84"/>
  <c r="CE275" i="84"/>
  <c r="CD275" i="84"/>
  <c r="CC275" i="84"/>
  <c r="CB275" i="84"/>
  <c r="CA275" i="84"/>
  <c r="CA274" i="84" s="1"/>
  <c r="BZ275" i="84"/>
  <c r="BY275" i="84"/>
  <c r="BV275" i="84"/>
  <c r="BT275" i="84"/>
  <c r="BR275" i="84"/>
  <c r="BQ275" i="84"/>
  <c r="BP275" i="84"/>
  <c r="BO275" i="84"/>
  <c r="BL275" i="84"/>
  <c r="BL274" i="84" s="1"/>
  <c r="BI275" i="84"/>
  <c r="BC275" i="84"/>
  <c r="AU275" i="84"/>
  <c r="AT275" i="84"/>
  <c r="AS275" i="84"/>
  <c r="AS274" i="84" s="1"/>
  <c r="AR275" i="84"/>
  <c r="AD275" i="84"/>
  <c r="AC275" i="84"/>
  <c r="AB275" i="84"/>
  <c r="AA275" i="84"/>
  <c r="Z275" i="84"/>
  <c r="Y275" i="84"/>
  <c r="X275" i="84"/>
  <c r="W275" i="84"/>
  <c r="V275" i="84"/>
  <c r="U275" i="84"/>
  <c r="T275" i="84"/>
  <c r="T274" i="84" s="1"/>
  <c r="S275" i="84"/>
  <c r="R275" i="84"/>
  <c r="P275" i="84"/>
  <c r="O275" i="84"/>
  <c r="H275" i="84"/>
  <c r="G275" i="84"/>
  <c r="CQ273" i="84"/>
  <c r="CP273" i="84"/>
  <c r="CO273" i="84"/>
  <c r="CN273" i="84"/>
  <c r="CM273" i="84"/>
  <c r="CJ273" i="84"/>
  <c r="CK273" i="84" s="1"/>
  <c r="BU273" i="84"/>
  <c r="BW273" i="84" s="1"/>
  <c r="BM273" i="84"/>
  <c r="AO273" i="84" s="1"/>
  <c r="BA273" i="84"/>
  <c r="AY273" i="84"/>
  <c r="AX273" i="84"/>
  <c r="AW273" i="84"/>
  <c r="AL273" i="84"/>
  <c r="AK273" i="84"/>
  <c r="AE273" i="84"/>
  <c r="BN273" i="84"/>
  <c r="N273" i="84"/>
  <c r="M273" i="84"/>
  <c r="E273" i="84"/>
  <c r="A273" i="84"/>
  <c r="CQ272" i="84"/>
  <c r="CP272" i="84"/>
  <c r="CO272" i="84"/>
  <c r="CM272" i="84"/>
  <c r="I272" i="84" s="1"/>
  <c r="CF272" i="84"/>
  <c r="CJ272" i="84" s="1"/>
  <c r="CK272" i="84" s="1"/>
  <c r="BU272" i="84"/>
  <c r="BW272" i="84" s="1"/>
  <c r="BM272" i="84"/>
  <c r="AO272" i="84" s="1"/>
  <c r="BK272" i="84"/>
  <c r="BJ272" i="84"/>
  <c r="AJ272" i="84" s="1"/>
  <c r="BD268" i="84"/>
  <c r="BA272" i="84"/>
  <c r="AY272" i="84"/>
  <c r="AX272" i="84"/>
  <c r="AW272" i="84"/>
  <c r="AK272" i="84"/>
  <c r="AE272" i="84"/>
  <c r="N272" i="84"/>
  <c r="AL272" i="84" s="1"/>
  <c r="M272" i="84"/>
  <c r="E272" i="84"/>
  <c r="A272" i="84"/>
  <c r="CQ271" i="84"/>
  <c r="CP271" i="84"/>
  <c r="CO271" i="84"/>
  <c r="CM271" i="84"/>
  <c r="CF271" i="84"/>
  <c r="CN271" i="84" s="1"/>
  <c r="CR271" i="84" s="1"/>
  <c r="J271" i="84" s="1"/>
  <c r="BU271" i="84"/>
  <c r="BW271" i="84" s="1"/>
  <c r="BM271" i="84"/>
  <c r="BJ271" i="84"/>
  <c r="BA271" i="84"/>
  <c r="AY271" i="84"/>
  <c r="AX271" i="84"/>
  <c r="AW271" i="84"/>
  <c r="AK271" i="84"/>
  <c r="AE271" i="84"/>
  <c r="AO271" i="84" s="1"/>
  <c r="N271" i="84"/>
  <c r="AL271" i="84" s="1"/>
  <c r="M271" i="84"/>
  <c r="I271" i="84"/>
  <c r="E271" i="84"/>
  <c r="A271" i="84"/>
  <c r="CQ270" i="84"/>
  <c r="CP270" i="84"/>
  <c r="CO270" i="84"/>
  <c r="CM270" i="84"/>
  <c r="CF270" i="84"/>
  <c r="BU270" i="84"/>
  <c r="BM270" i="84"/>
  <c r="BA270" i="84"/>
  <c r="AY270" i="84"/>
  <c r="AX270" i="84"/>
  <c r="AW270" i="84"/>
  <c r="AK270" i="84"/>
  <c r="AE270" i="84"/>
  <c r="S268" i="84"/>
  <c r="R268" i="84"/>
  <c r="N270" i="84"/>
  <c r="M270" i="84"/>
  <c r="E270" i="84"/>
  <c r="A270" i="84"/>
  <c r="CQ269" i="84"/>
  <c r="CP269" i="84"/>
  <c r="CP268" i="84" s="1"/>
  <c r="CO269" i="84"/>
  <c r="CM269" i="84"/>
  <c r="I269" i="84" s="1"/>
  <c r="CF269" i="84"/>
  <c r="CJ269" i="84" s="1"/>
  <c r="CK269" i="84" s="1"/>
  <c r="BW269" i="84"/>
  <c r="BU269" i="84"/>
  <c r="BM269" i="84"/>
  <c r="BA269" i="84"/>
  <c r="AY269" i="84"/>
  <c r="AX269" i="84"/>
  <c r="AW269" i="84"/>
  <c r="AL269" i="84"/>
  <c r="AK269" i="84"/>
  <c r="AE269" i="84"/>
  <c r="AO269" i="84" s="1"/>
  <c r="N269" i="84"/>
  <c r="M269" i="84"/>
  <c r="E269" i="84"/>
  <c r="A269" i="84"/>
  <c r="CV268" i="84"/>
  <c r="CU268" i="84"/>
  <c r="CT268" i="84"/>
  <c r="CL268" i="84"/>
  <c r="CI268" i="84"/>
  <c r="CH268" i="84"/>
  <c r="CG268" i="84"/>
  <c r="CE268" i="84"/>
  <c r="CD268" i="84"/>
  <c r="CC268" i="84"/>
  <c r="CB268" i="84"/>
  <c r="CA268" i="84"/>
  <c r="BZ268" i="84"/>
  <c r="BY268" i="84"/>
  <c r="BV268" i="84"/>
  <c r="BT268" i="84"/>
  <c r="BR268" i="84"/>
  <c r="BQ268" i="84"/>
  <c r="BP268" i="84"/>
  <c r="BO268" i="84"/>
  <c r="BL268" i="84"/>
  <c r="BI268" i="84"/>
  <c r="BC268" i="84"/>
  <c r="AU268" i="84"/>
  <c r="AT268" i="84"/>
  <c r="AS268" i="84"/>
  <c r="AR268" i="84"/>
  <c r="AP268" i="84"/>
  <c r="AC268" i="84"/>
  <c r="AB268" i="84"/>
  <c r="AA268" i="84"/>
  <c r="Z268" i="84"/>
  <c r="Y268" i="84"/>
  <c r="X268" i="84"/>
  <c r="W268" i="84"/>
  <c r="V268" i="84"/>
  <c r="U268" i="84"/>
  <c r="T268" i="84"/>
  <c r="Q268" i="84"/>
  <c r="O268" i="84"/>
  <c r="H268" i="84"/>
  <c r="G268" i="84"/>
  <c r="CQ267" i="84"/>
  <c r="CP267" i="84"/>
  <c r="CO267" i="84"/>
  <c r="CN267" i="84"/>
  <c r="CM267" i="84"/>
  <c r="CJ267" i="84"/>
  <c r="CK267" i="84" s="1"/>
  <c r="CF267" i="84"/>
  <c r="BW267" i="84"/>
  <c r="BU267" i="84"/>
  <c r="BM267" i="84"/>
  <c r="BJ267" i="84"/>
  <c r="BA267" i="84"/>
  <c r="AY267" i="84"/>
  <c r="AX267" i="84"/>
  <c r="AW267" i="84"/>
  <c r="AP208" i="84"/>
  <c r="AK267" i="84"/>
  <c r="AE267" i="84"/>
  <c r="N267" i="84"/>
  <c r="AL267" i="84" s="1"/>
  <c r="M267" i="84"/>
  <c r="I267" i="84"/>
  <c r="E267" i="84"/>
  <c r="A267" i="84"/>
  <c r="CQ266" i="84"/>
  <c r="CP266" i="84"/>
  <c r="CO266" i="84"/>
  <c r="CN266" i="84"/>
  <c r="CM266" i="84"/>
  <c r="CJ266" i="84"/>
  <c r="CK266" i="84" s="1"/>
  <c r="BU266" i="84"/>
  <c r="BW266" i="84" s="1"/>
  <c r="BM266" i="84"/>
  <c r="AO266" i="84" s="1"/>
  <c r="BA266" i="84"/>
  <c r="AY266" i="84"/>
  <c r="AX266" i="84"/>
  <c r="AW266" i="84"/>
  <c r="AZ266" i="84" s="1"/>
  <c r="AK266" i="84"/>
  <c r="AE266" i="84"/>
  <c r="N266" i="84"/>
  <c r="AL266" i="84" s="1"/>
  <c r="M266" i="84"/>
  <c r="E266" i="84"/>
  <c r="A266" i="84"/>
  <c r="CS265" i="84"/>
  <c r="CR265" i="84"/>
  <c r="J265" i="84" s="1"/>
  <c r="CM265" i="84"/>
  <c r="CJ265" i="84"/>
  <c r="CK265" i="84" s="1"/>
  <c r="BW265" i="84"/>
  <c r="BU265" i="84"/>
  <c r="BM265" i="84"/>
  <c r="BA265" i="84"/>
  <c r="AY265" i="84"/>
  <c r="AX265" i="84"/>
  <c r="AW265" i="84"/>
  <c r="AZ265" i="84" s="1"/>
  <c r="AK265" i="84"/>
  <c r="AE265" i="84"/>
  <c r="BN265" i="84"/>
  <c r="BB265" i="84" s="1"/>
  <c r="N265" i="84"/>
  <c r="AL265" i="84" s="1"/>
  <c r="M265" i="84"/>
  <c r="E265" i="84"/>
  <c r="A265" i="84"/>
  <c r="CR264" i="84"/>
  <c r="J264" i="84" s="1"/>
  <c r="CM264" i="84"/>
  <c r="BJ264" i="84" s="1"/>
  <c r="CJ264" i="84"/>
  <c r="CK264" i="84" s="1"/>
  <c r="BU264" i="84"/>
  <c r="BW264" i="84" s="1"/>
  <c r="BN264" i="84"/>
  <c r="BM264" i="84"/>
  <c r="BA264" i="84"/>
  <c r="AY264" i="84"/>
  <c r="AX264" i="84"/>
  <c r="AW264" i="84"/>
  <c r="AO264" i="84"/>
  <c r="AK264" i="84"/>
  <c r="AE264" i="84"/>
  <c r="N264" i="84"/>
  <c r="AL264" i="84" s="1"/>
  <c r="M264" i="84"/>
  <c r="E264" i="84"/>
  <c r="A264" i="84"/>
  <c r="CR263" i="84"/>
  <c r="CM263" i="84"/>
  <c r="CK263" i="84"/>
  <c r="CJ263" i="84"/>
  <c r="BU263" i="84"/>
  <c r="BW263" i="84" s="1"/>
  <c r="BM263" i="84"/>
  <c r="BA263" i="84"/>
  <c r="AY263" i="84"/>
  <c r="AX263" i="84"/>
  <c r="AW263" i="84"/>
  <c r="AK263" i="84"/>
  <c r="AE263" i="84"/>
  <c r="N263" i="84"/>
  <c r="AL263" i="84" s="1"/>
  <c r="M263" i="84"/>
  <c r="E263" i="84"/>
  <c r="A263" i="84"/>
  <c r="CR262" i="84"/>
  <c r="J262" i="84" s="1"/>
  <c r="CM262" i="84"/>
  <c r="BJ262" i="84" s="1"/>
  <c r="AJ262" i="84" s="1"/>
  <c r="CJ262" i="84"/>
  <c r="CK262" i="84" s="1"/>
  <c r="BU262" i="84"/>
  <c r="BW262" i="84" s="1"/>
  <c r="BN262" i="84"/>
  <c r="BM262" i="84"/>
  <c r="BA262" i="84"/>
  <c r="AY262" i="84"/>
  <c r="AX262" i="84"/>
  <c r="AZ262" i="84" s="1"/>
  <c r="AW262" i="84"/>
  <c r="AO262" i="84"/>
  <c r="AK262" i="84"/>
  <c r="AE262" i="84"/>
  <c r="N262" i="84"/>
  <c r="AL262" i="84" s="1"/>
  <c r="M262" i="84"/>
  <c r="E262" i="84"/>
  <c r="A262" i="84"/>
  <c r="CR261" i="84"/>
  <c r="J261" i="84" s="1"/>
  <c r="CM261" i="84"/>
  <c r="BJ261" i="84" s="1"/>
  <c r="CJ261" i="84"/>
  <c r="CK261" i="84" s="1"/>
  <c r="BU261" i="84"/>
  <c r="BW261" i="84" s="1"/>
  <c r="BM261" i="84"/>
  <c r="AO261" i="84" s="1"/>
  <c r="BA261" i="84"/>
  <c r="AY261" i="84"/>
  <c r="AX261" i="84"/>
  <c r="AW261" i="84"/>
  <c r="AK261" i="84"/>
  <c r="AE261" i="84"/>
  <c r="N261" i="84"/>
  <c r="AL261" i="84" s="1"/>
  <c r="M261" i="84"/>
  <c r="E261" i="84"/>
  <c r="A261" i="84"/>
  <c r="CR260" i="84"/>
  <c r="CM260" i="84"/>
  <c r="CJ260" i="84"/>
  <c r="CK260" i="84" s="1"/>
  <c r="BU260" i="84"/>
  <c r="BW260" i="84" s="1"/>
  <c r="BM260" i="84"/>
  <c r="BA260" i="84"/>
  <c r="AY260" i="84"/>
  <c r="AX260" i="84"/>
  <c r="AW260" i="84"/>
  <c r="AZ260" i="84" s="1"/>
  <c r="AK260" i="84"/>
  <c r="AE260" i="84"/>
  <c r="N260" i="84"/>
  <c r="AL260" i="84" s="1"/>
  <c r="M260" i="84"/>
  <c r="J260" i="84"/>
  <c r="E260" i="84"/>
  <c r="A260" i="84"/>
  <c r="CS259" i="84"/>
  <c r="CR259" i="84"/>
  <c r="J259" i="84" s="1"/>
  <c r="CM259" i="84"/>
  <c r="CJ259" i="84"/>
  <c r="CK259" i="84" s="1"/>
  <c r="BU259" i="84"/>
  <c r="BW259" i="84" s="1"/>
  <c r="BM259" i="84"/>
  <c r="BA259" i="84"/>
  <c r="AY259" i="84"/>
  <c r="AX259" i="84"/>
  <c r="AW259" i="84"/>
  <c r="AK259" i="84"/>
  <c r="AE259" i="84"/>
  <c r="BN259" i="84"/>
  <c r="BB259" i="84" s="1"/>
  <c r="N259" i="84"/>
  <c r="AL259" i="84" s="1"/>
  <c r="M259" i="84"/>
  <c r="E259" i="84"/>
  <c r="A259" i="84"/>
  <c r="CQ258" i="84"/>
  <c r="CP258" i="84"/>
  <c r="CO258" i="84"/>
  <c r="CR258" i="84" s="1"/>
  <c r="J258" i="84" s="1"/>
  <c r="CM258" i="84"/>
  <c r="CJ258" i="84"/>
  <c r="CK258" i="84" s="1"/>
  <c r="CF258" i="84"/>
  <c r="CN258" i="84" s="1"/>
  <c r="BW258" i="84"/>
  <c r="BU258" i="84"/>
  <c r="BM258" i="84"/>
  <c r="BA258" i="84"/>
  <c r="AY258" i="84"/>
  <c r="AX258" i="84"/>
  <c r="AW258" i="84"/>
  <c r="AK258" i="84"/>
  <c r="AE258" i="84"/>
  <c r="BN258" i="84"/>
  <c r="N258" i="84"/>
  <c r="AL258" i="84" s="1"/>
  <c r="M258" i="84"/>
  <c r="E258" i="84"/>
  <c r="A258" i="84"/>
  <c r="CQ257" i="84"/>
  <c r="CP257" i="84"/>
  <c r="CO257" i="84"/>
  <c r="CM257" i="84"/>
  <c r="I257" i="84" s="1"/>
  <c r="CK257" i="84"/>
  <c r="CF257" i="84"/>
  <c r="CJ257" i="84" s="1"/>
  <c r="BU257" i="84"/>
  <c r="BW257" i="84" s="1"/>
  <c r="BM257" i="84"/>
  <c r="AO257" i="84" s="1"/>
  <c r="BJ257" i="84"/>
  <c r="AI257" i="84" s="1"/>
  <c r="BA257" i="84"/>
  <c r="AY257" i="84"/>
  <c r="AX257" i="84"/>
  <c r="AW257" i="84"/>
  <c r="AK257" i="84"/>
  <c r="AE257" i="84"/>
  <c r="N257" i="84"/>
  <c r="AL257" i="84" s="1"/>
  <c r="M257" i="84"/>
  <c r="E257" i="84"/>
  <c r="A257" i="84"/>
  <c r="CQ256" i="84"/>
  <c r="CP256" i="84"/>
  <c r="CR256" i="84" s="1"/>
  <c r="J256" i="84" s="1"/>
  <c r="CO256" i="84"/>
  <c r="CN256" i="84"/>
  <c r="CM256" i="84"/>
  <c r="CJ256" i="84"/>
  <c r="CK256" i="84" s="1"/>
  <c r="BU256" i="84"/>
  <c r="BW256" i="84" s="1"/>
  <c r="BN256" i="84"/>
  <c r="BB256" i="84" s="1"/>
  <c r="BM256" i="84"/>
  <c r="BA256" i="84"/>
  <c r="AY256" i="84"/>
  <c r="AX256" i="84"/>
  <c r="AW256" i="84"/>
  <c r="AK256" i="84"/>
  <c r="AE256" i="84"/>
  <c r="AO256" i="84" s="1"/>
  <c r="N256" i="84"/>
  <c r="AL256" i="84" s="1"/>
  <c r="M256" i="84"/>
  <c r="E256" i="84"/>
  <c r="A256" i="84"/>
  <c r="CQ255" i="84"/>
  <c r="CP255" i="84"/>
  <c r="CO255" i="84"/>
  <c r="CR255" i="84" s="1"/>
  <c r="CN255" i="84"/>
  <c r="CM255" i="84"/>
  <c r="CJ255" i="84"/>
  <c r="CK255" i="84" s="1"/>
  <c r="BW255" i="84"/>
  <c r="BU255" i="84"/>
  <c r="BM255" i="84"/>
  <c r="AO255" i="84" s="1"/>
  <c r="BJ255" i="84"/>
  <c r="BA255" i="84"/>
  <c r="AY255" i="84"/>
  <c r="AZ255" i="84" s="1"/>
  <c r="AX255" i="84"/>
  <c r="AW255" i="84"/>
  <c r="AK255" i="84"/>
  <c r="AE255" i="84"/>
  <c r="N255" i="84"/>
  <c r="AL255" i="84" s="1"/>
  <c r="M255" i="84"/>
  <c r="I255" i="84"/>
  <c r="E255" i="84"/>
  <c r="A255" i="84"/>
  <c r="CQ254" i="84"/>
  <c r="CP254" i="84"/>
  <c r="CO254" i="84"/>
  <c r="CN254" i="84"/>
  <c r="CM254" i="84"/>
  <c r="CJ254" i="84"/>
  <c r="CK254" i="84" s="1"/>
  <c r="BU254" i="84"/>
  <c r="BW254" i="84" s="1"/>
  <c r="BM254" i="84"/>
  <c r="BK254" i="84"/>
  <c r="BJ254" i="84"/>
  <c r="BA254" i="84"/>
  <c r="AY254" i="84"/>
  <c r="AX254" i="84"/>
  <c r="AW254" i="84"/>
  <c r="AZ254" i="84" s="1"/>
  <c r="AK254" i="84"/>
  <c r="AE254" i="84"/>
  <c r="AO254" i="84" s="1"/>
  <c r="N254" i="84"/>
  <c r="AL254" i="84" s="1"/>
  <c r="M254" i="84"/>
  <c r="I254" i="84"/>
  <c r="E254" i="84"/>
  <c r="A254" i="84"/>
  <c r="CQ253" i="84"/>
  <c r="CP253" i="84"/>
  <c r="CO253" i="84"/>
  <c r="CN253" i="84"/>
  <c r="CM253" i="84"/>
  <c r="BJ253" i="84" s="1"/>
  <c r="CK253" i="84"/>
  <c r="CJ253" i="84"/>
  <c r="BU253" i="84"/>
  <c r="BW253" i="84" s="1"/>
  <c r="BM253" i="84"/>
  <c r="BA253" i="84"/>
  <c r="AY253" i="84"/>
  <c r="AX253" i="84"/>
  <c r="AW253" i="84"/>
  <c r="AK253" i="84"/>
  <c r="AE253" i="84"/>
  <c r="AO253" i="84" s="1"/>
  <c r="N253" i="84"/>
  <c r="AL253" i="84" s="1"/>
  <c r="M253" i="84"/>
  <c r="I253" i="84"/>
  <c r="E253" i="84"/>
  <c r="A253" i="84"/>
  <c r="CQ252" i="84"/>
  <c r="CP252" i="84"/>
  <c r="CO252" i="84"/>
  <c r="CN252" i="84"/>
  <c r="CM252" i="84"/>
  <c r="CK252" i="84"/>
  <c r="CJ252" i="84"/>
  <c r="BU252" i="84"/>
  <c r="BW252" i="84" s="1"/>
  <c r="BN252" i="84"/>
  <c r="BM252" i="84"/>
  <c r="BA252" i="84"/>
  <c r="AY252" i="84"/>
  <c r="AX252" i="84"/>
  <c r="AW252" i="84"/>
  <c r="AZ252" i="84" s="1"/>
  <c r="AL252" i="84"/>
  <c r="AK252" i="84"/>
  <c r="AE252" i="84"/>
  <c r="AO252" i="84" s="1"/>
  <c r="N252" i="84"/>
  <c r="M252" i="84"/>
  <c r="E252" i="84"/>
  <c r="A252" i="84"/>
  <c r="CQ251" i="84"/>
  <c r="CP251" i="84"/>
  <c r="CO251" i="84"/>
  <c r="CN251" i="84"/>
  <c r="CM251" i="84"/>
  <c r="CJ251" i="84"/>
  <c r="CK251" i="84" s="1"/>
  <c r="BU251" i="84"/>
  <c r="BW251" i="84" s="1"/>
  <c r="BN251" i="84"/>
  <c r="BB251" i="84" s="1"/>
  <c r="BM251" i="84"/>
  <c r="BK251" i="84"/>
  <c r="BJ251" i="84"/>
  <c r="AJ251" i="84" s="1"/>
  <c r="BA251" i="84"/>
  <c r="AY251" i="84"/>
  <c r="AX251" i="84"/>
  <c r="AZ251" i="84" s="1"/>
  <c r="AW251" i="84"/>
  <c r="AK251" i="84"/>
  <c r="AE251" i="84"/>
  <c r="N251" i="84"/>
  <c r="AL251" i="84" s="1"/>
  <c r="M251" i="84"/>
  <c r="I251" i="84"/>
  <c r="E251" i="84"/>
  <c r="A251" i="84"/>
  <c r="CQ250" i="84"/>
  <c r="CP250" i="84"/>
  <c r="CO250" i="84"/>
  <c r="CN250" i="84"/>
  <c r="CM250" i="84"/>
  <c r="I250" i="84" s="1"/>
  <c r="CJ250" i="84"/>
  <c r="CK250" i="84" s="1"/>
  <c r="BW250" i="84"/>
  <c r="BU250" i="84"/>
  <c r="BN250" i="84"/>
  <c r="BM250" i="84"/>
  <c r="AO250" i="84" s="1"/>
  <c r="BJ250" i="84"/>
  <c r="BK250" i="84" s="1"/>
  <c r="BA250" i="84"/>
  <c r="AY250" i="84"/>
  <c r="AX250" i="84"/>
  <c r="AW250" i="84"/>
  <c r="AK250" i="84"/>
  <c r="AE250" i="84"/>
  <c r="N250" i="84"/>
  <c r="AL250" i="84" s="1"/>
  <c r="M250" i="84"/>
  <c r="E250" i="84"/>
  <c r="A250" i="84"/>
  <c r="CQ249" i="84"/>
  <c r="CP249" i="84"/>
  <c r="CO249" i="84"/>
  <c r="CN249" i="84"/>
  <c r="CM249" i="84"/>
  <c r="BJ249" i="84" s="1"/>
  <c r="CJ249" i="84"/>
  <c r="CK249" i="84" s="1"/>
  <c r="BU249" i="84"/>
  <c r="BW249" i="84" s="1"/>
  <c r="BN249" i="84"/>
  <c r="BM249" i="84"/>
  <c r="BA249" i="84"/>
  <c r="AY249" i="84"/>
  <c r="AX249" i="84"/>
  <c r="AW249" i="84"/>
  <c r="AK249" i="84"/>
  <c r="AE249" i="84"/>
  <c r="N249" i="84"/>
  <c r="AL249" i="84" s="1"/>
  <c r="M249" i="84"/>
  <c r="E249" i="84"/>
  <c r="A249" i="84"/>
  <c r="CQ248" i="84"/>
  <c r="CP248" i="84"/>
  <c r="CO248" i="84"/>
  <c r="CN248" i="84"/>
  <c r="CR248" i="84" s="1"/>
  <c r="J248" i="84" s="1"/>
  <c r="CM248" i="84"/>
  <c r="I248" i="84" s="1"/>
  <c r="CK248" i="84"/>
  <c r="CJ248" i="84"/>
  <c r="BW248" i="84"/>
  <c r="BU248" i="84"/>
  <c r="BM248" i="84"/>
  <c r="AO248" i="84" s="1"/>
  <c r="BJ248" i="84"/>
  <c r="BA248" i="84"/>
  <c r="AY248" i="84"/>
  <c r="AX248" i="84"/>
  <c r="AW248" i="84"/>
  <c r="AL248" i="84"/>
  <c r="AK248" i="84"/>
  <c r="AE248" i="84"/>
  <c r="N248" i="84"/>
  <c r="M248" i="84"/>
  <c r="E248" i="84"/>
  <c r="A248" i="84"/>
  <c r="CR247" i="84"/>
  <c r="J247" i="84" s="1"/>
  <c r="CM247" i="84"/>
  <c r="BJ247" i="84" s="1"/>
  <c r="CJ247" i="84"/>
  <c r="CK247" i="84" s="1"/>
  <c r="BU247" i="84"/>
  <c r="BW247" i="84" s="1"/>
  <c r="BM247" i="84"/>
  <c r="BA247" i="84"/>
  <c r="AY247" i="84"/>
  <c r="AX247" i="84"/>
  <c r="AW247" i="84"/>
  <c r="AZ247" i="84" s="1"/>
  <c r="AL247" i="84"/>
  <c r="AK247" i="84"/>
  <c r="AE247" i="84"/>
  <c r="N247" i="84"/>
  <c r="M247" i="84"/>
  <c r="E247" i="84"/>
  <c r="A247" i="84"/>
  <c r="CS246" i="84"/>
  <c r="CR246" i="84"/>
  <c r="J246" i="84" s="1"/>
  <c r="CM246" i="84"/>
  <c r="CJ246" i="84"/>
  <c r="CK246" i="84" s="1"/>
  <c r="BU246" i="84"/>
  <c r="BW246" i="84" s="1"/>
  <c r="BN246" i="84"/>
  <c r="BM246" i="84"/>
  <c r="AO246" i="84" s="1"/>
  <c r="BA246" i="84"/>
  <c r="AY246" i="84"/>
  <c r="AX246" i="84"/>
  <c r="AW246" i="84"/>
  <c r="AK246" i="84"/>
  <c r="AE246" i="84"/>
  <c r="N246" i="84"/>
  <c r="AL246" i="84" s="1"/>
  <c r="M246" i="84"/>
  <c r="E246" i="84"/>
  <c r="A246" i="84"/>
  <c r="CQ245" i="84"/>
  <c r="CP245" i="84"/>
  <c r="CO245" i="84"/>
  <c r="CM245" i="84"/>
  <c r="I245" i="84" s="1"/>
  <c r="CF245" i="84"/>
  <c r="BU245" i="84"/>
  <c r="BW245" i="84" s="1"/>
  <c r="BM245" i="84"/>
  <c r="AO245" i="84" s="1"/>
  <c r="BJ245" i="84"/>
  <c r="BA245" i="84"/>
  <c r="AY245" i="84"/>
  <c r="AX245" i="84"/>
  <c r="AW245" i="84"/>
  <c r="AL245" i="84"/>
  <c r="AK245" i="84"/>
  <c r="AE245" i="84"/>
  <c r="N245" i="84"/>
  <c r="M245" i="84"/>
  <c r="E245" i="84"/>
  <c r="A245" i="84"/>
  <c r="CR244" i="84"/>
  <c r="CM244" i="84"/>
  <c r="BJ244" i="84" s="1"/>
  <c r="CJ244" i="84"/>
  <c r="CK244" i="84" s="1"/>
  <c r="BU244" i="84"/>
  <c r="BW244" i="84" s="1"/>
  <c r="BM244" i="84"/>
  <c r="BK244" i="84"/>
  <c r="BA244" i="84"/>
  <c r="AY244" i="84"/>
  <c r="AX244" i="84"/>
  <c r="AW244" i="84"/>
  <c r="AZ244" i="84" s="1"/>
  <c r="AK244" i="84"/>
  <c r="AI244" i="84"/>
  <c r="AE244" i="84"/>
  <c r="AN244" i="84"/>
  <c r="AJ244" i="84"/>
  <c r="N244" i="84"/>
  <c r="AL244" i="84" s="1"/>
  <c r="M244" i="84"/>
  <c r="J244" i="84"/>
  <c r="K244" i="84" s="1"/>
  <c r="L244" i="84" s="1"/>
  <c r="I244" i="84"/>
  <c r="E244" i="84"/>
  <c r="A244" i="84"/>
  <c r="CQ243" i="84"/>
  <c r="CP243" i="84"/>
  <c r="CO243" i="84"/>
  <c r="CN243" i="84"/>
  <c r="CM243" i="84"/>
  <c r="CJ243" i="84"/>
  <c r="CK243" i="84" s="1"/>
  <c r="BU243" i="84"/>
  <c r="BW243" i="84" s="1"/>
  <c r="BM243" i="84"/>
  <c r="BA243" i="84"/>
  <c r="AY243" i="84"/>
  <c r="AZ243" i="84" s="1"/>
  <c r="AX243" i="84"/>
  <c r="AW243" i="84"/>
  <c r="AK243" i="84"/>
  <c r="AE243" i="84"/>
  <c r="N243" i="84"/>
  <c r="AL243" i="84" s="1"/>
  <c r="M243" i="84"/>
  <c r="E243" i="84"/>
  <c r="A243" i="84"/>
  <c r="CQ242" i="84"/>
  <c r="CP242" i="84"/>
  <c r="CO242" i="84"/>
  <c r="CN242" i="84"/>
  <c r="CR242" i="84" s="1"/>
  <c r="CM242" i="84"/>
  <c r="CJ242" i="84"/>
  <c r="CK242" i="84" s="1"/>
  <c r="BW242" i="84"/>
  <c r="BU242" i="84"/>
  <c r="BN242" i="84"/>
  <c r="BM242" i="84"/>
  <c r="BA242" i="84"/>
  <c r="AY242" i="84"/>
  <c r="AX242" i="84"/>
  <c r="AW242" i="84"/>
  <c r="AZ242" i="84" s="1"/>
  <c r="AK242" i="84"/>
  <c r="AE242" i="84"/>
  <c r="N242" i="84"/>
  <c r="AL242" i="84" s="1"/>
  <c r="M242" i="84"/>
  <c r="E242" i="84"/>
  <c r="A242" i="84"/>
  <c r="CQ241" i="84"/>
  <c r="CP241" i="84"/>
  <c r="CO241" i="84"/>
  <c r="CM241" i="84"/>
  <c r="I241" i="84" s="1"/>
  <c r="CF241" i="84"/>
  <c r="CJ241" i="84" s="1"/>
  <c r="CK241" i="84" s="1"/>
  <c r="BU241" i="84"/>
  <c r="BW241" i="84" s="1"/>
  <c r="BM241" i="84"/>
  <c r="AO241" i="84" s="1"/>
  <c r="BA241" i="84"/>
  <c r="AY241" i="84"/>
  <c r="AX241" i="84"/>
  <c r="AW241" i="84"/>
  <c r="AK241" i="84"/>
  <c r="AE241" i="84"/>
  <c r="N241" i="84"/>
  <c r="AL241" i="84" s="1"/>
  <c r="M241" i="84"/>
  <c r="E241" i="84"/>
  <c r="A241" i="84"/>
  <c r="CR240" i="84"/>
  <c r="J240" i="84" s="1"/>
  <c r="CM240" i="84"/>
  <c r="BJ240" i="84" s="1"/>
  <c r="BK240" i="84" s="1"/>
  <c r="CJ240" i="84"/>
  <c r="CK240" i="84" s="1"/>
  <c r="BU240" i="84"/>
  <c r="BW240" i="84" s="1"/>
  <c r="BM240" i="84"/>
  <c r="BA240" i="84"/>
  <c r="AY240" i="84"/>
  <c r="AX240" i="84"/>
  <c r="AW240" i="84"/>
  <c r="AK240" i="84"/>
  <c r="AE240" i="84"/>
  <c r="N240" i="84"/>
  <c r="AL240" i="84" s="1"/>
  <c r="M240" i="84"/>
  <c r="E240" i="84"/>
  <c r="A240" i="84"/>
  <c r="CM239" i="84"/>
  <c r="BJ239" i="84" s="1"/>
  <c r="CF239" i="84"/>
  <c r="CN239" i="84" s="1"/>
  <c r="CR239" i="84" s="1"/>
  <c r="J239" i="84" s="1"/>
  <c r="BU239" i="84"/>
  <c r="BW239" i="84" s="1"/>
  <c r="BM239" i="84"/>
  <c r="BA239" i="84"/>
  <c r="AY239" i="84"/>
  <c r="AX239" i="84"/>
  <c r="AW239" i="84"/>
  <c r="AZ239" i="84" s="1"/>
  <c r="AK239" i="84"/>
  <c r="AJ239" i="84"/>
  <c r="AE239" i="84"/>
  <c r="AO239" i="84" s="1"/>
  <c r="BN239" i="84"/>
  <c r="BB239" i="84" s="1"/>
  <c r="N239" i="84"/>
  <c r="AL239" i="84" s="1"/>
  <c r="M239" i="84"/>
  <c r="I239" i="84"/>
  <c r="K239" i="84" s="1"/>
  <c r="L239" i="84" s="1"/>
  <c r="E239" i="84"/>
  <c r="A239" i="84"/>
  <c r="CQ238" i="84"/>
  <c r="CP238" i="84"/>
  <c r="CO238" i="84"/>
  <c r="CM238" i="84"/>
  <c r="CF238" i="84"/>
  <c r="BU238" i="84"/>
  <c r="BW238" i="84" s="1"/>
  <c r="BM238" i="84"/>
  <c r="AO238" i="84" s="1"/>
  <c r="AX238" i="84"/>
  <c r="AZ238" i="84" s="1"/>
  <c r="AK238" i="84"/>
  <c r="AE238" i="84"/>
  <c r="N238" i="84"/>
  <c r="AL238" i="84" s="1"/>
  <c r="M238" i="84"/>
  <c r="E238" i="84"/>
  <c r="A238" i="84"/>
  <c r="CR237" i="84"/>
  <c r="J237" i="84" s="1"/>
  <c r="CM237" i="84"/>
  <c r="CS237" i="84" s="1"/>
  <c r="CJ237" i="84"/>
  <c r="CK237" i="84" s="1"/>
  <c r="BU237" i="84"/>
  <c r="BW237" i="84" s="1"/>
  <c r="BM237" i="84"/>
  <c r="AO237" i="84" s="1"/>
  <c r="BJ237" i="84"/>
  <c r="AJ237" i="84" s="1"/>
  <c r="BA237" i="84"/>
  <c r="AY237" i="84"/>
  <c r="AX237" i="84"/>
  <c r="AW237" i="84"/>
  <c r="AL237" i="84"/>
  <c r="AK237" i="84"/>
  <c r="AE237" i="84"/>
  <c r="N237" i="84"/>
  <c r="M237" i="84"/>
  <c r="E237" i="84"/>
  <c r="A237" i="84"/>
  <c r="CR236" i="84"/>
  <c r="CM236" i="84"/>
  <c r="BJ236" i="84" s="1"/>
  <c r="CJ236" i="84"/>
  <c r="CK236" i="84" s="1"/>
  <c r="BU236" i="84"/>
  <c r="BW236" i="84" s="1"/>
  <c r="BM236" i="84"/>
  <c r="AO236" i="84" s="1"/>
  <c r="BK236" i="84"/>
  <c r="BA236" i="84"/>
  <c r="AY236" i="84"/>
  <c r="AX236" i="84"/>
  <c r="AW236" i="84"/>
  <c r="AK236" i="84"/>
  <c r="AE236" i="84"/>
  <c r="N236" i="84"/>
  <c r="AL236" i="84" s="1"/>
  <c r="M236" i="84"/>
  <c r="J236" i="84"/>
  <c r="I236" i="84"/>
  <c r="E236" i="84"/>
  <c r="A236" i="84"/>
  <c r="CQ235" i="84"/>
  <c r="CP235" i="84"/>
  <c r="CO235" i="84"/>
  <c r="CN235" i="84"/>
  <c r="CM235" i="84"/>
  <c r="CF235" i="84"/>
  <c r="CJ235" i="84" s="1"/>
  <c r="CK235" i="84" s="1"/>
  <c r="BU235" i="84"/>
  <c r="BW235" i="84" s="1"/>
  <c r="BM235" i="84"/>
  <c r="BA235" i="84"/>
  <c r="AY235" i="84"/>
  <c r="AX235" i="84"/>
  <c r="AW235" i="84"/>
  <c r="AL235" i="84"/>
  <c r="AK235" i="84"/>
  <c r="AE235" i="84"/>
  <c r="N235" i="84"/>
  <c r="M235" i="84"/>
  <c r="E235" i="84"/>
  <c r="A235" i="84"/>
  <c r="CQ234" i="84"/>
  <c r="CP234" i="84"/>
  <c r="CO234" i="84"/>
  <c r="CM234" i="84"/>
  <c r="I234" i="84" s="1"/>
  <c r="CF234" i="84"/>
  <c r="BU234" i="84"/>
  <c r="BW234" i="84" s="1"/>
  <c r="BM234" i="84"/>
  <c r="BA234" i="84"/>
  <c r="AY234" i="84"/>
  <c r="AX234" i="84"/>
  <c r="AW234" i="84"/>
  <c r="AL234" i="84"/>
  <c r="AK234" i="84"/>
  <c r="AE234" i="84"/>
  <c r="N234" i="84"/>
  <c r="M234" i="84"/>
  <c r="E234" i="84"/>
  <c r="A234" i="84"/>
  <c r="CQ233" i="84"/>
  <c r="CP233" i="84"/>
  <c r="CO233" i="84"/>
  <c r="CN233" i="84"/>
  <c r="CM233" i="84"/>
  <c r="CK233" i="84"/>
  <c r="CJ233" i="84"/>
  <c r="CF233" i="84"/>
  <c r="BU233" i="84"/>
  <c r="BW233" i="84" s="1"/>
  <c r="BM233" i="84"/>
  <c r="BA233" i="84"/>
  <c r="AY233" i="84"/>
  <c r="AX233" i="84"/>
  <c r="AW233" i="84"/>
  <c r="AK233" i="84"/>
  <c r="AE233" i="84"/>
  <c r="N233" i="84"/>
  <c r="AL233" i="84" s="1"/>
  <c r="M233" i="84"/>
  <c r="E233" i="84"/>
  <c r="A233" i="84"/>
  <c r="CQ232" i="84"/>
  <c r="CP232" i="84"/>
  <c r="CO232" i="84"/>
  <c r="CM232" i="84"/>
  <c r="CF232" i="84"/>
  <c r="CN232" i="84" s="1"/>
  <c r="BU232" i="84"/>
  <c r="BW232" i="84" s="1"/>
  <c r="BM232" i="84"/>
  <c r="BB232" i="84"/>
  <c r="BA232" i="84"/>
  <c r="AY232" i="84"/>
  <c r="AX232" i="84"/>
  <c r="AW232" i="84"/>
  <c r="AK232" i="84"/>
  <c r="AE232" i="84"/>
  <c r="BN232" i="84"/>
  <c r="N232" i="84"/>
  <c r="AL232" i="84" s="1"/>
  <c r="M232" i="84"/>
  <c r="E232" i="84"/>
  <c r="A232" i="84"/>
  <c r="CQ231" i="84"/>
  <c r="CP231" i="84"/>
  <c r="CO231" i="84"/>
  <c r="CM231" i="84"/>
  <c r="CF231" i="84"/>
  <c r="BU231" i="84"/>
  <c r="BW231" i="84" s="1"/>
  <c r="BN231" i="84"/>
  <c r="BM231" i="84"/>
  <c r="BA231" i="84"/>
  <c r="AY231" i="84"/>
  <c r="AX231" i="84"/>
  <c r="AW231" i="84"/>
  <c r="AZ231" i="84" s="1"/>
  <c r="AO231" i="84"/>
  <c r="AL231" i="84"/>
  <c r="AK231" i="84"/>
  <c r="AE231" i="84"/>
  <c r="N231" i="84"/>
  <c r="M231" i="84"/>
  <c r="E231" i="84"/>
  <c r="A231" i="84"/>
  <c r="CQ230" i="84"/>
  <c r="CP230" i="84"/>
  <c r="CO230" i="84"/>
  <c r="CM230" i="84"/>
  <c r="BJ230" i="84" s="1"/>
  <c r="CF230" i="84"/>
  <c r="CN230" i="84" s="1"/>
  <c r="BU230" i="84"/>
  <c r="BW230" i="84" s="1"/>
  <c r="BM230" i="84"/>
  <c r="AO230" i="84" s="1"/>
  <c r="BA230" i="84"/>
  <c r="AY230" i="84"/>
  <c r="AX230" i="84"/>
  <c r="AW230" i="84"/>
  <c r="AZ230" i="84" s="1"/>
  <c r="AK230" i="84"/>
  <c r="AE230" i="84"/>
  <c r="N230" i="84"/>
  <c r="AL230" i="84" s="1"/>
  <c r="M230" i="84"/>
  <c r="E230" i="84"/>
  <c r="A230" i="84"/>
  <c r="CQ229" i="84"/>
  <c r="CP229" i="84"/>
  <c r="CO229" i="84"/>
  <c r="CM229" i="84"/>
  <c r="CF229" i="84"/>
  <c r="CN229" i="84" s="1"/>
  <c r="BU229" i="84"/>
  <c r="BW229" i="84" s="1"/>
  <c r="BN229" i="84"/>
  <c r="BM229" i="84"/>
  <c r="AO229" i="84" s="1"/>
  <c r="BA229" i="84"/>
  <c r="AY229" i="84"/>
  <c r="AX229" i="84"/>
  <c r="AW229" i="84"/>
  <c r="AK229" i="84"/>
  <c r="AE229" i="84"/>
  <c r="N229" i="84"/>
  <c r="AL229" i="84" s="1"/>
  <c r="M229" i="84"/>
  <c r="E229" i="84"/>
  <c r="A229" i="84"/>
  <c r="CQ228" i="84"/>
  <c r="CP228" i="84"/>
  <c r="CO228" i="84"/>
  <c r="CM228" i="84"/>
  <c r="CF228" i="84"/>
  <c r="CN228" i="84" s="1"/>
  <c r="CR228" i="84" s="1"/>
  <c r="J228" i="84" s="1"/>
  <c r="BW228" i="84"/>
  <c r="BU228" i="84"/>
  <c r="BM228" i="84"/>
  <c r="BA228" i="84"/>
  <c r="AY228" i="84"/>
  <c r="AX228" i="84"/>
  <c r="AW228" i="84"/>
  <c r="AK228" i="84"/>
  <c r="AE228" i="84"/>
  <c r="N228" i="84"/>
  <c r="AL228" i="84" s="1"/>
  <c r="M228" i="84"/>
  <c r="E228" i="84"/>
  <c r="A228" i="84"/>
  <c r="CQ227" i="84"/>
  <c r="CP227" i="84"/>
  <c r="CO227" i="84"/>
  <c r="CM227" i="84"/>
  <c r="CF227" i="84"/>
  <c r="CN227" i="84" s="1"/>
  <c r="BW227" i="84"/>
  <c r="BU227" i="84"/>
  <c r="BN227" i="84"/>
  <c r="BM227" i="84"/>
  <c r="BA227" i="84"/>
  <c r="AY227" i="84"/>
  <c r="AZ227" i="84" s="1"/>
  <c r="AX227" i="84"/>
  <c r="AW227" i="84"/>
  <c r="AK227" i="84"/>
  <c r="AE227" i="84"/>
  <c r="N227" i="84"/>
  <c r="AL227" i="84" s="1"/>
  <c r="M227" i="84"/>
  <c r="E227" i="84"/>
  <c r="A227" i="84"/>
  <c r="CQ226" i="84"/>
  <c r="CR226" i="84" s="1"/>
  <c r="J226" i="84" s="1"/>
  <c r="CP226" i="84"/>
  <c r="CO226" i="84"/>
  <c r="CM226" i="84"/>
  <c r="CF226" i="84"/>
  <c r="CN226" i="84" s="1"/>
  <c r="BU226" i="84"/>
  <c r="BW226" i="84" s="1"/>
  <c r="BM226" i="84"/>
  <c r="BB226" i="84"/>
  <c r="BA226" i="84"/>
  <c r="AY226" i="84"/>
  <c r="AX226" i="84"/>
  <c r="AW226" i="84"/>
  <c r="AZ226" i="84" s="1"/>
  <c r="AL226" i="84"/>
  <c r="AK226" i="84"/>
  <c r="AE226" i="84"/>
  <c r="BN226" i="84"/>
  <c r="N226" i="84"/>
  <c r="M226" i="84"/>
  <c r="E226" i="84"/>
  <c r="A226" i="84"/>
  <c r="CQ225" i="84"/>
  <c r="CP225" i="84"/>
  <c r="CO225" i="84"/>
  <c r="CN225" i="84"/>
  <c r="CM225" i="84"/>
  <c r="BJ225" i="84" s="1"/>
  <c r="BK225" i="84" s="1"/>
  <c r="CF225" i="84"/>
  <c r="CJ225" i="84" s="1"/>
  <c r="CK225" i="84" s="1"/>
  <c r="BU225" i="84"/>
  <c r="BW225" i="84" s="1"/>
  <c r="BN225" i="84"/>
  <c r="BM225" i="84"/>
  <c r="BA225" i="84"/>
  <c r="AY225" i="84"/>
  <c r="AX225" i="84"/>
  <c r="AW225" i="84"/>
  <c r="AK225" i="84"/>
  <c r="AG225" i="84"/>
  <c r="AE225" i="84"/>
  <c r="N225" i="84"/>
  <c r="AL225" i="84" s="1"/>
  <c r="M225" i="84"/>
  <c r="I225" i="84"/>
  <c r="E225" i="84"/>
  <c r="A225" i="84"/>
  <c r="CQ224" i="84"/>
  <c r="CP224" i="84"/>
  <c r="CO224" i="84"/>
  <c r="CN224" i="84"/>
  <c r="CM224" i="84"/>
  <c r="CF224" i="84"/>
  <c r="CJ224" i="84" s="1"/>
  <c r="CK224" i="84" s="1"/>
  <c r="BU224" i="84"/>
  <c r="BW224" i="84" s="1"/>
  <c r="BM224" i="84"/>
  <c r="AO224" i="84" s="1"/>
  <c r="BJ224" i="84"/>
  <c r="BA224" i="84"/>
  <c r="AY224" i="84"/>
  <c r="AX224" i="84"/>
  <c r="AW224" i="84"/>
  <c r="AK224" i="84"/>
  <c r="AJ224" i="84"/>
  <c r="AE224" i="84"/>
  <c r="BN224" i="84"/>
  <c r="BB224" i="84" s="1"/>
  <c r="N224" i="84"/>
  <c r="AL224" i="84" s="1"/>
  <c r="M224" i="84"/>
  <c r="I224" i="84"/>
  <c r="AI224" i="84" s="1"/>
  <c r="E224" i="84"/>
  <c r="A224" i="84"/>
  <c r="CQ223" i="84"/>
  <c r="CP223" i="84"/>
  <c r="CO223" i="84"/>
  <c r="CM223" i="84"/>
  <c r="I223" i="84" s="1"/>
  <c r="CF223" i="84"/>
  <c r="BU223" i="84"/>
  <c r="BW223" i="84" s="1"/>
  <c r="BM223" i="84"/>
  <c r="AO223" i="84" s="1"/>
  <c r="BJ223" i="84"/>
  <c r="BA223" i="84"/>
  <c r="AY223" i="84"/>
  <c r="AX223" i="84"/>
  <c r="AW223" i="84"/>
  <c r="AZ223" i="84" s="1"/>
  <c r="AK223" i="84"/>
  <c r="AE223" i="84"/>
  <c r="N223" i="84"/>
  <c r="AL223" i="84" s="1"/>
  <c r="M223" i="84"/>
  <c r="E223" i="84"/>
  <c r="A223" i="84"/>
  <c r="CQ222" i="84"/>
  <c r="CP222" i="84"/>
  <c r="CO222" i="84"/>
  <c r="CN222" i="84"/>
  <c r="CM222" i="84"/>
  <c r="I222" i="84" s="1"/>
  <c r="CK222" i="84"/>
  <c r="CJ222" i="84"/>
  <c r="BU222" i="84"/>
  <c r="BW222" i="84" s="1"/>
  <c r="BM222" i="84"/>
  <c r="AO222" i="84" s="1"/>
  <c r="BJ222" i="84"/>
  <c r="BA222" i="84"/>
  <c r="AY222" i="84"/>
  <c r="AX222" i="84"/>
  <c r="AW222" i="84"/>
  <c r="AZ222" i="84" s="1"/>
  <c r="AK222" i="84"/>
  <c r="AE222" i="84"/>
  <c r="N222" i="84"/>
  <c r="AL222" i="84" s="1"/>
  <c r="M222" i="84"/>
  <c r="E222" i="84"/>
  <c r="A222" i="84"/>
  <c r="CQ221" i="84"/>
  <c r="CP221" i="84"/>
  <c r="CO221" i="84"/>
  <c r="CR221" i="84" s="1"/>
  <c r="J221" i="84" s="1"/>
  <c r="CN221" i="84"/>
  <c r="CM221" i="84"/>
  <c r="CJ221" i="84"/>
  <c r="CK221" i="84" s="1"/>
  <c r="BU221" i="84"/>
  <c r="BW221" i="84" s="1"/>
  <c r="BM221" i="84"/>
  <c r="AO221" i="84" s="1"/>
  <c r="BJ221" i="84"/>
  <c r="BA221" i="84"/>
  <c r="AY221" i="84"/>
  <c r="AX221" i="84"/>
  <c r="AW221" i="84"/>
  <c r="AK221" i="84"/>
  <c r="AE221" i="84"/>
  <c r="N221" i="84"/>
  <c r="AL221" i="84" s="1"/>
  <c r="M221" i="84"/>
  <c r="E221" i="84"/>
  <c r="A221" i="84"/>
  <c r="CR220" i="84"/>
  <c r="CQ220" i="84"/>
  <c r="CP220" i="84"/>
  <c r="CO220" i="84"/>
  <c r="CN220" i="84"/>
  <c r="CM220" i="84"/>
  <c r="I220" i="84" s="1"/>
  <c r="CJ220" i="84"/>
  <c r="CK220" i="84" s="1"/>
  <c r="BU220" i="84"/>
  <c r="BW220" i="84" s="1"/>
  <c r="BN220" i="84"/>
  <c r="BB220" i="84" s="1"/>
  <c r="BM220" i="84"/>
  <c r="BJ220" i="84"/>
  <c r="AI220" i="84" s="1"/>
  <c r="BA220" i="84"/>
  <c r="AY220" i="84"/>
  <c r="AX220" i="84"/>
  <c r="AW220" i="84"/>
  <c r="AO220" i="84"/>
  <c r="AK220" i="84"/>
  <c r="AE220" i="84"/>
  <c r="N220" i="84"/>
  <c r="AL220" i="84" s="1"/>
  <c r="M220" i="84"/>
  <c r="E220" i="84"/>
  <c r="A220" i="84"/>
  <c r="CQ219" i="84"/>
  <c r="CP219" i="84"/>
  <c r="CO219" i="84"/>
  <c r="CN219" i="84"/>
  <c r="CM219" i="84"/>
  <c r="CJ219" i="84"/>
  <c r="CK219" i="84" s="1"/>
  <c r="BW219" i="84"/>
  <c r="BU219" i="84"/>
  <c r="BM219" i="84"/>
  <c r="BA219" i="84"/>
  <c r="AY219" i="84"/>
  <c r="AX219" i="84"/>
  <c r="AW219" i="84"/>
  <c r="AZ219" i="84" s="1"/>
  <c r="AL219" i="84"/>
  <c r="AK219" i="84"/>
  <c r="AE219" i="84"/>
  <c r="AO219" i="84" s="1"/>
  <c r="N219" i="84"/>
  <c r="M219" i="84"/>
  <c r="E219" i="84"/>
  <c r="A219" i="84"/>
  <c r="CQ218" i="84"/>
  <c r="CP218" i="84"/>
  <c r="CO218" i="84"/>
  <c r="CR218" i="84" s="1"/>
  <c r="J218" i="84" s="1"/>
  <c r="CM218" i="84"/>
  <c r="CJ218" i="84"/>
  <c r="CK218" i="84" s="1"/>
  <c r="CF218" i="84"/>
  <c r="CN218" i="84" s="1"/>
  <c r="BU218" i="84"/>
  <c r="BW218" i="84" s="1"/>
  <c r="BM218" i="84"/>
  <c r="BA218" i="84"/>
  <c r="AY218" i="84"/>
  <c r="AX218" i="84"/>
  <c r="AW218" i="84"/>
  <c r="AK218" i="84"/>
  <c r="AE218" i="84"/>
  <c r="N218" i="84"/>
  <c r="AL218" i="84" s="1"/>
  <c r="M218" i="84"/>
  <c r="E218" i="84"/>
  <c r="A218" i="84"/>
  <c r="CQ217" i="84"/>
  <c r="CP217" i="84"/>
  <c r="CO217" i="84"/>
  <c r="CN217" i="84"/>
  <c r="CM217" i="84"/>
  <c r="CF217" i="84"/>
  <c r="CJ217" i="84" s="1"/>
  <c r="CK217" i="84" s="1"/>
  <c r="BU217" i="84"/>
  <c r="BW217" i="84" s="1"/>
  <c r="BM217" i="84"/>
  <c r="BJ217" i="84"/>
  <c r="BA217" i="84"/>
  <c r="AY217" i="84"/>
  <c r="AX217" i="84"/>
  <c r="AW217" i="84"/>
  <c r="AK217" i="84"/>
  <c r="AE217" i="84"/>
  <c r="AO217" i="84" s="1"/>
  <c r="N217" i="84"/>
  <c r="AL217" i="84" s="1"/>
  <c r="M217" i="84"/>
  <c r="I217" i="84"/>
  <c r="E217" i="84"/>
  <c r="A217" i="84"/>
  <c r="CQ216" i="84"/>
  <c r="CP216" i="84"/>
  <c r="CO216" i="84"/>
  <c r="CN216" i="84"/>
  <c r="CM216" i="84"/>
  <c r="BJ216" i="84" s="1"/>
  <c r="BK216" i="84" s="1"/>
  <c r="CJ216" i="84"/>
  <c r="CK216" i="84" s="1"/>
  <c r="BW216" i="84"/>
  <c r="BU216" i="84"/>
  <c r="BN216" i="84"/>
  <c r="BM216" i="84"/>
  <c r="BB216" i="84"/>
  <c r="BA216" i="84"/>
  <c r="AY216" i="84"/>
  <c r="AX216" i="84"/>
  <c r="AW216" i="84"/>
  <c r="AL216" i="84"/>
  <c r="AK216" i="84"/>
  <c r="AI216" i="84"/>
  <c r="AG216" i="84"/>
  <c r="AE216" i="84"/>
  <c r="N216" i="84"/>
  <c r="M216" i="84"/>
  <c r="I216" i="84"/>
  <c r="AH216" i="84" s="1"/>
  <c r="E216" i="84"/>
  <c r="A216" i="84"/>
  <c r="CQ215" i="84"/>
  <c r="CP215" i="84"/>
  <c r="CO215" i="84"/>
  <c r="CM215" i="84"/>
  <c r="CF215" i="84"/>
  <c r="BU215" i="84"/>
  <c r="BW215" i="84" s="1"/>
  <c r="BM215" i="84"/>
  <c r="BJ215" i="84"/>
  <c r="BA215" i="84"/>
  <c r="AY215" i="84"/>
  <c r="AX215" i="84"/>
  <c r="AW215" i="84"/>
  <c r="AK215" i="84"/>
  <c r="AE215" i="84"/>
  <c r="BN215" i="84"/>
  <c r="BB215" i="84" s="1"/>
  <c r="N215" i="84"/>
  <c r="AL215" i="84" s="1"/>
  <c r="M215" i="84"/>
  <c r="I215" i="84"/>
  <c r="E215" i="84"/>
  <c r="A215" i="84"/>
  <c r="CQ214" i="84"/>
  <c r="CP214" i="84"/>
  <c r="CN214" i="84"/>
  <c r="CM214" i="84"/>
  <c r="BJ214" i="84" s="1"/>
  <c r="BK214" i="84" s="1"/>
  <c r="CF214" i="84"/>
  <c r="CJ214" i="84" s="1"/>
  <c r="CK214" i="84" s="1"/>
  <c r="BU214" i="84"/>
  <c r="BW214" i="84" s="1"/>
  <c r="BM214" i="84"/>
  <c r="BA214" i="84"/>
  <c r="AY214" i="84"/>
  <c r="AX214" i="84"/>
  <c r="AW214" i="84"/>
  <c r="AZ214" i="84" s="1"/>
  <c r="AK214" i="84"/>
  <c r="AE214" i="84"/>
  <c r="AO214" i="84" s="1"/>
  <c r="N214" i="84"/>
  <c r="AL214" i="84" s="1"/>
  <c r="M214" i="84"/>
  <c r="E214" i="84"/>
  <c r="A214" i="84"/>
  <c r="CQ213" i="84"/>
  <c r="CP213" i="84"/>
  <c r="CO213" i="84"/>
  <c r="CN213" i="84"/>
  <c r="CM213" i="84"/>
  <c r="CJ213" i="84"/>
  <c r="CK213" i="84" s="1"/>
  <c r="BW213" i="84"/>
  <c r="BU213" i="84"/>
  <c r="BN213" i="84"/>
  <c r="BM213" i="84"/>
  <c r="BA213" i="84"/>
  <c r="AZ213" i="84"/>
  <c r="AY213" i="84"/>
  <c r="AX213" i="84"/>
  <c r="AW213" i="84"/>
  <c r="AK213" i="84"/>
  <c r="AE213" i="84"/>
  <c r="N213" i="84"/>
  <c r="AL213" i="84" s="1"/>
  <c r="M213" i="84"/>
  <c r="E213" i="84"/>
  <c r="A213" i="84"/>
  <c r="CQ212" i="84"/>
  <c r="CP212" i="84"/>
  <c r="CO212" i="84"/>
  <c r="CN212" i="84"/>
  <c r="CM212" i="84"/>
  <c r="BJ212" i="84" s="1"/>
  <c r="CF212" i="84"/>
  <c r="CJ212" i="84" s="1"/>
  <c r="CK212" i="84" s="1"/>
  <c r="BW212" i="84"/>
  <c r="BU212" i="84"/>
  <c r="BN212" i="84"/>
  <c r="BB212" i="84" s="1"/>
  <c r="BM212" i="84"/>
  <c r="BA212" i="84"/>
  <c r="AY212" i="84"/>
  <c r="AX212" i="84"/>
  <c r="AW212" i="84"/>
  <c r="AK212" i="84"/>
  <c r="AE212" i="84"/>
  <c r="N212" i="84"/>
  <c r="AL212" i="84" s="1"/>
  <c r="M212" i="84"/>
  <c r="I212" i="84"/>
  <c r="E212" i="84"/>
  <c r="A212" i="84"/>
  <c r="CQ211" i="84"/>
  <c r="CP211" i="84"/>
  <c r="CO211" i="84"/>
  <c r="CM211" i="84"/>
  <c r="CJ211" i="84"/>
  <c r="CK211" i="84" s="1"/>
  <c r="CF211" i="84"/>
  <c r="CN211" i="84" s="1"/>
  <c r="BU211" i="84"/>
  <c r="BW211" i="84" s="1"/>
  <c r="BN211" i="84"/>
  <c r="BB211" i="84" s="1"/>
  <c r="BM211" i="84"/>
  <c r="BJ211" i="84"/>
  <c r="BK211" i="84" s="1"/>
  <c r="BA211" i="84"/>
  <c r="AZ211" i="84"/>
  <c r="AY211" i="84"/>
  <c r="AX211" i="84"/>
  <c r="AW211" i="84"/>
  <c r="AK211" i="84"/>
  <c r="AE211" i="84"/>
  <c r="N211" i="84"/>
  <c r="AL211" i="84" s="1"/>
  <c r="M211" i="84"/>
  <c r="I211" i="84"/>
  <c r="E211" i="84"/>
  <c r="A211" i="84"/>
  <c r="CQ210" i="84"/>
  <c r="CP210" i="84"/>
  <c r="CO210" i="84"/>
  <c r="CM210" i="84"/>
  <c r="BJ210" i="84" s="1"/>
  <c r="BK210" i="84" s="1"/>
  <c r="CJ210" i="84"/>
  <c r="CK210" i="84" s="1"/>
  <c r="CF210" i="84"/>
  <c r="CN210" i="84" s="1"/>
  <c r="CR210" i="84" s="1"/>
  <c r="BU210" i="84"/>
  <c r="BN210" i="84"/>
  <c r="BM210" i="84"/>
  <c r="BA210" i="84"/>
  <c r="AY210" i="84"/>
  <c r="AX210" i="84"/>
  <c r="AW210" i="84"/>
  <c r="AO210" i="84"/>
  <c r="AK210" i="84"/>
  <c r="AE210" i="84"/>
  <c r="N210" i="84"/>
  <c r="AL210" i="84" s="1"/>
  <c r="M210" i="84"/>
  <c r="J210" i="84"/>
  <c r="I210" i="84"/>
  <c r="E210" i="84"/>
  <c r="A210" i="84"/>
  <c r="CQ209" i="84"/>
  <c r="CP209" i="84"/>
  <c r="CM209" i="84"/>
  <c r="CG209" i="84"/>
  <c r="CF209" i="84"/>
  <c r="BW209" i="84"/>
  <c r="BU209" i="84"/>
  <c r="BN209" i="84"/>
  <c r="BB209" i="84" s="1"/>
  <c r="BM209" i="84"/>
  <c r="BD208" i="84"/>
  <c r="BA209" i="84"/>
  <c r="AY209" i="84"/>
  <c r="AX209" i="84"/>
  <c r="AW209" i="84"/>
  <c r="AK209" i="84"/>
  <c r="AE209" i="84"/>
  <c r="N209" i="84"/>
  <c r="AL209" i="84" s="1"/>
  <c r="M209" i="84"/>
  <c r="E209" i="84"/>
  <c r="A209" i="84"/>
  <c r="CV208" i="84"/>
  <c r="CU208" i="84"/>
  <c r="CT208" i="84"/>
  <c r="CL208" i="84"/>
  <c r="CI208" i="84"/>
  <c r="CH208" i="84"/>
  <c r="CE208" i="84"/>
  <c r="CD208" i="84"/>
  <c r="CC208" i="84"/>
  <c r="CB208" i="84"/>
  <c r="CA208" i="84"/>
  <c r="BZ208" i="84"/>
  <c r="BY208" i="84"/>
  <c r="BV208" i="84"/>
  <c r="BT208" i="84"/>
  <c r="BR208" i="84"/>
  <c r="BQ208" i="84"/>
  <c r="BP208" i="84"/>
  <c r="BO208" i="84"/>
  <c r="BL208" i="84"/>
  <c r="BI208" i="84"/>
  <c r="BC208" i="84"/>
  <c r="AU208" i="84"/>
  <c r="AT208" i="84"/>
  <c r="AS208" i="84"/>
  <c r="AR208" i="84"/>
  <c r="AC208" i="84"/>
  <c r="AB208" i="84"/>
  <c r="AA208" i="84"/>
  <c r="Z208" i="84"/>
  <c r="Y208" i="84"/>
  <c r="X208" i="84"/>
  <c r="W208" i="84"/>
  <c r="V208" i="84"/>
  <c r="U208" i="84"/>
  <c r="T208" i="84"/>
  <c r="O208" i="84"/>
  <c r="H208" i="84"/>
  <c r="G208" i="84"/>
  <c r="CQ207" i="84"/>
  <c r="CP207" i="84"/>
  <c r="CO207" i="84"/>
  <c r="CR207" i="84" s="1"/>
  <c r="J207" i="84" s="1"/>
  <c r="CN207" i="84"/>
  <c r="CM207" i="84"/>
  <c r="CF207" i="84"/>
  <c r="CJ207" i="84" s="1"/>
  <c r="CK207" i="84" s="1"/>
  <c r="BU207" i="84"/>
  <c r="BW207" i="84" s="1"/>
  <c r="BM207" i="84"/>
  <c r="AO207" i="84" s="1"/>
  <c r="BJ207" i="84"/>
  <c r="BK207" i="84" s="1"/>
  <c r="BA207" i="84"/>
  <c r="AY207" i="84"/>
  <c r="AX207" i="84"/>
  <c r="AW207" i="84"/>
  <c r="AZ207" i="84" s="1"/>
  <c r="AK207" i="84"/>
  <c r="AF207" i="84"/>
  <c r="AE207" i="84"/>
  <c r="N207" i="84"/>
  <c r="AL207" i="84" s="1"/>
  <c r="M207" i="84"/>
  <c r="E207" i="84"/>
  <c r="A207" i="84"/>
  <c r="CQ206" i="84"/>
  <c r="CP206" i="84"/>
  <c r="CO206" i="84"/>
  <c r="CM206" i="84"/>
  <c r="CF206" i="84"/>
  <c r="BU206" i="84"/>
  <c r="BW206" i="84" s="1"/>
  <c r="BM206" i="84"/>
  <c r="BA206" i="84"/>
  <c r="AY206" i="84"/>
  <c r="AX206" i="84"/>
  <c r="AW206" i="84"/>
  <c r="AK206" i="84"/>
  <c r="AE206" i="84"/>
  <c r="N206" i="84"/>
  <c r="AL206" i="84" s="1"/>
  <c r="M206" i="84"/>
  <c r="E206" i="84"/>
  <c r="A206" i="84"/>
  <c r="CQ205" i="84"/>
  <c r="CP205" i="84"/>
  <c r="CO205" i="84"/>
  <c r="CN205" i="84"/>
  <c r="CM205" i="84"/>
  <c r="CF205" i="84"/>
  <c r="CJ205" i="84" s="1"/>
  <c r="CK205" i="84" s="1"/>
  <c r="BU205" i="84"/>
  <c r="BW205" i="84" s="1"/>
  <c r="BM205" i="84"/>
  <c r="BA205" i="84"/>
  <c r="AY205" i="84"/>
  <c r="AX205" i="84"/>
  <c r="AW205" i="84"/>
  <c r="AZ205" i="84" s="1"/>
  <c r="AL205" i="84"/>
  <c r="AK205" i="84"/>
  <c r="AE205" i="84"/>
  <c r="BN205" i="84"/>
  <c r="N205" i="84"/>
  <c r="M205" i="84"/>
  <c r="E205" i="84"/>
  <c r="A205" i="84"/>
  <c r="CQ204" i="84"/>
  <c r="CP204" i="84"/>
  <c r="CO204" i="84"/>
  <c r="CM204" i="84"/>
  <c r="BJ204" i="84" s="1"/>
  <c r="CJ204" i="84"/>
  <c r="CK204" i="84" s="1"/>
  <c r="CF204" i="84"/>
  <c r="CN204" i="84" s="1"/>
  <c r="CR204" i="84" s="1"/>
  <c r="BU204" i="84"/>
  <c r="BW204" i="84" s="1"/>
  <c r="BM204" i="84"/>
  <c r="AO204" i="84" s="1"/>
  <c r="BA204" i="84"/>
  <c r="AZ204" i="84"/>
  <c r="AY204" i="84"/>
  <c r="AX204" i="84"/>
  <c r="AW204" i="84"/>
  <c r="AK204" i="84"/>
  <c r="AE204" i="84"/>
  <c r="N204" i="84"/>
  <c r="AL204" i="84" s="1"/>
  <c r="M204" i="84"/>
  <c r="E204" i="84"/>
  <c r="A204" i="84"/>
  <c r="CR203" i="84"/>
  <c r="J203" i="84" s="1"/>
  <c r="CQ203" i="84"/>
  <c r="CP203" i="84"/>
  <c r="CO203" i="84"/>
  <c r="CM203" i="84"/>
  <c r="CF203" i="84"/>
  <c r="CN203" i="84" s="1"/>
  <c r="BU203" i="84"/>
  <c r="BW203" i="84" s="1"/>
  <c r="BM203" i="84"/>
  <c r="AO203" i="84" s="1"/>
  <c r="BJ203" i="84"/>
  <c r="BK203" i="84" s="1"/>
  <c r="BA203" i="84"/>
  <c r="AY203" i="84"/>
  <c r="AX203" i="84"/>
  <c r="AW203" i="84"/>
  <c r="AK203" i="84"/>
  <c r="AE203" i="84"/>
  <c r="BN203" i="84"/>
  <c r="N203" i="84"/>
  <c r="AL203" i="84" s="1"/>
  <c r="M203" i="84"/>
  <c r="E203" i="84"/>
  <c r="A203" i="84"/>
  <c r="CQ202" i="84"/>
  <c r="CP202" i="84"/>
  <c r="CO202" i="84"/>
  <c r="CM202" i="84"/>
  <c r="I202" i="84" s="1"/>
  <c r="CJ202" i="84"/>
  <c r="CK202" i="84" s="1"/>
  <c r="CF202" i="84"/>
  <c r="CN202" i="84" s="1"/>
  <c r="BU202" i="84"/>
  <c r="BW202" i="84" s="1"/>
  <c r="BM202" i="84"/>
  <c r="BA202" i="84"/>
  <c r="AY202" i="84"/>
  <c r="AZ202" i="84" s="1"/>
  <c r="BE202" i="84" s="1"/>
  <c r="AX202" i="84"/>
  <c r="AW202" i="84"/>
  <c r="AK202" i="84"/>
  <c r="AF202" i="84"/>
  <c r="AE202" i="84"/>
  <c r="AO202" i="84" s="1"/>
  <c r="BN202" i="84"/>
  <c r="BB202" i="84" s="1"/>
  <c r="N202" i="84"/>
  <c r="AL202" i="84" s="1"/>
  <c r="M202" i="84"/>
  <c r="E202" i="84"/>
  <c r="A202" i="84"/>
  <c r="CQ201" i="84"/>
  <c r="CP201" i="84"/>
  <c r="CO201" i="84"/>
  <c r="CM201" i="84"/>
  <c r="CF201" i="84"/>
  <c r="BU201" i="84"/>
  <c r="BW201" i="84" s="1"/>
  <c r="BM201" i="84"/>
  <c r="BJ201" i="84"/>
  <c r="BA201" i="84"/>
  <c r="AY201" i="84"/>
  <c r="AX201" i="84"/>
  <c r="AW201" i="84"/>
  <c r="AK201" i="84"/>
  <c r="AF201" i="84"/>
  <c r="AE201" i="84"/>
  <c r="AJ201" i="84"/>
  <c r="N201" i="84"/>
  <c r="AL201" i="84" s="1"/>
  <c r="M201" i="84"/>
  <c r="I201" i="84"/>
  <c r="E201" i="84"/>
  <c r="A201" i="84"/>
  <c r="CQ200" i="84"/>
  <c r="CP200" i="84"/>
  <c r="CO200" i="84"/>
  <c r="CM200" i="84"/>
  <c r="CF200" i="84"/>
  <c r="CN200" i="84" s="1"/>
  <c r="BU200" i="84"/>
  <c r="BW200" i="84" s="1"/>
  <c r="BN200" i="84"/>
  <c r="BM200" i="84"/>
  <c r="AO200" i="84" s="1"/>
  <c r="BA200" i="84"/>
  <c r="AY200" i="84"/>
  <c r="AX200" i="84"/>
  <c r="AW200" i="84"/>
  <c r="AK200" i="84"/>
  <c r="AE200" i="84"/>
  <c r="N200" i="84"/>
  <c r="AL200" i="84" s="1"/>
  <c r="M200" i="84"/>
  <c r="E200" i="84"/>
  <c r="A200" i="84"/>
  <c r="CQ199" i="84"/>
  <c r="CP199" i="84"/>
  <c r="CO199" i="84"/>
  <c r="CN199" i="84"/>
  <c r="CR199" i="84" s="1"/>
  <c r="CM199" i="84"/>
  <c r="BJ199" i="84" s="1"/>
  <c r="CK199" i="84"/>
  <c r="CF199" i="84"/>
  <c r="CJ199" i="84" s="1"/>
  <c r="BU199" i="84"/>
  <c r="BW199" i="84" s="1"/>
  <c r="BN199" i="84"/>
  <c r="BB199" i="84" s="1"/>
  <c r="BM199" i="84"/>
  <c r="BA199" i="84"/>
  <c r="AY199" i="84"/>
  <c r="AX199" i="84"/>
  <c r="AW199" i="84"/>
  <c r="AZ199" i="84" s="1"/>
  <c r="BE199" i="84" s="1"/>
  <c r="AK199" i="84"/>
  <c r="AF199" i="84"/>
  <c r="AE199" i="84"/>
  <c r="N199" i="84"/>
  <c r="AL199" i="84" s="1"/>
  <c r="M199" i="84"/>
  <c r="I199" i="84"/>
  <c r="E199" i="84"/>
  <c r="A199" i="84"/>
  <c r="CQ198" i="84"/>
  <c r="CP198" i="84"/>
  <c r="CO198" i="84"/>
  <c r="CM198" i="84"/>
  <c r="CF198" i="84"/>
  <c r="BU198" i="84"/>
  <c r="BW198" i="84" s="1"/>
  <c r="BN198" i="84"/>
  <c r="BM198" i="84"/>
  <c r="BB198" i="84"/>
  <c r="BA198" i="84"/>
  <c r="AY198" i="84"/>
  <c r="AX198" i="84"/>
  <c r="AW198" i="84"/>
  <c r="AL198" i="84"/>
  <c r="AK198" i="84"/>
  <c r="AE198" i="84"/>
  <c r="N198" i="84"/>
  <c r="M198" i="84"/>
  <c r="E198" i="84"/>
  <c r="A198" i="84"/>
  <c r="CQ197" i="84"/>
  <c r="CR197" i="84" s="1"/>
  <c r="CS197" i="84" s="1"/>
  <c r="CP197" i="84"/>
  <c r="CO197" i="84"/>
  <c r="CM197" i="84"/>
  <c r="BJ197" i="84" s="1"/>
  <c r="CF197" i="84"/>
  <c r="CN197" i="84" s="1"/>
  <c r="BU197" i="84"/>
  <c r="BW197" i="84" s="1"/>
  <c r="BN197" i="84"/>
  <c r="BM197" i="84"/>
  <c r="BA197" i="84"/>
  <c r="AY197" i="84"/>
  <c r="AX197" i="84"/>
  <c r="AW197" i="84"/>
  <c r="AK197" i="84"/>
  <c r="AE197" i="84"/>
  <c r="AO197" i="84" s="1"/>
  <c r="N197" i="84"/>
  <c r="AL197" i="84" s="1"/>
  <c r="M197" i="84"/>
  <c r="I197" i="84"/>
  <c r="E197" i="84"/>
  <c r="A197" i="84"/>
  <c r="CQ196" i="84"/>
  <c r="CP196" i="84"/>
  <c r="CO196" i="84"/>
  <c r="CM196" i="84"/>
  <c r="CF196" i="84"/>
  <c r="CN196" i="84" s="1"/>
  <c r="CR196" i="84" s="1"/>
  <c r="BU196" i="84"/>
  <c r="BM196" i="84"/>
  <c r="BJ196" i="84"/>
  <c r="BA196" i="84"/>
  <c r="AY196" i="84"/>
  <c r="AX196" i="84"/>
  <c r="AW196" i="84"/>
  <c r="AZ196" i="84" s="1"/>
  <c r="AK196" i="84"/>
  <c r="AF196" i="84"/>
  <c r="AE196" i="84"/>
  <c r="N196" i="84"/>
  <c r="AL196" i="84" s="1"/>
  <c r="M196" i="84"/>
  <c r="I196" i="84"/>
  <c r="E196" i="84"/>
  <c r="A196" i="84"/>
  <c r="CQ195" i="84"/>
  <c r="CP195" i="84"/>
  <c r="CO195" i="84"/>
  <c r="CN195" i="84"/>
  <c r="CM195" i="84"/>
  <c r="CF195" i="84"/>
  <c r="CJ195" i="84" s="1"/>
  <c r="CK195" i="84" s="1"/>
  <c r="BW195" i="84"/>
  <c r="BU195" i="84"/>
  <c r="BM195" i="84"/>
  <c r="AO195" i="84" s="1"/>
  <c r="BJ195" i="84"/>
  <c r="BA195" i="84"/>
  <c r="AY195" i="84"/>
  <c r="AX195" i="84"/>
  <c r="AW195" i="84"/>
  <c r="AZ195" i="84" s="1"/>
  <c r="AL195" i="84"/>
  <c r="AK195" i="84"/>
  <c r="AE195" i="84"/>
  <c r="N195" i="84"/>
  <c r="M195" i="84"/>
  <c r="I195" i="84"/>
  <c r="E195" i="84"/>
  <c r="A195" i="84"/>
  <c r="CV194" i="84"/>
  <c r="CU194" i="84"/>
  <c r="CT194" i="84"/>
  <c r="CL194" i="84"/>
  <c r="CI194" i="84"/>
  <c r="CH194" i="84"/>
  <c r="CG194" i="84"/>
  <c r="CE194" i="84"/>
  <c r="CD194" i="84"/>
  <c r="CC194" i="84"/>
  <c r="CB194" i="84"/>
  <c r="CA194" i="84"/>
  <c r="BZ194" i="84"/>
  <c r="BY194" i="84"/>
  <c r="BV194" i="84"/>
  <c r="BT194" i="84"/>
  <c r="BR194" i="84"/>
  <c r="BQ194" i="84"/>
  <c r="BP194" i="84"/>
  <c r="BO194" i="84"/>
  <c r="BL194" i="84"/>
  <c r="BI194" i="84"/>
  <c r="BC194" i="84"/>
  <c r="AU194" i="84"/>
  <c r="AT194" i="84"/>
  <c r="AS194" i="84"/>
  <c r="AR194" i="84"/>
  <c r="AC194" i="84"/>
  <c r="AB194" i="84"/>
  <c r="AA194" i="84"/>
  <c r="Z194" i="84"/>
  <c r="Y194" i="84"/>
  <c r="X194" i="84"/>
  <c r="W194" i="84"/>
  <c r="V194" i="84"/>
  <c r="U194" i="84"/>
  <c r="T194" i="84"/>
  <c r="O194" i="84"/>
  <c r="H194" i="84"/>
  <c r="G194" i="84"/>
  <c r="CQ193" i="84"/>
  <c r="CP193" i="84"/>
  <c r="CO193" i="84"/>
  <c r="CM193" i="84"/>
  <c r="BJ193" i="84" s="1"/>
  <c r="AJ193" i="84" s="1"/>
  <c r="CF193" i="84"/>
  <c r="CN193" i="84" s="1"/>
  <c r="BW193" i="84"/>
  <c r="BU193" i="84"/>
  <c r="BM193" i="84"/>
  <c r="BA193" i="84"/>
  <c r="AY193" i="84"/>
  <c r="AX193" i="84"/>
  <c r="AW193" i="84"/>
  <c r="AK193" i="84"/>
  <c r="AE193" i="84"/>
  <c r="AO193" i="84" s="1"/>
  <c r="N193" i="84"/>
  <c r="AL193" i="84" s="1"/>
  <c r="M193" i="84"/>
  <c r="E193" i="84"/>
  <c r="A193" i="84"/>
  <c r="CQ192" i="84"/>
  <c r="CP192" i="84"/>
  <c r="CO192" i="84"/>
  <c r="CN192" i="84"/>
  <c r="CM192" i="84"/>
  <c r="BJ192" i="84" s="1"/>
  <c r="CK192" i="84"/>
  <c r="CJ192" i="84"/>
  <c r="BU192" i="84"/>
  <c r="BW192" i="84" s="1"/>
  <c r="BM192" i="84"/>
  <c r="BA192" i="84"/>
  <c r="AY192" i="84"/>
  <c r="AX192" i="84"/>
  <c r="AW192" i="84"/>
  <c r="AK192" i="84"/>
  <c r="AE192" i="84"/>
  <c r="BN192" i="84"/>
  <c r="N192" i="84"/>
  <c r="AL192" i="84" s="1"/>
  <c r="M192" i="84"/>
  <c r="E192" i="84"/>
  <c r="A192" i="84"/>
  <c r="CQ191" i="84"/>
  <c r="CP191" i="84"/>
  <c r="CO191" i="84"/>
  <c r="CM191" i="84"/>
  <c r="CF191" i="84"/>
  <c r="CJ191" i="84" s="1"/>
  <c r="CK191" i="84" s="1"/>
  <c r="BU191" i="84"/>
  <c r="BW191" i="84" s="1"/>
  <c r="BN191" i="84"/>
  <c r="BB191" i="84" s="1"/>
  <c r="BM191" i="84"/>
  <c r="BA191" i="84"/>
  <c r="AY191" i="84"/>
  <c r="AX191" i="84"/>
  <c r="AW191" i="84"/>
  <c r="AK191" i="84"/>
  <c r="AE191" i="84"/>
  <c r="N191" i="84"/>
  <c r="AL191" i="84" s="1"/>
  <c r="M191" i="84"/>
  <c r="E191" i="84"/>
  <c r="A191" i="84"/>
  <c r="CQ190" i="84"/>
  <c r="CP190" i="84"/>
  <c r="CO190" i="84"/>
  <c r="CM190" i="84"/>
  <c r="CF190" i="84"/>
  <c r="CN190" i="84" s="1"/>
  <c r="CR190" i="84" s="1"/>
  <c r="BU190" i="84"/>
  <c r="BW190" i="84" s="1"/>
  <c r="BM190" i="84"/>
  <c r="BJ190" i="84"/>
  <c r="BA190" i="84"/>
  <c r="AY190" i="84"/>
  <c r="AX190" i="84"/>
  <c r="AW190" i="84"/>
  <c r="AK190" i="84"/>
  <c r="AE190" i="84"/>
  <c r="BN190" i="84"/>
  <c r="BB190" i="84" s="1"/>
  <c r="N190" i="84"/>
  <c r="AL190" i="84" s="1"/>
  <c r="M190" i="84"/>
  <c r="I190" i="84"/>
  <c r="E190" i="84"/>
  <c r="A190" i="84"/>
  <c r="CQ189" i="84"/>
  <c r="CP189" i="84"/>
  <c r="CR189" i="84" s="1"/>
  <c r="CO189" i="84"/>
  <c r="CM189" i="84"/>
  <c r="I189" i="84" s="1"/>
  <c r="CF189" i="84"/>
  <c r="CN189" i="84" s="1"/>
  <c r="BU189" i="84"/>
  <c r="BW189" i="84" s="1"/>
  <c r="BN189" i="84"/>
  <c r="BB189" i="84" s="1"/>
  <c r="BM189" i="84"/>
  <c r="BJ189" i="84"/>
  <c r="AJ189" i="84" s="1"/>
  <c r="BA189" i="84"/>
  <c r="AY189" i="84"/>
  <c r="AX189" i="84"/>
  <c r="AW189" i="84"/>
  <c r="AO189" i="84"/>
  <c r="AL189" i="84"/>
  <c r="AK189" i="84"/>
  <c r="AE189" i="84"/>
  <c r="AF189" i="84"/>
  <c r="N189" i="84"/>
  <c r="M189" i="84"/>
  <c r="E189" i="84"/>
  <c r="A189" i="84"/>
  <c r="CQ188" i="84"/>
  <c r="CP188" i="84"/>
  <c r="CO188" i="84"/>
  <c r="CM188" i="84"/>
  <c r="I188" i="84" s="1"/>
  <c r="CF188" i="84"/>
  <c r="BU188" i="84"/>
  <c r="BW188" i="84" s="1"/>
  <c r="BM188" i="84"/>
  <c r="BJ188" i="84"/>
  <c r="BA188" i="84"/>
  <c r="AY188" i="84"/>
  <c r="AX188" i="84"/>
  <c r="AW188" i="84"/>
  <c r="AZ188" i="84" s="1"/>
  <c r="AK188" i="84"/>
  <c r="AE188" i="84"/>
  <c r="BN188" i="84"/>
  <c r="N188" i="84"/>
  <c r="AL188" i="84" s="1"/>
  <c r="M188" i="84"/>
  <c r="E188" i="84"/>
  <c r="A188" i="84"/>
  <c r="CQ187" i="84"/>
  <c r="CP187" i="84"/>
  <c r="CO187" i="84"/>
  <c r="CM187" i="84"/>
  <c r="I187" i="84" s="1"/>
  <c r="CF187" i="84"/>
  <c r="CJ187" i="84" s="1"/>
  <c r="CK187" i="84" s="1"/>
  <c r="BW187" i="84"/>
  <c r="BU187" i="84"/>
  <c r="BM187" i="84"/>
  <c r="AO187" i="84" s="1"/>
  <c r="BA187" i="84"/>
  <c r="AY187" i="84"/>
  <c r="AX187" i="84"/>
  <c r="AW187" i="84"/>
  <c r="AK187" i="84"/>
  <c r="AE187" i="84"/>
  <c r="N187" i="84"/>
  <c r="AL187" i="84" s="1"/>
  <c r="M187" i="84"/>
  <c r="E187" i="84"/>
  <c r="A187" i="84"/>
  <c r="CQ186" i="84"/>
  <c r="CP186" i="84"/>
  <c r="CO186" i="84"/>
  <c r="CN186" i="84"/>
  <c r="CM186" i="84"/>
  <c r="I186" i="84" s="1"/>
  <c r="CF186" i="84"/>
  <c r="CJ186" i="84" s="1"/>
  <c r="CK186" i="84" s="1"/>
  <c r="BU186" i="84"/>
  <c r="BW186" i="84" s="1"/>
  <c r="BM186" i="84"/>
  <c r="AO186" i="84" s="1"/>
  <c r="BK186" i="84"/>
  <c r="AN186" i="84" s="1"/>
  <c r="BJ186" i="84"/>
  <c r="AI186" i="84" s="1"/>
  <c r="BA186" i="84"/>
  <c r="AY186" i="84"/>
  <c r="AX186" i="84"/>
  <c r="AW186" i="84"/>
  <c r="AL186" i="84"/>
  <c r="AK186" i="84"/>
  <c r="AE186" i="84"/>
  <c r="N186" i="84"/>
  <c r="M186" i="84"/>
  <c r="E186" i="84"/>
  <c r="A186" i="84"/>
  <c r="CQ185" i="84"/>
  <c r="CP185" i="84"/>
  <c r="CO185" i="84"/>
  <c r="CM185" i="84"/>
  <c r="CF185" i="84"/>
  <c r="BU185" i="84"/>
  <c r="BW185" i="84" s="1"/>
  <c r="BM185" i="84"/>
  <c r="AO185" i="84" s="1"/>
  <c r="BA185" i="84"/>
  <c r="AY185" i="84"/>
  <c r="AX185" i="84"/>
  <c r="AW185" i="84"/>
  <c r="AK185" i="84"/>
  <c r="AE185" i="84"/>
  <c r="N185" i="84"/>
  <c r="AL185" i="84" s="1"/>
  <c r="M185" i="84"/>
  <c r="I185" i="84"/>
  <c r="E185" i="84"/>
  <c r="A185" i="84"/>
  <c r="CQ184" i="84"/>
  <c r="CP184" i="84"/>
  <c r="CO184" i="84"/>
  <c r="CM184" i="84"/>
  <c r="I184" i="84" s="1"/>
  <c r="CJ184" i="84"/>
  <c r="CK184" i="84" s="1"/>
  <c r="CF184" i="84"/>
  <c r="CN184" i="84" s="1"/>
  <c r="BU184" i="84"/>
  <c r="BW184" i="84" s="1"/>
  <c r="BN184" i="84"/>
  <c r="BM184" i="84"/>
  <c r="BA184" i="84"/>
  <c r="AY184" i="84"/>
  <c r="AX184" i="84"/>
  <c r="AW184" i="84"/>
  <c r="AZ184" i="84" s="1"/>
  <c r="AL184" i="84"/>
  <c r="AK184" i="84"/>
  <c r="AF184" i="84"/>
  <c r="AE184" i="84"/>
  <c r="N184" i="84"/>
  <c r="M184" i="84"/>
  <c r="E184" i="84"/>
  <c r="A184" i="84"/>
  <c r="CQ183" i="84"/>
  <c r="CP183" i="84"/>
  <c r="CO183" i="84"/>
  <c r="CM183" i="84"/>
  <c r="I183" i="84" s="1"/>
  <c r="CF183" i="84"/>
  <c r="CN183" i="84" s="1"/>
  <c r="BU183" i="84"/>
  <c r="BW183" i="84" s="1"/>
  <c r="BM183" i="84"/>
  <c r="AO183" i="84" s="1"/>
  <c r="BJ183" i="84"/>
  <c r="BA183" i="84"/>
  <c r="AY183" i="84"/>
  <c r="AX183" i="84"/>
  <c r="AW183" i="84"/>
  <c r="AK183" i="84"/>
  <c r="AE183" i="84"/>
  <c r="S180" i="84"/>
  <c r="N183" i="84"/>
  <c r="AL183" i="84" s="1"/>
  <c r="M183" i="84"/>
  <c r="E183" i="84"/>
  <c r="A183" i="84"/>
  <c r="CQ182" i="84"/>
  <c r="CP182" i="84"/>
  <c r="CO182" i="84"/>
  <c r="CN182" i="84"/>
  <c r="CM182" i="84"/>
  <c r="CK182" i="84"/>
  <c r="CF182" i="84"/>
  <c r="CJ182" i="84" s="1"/>
  <c r="BU182" i="84"/>
  <c r="BW182" i="84" s="1"/>
  <c r="BM182" i="84"/>
  <c r="BM180" i="84" s="1"/>
  <c r="BA182" i="84"/>
  <c r="AY182" i="84"/>
  <c r="AX182" i="84"/>
  <c r="AW182" i="84"/>
  <c r="AZ182" i="84" s="1"/>
  <c r="AO182" i="84"/>
  <c r="AK182" i="84"/>
  <c r="AE182" i="84"/>
  <c r="AD180" i="84"/>
  <c r="BN182" i="84"/>
  <c r="N182" i="84"/>
  <c r="AL182" i="84" s="1"/>
  <c r="M182" i="84"/>
  <c r="E182" i="84"/>
  <c r="A182" i="84"/>
  <c r="CQ181" i="84"/>
  <c r="CP181" i="84"/>
  <c r="CO181" i="84"/>
  <c r="CM181" i="84"/>
  <c r="CJ181" i="84"/>
  <c r="CK181" i="84" s="1"/>
  <c r="CF181" i="84"/>
  <c r="CN181" i="84" s="1"/>
  <c r="BU181" i="84"/>
  <c r="BW181" i="84" s="1"/>
  <c r="BM181" i="84"/>
  <c r="BD180" i="84"/>
  <c r="BA181" i="84"/>
  <c r="AY181" i="84"/>
  <c r="AX181" i="84"/>
  <c r="AW181" i="84"/>
  <c r="AL181" i="84"/>
  <c r="AK181" i="84"/>
  <c r="AE181" i="84"/>
  <c r="AO181" i="84" s="1"/>
  <c r="Q180" i="84"/>
  <c r="P180" i="84"/>
  <c r="N181" i="84"/>
  <c r="M181" i="84"/>
  <c r="E181" i="84"/>
  <c r="A181" i="84"/>
  <c r="CV180" i="84"/>
  <c r="CU180" i="84"/>
  <c r="CT180" i="84"/>
  <c r="CL180" i="84"/>
  <c r="CI180" i="84"/>
  <c r="CH180" i="84"/>
  <c r="CG180" i="84"/>
  <c r="CE180" i="84"/>
  <c r="CD180" i="84"/>
  <c r="CC180" i="84"/>
  <c r="CB180" i="84"/>
  <c r="CA180" i="84"/>
  <c r="BZ180" i="84"/>
  <c r="BY180" i="84"/>
  <c r="BV180" i="84"/>
  <c r="BT180" i="84"/>
  <c r="BR180" i="84"/>
  <c r="BQ180" i="84"/>
  <c r="BP180" i="84"/>
  <c r="BO180" i="84"/>
  <c r="BL180" i="84"/>
  <c r="BI180" i="84"/>
  <c r="BC180" i="84"/>
  <c r="AU180" i="84"/>
  <c r="AT180" i="84"/>
  <c r="AS180" i="84"/>
  <c r="AR180" i="84"/>
  <c r="AC180" i="84"/>
  <c r="AB180" i="84"/>
  <c r="AA180" i="84"/>
  <c r="Z180" i="84"/>
  <c r="Y180" i="84"/>
  <c r="X180" i="84"/>
  <c r="W180" i="84"/>
  <c r="V180" i="84"/>
  <c r="U180" i="84"/>
  <c r="T180" i="84"/>
  <c r="O180" i="84"/>
  <c r="H180" i="84"/>
  <c r="G180" i="84"/>
  <c r="CQ179" i="84"/>
  <c r="CP179" i="84"/>
  <c r="CO179" i="84"/>
  <c r="CM179" i="84"/>
  <c r="BJ179" i="84" s="1"/>
  <c r="CJ179" i="84"/>
  <c r="CK179" i="84" s="1"/>
  <c r="CF179" i="84"/>
  <c r="CN179" i="84" s="1"/>
  <c r="CR179" i="84" s="1"/>
  <c r="J179" i="84" s="1"/>
  <c r="BW179" i="84"/>
  <c r="BU179" i="84"/>
  <c r="BN179" i="84"/>
  <c r="BM179" i="84"/>
  <c r="BA179" i="84"/>
  <c r="AY179" i="84"/>
  <c r="AX179" i="84"/>
  <c r="AW179" i="84"/>
  <c r="AZ179" i="84" s="1"/>
  <c r="AL179" i="84"/>
  <c r="AK179" i="84"/>
  <c r="AE179" i="84"/>
  <c r="N179" i="84"/>
  <c r="M179" i="84"/>
  <c r="I179" i="84"/>
  <c r="E179" i="84"/>
  <c r="A179" i="84"/>
  <c r="CR178" i="84"/>
  <c r="CQ178" i="84"/>
  <c r="CP178" i="84"/>
  <c r="CO178" i="84"/>
  <c r="CM178" i="84"/>
  <c r="BJ178" i="84" s="1"/>
  <c r="CF178" i="84"/>
  <c r="CN178" i="84" s="1"/>
  <c r="BU178" i="84"/>
  <c r="BW178" i="84" s="1"/>
  <c r="BN178" i="84"/>
  <c r="BM178" i="84"/>
  <c r="AO178" i="84" s="1"/>
  <c r="BK178" i="84"/>
  <c r="BA178" i="84"/>
  <c r="AY178" i="84"/>
  <c r="AX178" i="84"/>
  <c r="AW178" i="84"/>
  <c r="AK178" i="84"/>
  <c r="AF178" i="84"/>
  <c r="AE178" i="84"/>
  <c r="S169" i="84"/>
  <c r="AJ178" i="84"/>
  <c r="N178" i="84"/>
  <c r="AL178" i="84" s="1"/>
  <c r="M178" i="84"/>
  <c r="E178" i="84"/>
  <c r="A178" i="84"/>
  <c r="CQ177" i="84"/>
  <c r="CP177" i="84"/>
  <c r="CO177" i="84"/>
  <c r="CN177" i="84"/>
  <c r="CM177" i="84"/>
  <c r="CJ177" i="84"/>
  <c r="CK177" i="84" s="1"/>
  <c r="CF177" i="84"/>
  <c r="BU177" i="84"/>
  <c r="BW177" i="84" s="1"/>
  <c r="BM177" i="84"/>
  <c r="AO177" i="84" s="1"/>
  <c r="BA177" i="84"/>
  <c r="AY177" i="84"/>
  <c r="AX177" i="84"/>
  <c r="AW177" i="84"/>
  <c r="AL177" i="84"/>
  <c r="AK177" i="84"/>
  <c r="AE177" i="84"/>
  <c r="N177" i="84"/>
  <c r="M177" i="84"/>
  <c r="E177" i="84"/>
  <c r="A177" i="84"/>
  <c r="CQ176" i="84"/>
  <c r="CP176" i="84"/>
  <c r="CO176" i="84"/>
  <c r="CM176" i="84"/>
  <c r="I176" i="84" s="1"/>
  <c r="CF176" i="84"/>
  <c r="CN176" i="84" s="1"/>
  <c r="BU176" i="84"/>
  <c r="BW176" i="84" s="1"/>
  <c r="BM176" i="84"/>
  <c r="AO176" i="84" s="1"/>
  <c r="BK176" i="84"/>
  <c r="BJ176" i="84"/>
  <c r="BA176" i="84"/>
  <c r="AY176" i="84"/>
  <c r="AX176" i="84"/>
  <c r="AW176" i="84"/>
  <c r="AL176" i="84"/>
  <c r="AK176" i="84"/>
  <c r="AE176" i="84"/>
  <c r="N176" i="84"/>
  <c r="M176" i="84"/>
  <c r="E176" i="84"/>
  <c r="A176" i="84"/>
  <c r="CQ175" i="84"/>
  <c r="CP175" i="84"/>
  <c r="CO175" i="84"/>
  <c r="CM175" i="84"/>
  <c r="CJ175" i="84"/>
  <c r="CK175" i="84" s="1"/>
  <c r="CF175" i="84"/>
  <c r="CN175" i="84" s="1"/>
  <c r="CR175" i="84" s="1"/>
  <c r="J175" i="84" s="1"/>
  <c r="BU175" i="84"/>
  <c r="BW175" i="84" s="1"/>
  <c r="BN175" i="84"/>
  <c r="BM175" i="84"/>
  <c r="BA175" i="84"/>
  <c r="AY175" i="84"/>
  <c r="AX175" i="84"/>
  <c r="AW175" i="84"/>
  <c r="AK175" i="84"/>
  <c r="AE175" i="84"/>
  <c r="AO175" i="84" s="1"/>
  <c r="N175" i="84"/>
  <c r="AL175" i="84" s="1"/>
  <c r="M175" i="84"/>
  <c r="E175" i="84"/>
  <c r="A175" i="84"/>
  <c r="CQ174" i="84"/>
  <c r="CP174" i="84"/>
  <c r="CO174" i="84"/>
  <c r="CN174" i="84"/>
  <c r="CR174" i="84" s="1"/>
  <c r="J174" i="84" s="1"/>
  <c r="CM174" i="84"/>
  <c r="CF174" i="84"/>
  <c r="CJ174" i="84" s="1"/>
  <c r="CK174" i="84" s="1"/>
  <c r="BU174" i="84"/>
  <c r="BW174" i="84" s="1"/>
  <c r="BM174" i="84"/>
  <c r="BA174" i="84"/>
  <c r="AY174" i="84"/>
  <c r="AX174" i="84"/>
  <c r="AW174" i="84"/>
  <c r="AZ174" i="84" s="1"/>
  <c r="AK174" i="84"/>
  <c r="AE174" i="84"/>
  <c r="N174" i="84"/>
  <c r="AL174" i="84" s="1"/>
  <c r="M174" i="84"/>
  <c r="E174" i="84"/>
  <c r="A174" i="84"/>
  <c r="CQ173" i="84"/>
  <c r="CP173" i="84"/>
  <c r="CO173" i="84"/>
  <c r="CM173" i="84"/>
  <c r="CF173" i="84"/>
  <c r="CJ173" i="84" s="1"/>
  <c r="CK173" i="84" s="1"/>
  <c r="BU173" i="84"/>
  <c r="BW173" i="84" s="1"/>
  <c r="BM173" i="84"/>
  <c r="AO173" i="84" s="1"/>
  <c r="BA173" i="84"/>
  <c r="AY173" i="84"/>
  <c r="AX173" i="84"/>
  <c r="AW173" i="84"/>
  <c r="AK173" i="84"/>
  <c r="AE173" i="84"/>
  <c r="N173" i="84"/>
  <c r="AL173" i="84" s="1"/>
  <c r="M173" i="84"/>
  <c r="E173" i="84"/>
  <c r="A173" i="84"/>
  <c r="CQ172" i="84"/>
  <c r="CP172" i="84"/>
  <c r="CO172" i="84"/>
  <c r="CM172" i="84"/>
  <c r="CJ172" i="84"/>
  <c r="CK172" i="84" s="1"/>
  <c r="CF172" i="84"/>
  <c r="CN172" i="84" s="1"/>
  <c r="BW172" i="84"/>
  <c r="BU172" i="84"/>
  <c r="BM172" i="84"/>
  <c r="BA172" i="84"/>
  <c r="AY172" i="84"/>
  <c r="AX172" i="84"/>
  <c r="AW172" i="84"/>
  <c r="AZ172" i="84" s="1"/>
  <c r="AO172" i="84"/>
  <c r="AL172" i="84"/>
  <c r="AK172" i="84"/>
  <c r="AE172" i="84"/>
  <c r="Q169" i="84"/>
  <c r="N172" i="84"/>
  <c r="M172" i="84"/>
  <c r="E172" i="84"/>
  <c r="A172" i="84"/>
  <c r="CQ171" i="84"/>
  <c r="CP171" i="84"/>
  <c r="CO171" i="84"/>
  <c r="CM171" i="84"/>
  <c r="I171" i="84" s="1"/>
  <c r="CF171" i="84"/>
  <c r="CN171" i="84" s="1"/>
  <c r="CR171" i="84" s="1"/>
  <c r="J171" i="84" s="1"/>
  <c r="BU171" i="84"/>
  <c r="BW171" i="84" s="1"/>
  <c r="BM171" i="84"/>
  <c r="BA171" i="84"/>
  <c r="AY171" i="84"/>
  <c r="AX171" i="84"/>
  <c r="AW171" i="84"/>
  <c r="AK171" i="84"/>
  <c r="AE171" i="84"/>
  <c r="N171" i="84"/>
  <c r="AL171" i="84" s="1"/>
  <c r="M171" i="84"/>
  <c r="E171" i="84"/>
  <c r="A171" i="84"/>
  <c r="CQ170" i="84"/>
  <c r="CP170" i="84"/>
  <c r="CO170" i="84"/>
  <c r="CN170" i="84"/>
  <c r="CM170" i="84"/>
  <c r="CJ170" i="84"/>
  <c r="CF170" i="84"/>
  <c r="BU170" i="84"/>
  <c r="BW170" i="84" s="1"/>
  <c r="BM170" i="84"/>
  <c r="BA170" i="84"/>
  <c r="AY170" i="84"/>
  <c r="AX170" i="84"/>
  <c r="AW170" i="84"/>
  <c r="AZ170" i="84" s="1"/>
  <c r="AO170" i="84"/>
  <c r="AK170" i="84"/>
  <c r="AE170" i="84"/>
  <c r="BN170" i="84"/>
  <c r="BB170" i="84" s="1"/>
  <c r="N170" i="84"/>
  <c r="M170" i="84"/>
  <c r="I170" i="84"/>
  <c r="E170" i="84"/>
  <c r="A170" i="84"/>
  <c r="CV169" i="84"/>
  <c r="CU169" i="84"/>
  <c r="CT169" i="84"/>
  <c r="CP169" i="84"/>
  <c r="CL169" i="84"/>
  <c r="CI169" i="84"/>
  <c r="CH169" i="84"/>
  <c r="CG169" i="84"/>
  <c r="CE169" i="84"/>
  <c r="CD169" i="84"/>
  <c r="CC169" i="84"/>
  <c r="CB169" i="84"/>
  <c r="CA169" i="84"/>
  <c r="BZ169" i="84"/>
  <c r="BY169" i="84"/>
  <c r="BV169" i="84"/>
  <c r="BT169" i="84"/>
  <c r="BR169" i="84"/>
  <c r="BQ169" i="84"/>
  <c r="BP169" i="84"/>
  <c r="BO169" i="84"/>
  <c r="BL169" i="84"/>
  <c r="BI169" i="84"/>
  <c r="BC169" i="84"/>
  <c r="AX169" i="84"/>
  <c r="AU169" i="84"/>
  <c r="AT169" i="84"/>
  <c r="AS169" i="84"/>
  <c r="AR169" i="84"/>
  <c r="AC169" i="84"/>
  <c r="AB169" i="84"/>
  <c r="AA169" i="84"/>
  <c r="Z169" i="84"/>
  <c r="Y169" i="84"/>
  <c r="X169" i="84"/>
  <c r="W169" i="84"/>
  <c r="V169" i="84"/>
  <c r="U169" i="84"/>
  <c r="T169" i="84"/>
  <c r="R169" i="84"/>
  <c r="O169" i="84"/>
  <c r="H169" i="84"/>
  <c r="G169" i="84"/>
  <c r="CQ168" i="84"/>
  <c r="CP168" i="84"/>
  <c r="CO168" i="84"/>
  <c r="CN168" i="84"/>
  <c r="CM168" i="84"/>
  <c r="CF168" i="84"/>
  <c r="CJ168" i="84" s="1"/>
  <c r="CK168" i="84" s="1"/>
  <c r="BU168" i="84"/>
  <c r="BW168" i="84" s="1"/>
  <c r="BM168" i="84"/>
  <c r="AO168" i="84" s="1"/>
  <c r="BJ168" i="84"/>
  <c r="BA168" i="84"/>
  <c r="AY168" i="84"/>
  <c r="AX168" i="84"/>
  <c r="AW168" i="84"/>
  <c r="AK168" i="84"/>
  <c r="AE168" i="84"/>
  <c r="N168" i="84"/>
  <c r="AL168" i="84" s="1"/>
  <c r="M168" i="84"/>
  <c r="I168" i="84"/>
  <c r="E168" i="84"/>
  <c r="A168" i="84"/>
  <c r="CQ167" i="84"/>
  <c r="CP167" i="84"/>
  <c r="CO167" i="84"/>
  <c r="CM167" i="84"/>
  <c r="I167" i="84" s="1"/>
  <c r="CF167" i="84"/>
  <c r="CN167" i="84" s="1"/>
  <c r="BU167" i="84"/>
  <c r="BW167" i="84" s="1"/>
  <c r="BM167" i="84"/>
  <c r="BJ167" i="84"/>
  <c r="BK167" i="84" s="1"/>
  <c r="AN167" i="84" s="1"/>
  <c r="BA167" i="84"/>
  <c r="AY167" i="84"/>
  <c r="AX167" i="84"/>
  <c r="AW167" i="84"/>
  <c r="AZ167" i="84" s="1"/>
  <c r="AL167" i="84"/>
  <c r="AK167" i="84"/>
  <c r="AE167" i="84"/>
  <c r="AO167" i="84" s="1"/>
  <c r="N167" i="84"/>
  <c r="M167" i="84"/>
  <c r="E167" i="84"/>
  <c r="A167" i="84"/>
  <c r="CQ166" i="84"/>
  <c r="CP166" i="84"/>
  <c r="CO166" i="84"/>
  <c r="CN166" i="84"/>
  <c r="CM166" i="84"/>
  <c r="CJ166" i="84"/>
  <c r="CK166" i="84" s="1"/>
  <c r="CF166" i="84"/>
  <c r="BU166" i="84"/>
  <c r="BW166" i="84" s="1"/>
  <c r="BM166" i="84"/>
  <c r="BA166" i="84"/>
  <c r="AY166" i="84"/>
  <c r="AX166" i="84"/>
  <c r="AW166" i="84"/>
  <c r="AO166" i="84"/>
  <c r="AK166" i="84"/>
  <c r="AE166" i="84"/>
  <c r="N166" i="84"/>
  <c r="AL166" i="84" s="1"/>
  <c r="M166" i="84"/>
  <c r="E166" i="84"/>
  <c r="A166" i="84"/>
  <c r="CQ165" i="84"/>
  <c r="CP165" i="84"/>
  <c r="CO165" i="84"/>
  <c r="CM165" i="84"/>
  <c r="CF165" i="84"/>
  <c r="CJ165" i="84" s="1"/>
  <c r="CK165" i="84" s="1"/>
  <c r="BW165" i="84"/>
  <c r="BU165" i="84"/>
  <c r="BM165" i="84"/>
  <c r="AO165" i="84" s="1"/>
  <c r="BA165" i="84"/>
  <c r="AY165" i="84"/>
  <c r="AX165" i="84"/>
  <c r="AW165" i="84"/>
  <c r="AZ165" i="84" s="1"/>
  <c r="AL165" i="84"/>
  <c r="AK165" i="84"/>
  <c r="AE165" i="84"/>
  <c r="N165" i="84"/>
  <c r="M165" i="84"/>
  <c r="E165" i="84"/>
  <c r="A165" i="84"/>
  <c r="CQ164" i="84"/>
  <c r="CP164" i="84"/>
  <c r="CO164" i="84"/>
  <c r="CM164" i="84"/>
  <c r="CF164" i="84"/>
  <c r="CJ164" i="84" s="1"/>
  <c r="CK164" i="84" s="1"/>
  <c r="BU164" i="84"/>
  <c r="BW164" i="84" s="1"/>
  <c r="BM164" i="84"/>
  <c r="AO164" i="84" s="1"/>
  <c r="BA164" i="84"/>
  <c r="AY164" i="84"/>
  <c r="AX164" i="84"/>
  <c r="AW164" i="84"/>
  <c r="AP156" i="84"/>
  <c r="AK164" i="84"/>
  <c r="AE164" i="84"/>
  <c r="N164" i="84"/>
  <c r="AL164" i="84" s="1"/>
  <c r="M164" i="84"/>
  <c r="E164" i="84"/>
  <c r="A164" i="84"/>
  <c r="CQ163" i="84"/>
  <c r="CP163" i="84"/>
  <c r="CO163" i="84"/>
  <c r="CN163" i="84"/>
  <c r="CM163" i="84"/>
  <c r="CK163" i="84"/>
  <c r="CJ163" i="84"/>
  <c r="BU163" i="84"/>
  <c r="BW163" i="84" s="1"/>
  <c r="BM163" i="84"/>
  <c r="BD156" i="84"/>
  <c r="BA163" i="84"/>
  <c r="AY163" i="84"/>
  <c r="AX163" i="84"/>
  <c r="AW163" i="84"/>
  <c r="AK163" i="84"/>
  <c r="AE163" i="84"/>
  <c r="N163" i="84"/>
  <c r="AL163" i="84" s="1"/>
  <c r="M163" i="84"/>
  <c r="E163" i="84"/>
  <c r="A163" i="84"/>
  <c r="CQ162" i="84"/>
  <c r="CP162" i="84"/>
  <c r="CO162" i="84"/>
  <c r="CM162" i="84"/>
  <c r="I162" i="84" s="1"/>
  <c r="CF162" i="84"/>
  <c r="BU162" i="84"/>
  <c r="BW162" i="84" s="1"/>
  <c r="BM162" i="84"/>
  <c r="AO162" i="84" s="1"/>
  <c r="BA162" i="84"/>
  <c r="AY162" i="84"/>
  <c r="AX162" i="84"/>
  <c r="AW162" i="84"/>
  <c r="AZ162" i="84" s="1"/>
  <c r="AK162" i="84"/>
  <c r="AE162" i="84"/>
  <c r="BN162" i="84"/>
  <c r="N162" i="84"/>
  <c r="AL162" i="84" s="1"/>
  <c r="M162" i="84"/>
  <c r="E162" i="84"/>
  <c r="A162" i="84"/>
  <c r="CQ161" i="84"/>
  <c r="CP161" i="84"/>
  <c r="CO161" i="84"/>
  <c r="CM161" i="84"/>
  <c r="I161" i="84" s="1"/>
  <c r="CF161" i="84"/>
  <c r="BW161" i="84"/>
  <c r="BU161" i="84"/>
  <c r="BM161" i="84"/>
  <c r="AO161" i="84" s="1"/>
  <c r="BA161" i="84"/>
  <c r="AY161" i="84"/>
  <c r="AX161" i="84"/>
  <c r="AW161" i="84"/>
  <c r="AZ161" i="84" s="1"/>
  <c r="AL161" i="84"/>
  <c r="AK161" i="84"/>
  <c r="AE161" i="84"/>
  <c r="N161" i="84"/>
  <c r="M161" i="84"/>
  <c r="E161" i="84"/>
  <c r="A161" i="84"/>
  <c r="CQ160" i="84"/>
  <c r="CP160" i="84"/>
  <c r="CO160" i="84"/>
  <c r="CM160" i="84"/>
  <c r="I160" i="84" s="1"/>
  <c r="CF160" i="84"/>
  <c r="CN160" i="84" s="1"/>
  <c r="CR160" i="84" s="1"/>
  <c r="BU160" i="84"/>
  <c r="BW160" i="84" s="1"/>
  <c r="BM160" i="84"/>
  <c r="AO160" i="84" s="1"/>
  <c r="BJ160" i="84"/>
  <c r="BA160" i="84"/>
  <c r="AY160" i="84"/>
  <c r="AX160" i="84"/>
  <c r="AW160" i="84"/>
  <c r="AK160" i="84"/>
  <c r="AE160" i="84"/>
  <c r="BN160" i="84"/>
  <c r="BB160" i="84" s="1"/>
  <c r="N160" i="84"/>
  <c r="AL160" i="84" s="1"/>
  <c r="M160" i="84"/>
  <c r="E160" i="84"/>
  <c r="A160" i="84"/>
  <c r="CQ159" i="84"/>
  <c r="CP159" i="84"/>
  <c r="CO159" i="84"/>
  <c r="CM159" i="84"/>
  <c r="I159" i="84" s="1"/>
  <c r="CJ159" i="84"/>
  <c r="CK159" i="84" s="1"/>
  <c r="CF159" i="84"/>
  <c r="CN159" i="84" s="1"/>
  <c r="BW159" i="84"/>
  <c r="BU159" i="84"/>
  <c r="BM159" i="84"/>
  <c r="BA159" i="84"/>
  <c r="AY159" i="84"/>
  <c r="AX159" i="84"/>
  <c r="AW159" i="84"/>
  <c r="AL159" i="84"/>
  <c r="AK159" i="84"/>
  <c r="AF159" i="84"/>
  <c r="AE159" i="84"/>
  <c r="AO159" i="84" s="1"/>
  <c r="BN159" i="84"/>
  <c r="N159" i="84"/>
  <c r="M159" i="84"/>
  <c r="E159" i="84"/>
  <c r="A159" i="84"/>
  <c r="CQ158" i="84"/>
  <c r="CP158" i="84"/>
  <c r="CO158" i="84"/>
  <c r="CM158" i="84"/>
  <c r="CF158" i="84"/>
  <c r="BU158" i="84"/>
  <c r="BN158" i="84"/>
  <c r="BB158" i="84" s="1"/>
  <c r="BM158" i="84"/>
  <c r="BJ158" i="84"/>
  <c r="BA158" i="84"/>
  <c r="AY158" i="84"/>
  <c r="AX158" i="84"/>
  <c r="AW158" i="84"/>
  <c r="AK158" i="84"/>
  <c r="AF158" i="84"/>
  <c r="AE158" i="84"/>
  <c r="N158" i="84"/>
  <c r="AL158" i="84" s="1"/>
  <c r="M158" i="84"/>
  <c r="I158" i="84"/>
  <c r="E158" i="84"/>
  <c r="A158" i="84"/>
  <c r="CQ157" i="84"/>
  <c r="CP157" i="84"/>
  <c r="CO157" i="84"/>
  <c r="CN157" i="84"/>
  <c r="CM157" i="84"/>
  <c r="BJ157" i="84" s="1"/>
  <c r="CJ157" i="84"/>
  <c r="CK157" i="84" s="1"/>
  <c r="CF157" i="84"/>
  <c r="BU157" i="84"/>
  <c r="BW157" i="84" s="1"/>
  <c r="BN157" i="84"/>
  <c r="BM157" i="84"/>
  <c r="BA157" i="84"/>
  <c r="AY157" i="84"/>
  <c r="AZ157" i="84" s="1"/>
  <c r="AX157" i="84"/>
  <c r="AW157" i="84"/>
  <c r="AL157" i="84"/>
  <c r="AK157" i="84"/>
  <c r="AF157" i="84"/>
  <c r="AE157" i="84"/>
  <c r="N157" i="84"/>
  <c r="M157" i="84"/>
  <c r="I157" i="84"/>
  <c r="E157" i="84"/>
  <c r="A157" i="84"/>
  <c r="CV156" i="84"/>
  <c r="CU156" i="84"/>
  <c r="CT156" i="84"/>
  <c r="CL156" i="84"/>
  <c r="CI156" i="84"/>
  <c r="CH156" i="84"/>
  <c r="CG156" i="84"/>
  <c r="CE156" i="84"/>
  <c r="CD156" i="84"/>
  <c r="CC156" i="84"/>
  <c r="CB156" i="84"/>
  <c r="CA156" i="84"/>
  <c r="BZ156" i="84"/>
  <c r="BY156" i="84"/>
  <c r="BV156" i="84"/>
  <c r="BT156" i="84"/>
  <c r="BR156" i="84"/>
  <c r="BQ156" i="84"/>
  <c r="BP156" i="84"/>
  <c r="BO156" i="84"/>
  <c r="BL156" i="84"/>
  <c r="BI156" i="84"/>
  <c r="BC156" i="84"/>
  <c r="AU156" i="84"/>
  <c r="AT156" i="84"/>
  <c r="AS156" i="84"/>
  <c r="AR156" i="84"/>
  <c r="AC156" i="84"/>
  <c r="AB156" i="84"/>
  <c r="AA156" i="84"/>
  <c r="Z156" i="84"/>
  <c r="Y156" i="84"/>
  <c r="X156" i="84"/>
  <c r="W156" i="84"/>
  <c r="V156" i="84"/>
  <c r="U156" i="84"/>
  <c r="T156" i="84"/>
  <c r="O156" i="84"/>
  <c r="H156" i="84"/>
  <c r="G156" i="84"/>
  <c r="CQ155" i="84"/>
  <c r="CP155" i="84"/>
  <c r="CO155" i="84"/>
  <c r="CM155" i="84"/>
  <c r="BJ155" i="84" s="1"/>
  <c r="AJ155" i="84" s="1"/>
  <c r="CF155" i="84"/>
  <c r="CJ155" i="84" s="1"/>
  <c r="CK155" i="84" s="1"/>
  <c r="BU155" i="84"/>
  <c r="BW155" i="84" s="1"/>
  <c r="BM155" i="84"/>
  <c r="AO155" i="84" s="1"/>
  <c r="BA155" i="84"/>
  <c r="AY155" i="84"/>
  <c r="AX155" i="84"/>
  <c r="AW155" i="84"/>
  <c r="AZ155" i="84" s="1"/>
  <c r="AL155" i="84"/>
  <c r="AK155" i="84"/>
  <c r="AE155" i="84"/>
  <c r="N155" i="84"/>
  <c r="M155" i="84"/>
  <c r="E155" i="84"/>
  <c r="A155" i="84"/>
  <c r="CQ154" i="84"/>
  <c r="CP154" i="84"/>
  <c r="CO154" i="84"/>
  <c r="CM154" i="84"/>
  <c r="CF154" i="84"/>
  <c r="CN154" i="84" s="1"/>
  <c r="BU154" i="84"/>
  <c r="BW154" i="84" s="1"/>
  <c r="BM154" i="84"/>
  <c r="BA154" i="84"/>
  <c r="AY154" i="84"/>
  <c r="AX154" i="84"/>
  <c r="AW154" i="84"/>
  <c r="AL154" i="84"/>
  <c r="AK154" i="84"/>
  <c r="AE154" i="84"/>
  <c r="N154" i="84"/>
  <c r="M154" i="84"/>
  <c r="E154" i="84"/>
  <c r="A154" i="84"/>
  <c r="CQ153" i="84"/>
  <c r="CP153" i="84"/>
  <c r="CO153" i="84"/>
  <c r="CM153" i="84"/>
  <c r="CF153" i="84"/>
  <c r="BU153" i="84"/>
  <c r="BW153" i="84" s="1"/>
  <c r="BM153" i="84"/>
  <c r="AO153" i="84" s="1"/>
  <c r="BD143" i="84"/>
  <c r="BA153" i="84"/>
  <c r="AY153" i="84"/>
  <c r="AX153" i="84"/>
  <c r="AW153" i="84"/>
  <c r="AZ153" i="84" s="1"/>
  <c r="AK153" i="84"/>
  <c r="AE153" i="84"/>
  <c r="BN153" i="84"/>
  <c r="BB153" i="84" s="1"/>
  <c r="N153" i="84"/>
  <c r="AL153" i="84" s="1"/>
  <c r="M153" i="84"/>
  <c r="I153" i="84"/>
  <c r="E153" i="84"/>
  <c r="A153" i="84"/>
  <c r="CQ152" i="84"/>
  <c r="CP152" i="84"/>
  <c r="CO152" i="84"/>
  <c r="CM152" i="84"/>
  <c r="I152" i="84" s="1"/>
  <c r="CF152" i="84"/>
  <c r="CN152" i="84" s="1"/>
  <c r="BU152" i="84"/>
  <c r="BW152" i="84" s="1"/>
  <c r="BM152" i="84"/>
  <c r="AO152" i="84" s="1"/>
  <c r="BA152" i="84"/>
  <c r="AY152" i="84"/>
  <c r="AX152" i="84"/>
  <c r="AW152" i="84"/>
  <c r="AK152" i="84"/>
  <c r="AE152" i="84"/>
  <c r="N152" i="84"/>
  <c r="AL152" i="84" s="1"/>
  <c r="M152" i="84"/>
  <c r="E152" i="84"/>
  <c r="A152" i="84"/>
  <c r="CQ151" i="84"/>
  <c r="CP151" i="84"/>
  <c r="CO151" i="84"/>
  <c r="CM151" i="84"/>
  <c r="I151" i="84" s="1"/>
  <c r="CF151" i="84"/>
  <c r="BU151" i="84"/>
  <c r="BW151" i="84" s="1"/>
  <c r="BM151" i="84"/>
  <c r="AO151" i="84" s="1"/>
  <c r="BJ151" i="84"/>
  <c r="BA151" i="84"/>
  <c r="AY151" i="84"/>
  <c r="AX151" i="84"/>
  <c r="AW151" i="84"/>
  <c r="AK151" i="84"/>
  <c r="AE151" i="84"/>
  <c r="BN151" i="84"/>
  <c r="N151" i="84"/>
  <c r="AL151" i="84" s="1"/>
  <c r="M151" i="84"/>
  <c r="E151" i="84"/>
  <c r="A151" i="84"/>
  <c r="CQ150" i="84"/>
  <c r="CP150" i="84"/>
  <c r="CO150" i="84"/>
  <c r="CM150" i="84"/>
  <c r="I150" i="84" s="1"/>
  <c r="CJ150" i="84"/>
  <c r="CK150" i="84" s="1"/>
  <c r="CF150" i="84"/>
  <c r="CN150" i="84" s="1"/>
  <c r="BU150" i="84"/>
  <c r="BW150" i="84" s="1"/>
  <c r="BM150" i="84"/>
  <c r="BA150" i="84"/>
  <c r="AY150" i="84"/>
  <c r="AX150" i="84"/>
  <c r="AW150" i="84"/>
  <c r="AZ150" i="84" s="1"/>
  <c r="AL150" i="84"/>
  <c r="AK150" i="84"/>
  <c r="AE150" i="84"/>
  <c r="AO150" i="84" s="1"/>
  <c r="BN150" i="84"/>
  <c r="N150" i="84"/>
  <c r="M150" i="84"/>
  <c r="E150" i="84"/>
  <c r="A150" i="84"/>
  <c r="CQ149" i="84"/>
  <c r="CP149" i="84"/>
  <c r="CO149" i="84"/>
  <c r="CM149" i="84"/>
  <c r="CF149" i="84"/>
  <c r="BU149" i="84"/>
  <c r="BW149" i="84" s="1"/>
  <c r="BN149" i="84"/>
  <c r="BB149" i="84" s="1"/>
  <c r="BM149" i="84"/>
  <c r="BJ149" i="84"/>
  <c r="BA149" i="84"/>
  <c r="AY149" i="84"/>
  <c r="AX149" i="84"/>
  <c r="AZ149" i="84" s="1"/>
  <c r="AW149" i="84"/>
  <c r="AK149" i="84"/>
  <c r="AF149" i="84"/>
  <c r="AE149" i="84"/>
  <c r="N149" i="84"/>
  <c r="AL149" i="84" s="1"/>
  <c r="M149" i="84"/>
  <c r="I149" i="84"/>
  <c r="E149" i="84"/>
  <c r="A149" i="84"/>
  <c r="CR148" i="84"/>
  <c r="J148" i="84" s="1"/>
  <c r="CQ148" i="84"/>
  <c r="CP148" i="84"/>
  <c r="CO148" i="84"/>
  <c r="CN148" i="84"/>
  <c r="CM148" i="84"/>
  <c r="BJ148" i="84" s="1"/>
  <c r="CJ148" i="84"/>
  <c r="CK148" i="84" s="1"/>
  <c r="CF148" i="84"/>
  <c r="BU148" i="84"/>
  <c r="BW148" i="84" s="1"/>
  <c r="BN148" i="84"/>
  <c r="BM148" i="84"/>
  <c r="BA148" i="84"/>
  <c r="AY148" i="84"/>
  <c r="AX148" i="84"/>
  <c r="AW148" i="84"/>
  <c r="AK148" i="84"/>
  <c r="AF148" i="84"/>
  <c r="AE148" i="84"/>
  <c r="N148" i="84"/>
  <c r="AL148" i="84" s="1"/>
  <c r="M148" i="84"/>
  <c r="I148" i="84"/>
  <c r="E148" i="84"/>
  <c r="A148" i="84"/>
  <c r="CQ147" i="84"/>
  <c r="CP147" i="84"/>
  <c r="CO147" i="84"/>
  <c r="CM147" i="84"/>
  <c r="BJ147" i="84" s="1"/>
  <c r="BK147" i="84" s="1"/>
  <c r="CF147" i="84"/>
  <c r="CN147" i="84" s="1"/>
  <c r="BU147" i="84"/>
  <c r="BW147" i="84" s="1"/>
  <c r="BN147" i="84"/>
  <c r="BB147" i="84" s="1"/>
  <c r="BM147" i="84"/>
  <c r="AO147" i="84" s="1"/>
  <c r="BA147" i="84"/>
  <c r="AY147" i="84"/>
  <c r="AX147" i="84"/>
  <c r="AW147" i="84"/>
  <c r="AK147" i="84"/>
  <c r="AE147" i="84"/>
  <c r="AJ147" i="84"/>
  <c r="N147" i="84"/>
  <c r="AL147" i="84" s="1"/>
  <c r="M147" i="84"/>
  <c r="E147" i="84"/>
  <c r="A147" i="84"/>
  <c r="CQ146" i="84"/>
  <c r="CP146" i="84"/>
  <c r="CO146" i="84"/>
  <c r="CM146" i="84"/>
  <c r="I146" i="84" s="1"/>
  <c r="CF146" i="84"/>
  <c r="CN146" i="84" s="1"/>
  <c r="BU146" i="84"/>
  <c r="BN146" i="84"/>
  <c r="BB146" i="84" s="1"/>
  <c r="BM146" i="84"/>
  <c r="AO146" i="84" s="1"/>
  <c r="BJ146" i="84"/>
  <c r="AJ146" i="84" s="1"/>
  <c r="BA146" i="84"/>
  <c r="AY146" i="84"/>
  <c r="AX146" i="84"/>
  <c r="AW146" i="84"/>
  <c r="AL146" i="84"/>
  <c r="AK146" i="84"/>
  <c r="AE146" i="84"/>
  <c r="N146" i="84"/>
  <c r="M146" i="84"/>
  <c r="E146" i="84"/>
  <c r="A146" i="84"/>
  <c r="CQ145" i="84"/>
  <c r="CP145" i="84"/>
  <c r="CO145" i="84"/>
  <c r="CM145" i="84"/>
  <c r="CF145" i="84"/>
  <c r="CN145" i="84" s="1"/>
  <c r="BU145" i="84"/>
  <c r="BW145" i="84" s="1"/>
  <c r="BM145" i="84"/>
  <c r="BA145" i="84"/>
  <c r="AY145" i="84"/>
  <c r="AX145" i="84"/>
  <c r="AW145" i="84"/>
  <c r="AK145" i="84"/>
  <c r="AE145" i="84"/>
  <c r="BN145" i="84"/>
  <c r="N145" i="84"/>
  <c r="AL145" i="84" s="1"/>
  <c r="M145" i="84"/>
  <c r="E145" i="84"/>
  <c r="A145" i="84"/>
  <c r="CQ144" i="84"/>
  <c r="CP144" i="84"/>
  <c r="CM144" i="84"/>
  <c r="CG144" i="84"/>
  <c r="CF144" i="84"/>
  <c r="BU144" i="84"/>
  <c r="BW144" i="84" s="1"/>
  <c r="BM144" i="84"/>
  <c r="BJ144" i="84"/>
  <c r="BK144" i="84" s="1"/>
  <c r="BA144" i="84"/>
  <c r="AY144" i="84"/>
  <c r="AX144" i="84"/>
  <c r="AW144" i="84"/>
  <c r="AK144" i="84"/>
  <c r="AE144" i="84"/>
  <c r="S143" i="84"/>
  <c r="N144" i="84"/>
  <c r="AL144" i="84" s="1"/>
  <c r="M144" i="84"/>
  <c r="I144" i="84"/>
  <c r="E144" i="84"/>
  <c r="A144" i="84"/>
  <c r="B85" i="84" s="1"/>
  <c r="CV143" i="84"/>
  <c r="CU143" i="84"/>
  <c r="CT143" i="84"/>
  <c r="CL143" i="84"/>
  <c r="CI143" i="84"/>
  <c r="CH143" i="84"/>
  <c r="CE143" i="84"/>
  <c r="CD143" i="84"/>
  <c r="CC143" i="84"/>
  <c r="CB143" i="84"/>
  <c r="CA143" i="84"/>
  <c r="BZ143" i="84"/>
  <c r="BY143" i="84"/>
  <c r="BV143" i="84"/>
  <c r="BT143" i="84"/>
  <c r="BR143" i="84"/>
  <c r="BQ143" i="84"/>
  <c r="BP143" i="84"/>
  <c r="BO143" i="84"/>
  <c r="BL143" i="84"/>
  <c r="BI143" i="84"/>
  <c r="BC143" i="84"/>
  <c r="AU143" i="84"/>
  <c r="AT143" i="84"/>
  <c r="AS143" i="84"/>
  <c r="AR143" i="84"/>
  <c r="AP143" i="84"/>
  <c r="AC143" i="84"/>
  <c r="AB143" i="84"/>
  <c r="AA143" i="84"/>
  <c r="Z143" i="84"/>
  <c r="Y143" i="84"/>
  <c r="X143" i="84"/>
  <c r="W143" i="84"/>
  <c r="V143" i="84"/>
  <c r="U143" i="84"/>
  <c r="T143" i="84"/>
  <c r="O143" i="84"/>
  <c r="H143" i="84"/>
  <c r="G143" i="84"/>
  <c r="CQ142" i="84"/>
  <c r="CP142" i="84"/>
  <c r="CO142" i="84"/>
  <c r="CM142" i="84"/>
  <c r="CF142" i="84"/>
  <c r="CN142" i="84" s="1"/>
  <c r="BW142" i="84"/>
  <c r="BU142" i="84"/>
  <c r="BM142" i="84"/>
  <c r="BA142" i="84"/>
  <c r="AY142" i="84"/>
  <c r="AX142" i="84"/>
  <c r="AW142" i="84"/>
  <c r="AL142" i="84"/>
  <c r="AK142" i="84"/>
  <c r="AE142" i="84"/>
  <c r="N142" i="84"/>
  <c r="M142" i="84"/>
  <c r="E142" i="84"/>
  <c r="A142" i="84"/>
  <c r="CQ141" i="84"/>
  <c r="CP141" i="84"/>
  <c r="CO141" i="84"/>
  <c r="CM141" i="84"/>
  <c r="CF141" i="84"/>
  <c r="BU141" i="84"/>
  <c r="BW141" i="84" s="1"/>
  <c r="BM141" i="84"/>
  <c r="AO141" i="84" s="1"/>
  <c r="BJ141" i="84"/>
  <c r="BK141" i="84" s="1"/>
  <c r="BA141" i="84"/>
  <c r="AY141" i="84"/>
  <c r="AX141" i="84"/>
  <c r="AW141" i="84"/>
  <c r="AK141" i="84"/>
  <c r="AE141" i="84"/>
  <c r="BN141" i="84"/>
  <c r="BB141" i="84" s="1"/>
  <c r="N141" i="84"/>
  <c r="AL141" i="84" s="1"/>
  <c r="M141" i="84"/>
  <c r="I141" i="84"/>
  <c r="E141" i="84"/>
  <c r="A141" i="84"/>
  <c r="CQ140" i="84"/>
  <c r="CP140" i="84"/>
  <c r="CO140" i="84"/>
  <c r="CM140" i="84"/>
  <c r="CF140" i="84"/>
  <c r="BU140" i="84"/>
  <c r="BW140" i="84" s="1"/>
  <c r="BM140" i="84"/>
  <c r="BA140" i="84"/>
  <c r="AY140" i="84"/>
  <c r="AX140" i="84"/>
  <c r="AW140" i="84"/>
  <c r="AK140" i="84"/>
  <c r="AE140" i="84"/>
  <c r="AO140" i="84" s="1"/>
  <c r="BN140" i="84"/>
  <c r="BB140" i="84" s="1"/>
  <c r="N140" i="84"/>
  <c r="AL140" i="84" s="1"/>
  <c r="M140" i="84"/>
  <c r="E140" i="84"/>
  <c r="A140" i="84"/>
  <c r="CQ139" i="84"/>
  <c r="CP139" i="84"/>
  <c r="CO139" i="84"/>
  <c r="CM139" i="84"/>
  <c r="I139" i="84" s="1"/>
  <c r="CF139" i="84"/>
  <c r="BU139" i="84"/>
  <c r="BW139" i="84" s="1"/>
  <c r="BN139" i="84"/>
  <c r="BB139" i="84" s="1"/>
  <c r="BM139" i="84"/>
  <c r="BJ139" i="84"/>
  <c r="BA139" i="84"/>
  <c r="AY139" i="84"/>
  <c r="AX139" i="84"/>
  <c r="AW139" i="84"/>
  <c r="AZ139" i="84" s="1"/>
  <c r="AK139" i="84"/>
  <c r="AF139" i="84"/>
  <c r="AE139" i="84"/>
  <c r="N139" i="84"/>
  <c r="AL139" i="84" s="1"/>
  <c r="M139" i="84"/>
  <c r="E139" i="84"/>
  <c r="A139" i="84"/>
  <c r="CQ138" i="84"/>
  <c r="CP138" i="84"/>
  <c r="CO138" i="84"/>
  <c r="CN138" i="84"/>
  <c r="CM138" i="84"/>
  <c r="BJ138" i="84" s="1"/>
  <c r="CF138" i="84"/>
  <c r="CJ138" i="84" s="1"/>
  <c r="CK138" i="84" s="1"/>
  <c r="BU138" i="84"/>
  <c r="BW138" i="84" s="1"/>
  <c r="BN138" i="84"/>
  <c r="BM138" i="84"/>
  <c r="AO138" i="84" s="1"/>
  <c r="BB138" i="84"/>
  <c r="BA138" i="84"/>
  <c r="AY138" i="84"/>
  <c r="AX138" i="84"/>
  <c r="AW138" i="84"/>
  <c r="AK138" i="84"/>
  <c r="AF138" i="84"/>
  <c r="AE138" i="84"/>
  <c r="N138" i="84"/>
  <c r="AL138" i="84" s="1"/>
  <c r="M138" i="84"/>
  <c r="I138" i="84"/>
  <c r="E138" i="84"/>
  <c r="A138" i="84"/>
  <c r="CQ137" i="84"/>
  <c r="CP137" i="84"/>
  <c r="CO137" i="84"/>
  <c r="CM137" i="84"/>
  <c r="BJ137" i="84" s="1"/>
  <c r="CF137" i="84"/>
  <c r="BU137" i="84"/>
  <c r="BW137" i="84" s="1"/>
  <c r="BN137" i="84"/>
  <c r="BB137" i="84" s="1"/>
  <c r="BM137" i="84"/>
  <c r="BA137" i="84"/>
  <c r="AY137" i="84"/>
  <c r="AX137" i="84"/>
  <c r="AW137" i="84"/>
  <c r="AK137" i="84"/>
  <c r="AE137" i="84"/>
  <c r="N137" i="84"/>
  <c r="AL137" i="84" s="1"/>
  <c r="M137" i="84"/>
  <c r="E137" i="84"/>
  <c r="A137" i="84"/>
  <c r="CQ136" i="84"/>
  <c r="CP136" i="84"/>
  <c r="CO136" i="84"/>
  <c r="CM136" i="84"/>
  <c r="CF136" i="84"/>
  <c r="BU136" i="84"/>
  <c r="BW136" i="84" s="1"/>
  <c r="BN136" i="84"/>
  <c r="BB136" i="84" s="1"/>
  <c r="BM136" i="84"/>
  <c r="BJ136" i="84"/>
  <c r="BA136" i="84"/>
  <c r="AY136" i="84"/>
  <c r="AX136" i="84"/>
  <c r="AW136" i="84"/>
  <c r="AZ136" i="84" s="1"/>
  <c r="BE136" i="84" s="1"/>
  <c r="AK136" i="84"/>
  <c r="AF136" i="84"/>
  <c r="AE136" i="84"/>
  <c r="N136" i="84"/>
  <c r="AL136" i="84" s="1"/>
  <c r="M136" i="84"/>
  <c r="I136" i="84"/>
  <c r="E136" i="84"/>
  <c r="A136" i="84"/>
  <c r="CQ135" i="84"/>
  <c r="CR135" i="84" s="1"/>
  <c r="CP135" i="84"/>
  <c r="CO135" i="84"/>
  <c r="CM135" i="84"/>
  <c r="I135" i="84" s="1"/>
  <c r="CF135" i="84"/>
  <c r="CN135" i="84" s="1"/>
  <c r="BU135" i="84"/>
  <c r="BW135" i="84" s="1"/>
  <c r="BN135" i="84"/>
  <c r="BB135" i="84" s="1"/>
  <c r="BM135" i="84"/>
  <c r="BJ135" i="84"/>
  <c r="BA135" i="84"/>
  <c r="AY135" i="84"/>
  <c r="AX135" i="84"/>
  <c r="AW135" i="84"/>
  <c r="AK135" i="84"/>
  <c r="AE135" i="84"/>
  <c r="N135" i="84"/>
  <c r="AL135" i="84" s="1"/>
  <c r="M135" i="84"/>
  <c r="E135" i="84"/>
  <c r="A135" i="84"/>
  <c r="CQ134" i="84"/>
  <c r="CP134" i="84"/>
  <c r="CO134" i="84"/>
  <c r="CN134" i="84"/>
  <c r="CM134" i="84"/>
  <c r="BJ134" i="84" s="1"/>
  <c r="CF134" i="84"/>
  <c r="CJ134" i="84" s="1"/>
  <c r="CK134" i="84" s="1"/>
  <c r="BU134" i="84"/>
  <c r="BM134" i="84"/>
  <c r="BA134" i="84"/>
  <c r="AY134" i="84"/>
  <c r="AX134" i="84"/>
  <c r="AZ134" i="84" s="1"/>
  <c r="AW134" i="84"/>
  <c r="AK134" i="84"/>
  <c r="AE134" i="84"/>
  <c r="N134" i="84"/>
  <c r="AL134" i="84" s="1"/>
  <c r="M134" i="84"/>
  <c r="E134" i="84"/>
  <c r="A134" i="84"/>
  <c r="CQ133" i="84"/>
  <c r="CP133" i="84"/>
  <c r="CO133" i="84"/>
  <c r="CM133" i="84"/>
  <c r="CF133" i="84"/>
  <c r="CJ133" i="84" s="1"/>
  <c r="CK133" i="84" s="1"/>
  <c r="BW133" i="84"/>
  <c r="BU133" i="84"/>
  <c r="BM133" i="84"/>
  <c r="AO133" i="84" s="1"/>
  <c r="BA133" i="84"/>
  <c r="AY133" i="84"/>
  <c r="AX133" i="84"/>
  <c r="AW133" i="84"/>
  <c r="AK133" i="84"/>
  <c r="AE133" i="84"/>
  <c r="N133" i="84"/>
  <c r="AL133" i="84" s="1"/>
  <c r="M133" i="84"/>
  <c r="E133" i="84"/>
  <c r="A133" i="84"/>
  <c r="CQ132" i="84"/>
  <c r="CP132" i="84"/>
  <c r="CP130" i="84" s="1"/>
  <c r="CO132" i="84"/>
  <c r="CN132" i="84"/>
  <c r="CM132" i="84"/>
  <c r="I132" i="84" s="1"/>
  <c r="CJ132" i="84"/>
  <c r="CK132" i="84" s="1"/>
  <c r="BU132" i="84"/>
  <c r="BW132" i="84" s="1"/>
  <c r="BM132" i="84"/>
  <c r="BJ132" i="84"/>
  <c r="BA132" i="84"/>
  <c r="AY132" i="84"/>
  <c r="AX132" i="84"/>
  <c r="AW132" i="84"/>
  <c r="AO132" i="84"/>
  <c r="AK132" i="84"/>
  <c r="AE132" i="84"/>
  <c r="N132" i="84"/>
  <c r="AL132" i="84" s="1"/>
  <c r="M132" i="84"/>
  <c r="E132" i="84"/>
  <c r="A132" i="84"/>
  <c r="CQ131" i="84"/>
  <c r="CP131" i="84"/>
  <c r="CO131" i="84"/>
  <c r="CM131" i="84"/>
  <c r="CF131" i="84"/>
  <c r="CN131" i="84" s="1"/>
  <c r="CR131" i="84" s="1"/>
  <c r="J131" i="84" s="1"/>
  <c r="BU131" i="84"/>
  <c r="BW131" i="84" s="1"/>
  <c r="BN131" i="84"/>
  <c r="BM131" i="84"/>
  <c r="BA131" i="84"/>
  <c r="AY131" i="84"/>
  <c r="AX131" i="84"/>
  <c r="AW131" i="84"/>
  <c r="AK131" i="84"/>
  <c r="AE131" i="84"/>
  <c r="R130" i="84"/>
  <c r="N131" i="84"/>
  <c r="AL131" i="84" s="1"/>
  <c r="M131" i="84"/>
  <c r="E131" i="84"/>
  <c r="A131" i="84"/>
  <c r="CV130" i="84"/>
  <c r="CU130" i="84"/>
  <c r="CT130" i="84"/>
  <c r="CL130" i="84"/>
  <c r="CI130" i="84"/>
  <c r="CH130" i="84"/>
  <c r="CG130" i="84"/>
  <c r="CE130" i="84"/>
  <c r="CD130" i="84"/>
  <c r="CC130" i="84"/>
  <c r="CB130" i="84"/>
  <c r="CA130" i="84"/>
  <c r="BZ130" i="84"/>
  <c r="BY130" i="84"/>
  <c r="BV130" i="84"/>
  <c r="BT130" i="84"/>
  <c r="BR130" i="84"/>
  <c r="BQ130" i="84"/>
  <c r="BP130" i="84"/>
  <c r="BO130" i="84"/>
  <c r="BL130" i="84"/>
  <c r="BI130" i="84"/>
  <c r="BC130" i="84"/>
  <c r="AU130" i="84"/>
  <c r="AT130" i="84"/>
  <c r="AS130" i="84"/>
  <c r="AR130" i="84"/>
  <c r="AC130" i="84"/>
  <c r="AB130" i="84"/>
  <c r="AA130" i="84"/>
  <c r="Z130" i="84"/>
  <c r="Y130" i="84"/>
  <c r="X130" i="84"/>
  <c r="W130" i="84"/>
  <c r="V130" i="84"/>
  <c r="U130" i="84"/>
  <c r="T130" i="84"/>
  <c r="O130" i="84"/>
  <c r="H130" i="84"/>
  <c r="G130" i="84"/>
  <c r="CQ129" i="84"/>
  <c r="CP129" i="84"/>
  <c r="CO129" i="84"/>
  <c r="CM129" i="84"/>
  <c r="BJ129" i="84" s="1"/>
  <c r="BK129" i="84" s="1"/>
  <c r="CF129" i="84"/>
  <c r="BU129" i="84"/>
  <c r="BW129" i="84" s="1"/>
  <c r="BN129" i="84"/>
  <c r="BM129" i="84"/>
  <c r="AO129" i="84" s="1"/>
  <c r="BA129" i="84"/>
  <c r="AY129" i="84"/>
  <c r="AX129" i="84"/>
  <c r="AW129" i="84"/>
  <c r="AZ129" i="84" s="1"/>
  <c r="AK129" i="84"/>
  <c r="AE129" i="84"/>
  <c r="N129" i="84"/>
  <c r="AL129" i="84" s="1"/>
  <c r="M129" i="84"/>
  <c r="E129" i="84"/>
  <c r="A129" i="84"/>
  <c r="CQ128" i="84"/>
  <c r="CP128" i="84"/>
  <c r="CO128" i="84"/>
  <c r="CM128" i="84"/>
  <c r="BJ128" i="84" s="1"/>
  <c r="BK128" i="84" s="1"/>
  <c r="CF128" i="84"/>
  <c r="BU128" i="84"/>
  <c r="BW128" i="84" s="1"/>
  <c r="BM128" i="84"/>
  <c r="BA128" i="84"/>
  <c r="AY128" i="84"/>
  <c r="AX128" i="84"/>
  <c r="AW128" i="84"/>
  <c r="AK128" i="84"/>
  <c r="AE128" i="84"/>
  <c r="BN128" i="84"/>
  <c r="N128" i="84"/>
  <c r="AL128" i="84" s="1"/>
  <c r="M128" i="84"/>
  <c r="E128" i="84"/>
  <c r="A128" i="84"/>
  <c r="CQ127" i="84"/>
  <c r="CP127" i="84"/>
  <c r="CO127" i="84"/>
  <c r="CM127" i="84"/>
  <c r="I127" i="84" s="1"/>
  <c r="CF127" i="84"/>
  <c r="BU127" i="84"/>
  <c r="BW127" i="84" s="1"/>
  <c r="BM127" i="84"/>
  <c r="BJ127" i="84"/>
  <c r="BK127" i="84" s="1"/>
  <c r="AG127" i="84" s="1"/>
  <c r="BA127" i="84"/>
  <c r="AY127" i="84"/>
  <c r="AX127" i="84"/>
  <c r="AW127" i="84"/>
  <c r="AL127" i="84"/>
  <c r="AK127" i="84"/>
  <c r="AK118" i="84" s="1"/>
  <c r="AE127" i="84"/>
  <c r="AE118" i="84" s="1"/>
  <c r="AD118" i="84"/>
  <c r="BN127" i="84"/>
  <c r="BB127" i="84" s="1"/>
  <c r="N127" i="84"/>
  <c r="M127" i="84"/>
  <c r="E127" i="84"/>
  <c r="A127" i="84"/>
  <c r="CQ126" i="84"/>
  <c r="CP126" i="84"/>
  <c r="CO126" i="84"/>
  <c r="CN126" i="84"/>
  <c r="CM126" i="84"/>
  <c r="CJ126" i="84"/>
  <c r="CK126" i="84" s="1"/>
  <c r="CF126" i="84"/>
  <c r="BU126" i="84"/>
  <c r="BW126" i="84" s="1"/>
  <c r="BM126" i="84"/>
  <c r="BK126" i="84"/>
  <c r="BJ126" i="84"/>
  <c r="BA126" i="84"/>
  <c r="AY126" i="84"/>
  <c r="AX126" i="84"/>
  <c r="AW126" i="84"/>
  <c r="AO126" i="84"/>
  <c r="AK126" i="84"/>
  <c r="AE126" i="84"/>
  <c r="BN126" i="84"/>
  <c r="BB126" i="84" s="1"/>
  <c r="N126" i="84"/>
  <c r="AL126" i="84" s="1"/>
  <c r="M126" i="84"/>
  <c r="I126" i="84"/>
  <c r="E126" i="84"/>
  <c r="A126" i="84"/>
  <c r="CQ125" i="84"/>
  <c r="CP125" i="84"/>
  <c r="CO125" i="84"/>
  <c r="CM125" i="84"/>
  <c r="BJ125" i="84" s="1"/>
  <c r="CF125" i="84"/>
  <c r="CJ125" i="84" s="1"/>
  <c r="CK125" i="84" s="1"/>
  <c r="BW125" i="84"/>
  <c r="BU125" i="84"/>
  <c r="BM125" i="84"/>
  <c r="BA125" i="84"/>
  <c r="AY125" i="84"/>
  <c r="AX125" i="84"/>
  <c r="AW125" i="84"/>
  <c r="AZ125" i="84" s="1"/>
  <c r="AL125" i="84"/>
  <c r="AK125" i="84"/>
  <c r="AE125" i="84"/>
  <c r="N125" i="84"/>
  <c r="M125" i="84"/>
  <c r="E125" i="84"/>
  <c r="A125" i="84"/>
  <c r="CQ124" i="84"/>
  <c r="CP124" i="84"/>
  <c r="CO124" i="84"/>
  <c r="CN124" i="84"/>
  <c r="CM124" i="84"/>
  <c r="CJ124" i="84"/>
  <c r="CK124" i="84" s="1"/>
  <c r="BU124" i="84"/>
  <c r="BW124" i="84" s="1"/>
  <c r="BM124" i="84"/>
  <c r="BA124" i="84"/>
  <c r="AY124" i="84"/>
  <c r="AX124" i="84"/>
  <c r="AW124" i="84"/>
  <c r="AL124" i="84"/>
  <c r="AK124" i="84"/>
  <c r="AE124" i="84"/>
  <c r="Q118" i="84"/>
  <c r="N124" i="84"/>
  <c r="M124" i="84"/>
  <c r="E124" i="84"/>
  <c r="A124" i="84"/>
  <c r="CQ123" i="84"/>
  <c r="CP123" i="84"/>
  <c r="CO123" i="84"/>
  <c r="CM123" i="84"/>
  <c r="CF123" i="84"/>
  <c r="BU123" i="84"/>
  <c r="BW123" i="84" s="1"/>
  <c r="BN123" i="84"/>
  <c r="BM123" i="84"/>
  <c r="BA123" i="84"/>
  <c r="AY123" i="84"/>
  <c r="AY118" i="84" s="1"/>
  <c r="AX123" i="84"/>
  <c r="AW123" i="84"/>
  <c r="AZ123" i="84" s="1"/>
  <c r="AK123" i="84"/>
  <c r="AE123" i="84"/>
  <c r="AF123" i="84"/>
  <c r="N123" i="84"/>
  <c r="AL123" i="84" s="1"/>
  <c r="M123" i="84"/>
  <c r="E123" i="84"/>
  <c r="A123" i="84"/>
  <c r="CQ122" i="84"/>
  <c r="CP122" i="84"/>
  <c r="CO122" i="84"/>
  <c r="CM122" i="84"/>
  <c r="CF122" i="84"/>
  <c r="BU122" i="84"/>
  <c r="BW122" i="84" s="1"/>
  <c r="BM122" i="84"/>
  <c r="BD118" i="84"/>
  <c r="BA122" i="84"/>
  <c r="AY122" i="84"/>
  <c r="AX122" i="84"/>
  <c r="AW122" i="84"/>
  <c r="AZ122" i="84" s="1"/>
  <c r="AO122" i="84"/>
  <c r="AK122" i="84"/>
  <c r="AE122" i="84"/>
  <c r="BN122" i="84"/>
  <c r="N122" i="84"/>
  <c r="AL122" i="84" s="1"/>
  <c r="M122" i="84"/>
  <c r="I122" i="84"/>
  <c r="E122" i="84"/>
  <c r="A122" i="84"/>
  <c r="CQ121" i="84"/>
  <c r="CP121" i="84"/>
  <c r="CO121" i="84"/>
  <c r="CM121" i="84"/>
  <c r="CF121" i="84"/>
  <c r="CN121" i="84" s="1"/>
  <c r="BW121" i="84"/>
  <c r="BU121" i="84"/>
  <c r="BM121" i="84"/>
  <c r="BA121" i="84"/>
  <c r="AY121" i="84"/>
  <c r="AX121" i="84"/>
  <c r="AW121" i="84"/>
  <c r="AP118" i="84"/>
  <c r="AL121" i="84"/>
  <c r="AK121" i="84"/>
  <c r="AE121" i="84"/>
  <c r="N121" i="84"/>
  <c r="M121" i="84"/>
  <c r="I121" i="84"/>
  <c r="E121" i="84"/>
  <c r="A121" i="84"/>
  <c r="CQ120" i="84"/>
  <c r="CP120" i="84"/>
  <c r="CO120" i="84"/>
  <c r="CN120" i="84"/>
  <c r="CM120" i="84"/>
  <c r="CF120" i="84"/>
  <c r="CJ120" i="84" s="1"/>
  <c r="CK120" i="84" s="1"/>
  <c r="BU120" i="84"/>
  <c r="BW120" i="84" s="1"/>
  <c r="BM120" i="84"/>
  <c r="BA120" i="84"/>
  <c r="AY120" i="84"/>
  <c r="AX120" i="84"/>
  <c r="AW120" i="84"/>
  <c r="AK120" i="84"/>
  <c r="AE120" i="84"/>
  <c r="BN120" i="84"/>
  <c r="N120" i="84"/>
  <c r="AL120" i="84" s="1"/>
  <c r="M120" i="84"/>
  <c r="E120" i="84"/>
  <c r="A120" i="84"/>
  <c r="CQ119" i="84"/>
  <c r="CP119" i="84"/>
  <c r="CM119" i="84"/>
  <c r="CG119" i="84"/>
  <c r="CG118" i="84" s="1"/>
  <c r="CF119" i="84"/>
  <c r="CN119" i="84" s="1"/>
  <c r="BW119" i="84"/>
  <c r="BU119" i="84"/>
  <c r="BM119" i="84"/>
  <c r="AO119" i="84" s="1"/>
  <c r="BJ119" i="84"/>
  <c r="BA119" i="84"/>
  <c r="AY119" i="84"/>
  <c r="AX119" i="84"/>
  <c r="AW119" i="84"/>
  <c r="AK119" i="84"/>
  <c r="AE119" i="84"/>
  <c r="R118" i="84"/>
  <c r="N119" i="84"/>
  <c r="AL119" i="84" s="1"/>
  <c r="M119" i="84"/>
  <c r="I119" i="84"/>
  <c r="E119" i="84"/>
  <c r="A119" i="84"/>
  <c r="CV118" i="84"/>
  <c r="CU118" i="84"/>
  <c r="CT118" i="84"/>
  <c r="CL118" i="84"/>
  <c r="CI118" i="84"/>
  <c r="CH118" i="84"/>
  <c r="CE118" i="84"/>
  <c r="CD118" i="84"/>
  <c r="CC118" i="84"/>
  <c r="CB118" i="84"/>
  <c r="CA118" i="84"/>
  <c r="BZ118" i="84"/>
  <c r="BY118" i="84"/>
  <c r="BV118" i="84"/>
  <c r="BT118" i="84"/>
  <c r="BR118" i="84"/>
  <c r="BQ118" i="84"/>
  <c r="BP118" i="84"/>
  <c r="BO118" i="84"/>
  <c r="BL118" i="84"/>
  <c r="BI118" i="84"/>
  <c r="BC118" i="84"/>
  <c r="AU118" i="84"/>
  <c r="AT118" i="84"/>
  <c r="AS118" i="84"/>
  <c r="AR118" i="84"/>
  <c r="AC118" i="84"/>
  <c r="AB118" i="84"/>
  <c r="AA118" i="84"/>
  <c r="Z118" i="84"/>
  <c r="Y118" i="84"/>
  <c r="X118" i="84"/>
  <c r="W118" i="84"/>
  <c r="V118" i="84"/>
  <c r="U118" i="84"/>
  <c r="T118" i="84"/>
  <c r="O118" i="84"/>
  <c r="H118" i="84"/>
  <c r="G118" i="84"/>
  <c r="CQ117" i="84"/>
  <c r="CP117" i="84"/>
  <c r="CO117" i="84"/>
  <c r="CM117" i="84"/>
  <c r="CF117" i="84"/>
  <c r="CJ117" i="84" s="1"/>
  <c r="CK117" i="84" s="1"/>
  <c r="BU117" i="84"/>
  <c r="BW117" i="84" s="1"/>
  <c r="BM117" i="84"/>
  <c r="BA117" i="84"/>
  <c r="AY117" i="84"/>
  <c r="AX117" i="84"/>
  <c r="AW117" i="84"/>
  <c r="AZ117" i="84" s="1"/>
  <c r="AK117" i="84"/>
  <c r="AE117" i="84"/>
  <c r="AO117" i="84" s="1"/>
  <c r="N117" i="84"/>
  <c r="AL117" i="84" s="1"/>
  <c r="M117" i="84"/>
  <c r="E117" i="84"/>
  <c r="A117" i="84"/>
  <c r="CQ116" i="84"/>
  <c r="CP116" i="84"/>
  <c r="CO116" i="84"/>
  <c r="CM116" i="84"/>
  <c r="CF116" i="84"/>
  <c r="BU116" i="84"/>
  <c r="BW116" i="84" s="1"/>
  <c r="BM116" i="84"/>
  <c r="AO116" i="84" s="1"/>
  <c r="BA116" i="84"/>
  <c r="AY116" i="84"/>
  <c r="AX116" i="84"/>
  <c r="AW116" i="84"/>
  <c r="AK116" i="84"/>
  <c r="AE116" i="84"/>
  <c r="N116" i="84"/>
  <c r="AL116" i="84" s="1"/>
  <c r="M116" i="84"/>
  <c r="E116" i="84"/>
  <c r="A116" i="84"/>
  <c r="CQ115" i="84"/>
  <c r="CP115" i="84"/>
  <c r="CO115" i="84"/>
  <c r="CM115" i="84"/>
  <c r="BJ115" i="84" s="1"/>
  <c r="CF115" i="84"/>
  <c r="CN115" i="84" s="1"/>
  <c r="BU115" i="84"/>
  <c r="BW115" i="84" s="1"/>
  <c r="BM115" i="84"/>
  <c r="BA115" i="84"/>
  <c r="AY115" i="84"/>
  <c r="AX115" i="84"/>
  <c r="AW115" i="84"/>
  <c r="AZ115" i="84" s="1"/>
  <c r="AK115" i="84"/>
  <c r="AE115" i="84"/>
  <c r="BN115" i="84"/>
  <c r="BB115" i="84" s="1"/>
  <c r="N115" i="84"/>
  <c r="AL115" i="84" s="1"/>
  <c r="M115" i="84"/>
  <c r="E115" i="84"/>
  <c r="A115" i="84"/>
  <c r="CQ114" i="84"/>
  <c r="CP114" i="84"/>
  <c r="CO114" i="84"/>
  <c r="CM114" i="84"/>
  <c r="CJ114" i="84"/>
  <c r="CK114" i="84" s="1"/>
  <c r="CF114" i="84"/>
  <c r="CN114" i="84" s="1"/>
  <c r="CR114" i="84" s="1"/>
  <c r="J114" i="84" s="1"/>
  <c r="BU114" i="84"/>
  <c r="BW114" i="84" s="1"/>
  <c r="BM114" i="84"/>
  <c r="BA114" i="84"/>
  <c r="AY114" i="84"/>
  <c r="AX114" i="84"/>
  <c r="AW114" i="84"/>
  <c r="AK114" i="84"/>
  <c r="AE114" i="84"/>
  <c r="BN114" i="84"/>
  <c r="BB114" i="84" s="1"/>
  <c r="N114" i="84"/>
  <c r="AL114" i="84" s="1"/>
  <c r="M114" i="84"/>
  <c r="E114" i="84"/>
  <c r="A114" i="84"/>
  <c r="CQ113" i="84"/>
  <c r="CP113" i="84"/>
  <c r="CO113" i="84"/>
  <c r="CM113" i="84"/>
  <c r="I113" i="84" s="1"/>
  <c r="CF113" i="84"/>
  <c r="CN113" i="84" s="1"/>
  <c r="CR113" i="84" s="1"/>
  <c r="J113" i="84" s="1"/>
  <c r="BU113" i="84"/>
  <c r="BW113" i="84" s="1"/>
  <c r="BM113" i="84"/>
  <c r="BA113" i="84"/>
  <c r="AY113" i="84"/>
  <c r="AX113" i="84"/>
  <c r="AW113" i="84"/>
  <c r="AZ113" i="84" s="1"/>
  <c r="AK113" i="84"/>
  <c r="AE113" i="84"/>
  <c r="N113" i="84"/>
  <c r="AL113" i="84" s="1"/>
  <c r="M113" i="84"/>
  <c r="E113" i="84"/>
  <c r="A113" i="84"/>
  <c r="CQ112" i="84"/>
  <c r="CP112" i="84"/>
  <c r="CO112" i="84"/>
  <c r="CM112" i="84"/>
  <c r="CF112" i="84"/>
  <c r="CN112" i="84" s="1"/>
  <c r="BW112" i="84"/>
  <c r="BU112" i="84"/>
  <c r="BN112" i="84"/>
  <c r="BM112" i="84"/>
  <c r="BA112" i="84"/>
  <c r="AY112" i="84"/>
  <c r="AX112" i="84"/>
  <c r="AW112" i="84"/>
  <c r="AZ112" i="84" s="1"/>
  <c r="AL112" i="84"/>
  <c r="AK112" i="84"/>
  <c r="AE112" i="84"/>
  <c r="AF112" i="84"/>
  <c r="N112" i="84"/>
  <c r="M112" i="84"/>
  <c r="E112" i="84"/>
  <c r="A112" i="84"/>
  <c r="CQ111" i="84"/>
  <c r="CP111" i="84"/>
  <c r="CO111" i="84"/>
  <c r="CM111" i="84"/>
  <c r="BJ111" i="84" s="1"/>
  <c r="CF111" i="84"/>
  <c r="CN111" i="84" s="1"/>
  <c r="BU111" i="84"/>
  <c r="BW111" i="84" s="1"/>
  <c r="BM111" i="84"/>
  <c r="AO111" i="84" s="1"/>
  <c r="BK111" i="84"/>
  <c r="AG111" i="84" s="1"/>
  <c r="BA111" i="84"/>
  <c r="AZ111" i="84"/>
  <c r="AY111" i="84"/>
  <c r="AX111" i="84"/>
  <c r="AW111" i="84"/>
  <c r="AK111" i="84"/>
  <c r="AE111" i="84"/>
  <c r="N111" i="84"/>
  <c r="AL111" i="84" s="1"/>
  <c r="M111" i="84"/>
  <c r="I111" i="84"/>
  <c r="E111" i="84"/>
  <c r="A111" i="84"/>
  <c r="CQ110" i="84"/>
  <c r="CP110" i="84"/>
  <c r="CO110" i="84"/>
  <c r="CM110" i="84"/>
  <c r="CF110" i="84"/>
  <c r="BU110" i="84"/>
  <c r="BW110" i="84" s="1"/>
  <c r="BM110" i="84"/>
  <c r="BA110" i="84"/>
  <c r="AY110" i="84"/>
  <c r="AX110" i="84"/>
  <c r="AW110" i="84"/>
  <c r="AK110" i="84"/>
  <c r="AE110" i="84"/>
  <c r="AO110" i="84" s="1"/>
  <c r="N110" i="84"/>
  <c r="AL110" i="84" s="1"/>
  <c r="M110" i="84"/>
  <c r="E110" i="84"/>
  <c r="A110" i="84"/>
  <c r="CQ109" i="84"/>
  <c r="CP109" i="84"/>
  <c r="CO109" i="84"/>
  <c r="CM109" i="84"/>
  <c r="CF109" i="84"/>
  <c r="BU109" i="84"/>
  <c r="BW109" i="84" s="1"/>
  <c r="BN109" i="84"/>
  <c r="BB109" i="84" s="1"/>
  <c r="BM109" i="84"/>
  <c r="AO109" i="84" s="1"/>
  <c r="BA109" i="84"/>
  <c r="AY109" i="84"/>
  <c r="AX109" i="84"/>
  <c r="AW109" i="84"/>
  <c r="AK109" i="84"/>
  <c r="AE109" i="84"/>
  <c r="N109" i="84"/>
  <c r="AL109" i="84" s="1"/>
  <c r="M109" i="84"/>
  <c r="E109" i="84"/>
  <c r="A109" i="84"/>
  <c r="CQ108" i="84"/>
  <c r="CP108" i="84"/>
  <c r="CO108" i="84"/>
  <c r="CN108" i="84"/>
  <c r="CM108" i="84"/>
  <c r="CF108" i="84"/>
  <c r="CJ108" i="84" s="1"/>
  <c r="CK108" i="84" s="1"/>
  <c r="BU108" i="84"/>
  <c r="BW108" i="84" s="1"/>
  <c r="BM108" i="84"/>
  <c r="BA108" i="84"/>
  <c r="AY108" i="84"/>
  <c r="AX108" i="84"/>
  <c r="AW108" i="84"/>
  <c r="AK108" i="84"/>
  <c r="AE108" i="84"/>
  <c r="BN108" i="84"/>
  <c r="N108" i="84"/>
  <c r="AL108" i="84" s="1"/>
  <c r="M108" i="84"/>
  <c r="E108" i="84"/>
  <c r="A108" i="84"/>
  <c r="CQ107" i="84"/>
  <c r="CP107" i="84"/>
  <c r="CO107" i="84"/>
  <c r="CM107" i="84"/>
  <c r="CF107" i="84"/>
  <c r="BU107" i="84"/>
  <c r="BW107" i="84" s="1"/>
  <c r="BN107" i="84"/>
  <c r="BM107" i="84"/>
  <c r="AO107" i="84" s="1"/>
  <c r="BA107" i="84"/>
  <c r="AY107" i="84"/>
  <c r="AX107" i="84"/>
  <c r="AW107" i="84"/>
  <c r="AK107" i="84"/>
  <c r="AF107" i="84"/>
  <c r="AE107" i="84"/>
  <c r="N107" i="84"/>
  <c r="AL107" i="84" s="1"/>
  <c r="M107" i="84"/>
  <c r="E107" i="84"/>
  <c r="A107" i="84"/>
  <c r="CQ106" i="84"/>
  <c r="CP106" i="84"/>
  <c r="CO106" i="84"/>
  <c r="CN106" i="84"/>
  <c r="CM106" i="84"/>
  <c r="BJ106" i="84" s="1"/>
  <c r="CF106" i="84"/>
  <c r="CJ106" i="84" s="1"/>
  <c r="BU106" i="84"/>
  <c r="BN106" i="84"/>
  <c r="BM106" i="84"/>
  <c r="BA106" i="84"/>
  <c r="AY106" i="84"/>
  <c r="AX106" i="84"/>
  <c r="AW106" i="84"/>
  <c r="AK106" i="84"/>
  <c r="AE106" i="84"/>
  <c r="R105" i="84"/>
  <c r="Q105" i="84"/>
  <c r="N106" i="84"/>
  <c r="M106" i="84"/>
  <c r="E106" i="84"/>
  <c r="A106" i="84"/>
  <c r="CV105" i="84"/>
  <c r="CU105" i="84"/>
  <c r="CU73" i="84" s="1"/>
  <c r="CU69" i="84" s="1"/>
  <c r="CT105" i="84"/>
  <c r="CL105" i="84"/>
  <c r="CI105" i="84"/>
  <c r="CH105" i="84"/>
  <c r="CG105" i="84"/>
  <c r="CE105" i="84"/>
  <c r="CD105" i="84"/>
  <c r="CC105" i="84"/>
  <c r="CB105" i="84"/>
  <c r="CA105" i="84"/>
  <c r="BZ105" i="84"/>
  <c r="BY105" i="84"/>
  <c r="BV105" i="84"/>
  <c r="BT105" i="84"/>
  <c r="BR105" i="84"/>
  <c r="BQ105" i="84"/>
  <c r="BP105" i="84"/>
  <c r="BO105" i="84"/>
  <c r="BL105" i="84"/>
  <c r="BI105" i="84"/>
  <c r="BC105" i="84"/>
  <c r="AU105" i="84"/>
  <c r="AT105" i="84"/>
  <c r="AS105" i="84"/>
  <c r="AR105" i="84"/>
  <c r="AC105" i="84"/>
  <c r="AB105" i="84"/>
  <c r="AA105" i="84"/>
  <c r="Z105" i="84"/>
  <c r="Y105" i="84"/>
  <c r="X105" i="84"/>
  <c r="X73" i="84" s="1"/>
  <c r="W105" i="84"/>
  <c r="V105" i="84"/>
  <c r="U105" i="84"/>
  <c r="T105" i="84"/>
  <c r="O105" i="84"/>
  <c r="H105" i="84"/>
  <c r="G105" i="84"/>
  <c r="CQ104" i="84"/>
  <c r="CP104" i="84"/>
  <c r="CO104" i="84"/>
  <c r="CN104" i="84"/>
  <c r="CM104" i="84"/>
  <c r="CJ104" i="84"/>
  <c r="CK104" i="84" s="1"/>
  <c r="BW104" i="84"/>
  <c r="BU104" i="84"/>
  <c r="BM104" i="84"/>
  <c r="AO104" i="84" s="1"/>
  <c r="BA104" i="84"/>
  <c r="AY104" i="84"/>
  <c r="AX104" i="84"/>
  <c r="AW104" i="84"/>
  <c r="AK104" i="84"/>
  <c r="AE104" i="84"/>
  <c r="R95" i="84"/>
  <c r="BN104" i="84"/>
  <c r="N104" i="84"/>
  <c r="AL104" i="84" s="1"/>
  <c r="M104" i="84"/>
  <c r="E104" i="84"/>
  <c r="A104" i="84"/>
  <c r="CQ103" i="84"/>
  <c r="CR103" i="84" s="1"/>
  <c r="CP103" i="84"/>
  <c r="CO103" i="84"/>
  <c r="CM103" i="84"/>
  <c r="CF103" i="84"/>
  <c r="CN103" i="84" s="1"/>
  <c r="BU103" i="84"/>
  <c r="BW103" i="84" s="1"/>
  <c r="BN103" i="84"/>
  <c r="BB103" i="84" s="1"/>
  <c r="BM103" i="84"/>
  <c r="AO103" i="84" s="1"/>
  <c r="BJ103" i="84"/>
  <c r="BA103" i="84"/>
  <c r="AY103" i="84"/>
  <c r="AX103" i="84"/>
  <c r="AW103" i="84"/>
  <c r="AZ103" i="84" s="1"/>
  <c r="AK103" i="84"/>
  <c r="AF103" i="84"/>
  <c r="AE103" i="84"/>
  <c r="N103" i="84"/>
  <c r="AL103" i="84" s="1"/>
  <c r="M103" i="84"/>
  <c r="I103" i="84"/>
  <c r="E103" i="84"/>
  <c r="A103" i="84"/>
  <c r="CQ102" i="84"/>
  <c r="CP102" i="84"/>
  <c r="CO102" i="84"/>
  <c r="CR102" i="84" s="1"/>
  <c r="J102" i="84" s="1"/>
  <c r="CM102" i="84"/>
  <c r="BJ102" i="84" s="1"/>
  <c r="CJ102" i="84"/>
  <c r="CK102" i="84" s="1"/>
  <c r="CF102" i="84"/>
  <c r="CN102" i="84" s="1"/>
  <c r="BW102" i="84"/>
  <c r="BU102" i="84"/>
  <c r="BM102" i="84"/>
  <c r="BA102" i="84"/>
  <c r="AY102" i="84"/>
  <c r="AX102" i="84"/>
  <c r="AW102" i="84"/>
  <c r="AL102" i="84"/>
  <c r="AK102" i="84"/>
  <c r="AE102" i="84"/>
  <c r="AO102" i="84" s="1"/>
  <c r="N102" i="84"/>
  <c r="M102" i="84"/>
  <c r="E102" i="84"/>
  <c r="A102" i="84"/>
  <c r="CQ101" i="84"/>
  <c r="CP101" i="84"/>
  <c r="CO101" i="84"/>
  <c r="CN101" i="84"/>
  <c r="CM101" i="84"/>
  <c r="CF101" i="84"/>
  <c r="CJ101" i="84" s="1"/>
  <c r="CK101" i="84" s="1"/>
  <c r="BW101" i="84"/>
  <c r="BU101" i="84"/>
  <c r="BM101" i="84"/>
  <c r="BA101" i="84"/>
  <c r="AY101" i="84"/>
  <c r="AX101" i="84"/>
  <c r="AW101" i="84"/>
  <c r="AK101" i="84"/>
  <c r="AE101" i="84"/>
  <c r="N101" i="84"/>
  <c r="AL101" i="84" s="1"/>
  <c r="M101" i="84"/>
  <c r="E101" i="84"/>
  <c r="A101" i="84"/>
  <c r="CQ100" i="84"/>
  <c r="CP100" i="84"/>
  <c r="CO100" i="84"/>
  <c r="CM100" i="84"/>
  <c r="CJ100" i="84"/>
  <c r="CK100" i="84" s="1"/>
  <c r="CF100" i="84"/>
  <c r="CN100" i="84" s="1"/>
  <c r="CR100" i="84" s="1"/>
  <c r="J100" i="84" s="1"/>
  <c r="BU100" i="84"/>
  <c r="BW100" i="84" s="1"/>
  <c r="BM100" i="84"/>
  <c r="AO100" i="84" s="1"/>
  <c r="BJ100" i="84"/>
  <c r="BB100" i="84"/>
  <c r="BA100" i="84"/>
  <c r="AY100" i="84"/>
  <c r="AX100" i="84"/>
  <c r="AW100" i="84"/>
  <c r="AK100" i="84"/>
  <c r="AF100" i="84"/>
  <c r="AE100" i="84"/>
  <c r="BN100" i="84"/>
  <c r="N100" i="84"/>
  <c r="AL100" i="84" s="1"/>
  <c r="M100" i="84"/>
  <c r="E100" i="84"/>
  <c r="A100" i="84"/>
  <c r="CQ99" i="84"/>
  <c r="CP99" i="84"/>
  <c r="CO99" i="84"/>
  <c r="CM99" i="84"/>
  <c r="CF99" i="84"/>
  <c r="BU99" i="84"/>
  <c r="BW99" i="84" s="1"/>
  <c r="BN99" i="84"/>
  <c r="BB99" i="84" s="1"/>
  <c r="BM99" i="84"/>
  <c r="BA99" i="84"/>
  <c r="AY99" i="84"/>
  <c r="AX99" i="84"/>
  <c r="AW99" i="84"/>
  <c r="AL99" i="84"/>
  <c r="AK99" i="84"/>
  <c r="AE99" i="84"/>
  <c r="AE95" i="84" s="1"/>
  <c r="N99" i="84"/>
  <c r="M99" i="84"/>
  <c r="E99" i="84"/>
  <c r="A99" i="84"/>
  <c r="CQ98" i="84"/>
  <c r="CP98" i="84"/>
  <c r="CO98" i="84"/>
  <c r="CM98" i="84"/>
  <c r="CF98" i="84"/>
  <c r="CN98" i="84" s="1"/>
  <c r="BU98" i="84"/>
  <c r="BW98" i="84" s="1"/>
  <c r="BM98" i="84"/>
  <c r="BA98" i="84"/>
  <c r="AY98" i="84"/>
  <c r="AX98" i="84"/>
  <c r="AW98" i="84"/>
  <c r="AK98" i="84"/>
  <c r="AF98" i="84"/>
  <c r="AE98" i="84"/>
  <c r="N98" i="84"/>
  <c r="AL98" i="84" s="1"/>
  <c r="M98" i="84"/>
  <c r="E98" i="84"/>
  <c r="A98" i="84"/>
  <c r="CQ97" i="84"/>
  <c r="CP97" i="84"/>
  <c r="CP95" i="84" s="1"/>
  <c r="CO97" i="84"/>
  <c r="CM97" i="84"/>
  <c r="CF97" i="84"/>
  <c r="BU97" i="84"/>
  <c r="BW97" i="84" s="1"/>
  <c r="BN97" i="84"/>
  <c r="BM97" i="84"/>
  <c r="BA97" i="84"/>
  <c r="AY97" i="84"/>
  <c r="AX97" i="84"/>
  <c r="AW97" i="84"/>
  <c r="AO97" i="84"/>
  <c r="AL97" i="84"/>
  <c r="AK97" i="84"/>
  <c r="AE97" i="84"/>
  <c r="N97" i="84"/>
  <c r="M97" i="84"/>
  <c r="E97" i="84"/>
  <c r="A97" i="84"/>
  <c r="CQ96" i="84"/>
  <c r="CP96" i="84"/>
  <c r="CO96" i="84"/>
  <c r="CM96" i="84"/>
  <c r="BJ96" i="84" s="1"/>
  <c r="CF96" i="84"/>
  <c r="CN96" i="84" s="1"/>
  <c r="BU96" i="84"/>
  <c r="BM96" i="84"/>
  <c r="BK96" i="84"/>
  <c r="BA96" i="84"/>
  <c r="AZ96" i="84"/>
  <c r="AY96" i="84"/>
  <c r="AX96" i="84"/>
  <c r="AW96" i="84"/>
  <c r="AK96" i="84"/>
  <c r="AE96" i="84"/>
  <c r="N96" i="84"/>
  <c r="M96" i="84"/>
  <c r="E96" i="84"/>
  <c r="A96" i="84"/>
  <c r="CV95" i="84"/>
  <c r="CU95" i="84"/>
  <c r="CT95" i="84"/>
  <c r="CM95" i="84"/>
  <c r="CL95" i="84"/>
  <c r="CI95" i="84"/>
  <c r="CH95" i="84"/>
  <c r="CG95" i="84"/>
  <c r="CE95" i="84"/>
  <c r="CD95" i="84"/>
  <c r="CC95" i="84"/>
  <c r="CB95" i="84"/>
  <c r="CA95" i="84"/>
  <c r="BZ95" i="84"/>
  <c r="BY95" i="84"/>
  <c r="BV95" i="84"/>
  <c r="BT95" i="84"/>
  <c r="BR95" i="84"/>
  <c r="BQ95" i="84"/>
  <c r="BP95" i="84"/>
  <c r="BO95" i="84"/>
  <c r="BL95" i="84"/>
  <c r="BI95" i="84"/>
  <c r="BC95" i="84"/>
  <c r="AU95" i="84"/>
  <c r="AT95" i="84"/>
  <c r="AS95" i="84"/>
  <c r="AR95" i="84"/>
  <c r="AC95" i="84"/>
  <c r="AB95" i="84"/>
  <c r="AA95" i="84"/>
  <c r="Z95" i="84"/>
  <c r="Y95" i="84"/>
  <c r="X95" i="84"/>
  <c r="W95" i="84"/>
  <c r="V95" i="84"/>
  <c r="U95" i="84"/>
  <c r="T95" i="84"/>
  <c r="O95" i="84"/>
  <c r="H95" i="84"/>
  <c r="G95" i="84"/>
  <c r="CQ94" i="84"/>
  <c r="CP94" i="84"/>
  <c r="CO94" i="84"/>
  <c r="CN94" i="84"/>
  <c r="CM94" i="84"/>
  <c r="CF94" i="84"/>
  <c r="CJ94" i="84" s="1"/>
  <c r="CK94" i="84" s="1"/>
  <c r="BU94" i="84"/>
  <c r="BW94" i="84" s="1"/>
  <c r="BN94" i="84"/>
  <c r="BB94" i="84" s="1"/>
  <c r="BM94" i="84"/>
  <c r="BJ94" i="84"/>
  <c r="BA94" i="84"/>
  <c r="AY94" i="84"/>
  <c r="AX94" i="84"/>
  <c r="AW94" i="84"/>
  <c r="AZ94" i="84" s="1"/>
  <c r="AK94" i="84"/>
  <c r="AJ94" i="84"/>
  <c r="AE94" i="84"/>
  <c r="N94" i="84"/>
  <c r="AL94" i="84" s="1"/>
  <c r="M94" i="84"/>
  <c r="I94" i="84"/>
  <c r="E94" i="84"/>
  <c r="A94" i="84"/>
  <c r="CQ93" i="84"/>
  <c r="CP93" i="84"/>
  <c r="CO93" i="84"/>
  <c r="CM93" i="84"/>
  <c r="I93" i="84" s="1"/>
  <c r="CF93" i="84"/>
  <c r="CN93" i="84" s="1"/>
  <c r="BU93" i="84"/>
  <c r="BW93" i="84" s="1"/>
  <c r="BM93" i="84"/>
  <c r="AO93" i="84" s="1"/>
  <c r="BA93" i="84"/>
  <c r="AY93" i="84"/>
  <c r="AX93" i="84"/>
  <c r="AW93" i="84"/>
  <c r="AK93" i="84"/>
  <c r="AE93" i="84"/>
  <c r="N93" i="84"/>
  <c r="AL93" i="84" s="1"/>
  <c r="M93" i="84"/>
  <c r="E93" i="84"/>
  <c r="A93" i="84"/>
  <c r="CQ92" i="84"/>
  <c r="CP92" i="84"/>
  <c r="CO92" i="84"/>
  <c r="CM92" i="84"/>
  <c r="I92" i="84" s="1"/>
  <c r="CF92" i="84"/>
  <c r="BU92" i="84"/>
  <c r="BW92" i="84" s="1"/>
  <c r="BM92" i="84"/>
  <c r="BA92" i="84"/>
  <c r="AY92" i="84"/>
  <c r="AX92" i="84"/>
  <c r="AW92" i="84"/>
  <c r="AK92" i="84"/>
  <c r="AF92" i="84"/>
  <c r="AE92" i="84"/>
  <c r="AO92" i="84" s="1"/>
  <c r="BN92" i="84"/>
  <c r="N92" i="84"/>
  <c r="AL92" i="84" s="1"/>
  <c r="M92" i="84"/>
  <c r="E92" i="84"/>
  <c r="A92" i="84"/>
  <c r="CQ91" i="84"/>
  <c r="CP91" i="84"/>
  <c r="CO91" i="84"/>
  <c r="CM91" i="84"/>
  <c r="CJ91" i="84"/>
  <c r="CK91" i="84" s="1"/>
  <c r="CF91" i="84"/>
  <c r="CN91" i="84" s="1"/>
  <c r="CR91" i="84" s="1"/>
  <c r="BU91" i="84"/>
  <c r="BW91" i="84" s="1"/>
  <c r="BM91" i="84"/>
  <c r="BJ91" i="84"/>
  <c r="BA91" i="84"/>
  <c r="AY91" i="84"/>
  <c r="AX91" i="84"/>
  <c r="AW91" i="84"/>
  <c r="AZ91" i="84" s="1"/>
  <c r="AK91" i="84"/>
  <c r="AF91" i="84"/>
  <c r="AE91" i="84"/>
  <c r="N91" i="84"/>
  <c r="AL91" i="84" s="1"/>
  <c r="M91" i="84"/>
  <c r="I91" i="84"/>
  <c r="E91" i="84"/>
  <c r="A91" i="84"/>
  <c r="CQ90" i="84"/>
  <c r="CP90" i="84"/>
  <c r="CO90" i="84"/>
  <c r="CN90" i="84"/>
  <c r="CM90" i="84"/>
  <c r="CF90" i="84"/>
  <c r="CJ90" i="84" s="1"/>
  <c r="CK90" i="84" s="1"/>
  <c r="BU90" i="84"/>
  <c r="BW90" i="84" s="1"/>
  <c r="BM90" i="84"/>
  <c r="BA90" i="84"/>
  <c r="AY90" i="84"/>
  <c r="AX90" i="84"/>
  <c r="AW90" i="84"/>
  <c r="AK90" i="84"/>
  <c r="AE90" i="84"/>
  <c r="N90" i="84"/>
  <c r="AL90" i="84" s="1"/>
  <c r="M90" i="84"/>
  <c r="E90" i="84"/>
  <c r="A90" i="84"/>
  <c r="CQ89" i="84"/>
  <c r="CP89" i="84"/>
  <c r="CO89" i="84"/>
  <c r="CM89" i="84"/>
  <c r="BJ89" i="84" s="1"/>
  <c r="AJ89" i="84" s="1"/>
  <c r="CK89" i="84"/>
  <c r="CF89" i="84"/>
  <c r="CJ89" i="84" s="1"/>
  <c r="BU89" i="84"/>
  <c r="BW89" i="84" s="1"/>
  <c r="BM89" i="84"/>
  <c r="BA89" i="84"/>
  <c r="AY89" i="84"/>
  <c r="AX89" i="84"/>
  <c r="AW89" i="84"/>
  <c r="AK89" i="84"/>
  <c r="AE89" i="84"/>
  <c r="BN89" i="84"/>
  <c r="BB89" i="84" s="1"/>
  <c r="N89" i="84"/>
  <c r="AL89" i="84" s="1"/>
  <c r="M89" i="84"/>
  <c r="I89" i="84"/>
  <c r="E89" i="84"/>
  <c r="A89" i="84"/>
  <c r="CQ88" i="84"/>
  <c r="CP88" i="84"/>
  <c r="CO88" i="84"/>
  <c r="CM88" i="84"/>
  <c r="I88" i="84" s="1"/>
  <c r="CF88" i="84"/>
  <c r="BW88" i="84"/>
  <c r="BU88" i="84"/>
  <c r="BM88" i="84"/>
  <c r="AO88" i="84" s="1"/>
  <c r="BJ88" i="84"/>
  <c r="BA88" i="84"/>
  <c r="AY88" i="84"/>
  <c r="AX88" i="84"/>
  <c r="AW88" i="84"/>
  <c r="AK88" i="84"/>
  <c r="AE88" i="84"/>
  <c r="N88" i="84"/>
  <c r="AL88" i="84" s="1"/>
  <c r="M88" i="84"/>
  <c r="E88" i="84"/>
  <c r="A88" i="84"/>
  <c r="CQ87" i="84"/>
  <c r="CP87" i="84"/>
  <c r="CO87" i="84"/>
  <c r="CN87" i="84"/>
  <c r="CM87" i="84"/>
  <c r="CK87" i="84"/>
  <c r="CJ87" i="84"/>
  <c r="CF87" i="84"/>
  <c r="BU87" i="84"/>
  <c r="BM87" i="84"/>
  <c r="BD85" i="84"/>
  <c r="BA87" i="84"/>
  <c r="AY87" i="84"/>
  <c r="AY85" i="84" s="1"/>
  <c r="AX87" i="84"/>
  <c r="AZ87" i="84" s="1"/>
  <c r="AW87" i="84"/>
  <c r="AO87" i="84"/>
  <c r="AK87" i="84"/>
  <c r="AE87" i="84"/>
  <c r="N87" i="84"/>
  <c r="AL87" i="84" s="1"/>
  <c r="M87" i="84"/>
  <c r="E87" i="84"/>
  <c r="A87" i="84"/>
  <c r="CQ86" i="84"/>
  <c r="CP86" i="84"/>
  <c r="CO86" i="84"/>
  <c r="CM86" i="84"/>
  <c r="CF86" i="84"/>
  <c r="CN86" i="84" s="1"/>
  <c r="BW86" i="84"/>
  <c r="BU86" i="84"/>
  <c r="BM86" i="84"/>
  <c r="BA86" i="84"/>
  <c r="AY86" i="84"/>
  <c r="AX86" i="84"/>
  <c r="AW86" i="84"/>
  <c r="AZ86" i="84" s="1"/>
  <c r="AK86" i="84"/>
  <c r="AE86" i="84"/>
  <c r="S85" i="84"/>
  <c r="N86" i="84"/>
  <c r="M86" i="84"/>
  <c r="E86" i="84"/>
  <c r="A86" i="84"/>
  <c r="CV85" i="84"/>
  <c r="CU85" i="84"/>
  <c r="CT85" i="84"/>
  <c r="CL85" i="84"/>
  <c r="CI85" i="84"/>
  <c r="CH85" i="84"/>
  <c r="CG85" i="84"/>
  <c r="CE85" i="84"/>
  <c r="CD85" i="84"/>
  <c r="CC85" i="84"/>
  <c r="CB85" i="84"/>
  <c r="CA85" i="84"/>
  <c r="BZ85" i="84"/>
  <c r="BY85" i="84"/>
  <c r="BV85" i="84"/>
  <c r="BT85" i="84"/>
  <c r="BR85" i="84"/>
  <c r="BQ85" i="84"/>
  <c r="BP85" i="84"/>
  <c r="BO85" i="84"/>
  <c r="BL85" i="84"/>
  <c r="BI85" i="84"/>
  <c r="BC85" i="84"/>
  <c r="AU85" i="84"/>
  <c r="AT85" i="84"/>
  <c r="AS85" i="84"/>
  <c r="AR85" i="84"/>
  <c r="AK85" i="84"/>
  <c r="AC85" i="84"/>
  <c r="AB85" i="84"/>
  <c r="AA85" i="84"/>
  <c r="Z85" i="84"/>
  <c r="Y85" i="84"/>
  <c r="X85" i="84"/>
  <c r="W85" i="84"/>
  <c r="V85" i="84"/>
  <c r="U85" i="84"/>
  <c r="T85" i="84"/>
  <c r="O85" i="84"/>
  <c r="H85" i="84"/>
  <c r="G85" i="84"/>
  <c r="CQ84" i="84"/>
  <c r="CP84" i="84"/>
  <c r="CO84" i="84"/>
  <c r="CM84" i="84"/>
  <c r="I84" i="84" s="1"/>
  <c r="CF84" i="84"/>
  <c r="BU84" i="84"/>
  <c r="BW84" i="84" s="1"/>
  <c r="BM84" i="84"/>
  <c r="BA84" i="84"/>
  <c r="AY84" i="84"/>
  <c r="AX84" i="84"/>
  <c r="AW84" i="84"/>
  <c r="AK84" i="84"/>
  <c r="AE84" i="84"/>
  <c r="N84" i="84"/>
  <c r="AL84" i="84" s="1"/>
  <c r="M84" i="84"/>
  <c r="E84" i="84"/>
  <c r="A84" i="84"/>
  <c r="CQ83" i="84"/>
  <c r="CP83" i="84"/>
  <c r="CO83" i="84"/>
  <c r="CM83" i="84"/>
  <c r="CF83" i="84"/>
  <c r="BU83" i="84"/>
  <c r="BW83" i="84" s="1"/>
  <c r="BM83" i="84"/>
  <c r="BJ83" i="84"/>
  <c r="BA83" i="84"/>
  <c r="AY83" i="84"/>
  <c r="AX83" i="84"/>
  <c r="AW83" i="84"/>
  <c r="AK83" i="84"/>
  <c r="AE83" i="84"/>
  <c r="N83" i="84"/>
  <c r="AL83" i="84" s="1"/>
  <c r="M83" i="84"/>
  <c r="I83" i="84"/>
  <c r="E83" i="84"/>
  <c r="A83" i="84"/>
  <c r="CQ82" i="84"/>
  <c r="CP82" i="84"/>
  <c r="CO82" i="84"/>
  <c r="CM82" i="84"/>
  <c r="CF82" i="84"/>
  <c r="CN82" i="84" s="1"/>
  <c r="CR82" i="84" s="1"/>
  <c r="J82" i="84" s="1"/>
  <c r="BU82" i="84"/>
  <c r="BW82" i="84" s="1"/>
  <c r="BM82" i="84"/>
  <c r="AO82" i="84" s="1"/>
  <c r="BA82" i="84"/>
  <c r="AY82" i="84"/>
  <c r="AX82" i="84"/>
  <c r="AW82" i="84"/>
  <c r="AL82" i="84"/>
  <c r="AK82" i="84"/>
  <c r="AE82" i="84"/>
  <c r="N82" i="84"/>
  <c r="M82" i="84"/>
  <c r="E82" i="84"/>
  <c r="A82" i="84"/>
  <c r="CQ81" i="84"/>
  <c r="CP81" i="84"/>
  <c r="CO81" i="84"/>
  <c r="CM81" i="84"/>
  <c r="BJ81" i="84" s="1"/>
  <c r="BK81" i="84" s="1"/>
  <c r="CF81" i="84"/>
  <c r="CJ81" i="84" s="1"/>
  <c r="CK81" i="84" s="1"/>
  <c r="BU81" i="84"/>
  <c r="BW81" i="84" s="1"/>
  <c r="BM81" i="84"/>
  <c r="BA81" i="84"/>
  <c r="AY81" i="84"/>
  <c r="AX81" i="84"/>
  <c r="AW81" i="84"/>
  <c r="AZ81" i="84" s="1"/>
  <c r="AK81" i="84"/>
  <c r="AE81" i="84"/>
  <c r="AO81" i="84" s="1"/>
  <c r="N81" i="84"/>
  <c r="AL81" i="84" s="1"/>
  <c r="M81" i="84"/>
  <c r="E81" i="84"/>
  <c r="A81" i="84"/>
  <c r="CQ80" i="84"/>
  <c r="CP80" i="84"/>
  <c r="CO80" i="84"/>
  <c r="CM80" i="84"/>
  <c r="CF80" i="84"/>
  <c r="BU80" i="84"/>
  <c r="BW80" i="84" s="1"/>
  <c r="BM80" i="84"/>
  <c r="AO80" i="84" s="1"/>
  <c r="BA80" i="84"/>
  <c r="AY80" i="84"/>
  <c r="AX80" i="84"/>
  <c r="AW80" i="84"/>
  <c r="AL80" i="84"/>
  <c r="AK80" i="84"/>
  <c r="AF80" i="84"/>
  <c r="AE80" i="84"/>
  <c r="N80" i="84"/>
  <c r="M80" i="84"/>
  <c r="E80" i="84"/>
  <c r="A80" i="84"/>
  <c r="CQ79" i="84"/>
  <c r="CP79" i="84"/>
  <c r="CO79" i="84"/>
  <c r="CM79" i="84"/>
  <c r="BJ79" i="84" s="1"/>
  <c r="CK79" i="84"/>
  <c r="CF79" i="84"/>
  <c r="CJ79" i="84" s="1"/>
  <c r="BW79" i="84"/>
  <c r="BU79" i="84"/>
  <c r="BM79" i="84"/>
  <c r="BA79" i="84"/>
  <c r="AY79" i="84"/>
  <c r="AX79" i="84"/>
  <c r="AW79" i="84"/>
  <c r="AK79" i="84"/>
  <c r="AE79" i="84"/>
  <c r="N79" i="84"/>
  <c r="AL79" i="84" s="1"/>
  <c r="M79" i="84"/>
  <c r="I79" i="84"/>
  <c r="E79" i="84"/>
  <c r="A79" i="84"/>
  <c r="CQ78" i="84"/>
  <c r="CP78" i="84"/>
  <c r="CO78" i="84"/>
  <c r="CM78" i="84"/>
  <c r="CF78" i="84"/>
  <c r="BU78" i="84"/>
  <c r="BW78" i="84" s="1"/>
  <c r="BM78" i="84"/>
  <c r="BJ78" i="84"/>
  <c r="BK78" i="84" s="1"/>
  <c r="AH78" i="84" s="1"/>
  <c r="BB78" i="84"/>
  <c r="BA78" i="84"/>
  <c r="AY78" i="84"/>
  <c r="AX78" i="84"/>
  <c r="AW78" i="84"/>
  <c r="AK78" i="84"/>
  <c r="AJ78" i="84"/>
  <c r="AF78" i="84"/>
  <c r="AE78" i="84"/>
  <c r="AO78" i="84" s="1"/>
  <c r="BN78" i="84"/>
  <c r="N78" i="84"/>
  <c r="AL78" i="84" s="1"/>
  <c r="M78" i="84"/>
  <c r="I78" i="84"/>
  <c r="E78" i="84"/>
  <c r="A78" i="84"/>
  <c r="CQ77" i="84"/>
  <c r="CP77" i="84"/>
  <c r="CO77" i="84"/>
  <c r="CM77" i="84"/>
  <c r="I77" i="84" s="1"/>
  <c r="CF77" i="84"/>
  <c r="BU77" i="84"/>
  <c r="BW77" i="84" s="1"/>
  <c r="BM77" i="84"/>
  <c r="BJ77" i="84"/>
  <c r="BA77" i="84"/>
  <c r="AY77" i="84"/>
  <c r="AX77" i="84"/>
  <c r="AW77" i="84"/>
  <c r="AZ77" i="84" s="1"/>
  <c r="AL77" i="84"/>
  <c r="AK77" i="84"/>
  <c r="AE77" i="84"/>
  <c r="BN77" i="84"/>
  <c r="BB77" i="84" s="1"/>
  <c r="N77" i="84"/>
  <c r="M77" i="84"/>
  <c r="E77" i="84"/>
  <c r="A77" i="84"/>
  <c r="CQ76" i="84"/>
  <c r="CP76" i="84"/>
  <c r="CO76" i="84"/>
  <c r="CM76" i="84"/>
  <c r="CF76" i="84"/>
  <c r="CN76" i="84" s="1"/>
  <c r="BU76" i="84"/>
  <c r="BM76" i="84"/>
  <c r="AO76" i="84" s="1"/>
  <c r="BA76" i="84"/>
  <c r="AY76" i="84"/>
  <c r="AX76" i="84"/>
  <c r="AW76" i="84"/>
  <c r="AZ76" i="84" s="1"/>
  <c r="BE76" i="84" s="1"/>
  <c r="AK76" i="84"/>
  <c r="AE76" i="84"/>
  <c r="BN76" i="84"/>
  <c r="BB76" i="84" s="1"/>
  <c r="N76" i="84"/>
  <c r="AL76" i="84" s="1"/>
  <c r="M76" i="84"/>
  <c r="E76" i="84"/>
  <c r="A76" i="84"/>
  <c r="CQ75" i="84"/>
  <c r="CP75" i="84"/>
  <c r="CM75" i="84"/>
  <c r="CG75" i="84"/>
  <c r="CG74" i="84" s="1"/>
  <c r="CF75" i="84"/>
  <c r="BU75" i="84"/>
  <c r="BW75" i="84" s="1"/>
  <c r="BM75" i="84"/>
  <c r="BA75" i="84"/>
  <c r="AY75" i="84"/>
  <c r="AX75" i="84"/>
  <c r="AW75" i="84"/>
  <c r="AZ75" i="84" s="1"/>
  <c r="AO75" i="84"/>
  <c r="AK75" i="84"/>
  <c r="AE75" i="84"/>
  <c r="N75" i="84"/>
  <c r="AL75" i="84" s="1"/>
  <c r="M75" i="84"/>
  <c r="E75" i="84"/>
  <c r="A75" i="84"/>
  <c r="CV74" i="84"/>
  <c r="CU74" i="84"/>
  <c r="CT74" i="84"/>
  <c r="CL74" i="84"/>
  <c r="CI74" i="84"/>
  <c r="CH74" i="84"/>
  <c r="CE74" i="84"/>
  <c r="CD74" i="84"/>
  <c r="CC74" i="84"/>
  <c r="CC73" i="84" s="1"/>
  <c r="CC63" i="84" s="1"/>
  <c r="CC29" i="84" s="1"/>
  <c r="CB74" i="84"/>
  <c r="CA74" i="84"/>
  <c r="BZ74" i="84"/>
  <c r="BY74" i="84"/>
  <c r="BV74" i="84"/>
  <c r="BT74" i="84"/>
  <c r="BR74" i="84"/>
  <c r="BQ74" i="84"/>
  <c r="BP74" i="84"/>
  <c r="BP73" i="84" s="1"/>
  <c r="BO74" i="84"/>
  <c r="BL74" i="84"/>
  <c r="BI74" i="84"/>
  <c r="BC74" i="84"/>
  <c r="BC73" i="84" s="1"/>
  <c r="AU74" i="84"/>
  <c r="AT74" i="84"/>
  <c r="AS74" i="84"/>
  <c r="AR74" i="84"/>
  <c r="AP74" i="84"/>
  <c r="AC74" i="84"/>
  <c r="AB74" i="84"/>
  <c r="AA74" i="84"/>
  <c r="Z74" i="84"/>
  <c r="Y74" i="84"/>
  <c r="X74" i="84"/>
  <c r="W74" i="84"/>
  <c r="V74" i="84"/>
  <c r="U74" i="84"/>
  <c r="T74" i="84"/>
  <c r="T73" i="84" s="1"/>
  <c r="O74" i="84"/>
  <c r="H74" i="84"/>
  <c r="H73" i="84" s="1"/>
  <c r="G74" i="84"/>
  <c r="G73" i="84"/>
  <c r="CQ72" i="84"/>
  <c r="CP72" i="84"/>
  <c r="CO72" i="84"/>
  <c r="CN72" i="84"/>
  <c r="CM72" i="84"/>
  <c r="CJ72" i="84"/>
  <c r="CK72" i="84" s="1"/>
  <c r="BU72" i="84"/>
  <c r="BW72" i="84" s="1"/>
  <c r="BM72" i="84"/>
  <c r="BA72" i="84"/>
  <c r="AY72" i="84"/>
  <c r="AX72" i="84"/>
  <c r="AW72" i="84"/>
  <c r="AL72" i="84"/>
  <c r="AK72" i="84"/>
  <c r="AE72" i="84"/>
  <c r="N72" i="84"/>
  <c r="M72" i="84"/>
  <c r="E72" i="84"/>
  <c r="A72" i="84"/>
  <c r="CQ71" i="84"/>
  <c r="CP71" i="84"/>
  <c r="CP69" i="84" s="1"/>
  <c r="CO71" i="84"/>
  <c r="CM71" i="84"/>
  <c r="CF71" i="84"/>
  <c r="BU71" i="84"/>
  <c r="BW71" i="84" s="1"/>
  <c r="BN71" i="84"/>
  <c r="BM71" i="84"/>
  <c r="AO71" i="84" s="1"/>
  <c r="BA71" i="84"/>
  <c r="AY71" i="84"/>
  <c r="AX71" i="84"/>
  <c r="AW71" i="84"/>
  <c r="AP69" i="84"/>
  <c r="AK71" i="84"/>
  <c r="AE71" i="84"/>
  <c r="N71" i="84"/>
  <c r="AL71" i="84" s="1"/>
  <c r="M71" i="84"/>
  <c r="E71" i="84"/>
  <c r="A71" i="84"/>
  <c r="B69" i="84" s="1"/>
  <c r="CQ70" i="84"/>
  <c r="CP70" i="84"/>
  <c r="CO70" i="84"/>
  <c r="CM70" i="84"/>
  <c r="CF70" i="84"/>
  <c r="BU70" i="84"/>
  <c r="BW70" i="84" s="1"/>
  <c r="BM70" i="84"/>
  <c r="BM69" i="84" s="1"/>
  <c r="BJ70" i="84"/>
  <c r="BD69" i="84"/>
  <c r="BA70" i="84"/>
  <c r="AY70" i="84"/>
  <c r="AX70" i="84"/>
  <c r="AX69" i="84" s="1"/>
  <c r="AW70" i="84"/>
  <c r="AW69" i="84" s="1"/>
  <c r="AK70" i="84"/>
  <c r="AE70" i="84"/>
  <c r="S69" i="84"/>
  <c r="N70" i="84"/>
  <c r="M70" i="84"/>
  <c r="I70" i="84"/>
  <c r="E70" i="84"/>
  <c r="A70" i="84"/>
  <c r="CL69" i="84"/>
  <c r="CI69" i="84"/>
  <c r="CH69" i="84"/>
  <c r="CG69" i="84"/>
  <c r="CE69" i="84"/>
  <c r="CD69" i="84"/>
  <c r="CC69" i="84"/>
  <c r="CB69" i="84"/>
  <c r="CA69" i="84"/>
  <c r="BZ69" i="84"/>
  <c r="BY69" i="84"/>
  <c r="BV69" i="84"/>
  <c r="BU69" i="84"/>
  <c r="BT69" i="84"/>
  <c r="BR69" i="84"/>
  <c r="BQ69" i="84"/>
  <c r="BP69" i="84"/>
  <c r="BO69" i="84"/>
  <c r="BL69" i="84"/>
  <c r="BI69" i="84"/>
  <c r="BC69" i="84"/>
  <c r="AU69" i="84"/>
  <c r="AT69" i="84"/>
  <c r="AS69" i="84"/>
  <c r="AR69" i="84"/>
  <c r="AD69" i="84"/>
  <c r="AC69" i="84"/>
  <c r="AB69" i="84"/>
  <c r="AA69" i="84"/>
  <c r="Z69" i="84"/>
  <c r="Y69" i="84"/>
  <c r="X69" i="84"/>
  <c r="W69" i="84"/>
  <c r="V69" i="84"/>
  <c r="U69" i="84"/>
  <c r="T69" i="84"/>
  <c r="O69" i="84"/>
  <c r="H69" i="84"/>
  <c r="G69" i="84"/>
  <c r="CQ68" i="84"/>
  <c r="CP68" i="84"/>
  <c r="CP64" i="84" s="1"/>
  <c r="CO68" i="84"/>
  <c r="CM68" i="84"/>
  <c r="CF68" i="84"/>
  <c r="CN68" i="84" s="1"/>
  <c r="BU68" i="84"/>
  <c r="BW68" i="84" s="1"/>
  <c r="BM68" i="84"/>
  <c r="BA68" i="84"/>
  <c r="AY68" i="84"/>
  <c r="AX68" i="84"/>
  <c r="AW68" i="84"/>
  <c r="AK68" i="84"/>
  <c r="AE68" i="84"/>
  <c r="N68" i="84"/>
  <c r="AL68" i="84" s="1"/>
  <c r="M68" i="84"/>
  <c r="E68" i="84"/>
  <c r="A68" i="84"/>
  <c r="CR67" i="84"/>
  <c r="CM67" i="84"/>
  <c r="CS67" i="84" s="1"/>
  <c r="CJ67" i="84"/>
  <c r="CK67" i="84" s="1"/>
  <c r="BU67" i="84"/>
  <c r="BW67" i="84" s="1"/>
  <c r="BM67" i="84"/>
  <c r="AO67" i="84" s="1"/>
  <c r="BJ67" i="84"/>
  <c r="AI67" i="84" s="1"/>
  <c r="BA67" i="84"/>
  <c r="AY67" i="84"/>
  <c r="AX67" i="84"/>
  <c r="AW67" i="84"/>
  <c r="AL67" i="84"/>
  <c r="AK67" i="84"/>
  <c r="AE67" i="84"/>
  <c r="R64" i="84"/>
  <c r="N67" i="84"/>
  <c r="M67" i="84"/>
  <c r="J67" i="84"/>
  <c r="I67" i="84"/>
  <c r="E67" i="84"/>
  <c r="A67" i="84"/>
  <c r="CQ66" i="84"/>
  <c r="CP66" i="84"/>
  <c r="CO66" i="84"/>
  <c r="CM66" i="84"/>
  <c r="CJ66" i="84"/>
  <c r="CK66" i="84" s="1"/>
  <c r="CF66" i="84"/>
  <c r="BU66" i="84"/>
  <c r="BW66" i="84" s="1"/>
  <c r="BM66" i="84"/>
  <c r="BA66" i="84"/>
  <c r="AY66" i="84"/>
  <c r="AX66" i="84"/>
  <c r="AW66" i="84"/>
  <c r="AK66" i="84"/>
  <c r="AE66" i="84"/>
  <c r="AO66" i="84" s="1"/>
  <c r="N66" i="84"/>
  <c r="M66" i="84"/>
  <c r="E66" i="84"/>
  <c r="A66" i="84"/>
  <c r="CQ65" i="84"/>
  <c r="CP65" i="84"/>
  <c r="CO65" i="84"/>
  <c r="CO64" i="84" s="1"/>
  <c r="CN65" i="84"/>
  <c r="CM65" i="84"/>
  <c r="I65" i="84" s="1"/>
  <c r="CK65" i="84"/>
  <c r="CJ65" i="84"/>
  <c r="BU65" i="84"/>
  <c r="BW65" i="84" s="1"/>
  <c r="BN65" i="84"/>
  <c r="BM65" i="84"/>
  <c r="BM64" i="84" s="1"/>
  <c r="BJ65" i="84"/>
  <c r="BA65" i="84"/>
  <c r="BA64" i="84" s="1"/>
  <c r="AY65" i="84"/>
  <c r="AX65" i="84"/>
  <c r="AW65" i="84"/>
  <c r="AK65" i="84"/>
  <c r="AI65" i="84"/>
  <c r="AE65" i="84"/>
  <c r="AE64" i="84" s="1"/>
  <c r="N65" i="84"/>
  <c r="AL65" i="84" s="1"/>
  <c r="M65" i="84"/>
  <c r="E65" i="84"/>
  <c r="A65" i="84"/>
  <c r="CV64" i="84"/>
  <c r="CU64" i="84"/>
  <c r="CT64" i="84"/>
  <c r="CL64" i="84"/>
  <c r="CI64" i="84"/>
  <c r="CH64" i="84"/>
  <c r="CG64" i="84"/>
  <c r="CE64" i="84"/>
  <c r="CD64" i="84"/>
  <c r="CC64" i="84"/>
  <c r="CB64" i="84"/>
  <c r="CA64" i="84"/>
  <c r="BZ64" i="84"/>
  <c r="BY64" i="84"/>
  <c r="BV64" i="84"/>
  <c r="BT64" i="84"/>
  <c r="BR64" i="84"/>
  <c r="BQ64" i="84"/>
  <c r="BP64" i="84"/>
  <c r="BO64" i="84"/>
  <c r="BL64" i="84"/>
  <c r="BI64" i="84"/>
  <c r="BD64" i="84"/>
  <c r="BC64" i="84"/>
  <c r="AU64" i="84"/>
  <c r="AT64" i="84"/>
  <c r="AS64" i="84"/>
  <c r="AR64" i="84"/>
  <c r="AP64" i="84"/>
  <c r="AC64" i="84"/>
  <c r="AB64" i="84"/>
  <c r="AA64" i="84"/>
  <c r="Z64" i="84"/>
  <c r="Y64" i="84"/>
  <c r="X64" i="84"/>
  <c r="W64" i="84"/>
  <c r="V64" i="84"/>
  <c r="U64" i="84"/>
  <c r="T64" i="84"/>
  <c r="O64" i="84"/>
  <c r="H64" i="84"/>
  <c r="G64" i="84"/>
  <c r="CQ62" i="84"/>
  <c r="CP62" i="84"/>
  <c r="CO62" i="84"/>
  <c r="CN62" i="84"/>
  <c r="CM62" i="84"/>
  <c r="CJ62" i="84"/>
  <c r="CK62" i="84" s="1"/>
  <c r="BU62" i="84"/>
  <c r="BW62" i="84" s="1"/>
  <c r="BM62" i="84"/>
  <c r="BA62" i="84"/>
  <c r="AY62" i="84"/>
  <c r="AX62" i="84"/>
  <c r="AZ62" i="84" s="1"/>
  <c r="AW62" i="84"/>
  <c r="AK62" i="84"/>
  <c r="AE62" i="84"/>
  <c r="AO62" i="84" s="1"/>
  <c r="N62" i="84"/>
  <c r="AL62" i="84" s="1"/>
  <c r="M62" i="84"/>
  <c r="E62" i="84"/>
  <c r="A62" i="84"/>
  <c r="CR61" i="84"/>
  <c r="CM61" i="84"/>
  <c r="CJ61" i="84"/>
  <c r="CK61" i="84" s="1"/>
  <c r="BU61" i="84"/>
  <c r="BW61" i="84" s="1"/>
  <c r="BM61" i="84"/>
  <c r="BA61" i="84"/>
  <c r="AY61" i="84"/>
  <c r="AX61" i="84"/>
  <c r="AW61" i="84"/>
  <c r="AL61" i="84"/>
  <c r="AK61" i="84"/>
  <c r="N61" i="84"/>
  <c r="M61" i="84"/>
  <c r="J61" i="84"/>
  <c r="E61" i="84"/>
  <c r="A61" i="84"/>
  <c r="CQ60" i="84"/>
  <c r="CP60" i="84"/>
  <c r="CO60" i="84"/>
  <c r="CN60" i="84"/>
  <c r="CR60" i="84" s="1"/>
  <c r="CM60" i="84"/>
  <c r="I60" i="84" s="1"/>
  <c r="CJ60" i="84"/>
  <c r="CK60" i="84" s="1"/>
  <c r="BU60" i="84"/>
  <c r="BW60" i="84" s="1"/>
  <c r="BM60" i="84"/>
  <c r="BJ60" i="84"/>
  <c r="BA60" i="84"/>
  <c r="AY60" i="84"/>
  <c r="AX60" i="84"/>
  <c r="AW60" i="84"/>
  <c r="AK60" i="84"/>
  <c r="N60" i="84"/>
  <c r="AL60" i="84" s="1"/>
  <c r="M60" i="84"/>
  <c r="E60" i="84"/>
  <c r="A60" i="84"/>
  <c r="CQ59" i="84"/>
  <c r="CP59" i="84"/>
  <c r="CO59" i="84"/>
  <c r="CN59" i="84"/>
  <c r="CR59" i="84" s="1"/>
  <c r="CM59" i="84"/>
  <c r="BJ59" i="84" s="1"/>
  <c r="CJ59" i="84"/>
  <c r="CK59" i="84" s="1"/>
  <c r="BU59" i="84"/>
  <c r="BW59" i="84" s="1"/>
  <c r="BM59" i="84"/>
  <c r="BA59" i="84"/>
  <c r="AY59" i="84"/>
  <c r="AX59" i="84"/>
  <c r="AW59" i="84"/>
  <c r="AK59" i="84"/>
  <c r="AE59" i="84"/>
  <c r="AO59" i="84" s="1"/>
  <c r="N59" i="84"/>
  <c r="AL59" i="84" s="1"/>
  <c r="M59" i="84"/>
  <c r="E59" i="84"/>
  <c r="A59" i="84"/>
  <c r="CQ58" i="84"/>
  <c r="CP58" i="84"/>
  <c r="CO58" i="84"/>
  <c r="CN58" i="84"/>
  <c r="CM58" i="84"/>
  <c r="I58" i="84" s="1"/>
  <c r="CJ58" i="84"/>
  <c r="CK58" i="84" s="1"/>
  <c r="BU58" i="84"/>
  <c r="BW58" i="84" s="1"/>
  <c r="BM58" i="84"/>
  <c r="BJ58" i="84"/>
  <c r="AJ58" i="84" s="1"/>
  <c r="BA58" i="84"/>
  <c r="AY58" i="84"/>
  <c r="AX58" i="84"/>
  <c r="AW58" i="84"/>
  <c r="AL58" i="84"/>
  <c r="AK58" i="84"/>
  <c r="AE58" i="84"/>
  <c r="N58" i="84"/>
  <c r="M58" i="84"/>
  <c r="E58" i="84"/>
  <c r="A58" i="84"/>
  <c r="CQ57" i="84"/>
  <c r="CP57" i="84"/>
  <c r="CO57" i="84"/>
  <c r="CN57" i="84"/>
  <c r="CM57" i="84"/>
  <c r="BJ57" i="84" s="1"/>
  <c r="CJ57" i="84"/>
  <c r="CK57" i="84" s="1"/>
  <c r="BU57" i="84"/>
  <c r="BW57" i="84" s="1"/>
  <c r="BM57" i="84"/>
  <c r="BA57" i="84"/>
  <c r="AY57" i="84"/>
  <c r="AX57" i="84"/>
  <c r="AW57" i="84"/>
  <c r="AZ57" i="84" s="1"/>
  <c r="AK57" i="84"/>
  <c r="N57" i="84"/>
  <c r="AL57" i="84" s="1"/>
  <c r="M57" i="84"/>
  <c r="I57" i="84"/>
  <c r="E57" i="84"/>
  <c r="A57" i="84"/>
  <c r="CQ56" i="84"/>
  <c r="CP56" i="84"/>
  <c r="CO56" i="84"/>
  <c r="CM56" i="84"/>
  <c r="CF56" i="84"/>
  <c r="CJ56" i="84" s="1"/>
  <c r="CK56" i="84" s="1"/>
  <c r="BU56" i="84"/>
  <c r="BW56" i="84" s="1"/>
  <c r="BM56" i="84"/>
  <c r="BA56" i="84"/>
  <c r="AY56" i="84"/>
  <c r="AX56" i="84"/>
  <c r="AW56" i="84"/>
  <c r="AZ56" i="84" s="1"/>
  <c r="AL56" i="84"/>
  <c r="AK56" i="84"/>
  <c r="N56" i="84"/>
  <c r="M56" i="84"/>
  <c r="E56" i="84"/>
  <c r="A56" i="84"/>
  <c r="CQ55" i="84"/>
  <c r="CP55" i="84"/>
  <c r="CO55" i="84"/>
  <c r="CN55" i="84"/>
  <c r="CM55" i="84"/>
  <c r="CJ55" i="84"/>
  <c r="CK55" i="84" s="1"/>
  <c r="BU55" i="84"/>
  <c r="BW55" i="84" s="1"/>
  <c r="BM55" i="84"/>
  <c r="BB55" i="84"/>
  <c r="BA55" i="84"/>
  <c r="AY55" i="84"/>
  <c r="AX55" i="84"/>
  <c r="AW55" i="84"/>
  <c r="AK55" i="84"/>
  <c r="AE55" i="84"/>
  <c r="N55" i="84"/>
  <c r="AL55" i="84" s="1"/>
  <c r="M55" i="84"/>
  <c r="E55" i="84"/>
  <c r="A55" i="84"/>
  <c r="CQ54" i="84"/>
  <c r="CP54" i="84"/>
  <c r="CO54" i="84"/>
  <c r="CN54" i="84"/>
  <c r="CM54" i="84"/>
  <c r="I54" i="84" s="1"/>
  <c r="CF54" i="84"/>
  <c r="CJ54" i="84" s="1"/>
  <c r="CK54" i="84" s="1"/>
  <c r="BU54" i="84"/>
  <c r="BW54" i="84" s="1"/>
  <c r="BM54" i="84"/>
  <c r="BJ54" i="84"/>
  <c r="BA54" i="84"/>
  <c r="AY54" i="84"/>
  <c r="AX54" i="84"/>
  <c r="AW54" i="84"/>
  <c r="AZ54" i="84" s="1"/>
  <c r="AL54" i="84"/>
  <c r="AK54" i="84"/>
  <c r="BN54" i="84"/>
  <c r="BB54" i="84" s="1"/>
  <c r="N54" i="84"/>
  <c r="M54" i="84"/>
  <c r="E54" i="84"/>
  <c r="A54" i="84"/>
  <c r="CQ53" i="84"/>
  <c r="CP53" i="84"/>
  <c r="CO53" i="84"/>
  <c r="CN53" i="84"/>
  <c r="CR53" i="84" s="1"/>
  <c r="CM53" i="84"/>
  <c r="CJ53" i="84"/>
  <c r="CK53" i="84" s="1"/>
  <c r="BU53" i="84"/>
  <c r="BW53" i="84" s="1"/>
  <c r="BM53" i="84"/>
  <c r="BJ53" i="84"/>
  <c r="BA53" i="84"/>
  <c r="AY53" i="84"/>
  <c r="AX53" i="84"/>
  <c r="AW53" i="84"/>
  <c r="AK53" i="84"/>
  <c r="AE53" i="84"/>
  <c r="AO53" i="84" s="1"/>
  <c r="N53" i="84"/>
  <c r="AL53" i="84" s="1"/>
  <c r="M53" i="84"/>
  <c r="I53" i="84"/>
  <c r="AI53" i="84" s="1"/>
  <c r="E53" i="84"/>
  <c r="A53" i="84"/>
  <c r="CQ52" i="84"/>
  <c r="CP52" i="84"/>
  <c r="CO52" i="84"/>
  <c r="CN52" i="84"/>
  <c r="CM52" i="84"/>
  <c r="CJ52" i="84"/>
  <c r="CK52" i="84" s="1"/>
  <c r="BU52" i="84"/>
  <c r="BW52" i="84" s="1"/>
  <c r="BM52" i="84"/>
  <c r="BA52" i="84"/>
  <c r="AY52" i="84"/>
  <c r="AX52" i="84"/>
  <c r="AW52" i="84"/>
  <c r="AZ52" i="84" s="1"/>
  <c r="AK52" i="84"/>
  <c r="N52" i="84"/>
  <c r="AL52" i="84" s="1"/>
  <c r="M52" i="84"/>
  <c r="E52" i="84"/>
  <c r="A52" i="84"/>
  <c r="CQ51" i="84"/>
  <c r="CP51" i="84"/>
  <c r="CO51" i="84"/>
  <c r="CN51" i="84"/>
  <c r="CR51" i="84" s="1"/>
  <c r="J51" i="84" s="1"/>
  <c r="CM51" i="84"/>
  <c r="BJ51" i="84" s="1"/>
  <c r="CJ51" i="84"/>
  <c r="CK51" i="84" s="1"/>
  <c r="BU51" i="84"/>
  <c r="BW51" i="84" s="1"/>
  <c r="BM51" i="84"/>
  <c r="AO51" i="84" s="1"/>
  <c r="BB51" i="84"/>
  <c r="BA51" i="84"/>
  <c r="AY51" i="84"/>
  <c r="AX51" i="84"/>
  <c r="AW51" i="84"/>
  <c r="AK51" i="84"/>
  <c r="AE51" i="84"/>
  <c r="BN51" i="84"/>
  <c r="N51" i="84"/>
  <c r="AL51" i="84" s="1"/>
  <c r="M51" i="84"/>
  <c r="E51" i="84"/>
  <c r="A51" i="84"/>
  <c r="CQ50" i="84"/>
  <c r="CP50" i="84"/>
  <c r="CO50" i="84"/>
  <c r="CM50" i="84"/>
  <c r="CF50" i="84"/>
  <c r="CN50" i="84" s="1"/>
  <c r="CR50" i="84" s="1"/>
  <c r="CS50" i="84" s="1"/>
  <c r="BU50" i="84"/>
  <c r="BW50" i="84" s="1"/>
  <c r="BM50" i="84"/>
  <c r="BA50" i="84"/>
  <c r="AY50" i="84"/>
  <c r="AX50" i="84"/>
  <c r="AW50" i="84"/>
  <c r="AK50" i="84"/>
  <c r="N50" i="84"/>
  <c r="AL50" i="84" s="1"/>
  <c r="M50" i="84"/>
  <c r="E50" i="84"/>
  <c r="A50" i="84"/>
  <c r="CQ49" i="84"/>
  <c r="CP49" i="84"/>
  <c r="CO49" i="84"/>
  <c r="CM49" i="84"/>
  <c r="CF49" i="84"/>
  <c r="CN49" i="84" s="1"/>
  <c r="CR49" i="84" s="1"/>
  <c r="BU49" i="84"/>
  <c r="BW49" i="84" s="1"/>
  <c r="BM49" i="84"/>
  <c r="BJ49" i="84"/>
  <c r="BA49" i="84"/>
  <c r="AY49" i="84"/>
  <c r="AX49" i="84"/>
  <c r="AW49" i="84"/>
  <c r="AK49" i="84"/>
  <c r="BN49" i="84"/>
  <c r="N49" i="84"/>
  <c r="AL49" i="84" s="1"/>
  <c r="M49" i="84"/>
  <c r="I49" i="84"/>
  <c r="E49" i="84"/>
  <c r="A49" i="84"/>
  <c r="CQ48" i="84"/>
  <c r="CP48" i="84"/>
  <c r="CO48" i="84"/>
  <c r="CN48" i="84"/>
  <c r="CM48" i="84"/>
  <c r="BB48" i="84" s="1"/>
  <c r="CJ48" i="84"/>
  <c r="CK48" i="84" s="1"/>
  <c r="BU48" i="84"/>
  <c r="BW48" i="84" s="1"/>
  <c r="BM48" i="84"/>
  <c r="BA48" i="84"/>
  <c r="AY48" i="84"/>
  <c r="AX48" i="84"/>
  <c r="AW48" i="84"/>
  <c r="AZ48" i="84" s="1"/>
  <c r="AK48" i="84"/>
  <c r="N48" i="84"/>
  <c r="AL48" i="84" s="1"/>
  <c r="M48" i="84"/>
  <c r="E48" i="84"/>
  <c r="A48" i="84"/>
  <c r="CQ47" i="84"/>
  <c r="CP47" i="84"/>
  <c r="CO47" i="84"/>
  <c r="CM47" i="84"/>
  <c r="BJ47" i="84" s="1"/>
  <c r="BK47" i="84" s="1"/>
  <c r="CF47" i="84"/>
  <c r="CJ47" i="84" s="1"/>
  <c r="CK47" i="84" s="1"/>
  <c r="BU47" i="84"/>
  <c r="BW47" i="84" s="1"/>
  <c r="BN47" i="84"/>
  <c r="BB47" i="84" s="1"/>
  <c r="BM47" i="84"/>
  <c r="BA47" i="84"/>
  <c r="AY47" i="84"/>
  <c r="AX47" i="84"/>
  <c r="AW47" i="84"/>
  <c r="AZ47" i="84" s="1"/>
  <c r="BE47" i="84" s="1"/>
  <c r="AK47" i="84"/>
  <c r="AE47" i="84"/>
  <c r="N47" i="84"/>
  <c r="AL47" i="84" s="1"/>
  <c r="M47" i="84"/>
  <c r="E47" i="84"/>
  <c r="A47" i="84"/>
  <c r="CQ46" i="84"/>
  <c r="CP46" i="84"/>
  <c r="CO46" i="84"/>
  <c r="CM46" i="84"/>
  <c r="I46" i="84" s="1"/>
  <c r="CF46" i="84"/>
  <c r="CJ46" i="84" s="1"/>
  <c r="CK46" i="84" s="1"/>
  <c r="BU46" i="84"/>
  <c r="BW46" i="84" s="1"/>
  <c r="BM46" i="84"/>
  <c r="BA46" i="84"/>
  <c r="AY46" i="84"/>
  <c r="AX46" i="84"/>
  <c r="AW46" i="84"/>
  <c r="AZ46" i="84" s="1"/>
  <c r="BE46" i="84" s="1"/>
  <c r="AK46" i="84"/>
  <c r="S43" i="84"/>
  <c r="AE46" i="84"/>
  <c r="BN46" i="84"/>
  <c r="BB46" i="84" s="1"/>
  <c r="N46" i="84"/>
  <c r="AL46" i="84" s="1"/>
  <c r="M46" i="84"/>
  <c r="E46" i="84"/>
  <c r="A46" i="84"/>
  <c r="CQ45" i="84"/>
  <c r="CP45" i="84"/>
  <c r="CO45" i="84"/>
  <c r="CM45" i="84"/>
  <c r="I45" i="84" s="1"/>
  <c r="CF45" i="84"/>
  <c r="BW45" i="84"/>
  <c r="BU45" i="84"/>
  <c r="BM45" i="84"/>
  <c r="BJ45" i="84"/>
  <c r="BA45" i="84"/>
  <c r="AY45" i="84"/>
  <c r="AX45" i="84"/>
  <c r="AW45" i="84"/>
  <c r="AZ45" i="84" s="1"/>
  <c r="AK45" i="84"/>
  <c r="N45" i="84"/>
  <c r="AL45" i="84" s="1"/>
  <c r="M45" i="84"/>
  <c r="E45" i="84"/>
  <c r="A45" i="84"/>
  <c r="CQ44" i="84"/>
  <c r="CP44" i="84"/>
  <c r="CO44" i="84"/>
  <c r="CM44" i="84"/>
  <c r="BJ44" i="84" s="1"/>
  <c r="AN44" i="84" s="1"/>
  <c r="CF44" i="84"/>
  <c r="CN44" i="84" s="1"/>
  <c r="BU44" i="84"/>
  <c r="BM44" i="84"/>
  <c r="BK44" i="84"/>
  <c r="BA44" i="84"/>
  <c r="AY44" i="84"/>
  <c r="AX44" i="84"/>
  <c r="AW44" i="84"/>
  <c r="AK44" i="84"/>
  <c r="AE44" i="84"/>
  <c r="N44" i="84"/>
  <c r="M44" i="84"/>
  <c r="E44" i="84"/>
  <c r="A44" i="84"/>
  <c r="CV43" i="84"/>
  <c r="CU43" i="84"/>
  <c r="CT43" i="84"/>
  <c r="CL43" i="84"/>
  <c r="CI43" i="84"/>
  <c r="CH43" i="84"/>
  <c r="CG43" i="84"/>
  <c r="CE43" i="84"/>
  <c r="CD43" i="84"/>
  <c r="CC43" i="84"/>
  <c r="CB43" i="84"/>
  <c r="CA43" i="84"/>
  <c r="BZ43" i="84"/>
  <c r="BY43" i="84"/>
  <c r="BV43" i="84"/>
  <c r="BT43" i="84"/>
  <c r="BR43" i="84"/>
  <c r="BQ43" i="84"/>
  <c r="BP43" i="84"/>
  <c r="BO43" i="84"/>
  <c r="BL43" i="84"/>
  <c r="BI43" i="84"/>
  <c r="BC43" i="84"/>
  <c r="AU43" i="84"/>
  <c r="AT43" i="84"/>
  <c r="AS43" i="84"/>
  <c r="AR43" i="84"/>
  <c r="AC43" i="84"/>
  <c r="AB43" i="84"/>
  <c r="AA43" i="84"/>
  <c r="Z43" i="84"/>
  <c r="Y43" i="84"/>
  <c r="X43" i="84"/>
  <c r="W43" i="84"/>
  <c r="V43" i="84"/>
  <c r="U43" i="84"/>
  <c r="T43" i="84"/>
  <c r="O43" i="84"/>
  <c r="H43" i="84"/>
  <c r="G43" i="84"/>
  <c r="CQ42" i="84"/>
  <c r="CP42" i="84"/>
  <c r="CO42" i="84"/>
  <c r="CM42" i="84"/>
  <c r="CF42" i="84"/>
  <c r="CJ42" i="84" s="1"/>
  <c r="CK42" i="84" s="1"/>
  <c r="BW42" i="84"/>
  <c r="BU42" i="84"/>
  <c r="BM42" i="84"/>
  <c r="BJ42" i="84"/>
  <c r="BA42" i="84"/>
  <c r="AY42" i="84"/>
  <c r="AX42" i="84"/>
  <c r="AW42" i="84"/>
  <c r="AZ42" i="84" s="1"/>
  <c r="AK42" i="84"/>
  <c r="BN42" i="84"/>
  <c r="BB42" i="84" s="1"/>
  <c r="AE42" i="84"/>
  <c r="AO42" i="84" s="1"/>
  <c r="N42" i="84"/>
  <c r="AL42" i="84" s="1"/>
  <c r="M42" i="84"/>
  <c r="I42" i="84"/>
  <c r="E42" i="84"/>
  <c r="A42" i="84"/>
  <c r="CQ41" i="84"/>
  <c r="CP41" i="84"/>
  <c r="CO41" i="84"/>
  <c r="CN41" i="84"/>
  <c r="CM41" i="84"/>
  <c r="CJ41" i="84"/>
  <c r="CK41" i="84" s="1"/>
  <c r="BU41" i="84"/>
  <c r="BW41" i="84" s="1"/>
  <c r="BM41" i="84"/>
  <c r="BA41" i="84"/>
  <c r="AY41" i="84"/>
  <c r="AX41" i="84"/>
  <c r="AW41" i="84"/>
  <c r="AZ41" i="84" s="1"/>
  <c r="AK41" i="84"/>
  <c r="AE41" i="84"/>
  <c r="AO41" i="84" s="1"/>
  <c r="BN41" i="84"/>
  <c r="N41" i="84"/>
  <c r="AL41" i="84" s="1"/>
  <c r="M41" i="84"/>
  <c r="A41" i="84"/>
  <c r="CQ40" i="84"/>
  <c r="CP40" i="84"/>
  <c r="CO40" i="84"/>
  <c r="CM40" i="84"/>
  <c r="BJ40" i="84" s="1"/>
  <c r="AJ40" i="84" s="1"/>
  <c r="CF40" i="84"/>
  <c r="BU40" i="84"/>
  <c r="BW40" i="84" s="1"/>
  <c r="BN40" i="84"/>
  <c r="BM40" i="84"/>
  <c r="BA40" i="84"/>
  <c r="AY40" i="84"/>
  <c r="AX40" i="84"/>
  <c r="AW40" i="84"/>
  <c r="AZ40" i="84" s="1"/>
  <c r="AL40" i="84"/>
  <c r="AK40" i="84"/>
  <c r="AE40" i="84"/>
  <c r="N40" i="84"/>
  <c r="M40" i="84"/>
  <c r="E40" i="84"/>
  <c r="A40" i="84"/>
  <c r="CQ39" i="84"/>
  <c r="CP39" i="84"/>
  <c r="CO39" i="84"/>
  <c r="CM39" i="84"/>
  <c r="BJ39" i="84" s="1"/>
  <c r="CF39" i="84"/>
  <c r="CJ39" i="84" s="1"/>
  <c r="CK39" i="84" s="1"/>
  <c r="BU39" i="84"/>
  <c r="BW39" i="84" s="1"/>
  <c r="BN39" i="84"/>
  <c r="BB39" i="84" s="1"/>
  <c r="BM39" i="84"/>
  <c r="BK39" i="84"/>
  <c r="BA39" i="84"/>
  <c r="AY39" i="84"/>
  <c r="AX39" i="84"/>
  <c r="AW39" i="84"/>
  <c r="AZ39" i="84" s="1"/>
  <c r="AK39" i="84"/>
  <c r="AE39" i="84"/>
  <c r="AD30" i="84"/>
  <c r="AJ39" i="84"/>
  <c r="N39" i="84"/>
  <c r="AL39" i="84" s="1"/>
  <c r="M39" i="84"/>
  <c r="E39" i="84"/>
  <c r="A39" i="84"/>
  <c r="CQ38" i="84"/>
  <c r="CP38" i="84"/>
  <c r="CO38" i="84"/>
  <c r="CM38" i="84"/>
  <c r="BJ38" i="84" s="1"/>
  <c r="CJ38" i="84"/>
  <c r="CK38" i="84" s="1"/>
  <c r="CF38" i="84"/>
  <c r="CN38" i="84" s="1"/>
  <c r="BU38" i="84"/>
  <c r="BW38" i="84" s="1"/>
  <c r="BN38" i="84"/>
  <c r="BM38" i="84"/>
  <c r="BA38" i="84"/>
  <c r="AY38" i="84"/>
  <c r="AX38" i="84"/>
  <c r="AW38" i="84"/>
  <c r="AZ38" i="84" s="1"/>
  <c r="AK38" i="84"/>
  <c r="AE38" i="84"/>
  <c r="AO38" i="84" s="1"/>
  <c r="N38" i="84"/>
  <c r="AL38" i="84" s="1"/>
  <c r="M38" i="84"/>
  <c r="E38" i="84"/>
  <c r="A38" i="84"/>
  <c r="CQ37" i="84"/>
  <c r="CP37" i="84"/>
  <c r="CO37" i="84"/>
  <c r="CM37" i="84"/>
  <c r="I37" i="84" s="1"/>
  <c r="CF37" i="84"/>
  <c r="BU37" i="84"/>
  <c r="BW37" i="84" s="1"/>
  <c r="BN37" i="84"/>
  <c r="BM37" i="84"/>
  <c r="BJ37" i="84"/>
  <c r="AI37" i="84" s="1"/>
  <c r="BA37" i="84"/>
  <c r="AY37" i="84"/>
  <c r="AX37" i="84"/>
  <c r="AW37" i="84"/>
  <c r="AK37" i="84"/>
  <c r="R30" i="84"/>
  <c r="N37" i="84"/>
  <c r="AL37" i="84" s="1"/>
  <c r="M37" i="84"/>
  <c r="E37" i="84"/>
  <c r="A37" i="84"/>
  <c r="CQ36" i="84"/>
  <c r="CP36" i="84"/>
  <c r="CO36" i="84"/>
  <c r="CN36" i="84"/>
  <c r="CR36" i="84" s="1"/>
  <c r="CM36" i="84"/>
  <c r="CJ36" i="84"/>
  <c r="CK36" i="84" s="1"/>
  <c r="CF36" i="84"/>
  <c r="BU36" i="84"/>
  <c r="BW36" i="84" s="1"/>
  <c r="BN36" i="84"/>
  <c r="BM36" i="84"/>
  <c r="BA36" i="84"/>
  <c r="AY36" i="84"/>
  <c r="AX36" i="84"/>
  <c r="AW36" i="84"/>
  <c r="AZ36" i="84" s="1"/>
  <c r="AO36" i="84"/>
  <c r="AK36" i="84"/>
  <c r="AE36" i="84"/>
  <c r="N36" i="84"/>
  <c r="AL36" i="84" s="1"/>
  <c r="M36" i="84"/>
  <c r="E36" i="84"/>
  <c r="A36" i="84"/>
  <c r="CQ35" i="84"/>
  <c r="CP35" i="84"/>
  <c r="CO35" i="84"/>
  <c r="CM35" i="84"/>
  <c r="CF35" i="84"/>
  <c r="CJ35" i="84" s="1"/>
  <c r="CK35" i="84" s="1"/>
  <c r="BW35" i="84"/>
  <c r="BU35" i="84"/>
  <c r="BM35" i="84"/>
  <c r="BA35" i="84"/>
  <c r="AY35" i="84"/>
  <c r="AX35" i="84"/>
  <c r="AW35" i="84"/>
  <c r="AK35" i="84"/>
  <c r="N35" i="84"/>
  <c r="AL35" i="84" s="1"/>
  <c r="M35" i="84"/>
  <c r="E35" i="84"/>
  <c r="A35" i="84"/>
  <c r="CQ34" i="84"/>
  <c r="CP34" i="84"/>
  <c r="CO34" i="84"/>
  <c r="CM34" i="84"/>
  <c r="CF34" i="84"/>
  <c r="CJ34" i="84" s="1"/>
  <c r="CK34" i="84" s="1"/>
  <c r="BU34" i="84"/>
  <c r="BW34" i="84" s="1"/>
  <c r="BN34" i="84"/>
  <c r="BM34" i="84"/>
  <c r="BA34" i="84"/>
  <c r="AY34" i="84"/>
  <c r="AX34" i="84"/>
  <c r="AW34" i="84"/>
  <c r="AK34" i="84"/>
  <c r="N34" i="84"/>
  <c r="AL34" i="84" s="1"/>
  <c r="M34" i="84"/>
  <c r="E34" i="84"/>
  <c r="A34" i="84"/>
  <c r="CQ33" i="84"/>
  <c r="CP33" i="84"/>
  <c r="CO33" i="84"/>
  <c r="CM33" i="84"/>
  <c r="CF33" i="84"/>
  <c r="CN33" i="84" s="1"/>
  <c r="CR33" i="84" s="1"/>
  <c r="J33" i="84" s="1"/>
  <c r="BU33" i="84"/>
  <c r="BW33" i="84" s="1"/>
  <c r="BM33" i="84"/>
  <c r="BA33" i="84"/>
  <c r="AY33" i="84"/>
  <c r="AX33" i="84"/>
  <c r="AW33" i="84"/>
  <c r="AK33" i="84"/>
  <c r="Q30" i="84"/>
  <c r="AE33" i="84"/>
  <c r="N33" i="84"/>
  <c r="AL33" i="84" s="1"/>
  <c r="M33" i="84"/>
  <c r="E33" i="84"/>
  <c r="A33" i="84"/>
  <c r="CQ32" i="84"/>
  <c r="CP32" i="84"/>
  <c r="CO32" i="84"/>
  <c r="CM32" i="84"/>
  <c r="BJ32" i="84" s="1"/>
  <c r="AN32" i="84" s="1"/>
  <c r="CF32" i="84"/>
  <c r="CN32" i="84" s="1"/>
  <c r="CR32" i="84" s="1"/>
  <c r="J32" i="84" s="1"/>
  <c r="BU32" i="84"/>
  <c r="BW32" i="84" s="1"/>
  <c r="BM32" i="84"/>
  <c r="BA32" i="84"/>
  <c r="AY32" i="84"/>
  <c r="AX32" i="84"/>
  <c r="AW32" i="84"/>
  <c r="AP30" i="84"/>
  <c r="AL32" i="84"/>
  <c r="AK32" i="84"/>
  <c r="AE32" i="84"/>
  <c r="BN32" i="84"/>
  <c r="N32" i="84"/>
  <c r="M32" i="84"/>
  <c r="E32" i="84"/>
  <c r="A32" i="84"/>
  <c r="CQ31" i="84"/>
  <c r="CP31" i="84"/>
  <c r="CO31" i="84"/>
  <c r="CO30" i="84" s="1"/>
  <c r="CM31" i="84"/>
  <c r="I31" i="84" s="1"/>
  <c r="CF31" i="84"/>
  <c r="BW31" i="84"/>
  <c r="BU31" i="84"/>
  <c r="BM31" i="84"/>
  <c r="AO31" i="84" s="1"/>
  <c r="BJ31" i="84"/>
  <c r="BD30" i="84"/>
  <c r="BB31" i="84"/>
  <c r="BA31" i="84"/>
  <c r="AY31" i="84"/>
  <c r="AX31" i="84"/>
  <c r="AW31" i="84"/>
  <c r="AL31" i="84"/>
  <c r="AK31" i="84"/>
  <c r="AJ31" i="84"/>
  <c r="AE31" i="84"/>
  <c r="S30" i="84"/>
  <c r="BN31" i="84"/>
  <c r="N31" i="84"/>
  <c r="M31" i="84"/>
  <c r="E31" i="84"/>
  <c r="A31" i="84"/>
  <c r="CV30" i="84"/>
  <c r="CU30" i="84"/>
  <c r="CT30" i="84"/>
  <c r="CL30" i="84"/>
  <c r="CI30" i="84"/>
  <c r="CH30" i="84"/>
  <c r="CG30" i="84"/>
  <c r="CE30" i="84"/>
  <c r="CD30" i="84"/>
  <c r="CC30" i="84"/>
  <c r="CB30" i="84"/>
  <c r="CA30" i="84"/>
  <c r="BZ30" i="84"/>
  <c r="BY30" i="84"/>
  <c r="BV30" i="84"/>
  <c r="BT30" i="84"/>
  <c r="BR30" i="84"/>
  <c r="BQ30" i="84"/>
  <c r="BP30" i="84"/>
  <c r="BO30" i="84"/>
  <c r="BL30" i="84"/>
  <c r="BI30" i="84"/>
  <c r="BC30" i="84"/>
  <c r="AU30" i="84"/>
  <c r="AT30" i="84"/>
  <c r="AS30" i="84"/>
  <c r="AR30" i="84"/>
  <c r="AC30" i="84"/>
  <c r="AB30" i="84"/>
  <c r="AA30" i="84"/>
  <c r="Z30" i="84"/>
  <c r="Y30" i="84"/>
  <c r="X30" i="84"/>
  <c r="W30" i="84"/>
  <c r="V30" i="84"/>
  <c r="U30" i="84"/>
  <c r="T30" i="84"/>
  <c r="O30" i="84"/>
  <c r="H30" i="84"/>
  <c r="G30" i="84"/>
  <c r="CR28" i="84"/>
  <c r="CM28" i="84"/>
  <c r="CJ28" i="84"/>
  <c r="CJ27" i="84" s="1"/>
  <c r="BU28" i="84"/>
  <c r="BW28" i="84" s="1"/>
  <c r="BW27" i="84" s="1"/>
  <c r="BN28" i="84"/>
  <c r="BN27" i="84" s="1"/>
  <c r="BM28" i="84"/>
  <c r="BA28" i="84"/>
  <c r="AY28" i="84"/>
  <c r="AY27" i="84" s="1"/>
  <c r="AX28" i="84"/>
  <c r="AX27" i="84" s="1"/>
  <c r="AW28" i="84"/>
  <c r="AZ28" i="84" s="1"/>
  <c r="AL28" i="84"/>
  <c r="AL27" i="84" s="1"/>
  <c r="AK28" i="84"/>
  <c r="AK27" i="84" s="1"/>
  <c r="AE28" i="84"/>
  <c r="AE27" i="84" s="1"/>
  <c r="AD27" i="84"/>
  <c r="S27" i="84"/>
  <c r="R27" i="84"/>
  <c r="Q27" i="84"/>
  <c r="N28" i="84"/>
  <c r="N27" i="84" s="1"/>
  <c r="M28" i="84"/>
  <c r="E28" i="84"/>
  <c r="A28" i="84"/>
  <c r="CV27" i="84"/>
  <c r="CU27" i="84"/>
  <c r="CT27" i="84"/>
  <c r="CQ27" i="84"/>
  <c r="CP27" i="84"/>
  <c r="CO27" i="84"/>
  <c r="CN27" i="84"/>
  <c r="CL27" i="84"/>
  <c r="CI27" i="84"/>
  <c r="CH27" i="84"/>
  <c r="CG27" i="84"/>
  <c r="CF27" i="84"/>
  <c r="CE27" i="84"/>
  <c r="CD27" i="84"/>
  <c r="CC27" i="84"/>
  <c r="CB27" i="84"/>
  <c r="CA27" i="84"/>
  <c r="BZ27" i="84"/>
  <c r="BY27" i="84"/>
  <c r="BV27" i="84"/>
  <c r="BT27" i="84"/>
  <c r="BR27" i="84"/>
  <c r="BQ27" i="84"/>
  <c r="BP27" i="84"/>
  <c r="BO27" i="84"/>
  <c r="BL27" i="84"/>
  <c r="BI27" i="84"/>
  <c r="BD27" i="84"/>
  <c r="BC27" i="84"/>
  <c r="BA27" i="84"/>
  <c r="AU27" i="84"/>
  <c r="AT27" i="84"/>
  <c r="AS27" i="84"/>
  <c r="AR27" i="84"/>
  <c r="AP27" i="84"/>
  <c r="AC27" i="84"/>
  <c r="AB27" i="84"/>
  <c r="AA27" i="84"/>
  <c r="Z27" i="84"/>
  <c r="Y27" i="84"/>
  <c r="X27" i="84"/>
  <c r="W27" i="84"/>
  <c r="V27" i="84"/>
  <c r="U27" i="84"/>
  <c r="T27" i="84"/>
  <c r="P27" i="84"/>
  <c r="O27" i="84"/>
  <c r="H27" i="84"/>
  <c r="G27" i="84"/>
  <c r="B27" i="84"/>
  <c r="CQ26" i="84"/>
  <c r="CP26" i="84"/>
  <c r="CO26" i="84"/>
  <c r="CN26" i="84"/>
  <c r="CR26" i="84" s="1"/>
  <c r="CM26" i="84"/>
  <c r="BJ26" i="84" s="1"/>
  <c r="BK26" i="84" s="1"/>
  <c r="CK26" i="84"/>
  <c r="CJ26" i="84"/>
  <c r="BW26" i="84"/>
  <c r="BU26" i="84"/>
  <c r="BN26" i="84"/>
  <c r="BM26" i="84"/>
  <c r="BA26" i="84"/>
  <c r="BA24" i="84" s="1"/>
  <c r="AY26" i="84"/>
  <c r="AZ26" i="84" s="1"/>
  <c r="AX26" i="84"/>
  <c r="AW26" i="84"/>
  <c r="AK26" i="84"/>
  <c r="AE26" i="84"/>
  <c r="N26" i="84"/>
  <c r="AL26" i="84" s="1"/>
  <c r="M26" i="84"/>
  <c r="E26" i="84"/>
  <c r="A26" i="84"/>
  <c r="CN25" i="84"/>
  <c r="CM25" i="84"/>
  <c r="CJ25" i="84"/>
  <c r="CK25" i="84" s="1"/>
  <c r="BU25" i="84"/>
  <c r="BN25" i="84"/>
  <c r="BB25" i="84" s="1"/>
  <c r="BM25" i="84"/>
  <c r="AO25" i="84" s="1"/>
  <c r="BA25" i="84"/>
  <c r="AY25" i="84"/>
  <c r="AX25" i="84"/>
  <c r="AX24" i="84" s="1"/>
  <c r="AW25" i="84"/>
  <c r="AP24" i="84"/>
  <c r="AK25" i="84"/>
  <c r="AE25" i="84"/>
  <c r="AD24" i="84"/>
  <c r="S24" i="84"/>
  <c r="N25" i="84"/>
  <c r="M25" i="84"/>
  <c r="E25" i="84"/>
  <c r="A25" i="84"/>
  <c r="B24" i="84" s="1"/>
  <c r="CV24" i="84"/>
  <c r="CU24" i="84"/>
  <c r="CT24" i="84"/>
  <c r="CQ24" i="84"/>
  <c r="CP24" i="84"/>
  <c r="CO24" i="84"/>
  <c r="CL24" i="84"/>
  <c r="CI24" i="84"/>
  <c r="CH24" i="84"/>
  <c r="CG24" i="84"/>
  <c r="CF24" i="84"/>
  <c r="CE24" i="84"/>
  <c r="CD24" i="84"/>
  <c r="CC24" i="84"/>
  <c r="CB24" i="84"/>
  <c r="CA24" i="84"/>
  <c r="BZ24" i="84"/>
  <c r="BY24" i="84"/>
  <c r="BV24" i="84"/>
  <c r="BT24" i="84"/>
  <c r="BR24" i="84"/>
  <c r="BQ24" i="84"/>
  <c r="BP24" i="84"/>
  <c r="BO24" i="84"/>
  <c r="BL24" i="84"/>
  <c r="BI24" i="84"/>
  <c r="BD24" i="84"/>
  <c r="BC24" i="84"/>
  <c r="AU24" i="84"/>
  <c r="AT24" i="84"/>
  <c r="AS24" i="84"/>
  <c r="AR24" i="84"/>
  <c r="AC24" i="84"/>
  <c r="AB24" i="84"/>
  <c r="AA24" i="84"/>
  <c r="Z24" i="84"/>
  <c r="Y24" i="84"/>
  <c r="X24" i="84"/>
  <c r="W24" i="84"/>
  <c r="V24" i="84"/>
  <c r="U24" i="84"/>
  <c r="T24" i="84"/>
  <c r="R24" i="84"/>
  <c r="Q24" i="84"/>
  <c r="O24" i="84"/>
  <c r="H24" i="84"/>
  <c r="G24" i="84"/>
  <c r="CQ23" i="84"/>
  <c r="CQ22" i="84" s="1"/>
  <c r="CP23" i="84"/>
  <c r="CO23" i="84"/>
  <c r="CO22" i="84" s="1"/>
  <c r="CN23" i="84"/>
  <c r="CR23" i="84" s="1"/>
  <c r="CR22" i="84" s="1"/>
  <c r="CM23" i="84"/>
  <c r="CM22" i="84" s="1"/>
  <c r="CJ23" i="84"/>
  <c r="CJ22" i="84" s="1"/>
  <c r="BU23" i="84"/>
  <c r="BW23" i="84" s="1"/>
  <c r="BW22" i="84" s="1"/>
  <c r="BM23" i="84"/>
  <c r="AO23" i="84" s="1"/>
  <c r="AO22" i="84" s="1"/>
  <c r="BD22" i="84"/>
  <c r="BB23" i="84"/>
  <c r="BB22" i="84" s="1"/>
  <c r="BA23" i="84"/>
  <c r="AY23" i="84"/>
  <c r="AX23" i="84"/>
  <c r="AX22" i="84" s="1"/>
  <c r="AW23" i="84"/>
  <c r="AZ23" i="84" s="1"/>
  <c r="AZ22" i="84" s="1"/>
  <c r="AP22" i="84"/>
  <c r="AK23" i="84"/>
  <c r="AE23" i="84"/>
  <c r="AD22" i="84"/>
  <c r="P22" i="84"/>
  <c r="N23" i="84"/>
  <c r="M23" i="84"/>
  <c r="E23" i="84"/>
  <c r="A23" i="84"/>
  <c r="CV22" i="84"/>
  <c r="CU22" i="84"/>
  <c r="CT22" i="84"/>
  <c r="CP22" i="84"/>
  <c r="CL22" i="84"/>
  <c r="CI22" i="84"/>
  <c r="CH22" i="84"/>
  <c r="CG22" i="84"/>
  <c r="CF22" i="84"/>
  <c r="CE22" i="84"/>
  <c r="CD22" i="84"/>
  <c r="CC22" i="84"/>
  <c r="CB22" i="84"/>
  <c r="CA22" i="84"/>
  <c r="BZ22" i="84"/>
  <c r="BY22" i="84"/>
  <c r="BV22" i="84"/>
  <c r="BT22" i="84"/>
  <c r="BR22" i="84"/>
  <c r="BQ22" i="84"/>
  <c r="BP22" i="84"/>
  <c r="BO22" i="84"/>
  <c r="BN22" i="84"/>
  <c r="BL22" i="84"/>
  <c r="BI22" i="84"/>
  <c r="BC22" i="84"/>
  <c r="BA22" i="84"/>
  <c r="AY22" i="84"/>
  <c r="AW22" i="84"/>
  <c r="AU22" i="84"/>
  <c r="AT22" i="84"/>
  <c r="AS22" i="84"/>
  <c r="AR22" i="84"/>
  <c r="AK22" i="84"/>
  <c r="AE22" i="84"/>
  <c r="AC22" i="84"/>
  <c r="AB22" i="84"/>
  <c r="AA22" i="84"/>
  <c r="Z22" i="84"/>
  <c r="Y22" i="84"/>
  <c r="X22" i="84"/>
  <c r="W22" i="84"/>
  <c r="V22" i="84"/>
  <c r="U22" i="84"/>
  <c r="T22" i="84"/>
  <c r="S22" i="84"/>
  <c r="R22" i="84"/>
  <c r="Q22" i="84"/>
  <c r="O22" i="84"/>
  <c r="H22" i="84"/>
  <c r="G22" i="84"/>
  <c r="B22" i="84"/>
  <c r="CQ21" i="84"/>
  <c r="CP21" i="84"/>
  <c r="CO21" i="84"/>
  <c r="CN21" i="84"/>
  <c r="CM21" i="84"/>
  <c r="BJ21" i="84" s="1"/>
  <c r="CJ21" i="84"/>
  <c r="CK21" i="84" s="1"/>
  <c r="BU21" i="84"/>
  <c r="BW21" i="84" s="1"/>
  <c r="BM21" i="84"/>
  <c r="AO21" i="84" s="1"/>
  <c r="BA21" i="84"/>
  <c r="AY21" i="84"/>
  <c r="AX21" i="84"/>
  <c r="AW21" i="84"/>
  <c r="AK21" i="84"/>
  <c r="AE21" i="84"/>
  <c r="BN21" i="84"/>
  <c r="N21" i="84"/>
  <c r="AL21" i="84" s="1"/>
  <c r="M21" i="84"/>
  <c r="E21" i="84"/>
  <c r="A21" i="84"/>
  <c r="CQ20" i="84"/>
  <c r="CP20" i="84"/>
  <c r="CO20" i="84"/>
  <c r="CN20" i="84"/>
  <c r="CM20" i="84"/>
  <c r="BJ20" i="84" s="1"/>
  <c r="CJ20" i="84"/>
  <c r="CK20" i="84" s="1"/>
  <c r="BU20" i="84"/>
  <c r="BW20" i="84" s="1"/>
  <c r="BN20" i="84"/>
  <c r="BB20" i="84" s="1"/>
  <c r="BM20" i="84"/>
  <c r="AO20" i="84" s="1"/>
  <c r="BA20" i="84"/>
  <c r="AY20" i="84"/>
  <c r="AX20" i="84"/>
  <c r="AW20" i="84"/>
  <c r="AK20" i="84"/>
  <c r="AE20" i="84"/>
  <c r="N20" i="84"/>
  <c r="AL20" i="84" s="1"/>
  <c r="M20" i="84"/>
  <c r="E20" i="84"/>
  <c r="A20" i="84"/>
  <c r="CQ19" i="84"/>
  <c r="CP19" i="84"/>
  <c r="CO19" i="84"/>
  <c r="CN19" i="84"/>
  <c r="CR19" i="84" s="1"/>
  <c r="J19" i="84" s="1"/>
  <c r="CM19" i="84"/>
  <c r="CJ19" i="84"/>
  <c r="CK19" i="84" s="1"/>
  <c r="BU19" i="84"/>
  <c r="BW19" i="84" s="1"/>
  <c r="BM19" i="84"/>
  <c r="BA19" i="84"/>
  <c r="AY19" i="84"/>
  <c r="AX19" i="84"/>
  <c r="AW19" i="84"/>
  <c r="AZ19" i="84" s="1"/>
  <c r="AK19" i="84"/>
  <c r="AE19" i="84"/>
  <c r="AO19" i="84" s="1"/>
  <c r="R14" i="84"/>
  <c r="BN19" i="84"/>
  <c r="BB19" i="84" s="1"/>
  <c r="N19" i="84"/>
  <c r="AL19" i="84" s="1"/>
  <c r="M19" i="84"/>
  <c r="E19" i="84"/>
  <c r="A19" i="84"/>
  <c r="CQ18" i="84"/>
  <c r="CP18" i="84"/>
  <c r="CO18" i="84"/>
  <c r="CN18" i="84"/>
  <c r="CM18" i="84"/>
  <c r="CF18" i="84"/>
  <c r="CJ18" i="84" s="1"/>
  <c r="CK18" i="84" s="1"/>
  <c r="BU18" i="84"/>
  <c r="BW18" i="84" s="1"/>
  <c r="BM18" i="84"/>
  <c r="AO18" i="84" s="1"/>
  <c r="BJ18" i="84"/>
  <c r="BA18" i="84"/>
  <c r="AY18" i="84"/>
  <c r="AX18" i="84"/>
  <c r="AW18" i="84"/>
  <c r="AZ18" i="84" s="1"/>
  <c r="BE18" i="84" s="1"/>
  <c r="AL18" i="84"/>
  <c r="AK18" i="84"/>
  <c r="AE18" i="84"/>
  <c r="BN18" i="84"/>
  <c r="BB18" i="84" s="1"/>
  <c r="N18" i="84"/>
  <c r="M18" i="84"/>
  <c r="I18" i="84"/>
  <c r="E18" i="84"/>
  <c r="A18" i="84"/>
  <c r="CQ17" i="84"/>
  <c r="CP17" i="84"/>
  <c r="CO17" i="84"/>
  <c r="CR17" i="84" s="1"/>
  <c r="J17" i="84" s="1"/>
  <c r="CN17" i="84"/>
  <c r="CM17" i="84"/>
  <c r="I17" i="84" s="1"/>
  <c r="CJ17" i="84"/>
  <c r="CK17" i="84" s="1"/>
  <c r="BU17" i="84"/>
  <c r="BW17" i="84" s="1"/>
  <c r="BM17" i="84"/>
  <c r="BA17" i="84"/>
  <c r="AY17" i="84"/>
  <c r="AX17" i="84"/>
  <c r="AW17" i="84"/>
  <c r="AK17" i="84"/>
  <c r="AE17" i="84"/>
  <c r="BN17" i="84"/>
  <c r="N17" i="84"/>
  <c r="AL17" i="84" s="1"/>
  <c r="M17" i="84"/>
  <c r="E17" i="84"/>
  <c r="A17" i="84"/>
  <c r="CQ16" i="84"/>
  <c r="CP16" i="84"/>
  <c r="CO16" i="84"/>
  <c r="CN16" i="84"/>
  <c r="CM16" i="84"/>
  <c r="CJ16" i="84"/>
  <c r="CK16" i="84" s="1"/>
  <c r="BW16" i="84"/>
  <c r="BU16" i="84"/>
  <c r="BN16" i="84"/>
  <c r="BM16" i="84"/>
  <c r="BA16" i="84"/>
  <c r="BA14" i="84" s="1"/>
  <c r="AY16" i="84"/>
  <c r="AX16" i="84"/>
  <c r="AW16" i="84"/>
  <c r="AK16" i="84"/>
  <c r="AE16" i="84"/>
  <c r="AD14" i="84"/>
  <c r="N16" i="84"/>
  <c r="AL16" i="84" s="1"/>
  <c r="M16" i="84"/>
  <c r="E16" i="84"/>
  <c r="A16" i="84"/>
  <c r="CQ15" i="84"/>
  <c r="CP15" i="84"/>
  <c r="CO15" i="84"/>
  <c r="CN15" i="84"/>
  <c r="CM15" i="84"/>
  <c r="CJ15" i="84"/>
  <c r="CK15" i="84" s="1"/>
  <c r="BU15" i="84"/>
  <c r="BW15" i="84" s="1"/>
  <c r="BM15" i="84"/>
  <c r="BD14" i="84"/>
  <c r="BA15" i="84"/>
  <c r="AY15" i="84"/>
  <c r="AX15" i="84"/>
  <c r="AW15" i="84"/>
  <c r="AZ15" i="84" s="1"/>
  <c r="AP14" i="84"/>
  <c r="AL15" i="84"/>
  <c r="AK15" i="84"/>
  <c r="AE15" i="84"/>
  <c r="BN15" i="84"/>
  <c r="N15" i="84"/>
  <c r="M15" i="84"/>
  <c r="E15" i="84"/>
  <c r="A15" i="84"/>
  <c r="CV14" i="84"/>
  <c r="CU14" i="84"/>
  <c r="CT14" i="84"/>
  <c r="CL14" i="84"/>
  <c r="CI14" i="84"/>
  <c r="CH14" i="84"/>
  <c r="CG14" i="84"/>
  <c r="CF14" i="84"/>
  <c r="CE14" i="84"/>
  <c r="CD14" i="84"/>
  <c r="CC14" i="84"/>
  <c r="CB14" i="84"/>
  <c r="CA14" i="84"/>
  <c r="BZ14" i="84"/>
  <c r="BY14" i="84"/>
  <c r="BV14" i="84"/>
  <c r="BT14" i="84"/>
  <c r="BR14" i="84"/>
  <c r="BQ14" i="84"/>
  <c r="BP14" i="84"/>
  <c r="BO14" i="84"/>
  <c r="BL14" i="84"/>
  <c r="BI14" i="84"/>
  <c r="BC14" i="84"/>
  <c r="AU14" i="84"/>
  <c r="AT14" i="84"/>
  <c r="AS14" i="84"/>
  <c r="AR14" i="84"/>
  <c r="AC14" i="84"/>
  <c r="AB14" i="84"/>
  <c r="AA14" i="84"/>
  <c r="Z14" i="84"/>
  <c r="Y14" i="84"/>
  <c r="X14" i="84"/>
  <c r="W14" i="84"/>
  <c r="V14" i="84"/>
  <c r="U14" i="84"/>
  <c r="T14" i="84"/>
  <c r="O14" i="84"/>
  <c r="H14" i="84"/>
  <c r="G14" i="84"/>
  <c r="CQ13" i="84"/>
  <c r="CP13" i="84"/>
  <c r="CO13" i="84"/>
  <c r="CN13" i="84"/>
  <c r="CM13" i="84"/>
  <c r="BJ13" i="84" s="1"/>
  <c r="CJ13" i="84"/>
  <c r="CK13" i="84" s="1"/>
  <c r="BU13" i="84"/>
  <c r="BW13" i="84" s="1"/>
  <c r="BN13" i="84"/>
  <c r="BM13" i="84"/>
  <c r="BM11" i="84" s="1"/>
  <c r="BA13" i="84"/>
  <c r="BA11" i="84" s="1"/>
  <c r="AZ13" i="84"/>
  <c r="AY13" i="84"/>
  <c r="AX13" i="84"/>
  <c r="AW13" i="84"/>
  <c r="AK13" i="84"/>
  <c r="AE13" i="84"/>
  <c r="S11" i="84"/>
  <c r="N13" i="84"/>
  <c r="AL13" i="84" s="1"/>
  <c r="M13" i="84"/>
  <c r="A13" i="84"/>
  <c r="CQ12" i="84"/>
  <c r="CP12" i="84"/>
  <c r="CP11" i="84" s="1"/>
  <c r="CO12" i="84"/>
  <c r="CN12" i="84"/>
  <c r="CM12" i="84"/>
  <c r="CJ12" i="84"/>
  <c r="BU12" i="84"/>
  <c r="BN12" i="84"/>
  <c r="BB12" i="84" s="1"/>
  <c r="BM12" i="84"/>
  <c r="BA12" i="84"/>
  <c r="AY12" i="84"/>
  <c r="AX12" i="84"/>
  <c r="AW12" i="84"/>
  <c r="AW11" i="84" s="1"/>
  <c r="AO12" i="84"/>
  <c r="AK12" i="84"/>
  <c r="AK11" i="84" s="1"/>
  <c r="AE12" i="84"/>
  <c r="Q11" i="84"/>
  <c r="N12" i="84"/>
  <c r="AL12" i="84" s="1"/>
  <c r="M12" i="84"/>
  <c r="I12" i="84"/>
  <c r="A12" i="84"/>
  <c r="CV11" i="84"/>
  <c r="CV10" i="84" s="1"/>
  <c r="CU11" i="84"/>
  <c r="CT11" i="84"/>
  <c r="CL11" i="84"/>
  <c r="CI11" i="84"/>
  <c r="CH11" i="84"/>
  <c r="CG11" i="84"/>
  <c r="CF11" i="84"/>
  <c r="CE11" i="84"/>
  <c r="CD11" i="84"/>
  <c r="CC11" i="84"/>
  <c r="CB11" i="84"/>
  <c r="CA11" i="84"/>
  <c r="BZ11" i="84"/>
  <c r="BY11" i="84"/>
  <c r="BV11" i="84"/>
  <c r="BT11" i="84"/>
  <c r="BR11" i="84"/>
  <c r="BQ11" i="84"/>
  <c r="BP11" i="84"/>
  <c r="BO11" i="84"/>
  <c r="BL11" i="84"/>
  <c r="BI11" i="84"/>
  <c r="BH11" i="84"/>
  <c r="BD11" i="84"/>
  <c r="BC11" i="84"/>
  <c r="AU11" i="84"/>
  <c r="AT11" i="84"/>
  <c r="AS11" i="84"/>
  <c r="AR11" i="84"/>
  <c r="AP11" i="84"/>
  <c r="AD11" i="84"/>
  <c r="AC11" i="84"/>
  <c r="AB11" i="84"/>
  <c r="AA11" i="84"/>
  <c r="Z11" i="84"/>
  <c r="Y11" i="84"/>
  <c r="X11" i="84"/>
  <c r="W11" i="84"/>
  <c r="V11" i="84"/>
  <c r="U11" i="84"/>
  <c r="T11" i="84"/>
  <c r="R11" i="84"/>
  <c r="O11" i="84"/>
  <c r="H11" i="84"/>
  <c r="G11" i="84"/>
  <c r="B11" i="84"/>
  <c r="CU10" i="84"/>
  <c r="CT10" i="84"/>
  <c r="CS28" i="84" l="1"/>
  <c r="CS27" i="84" s="1"/>
  <c r="BJ28" i="84"/>
  <c r="AJ28" i="84" s="1"/>
  <c r="AJ27" i="84" s="1"/>
  <c r="I28" i="84"/>
  <c r="I27" i="84" s="1"/>
  <c r="CM27" i="84"/>
  <c r="CH63" i="84"/>
  <c r="CH29" i="84" s="1"/>
  <c r="CP105" i="84"/>
  <c r="CJ128" i="84"/>
  <c r="CK128" i="84" s="1"/>
  <c r="CN128" i="84"/>
  <c r="CR128" i="84" s="1"/>
  <c r="AZ145" i="84"/>
  <c r="AI195" i="84"/>
  <c r="BK195" i="84"/>
  <c r="AZ272" i="84"/>
  <c r="CN304" i="84"/>
  <c r="CR304" i="84" s="1"/>
  <c r="J304" i="84" s="1"/>
  <c r="CJ304" i="84"/>
  <c r="CK304" i="84" s="1"/>
  <c r="AE439" i="84"/>
  <c r="AO442" i="84"/>
  <c r="K459" i="84"/>
  <c r="L459" i="84" s="1"/>
  <c r="CK23" i="84"/>
  <c r="CK22" i="84" s="1"/>
  <c r="J28" i="84"/>
  <c r="J27" i="84" s="1"/>
  <c r="CR27" i="84"/>
  <c r="BK38" i="84"/>
  <c r="AJ38" i="84"/>
  <c r="G29" i="84"/>
  <c r="BI73" i="84"/>
  <c r="AZ108" i="84"/>
  <c r="BJ166" i="84"/>
  <c r="I166" i="84"/>
  <c r="CS336" i="84"/>
  <c r="I336" i="84"/>
  <c r="K336" i="84" s="1"/>
  <c r="L336" i="84" s="1"/>
  <c r="AZ534" i="84"/>
  <c r="CJ545" i="84"/>
  <c r="CK545" i="84" s="1"/>
  <c r="CN545" i="84"/>
  <c r="CR62" i="84"/>
  <c r="CR72" i="84"/>
  <c r="AJ88" i="84"/>
  <c r="AI88" i="84"/>
  <c r="K138" i="84"/>
  <c r="L138" i="84" s="1"/>
  <c r="AM138" i="84" s="1"/>
  <c r="BK149" i="84"/>
  <c r="AG149" i="84" s="1"/>
  <c r="AI149" i="84"/>
  <c r="BE226" i="84"/>
  <c r="CJ227" i="84"/>
  <c r="CK227" i="84" s="1"/>
  <c r="AI255" i="84"/>
  <c r="AJ255" i="84"/>
  <c r="AG302" i="84"/>
  <c r="BJ120" i="84"/>
  <c r="I120" i="84"/>
  <c r="AN120" i="84" s="1"/>
  <c r="CM118" i="84"/>
  <c r="I227" i="84"/>
  <c r="AI227" i="84" s="1"/>
  <c r="BJ227" i="84"/>
  <c r="AJ227" i="84" s="1"/>
  <c r="CN66" i="84"/>
  <c r="CR66" i="84" s="1"/>
  <c r="J66" i="84" s="1"/>
  <c r="CF64" i="84"/>
  <c r="I233" i="84"/>
  <c r="BJ233" i="84"/>
  <c r="I299" i="84"/>
  <c r="AN299" i="84" s="1"/>
  <c r="BJ299" i="84"/>
  <c r="CS299" i="84"/>
  <c r="N486" i="84"/>
  <c r="AL487" i="84"/>
  <c r="AL486" i="84" s="1"/>
  <c r="I604" i="84"/>
  <c r="BJ604" i="84"/>
  <c r="BJ34" i="84"/>
  <c r="I34" i="84"/>
  <c r="BJ108" i="84"/>
  <c r="I108" i="84"/>
  <c r="I145" i="84"/>
  <c r="BJ145" i="84"/>
  <c r="BK158" i="84"/>
  <c r="AG158" i="84" s="1"/>
  <c r="AJ158" i="84"/>
  <c r="AI158" i="84"/>
  <c r="CS175" i="84"/>
  <c r="BJ175" i="84"/>
  <c r="AJ175" i="84" s="1"/>
  <c r="BJ332" i="84"/>
  <c r="I332" i="84"/>
  <c r="K332" i="84" s="1"/>
  <c r="L332" i="84" s="1"/>
  <c r="AZ352" i="84"/>
  <c r="BE352" i="84" s="1"/>
  <c r="BW425" i="84"/>
  <c r="BW423" i="84" s="1"/>
  <c r="BU423" i="84"/>
  <c r="CJ483" i="84"/>
  <c r="CK484" i="84"/>
  <c r="CK483" i="84" s="1"/>
  <c r="BK623" i="84"/>
  <c r="AJ623" i="84"/>
  <c r="AJ21" i="84"/>
  <c r="CN34" i="84"/>
  <c r="CR34" i="84" s="1"/>
  <c r="BB71" i="84"/>
  <c r="AO91" i="84"/>
  <c r="CR108" i="84"/>
  <c r="J108" i="84" s="1"/>
  <c r="K108" i="84" s="1"/>
  <c r="L108" i="84" s="1"/>
  <c r="AZ218" i="84"/>
  <c r="CR219" i="84"/>
  <c r="J219" i="84" s="1"/>
  <c r="BK222" i="84"/>
  <c r="BK283" i="84"/>
  <c r="AN283" i="84" s="1"/>
  <c r="CV507" i="84"/>
  <c r="I66" i="84"/>
  <c r="BJ66" i="84"/>
  <c r="CN88" i="84"/>
  <c r="CJ88" i="84"/>
  <c r="CK88" i="84" s="1"/>
  <c r="AG253" i="84"/>
  <c r="AZ20" i="84"/>
  <c r="BE20" i="84" s="1"/>
  <c r="I75" i="84"/>
  <c r="CM74" i="84"/>
  <c r="BJ75" i="84"/>
  <c r="CJ123" i="84"/>
  <c r="CK123" i="84" s="1"/>
  <c r="CN123" i="84"/>
  <c r="CR123" i="84" s="1"/>
  <c r="J123" i="84" s="1"/>
  <c r="CR182" i="84"/>
  <c r="J182" i="84" s="1"/>
  <c r="BK188" i="84"/>
  <c r="AI188" i="84"/>
  <c r="CR251" i="84"/>
  <c r="AZ320" i="84"/>
  <c r="BE320" i="84" s="1"/>
  <c r="I425" i="84"/>
  <c r="I423" i="84" s="1"/>
  <c r="CM423" i="84"/>
  <c r="CJ539" i="84"/>
  <c r="CK539" i="84" s="1"/>
  <c r="CN539" i="84"/>
  <c r="CR539" i="84" s="1"/>
  <c r="J539" i="84" s="1"/>
  <c r="BE294" i="84"/>
  <c r="BK139" i="84"/>
  <c r="AG139" i="84" s="1"/>
  <c r="AI139" i="84"/>
  <c r="AJ139" i="84"/>
  <c r="AG151" i="84"/>
  <c r="CS321" i="84"/>
  <c r="BJ321" i="84"/>
  <c r="CT507" i="84"/>
  <c r="I557" i="84"/>
  <c r="BJ557" i="84"/>
  <c r="BK557" i="84" s="1"/>
  <c r="CN185" i="84"/>
  <c r="CJ185" i="84"/>
  <c r="CK185" i="84" s="1"/>
  <c r="AZ16" i="84"/>
  <c r="AZ33" i="84"/>
  <c r="CR142" i="84"/>
  <c r="J142" i="84" s="1"/>
  <c r="CN155" i="84"/>
  <c r="AZ279" i="84"/>
  <c r="I280" i="84"/>
  <c r="BJ280" i="84"/>
  <c r="BJ312" i="84"/>
  <c r="I312" i="84"/>
  <c r="BJ368" i="84"/>
  <c r="BB368" i="84"/>
  <c r="BE368" i="84" s="1"/>
  <c r="J390" i="84"/>
  <c r="K390" i="84" s="1"/>
  <c r="L390" i="84" s="1"/>
  <c r="CS390" i="84"/>
  <c r="N14" i="84"/>
  <c r="AY14" i="84"/>
  <c r="CN40" i="84"/>
  <c r="CR40" i="84" s="1"/>
  <c r="CJ40" i="84"/>
  <c r="CK40" i="84" s="1"/>
  <c r="CB73" i="84"/>
  <c r="BJ101" i="84"/>
  <c r="I101" i="84"/>
  <c r="AH126" i="84"/>
  <c r="AZ151" i="84"/>
  <c r="BE151" i="84" s="1"/>
  <c r="AZ154" i="84"/>
  <c r="BJ205" i="84"/>
  <c r="I205" i="84"/>
  <c r="CS312" i="84"/>
  <c r="J312" i="84"/>
  <c r="K312" i="84" s="1"/>
  <c r="L312" i="84" s="1"/>
  <c r="AO519" i="84"/>
  <c r="BM515" i="84"/>
  <c r="AL23" i="84"/>
  <c r="AL22" i="84" s="1"/>
  <c r="N22" i="84"/>
  <c r="AZ253" i="84"/>
  <c r="BJ432" i="84"/>
  <c r="BK432" i="84" s="1"/>
  <c r="AH432" i="84" s="1"/>
  <c r="BB432" i="84"/>
  <c r="I432" i="84"/>
  <c r="AK14" i="84"/>
  <c r="I38" i="84"/>
  <c r="AI38" i="84" s="1"/>
  <c r="CN84" i="84"/>
  <c r="CJ84" i="84"/>
  <c r="CK84" i="84" s="1"/>
  <c r="AY95" i="84"/>
  <c r="AZ141" i="84"/>
  <c r="BE141" i="84" s="1"/>
  <c r="BK151" i="84"/>
  <c r="AH151" i="84" s="1"/>
  <c r="AJ151" i="84"/>
  <c r="AZ308" i="84"/>
  <c r="CR55" i="84"/>
  <c r="J55" i="84" s="1"/>
  <c r="I68" i="84"/>
  <c r="K68" i="84" s="1"/>
  <c r="L68" i="84" s="1"/>
  <c r="BJ68" i="84"/>
  <c r="AJ68" i="84" s="1"/>
  <c r="I87" i="84"/>
  <c r="BJ87" i="84"/>
  <c r="BK87" i="84" s="1"/>
  <c r="CO130" i="84"/>
  <c r="BB150" i="84"/>
  <c r="BE150" i="84" s="1"/>
  <c r="B194" i="84"/>
  <c r="BJ309" i="84"/>
  <c r="I309" i="84"/>
  <c r="K309" i="84" s="1"/>
  <c r="L309" i="84" s="1"/>
  <c r="AZ311" i="84"/>
  <c r="BK361" i="84"/>
  <c r="AJ361" i="84"/>
  <c r="AN361" i="84"/>
  <c r="AI361" i="84"/>
  <c r="I378" i="84"/>
  <c r="K378" i="84" s="1"/>
  <c r="L378" i="84" s="1"/>
  <c r="BJ378" i="84"/>
  <c r="CT73" i="84"/>
  <c r="CT69" i="84" s="1"/>
  <c r="BM95" i="84"/>
  <c r="AO96" i="84"/>
  <c r="CR138" i="84"/>
  <c r="J138" i="84" s="1"/>
  <c r="CR157" i="84"/>
  <c r="CR177" i="84"/>
  <c r="CS177" i="84" s="1"/>
  <c r="I397" i="84"/>
  <c r="AH397" i="84" s="1"/>
  <c r="BJ397" i="84"/>
  <c r="AI397" i="84" s="1"/>
  <c r="BB92" i="84"/>
  <c r="BE92" i="84" s="1"/>
  <c r="BE115" i="84"/>
  <c r="BB120" i="84"/>
  <c r="I175" i="84"/>
  <c r="AH251" i="84"/>
  <c r="AN251" i="84"/>
  <c r="AN253" i="84"/>
  <c r="CL274" i="84"/>
  <c r="BA95" i="84"/>
  <c r="AN236" i="84"/>
  <c r="AH236" i="84"/>
  <c r="AJ404" i="84"/>
  <c r="BK404" i="84"/>
  <c r="CN503" i="84"/>
  <c r="CJ503" i="84"/>
  <c r="CK503" i="84" s="1"/>
  <c r="AG572" i="84"/>
  <c r="AI572" i="84"/>
  <c r="N11" i="84"/>
  <c r="CR54" i="84"/>
  <c r="AK43" i="84"/>
  <c r="CR57" i="84"/>
  <c r="J57" i="84" s="1"/>
  <c r="K57" i="84" s="1"/>
  <c r="L57" i="84" s="1"/>
  <c r="AM57" i="84" s="1"/>
  <c r="AI83" i="84"/>
  <c r="BK83" i="84"/>
  <c r="CJ96" i="84"/>
  <c r="AZ128" i="84"/>
  <c r="CJ131" i="84"/>
  <c r="BK196" i="84"/>
  <c r="AI196" i="84"/>
  <c r="AN196" i="84"/>
  <c r="AJ196" i="84"/>
  <c r="AZ203" i="84"/>
  <c r="BJ231" i="84"/>
  <c r="I231" i="84"/>
  <c r="BK518" i="84"/>
  <c r="AH518" i="84" s="1"/>
  <c r="AJ518" i="84"/>
  <c r="AI518" i="84"/>
  <c r="CJ570" i="84"/>
  <c r="CK570" i="84" s="1"/>
  <c r="AL400" i="84"/>
  <c r="CG475" i="84"/>
  <c r="I36" i="84"/>
  <c r="K36" i="84" s="1"/>
  <c r="L36" i="84" s="1"/>
  <c r="AF36" i="84" s="1"/>
  <c r="BJ36" i="84"/>
  <c r="AI36" i="84" s="1"/>
  <c r="AH44" i="84"/>
  <c r="BM43" i="84"/>
  <c r="AN53" i="84"/>
  <c r="CU63" i="84"/>
  <c r="CU29" i="84" s="1"/>
  <c r="BK89" i="84"/>
  <c r="BB145" i="84"/>
  <c r="AO149" i="84"/>
  <c r="CN173" i="84"/>
  <c r="CF208" i="84"/>
  <c r="CN209" i="84"/>
  <c r="I247" i="84"/>
  <c r="AZ289" i="84"/>
  <c r="AZ288" i="84" s="1"/>
  <c r="AY288" i="84"/>
  <c r="BJ296" i="84"/>
  <c r="AJ296" i="84" s="1"/>
  <c r="J311" i="84"/>
  <c r="CS311" i="84"/>
  <c r="I368" i="84"/>
  <c r="AL484" i="84"/>
  <c r="AL483" i="84" s="1"/>
  <c r="N483" i="84"/>
  <c r="AO548" i="84"/>
  <c r="BM547" i="84"/>
  <c r="CQ69" i="84"/>
  <c r="BW44" i="84"/>
  <c r="BU43" i="84"/>
  <c r="BK53" i="84"/>
  <c r="CV63" i="84"/>
  <c r="AL74" i="84"/>
  <c r="BK106" i="84"/>
  <c r="AJ106" i="84"/>
  <c r="BJ242" i="84"/>
  <c r="I242" i="84"/>
  <c r="CI287" i="84"/>
  <c r="CI274" i="84" s="1"/>
  <c r="AE293" i="84"/>
  <c r="AZ343" i="84"/>
  <c r="CJ410" i="84"/>
  <c r="CK410" i="84" s="1"/>
  <c r="AT63" i="84"/>
  <c r="AT29" i="84" s="1"/>
  <c r="BJ109" i="84"/>
  <c r="I109" i="84"/>
  <c r="AX130" i="84"/>
  <c r="AY194" i="84"/>
  <c r="CJ196" i="84"/>
  <c r="CK196" i="84" s="1"/>
  <c r="CS242" i="84"/>
  <c r="O507" i="84"/>
  <c r="N554" i="84"/>
  <c r="BJ23" i="84"/>
  <c r="I23" i="84"/>
  <c r="BJ72" i="84"/>
  <c r="I72" i="84"/>
  <c r="AL118" i="84"/>
  <c r="BJ342" i="84"/>
  <c r="I342" i="84"/>
  <c r="AG53" i="84"/>
  <c r="CJ116" i="84"/>
  <c r="CK116" i="84" s="1"/>
  <c r="CN116" i="84"/>
  <c r="CR116" i="84" s="1"/>
  <c r="J116" i="84" s="1"/>
  <c r="CQ281" i="84"/>
  <c r="BK301" i="84"/>
  <c r="AH301" i="84" s="1"/>
  <c r="AJ301" i="84"/>
  <c r="CN302" i="84"/>
  <c r="CR302" i="84" s="1"/>
  <c r="J302" i="84" s="1"/>
  <c r="K302" i="84" s="1"/>
  <c r="L302" i="84" s="1"/>
  <c r="CJ302" i="84"/>
  <c r="CK302" i="84" s="1"/>
  <c r="I405" i="84"/>
  <c r="CS405" i="84"/>
  <c r="BJ405" i="84"/>
  <c r="CF504" i="84"/>
  <c r="CN506" i="84"/>
  <c r="CR506" i="84" s="1"/>
  <c r="CK11" i="84"/>
  <c r="K113" i="84"/>
  <c r="L113" i="84" s="1"/>
  <c r="I177" i="84"/>
  <c r="AG177" i="84" s="1"/>
  <c r="BJ177" i="84"/>
  <c r="BK177" i="84" s="1"/>
  <c r="CN305" i="84"/>
  <c r="CR305" i="84" s="1"/>
  <c r="J305" i="84" s="1"/>
  <c r="CJ305" i="84"/>
  <c r="CK305" i="84" s="1"/>
  <c r="CJ506" i="84"/>
  <c r="CK506" i="84" s="1"/>
  <c r="AX43" i="84"/>
  <c r="I59" i="84"/>
  <c r="AI59" i="84" s="1"/>
  <c r="H63" i="84"/>
  <c r="AZ80" i="84"/>
  <c r="CJ93" i="84"/>
  <c r="CK93" i="84" s="1"/>
  <c r="CT274" i="84"/>
  <c r="I321" i="84"/>
  <c r="K321" i="84" s="1"/>
  <c r="L321" i="84" s="1"/>
  <c r="AO15" i="84"/>
  <c r="CQ14" i="84"/>
  <c r="I21" i="84"/>
  <c r="AK30" i="84"/>
  <c r="BE41" i="84"/>
  <c r="AZ67" i="84"/>
  <c r="AO83" i="84"/>
  <c r="AO74" i="84" s="1"/>
  <c r="CJ99" i="84"/>
  <c r="CK99" i="84" s="1"/>
  <c r="CN99" i="84"/>
  <c r="AJ149" i="84"/>
  <c r="BQ29" i="84"/>
  <c r="BW12" i="84"/>
  <c r="BW11" i="84" s="1"/>
  <c r="BU11" i="84"/>
  <c r="CK12" i="84"/>
  <c r="CJ11" i="84"/>
  <c r="BJ50" i="84"/>
  <c r="I50" i="84"/>
  <c r="B64" i="84"/>
  <c r="AT73" i="84"/>
  <c r="E12" i="84"/>
  <c r="BJ12" i="84"/>
  <c r="BK12" i="84" s="1"/>
  <c r="CK28" i="84"/>
  <c r="CK27" i="84" s="1"/>
  <c r="CJ44" i="84"/>
  <c r="CR76" i="84"/>
  <c r="CJ115" i="84"/>
  <c r="CK115" i="84" s="1"/>
  <c r="CJ146" i="84"/>
  <c r="CK146" i="84" s="1"/>
  <c r="BA194" i="84"/>
  <c r="BB227" i="84"/>
  <c r="AZ363" i="84"/>
  <c r="BE462" i="84"/>
  <c r="B530" i="84"/>
  <c r="BW530" i="84"/>
  <c r="BC426" i="84"/>
  <c r="AZ494" i="84"/>
  <c r="CR535" i="84"/>
  <c r="J535" i="84" s="1"/>
  <c r="K535" i="84" s="1"/>
  <c r="L535" i="84" s="1"/>
  <c r="BJ589" i="84"/>
  <c r="AJ589" i="84" s="1"/>
  <c r="I589" i="84"/>
  <c r="BR73" i="84"/>
  <c r="BR63" i="84" s="1"/>
  <c r="BR29" i="84" s="1"/>
  <c r="BR10" i="84" s="1"/>
  <c r="AZ142" i="84"/>
  <c r="AO154" i="84"/>
  <c r="BK204" i="84"/>
  <c r="AG204" i="84" s="1"/>
  <c r="AJ204" i="84"/>
  <c r="BE286" i="84"/>
  <c r="CO288" i="84"/>
  <c r="BA430" i="84"/>
  <c r="CJ447" i="84"/>
  <c r="CK447" i="84" s="1"/>
  <c r="AL451" i="84"/>
  <c r="BK461" i="84"/>
  <c r="B456" i="84"/>
  <c r="AW483" i="84"/>
  <c r="AZ484" i="84"/>
  <c r="AZ483" i="84" s="1"/>
  <c r="BW505" i="84"/>
  <c r="BW504" i="84" s="1"/>
  <c r="BU504" i="84"/>
  <c r="CP515" i="84"/>
  <c r="AX554" i="84"/>
  <c r="W587" i="84"/>
  <c r="O29" i="84"/>
  <c r="AO46" i="84"/>
  <c r="AZ50" i="84"/>
  <c r="CN70" i="84"/>
  <c r="CR70" i="84" s="1"/>
  <c r="J70" i="84" s="1"/>
  <c r="CF69" i="84"/>
  <c r="BJ76" i="84"/>
  <c r="I76" i="84"/>
  <c r="AZ83" i="84"/>
  <c r="AZ126" i="84"/>
  <c r="CE73" i="84"/>
  <c r="CE63" i="84" s="1"/>
  <c r="CE29" i="84" s="1"/>
  <c r="CJ230" i="84"/>
  <c r="CK230" i="84" s="1"/>
  <c r="CP288" i="84"/>
  <c r="AZ304" i="84"/>
  <c r="BK331" i="84"/>
  <c r="BJ373" i="84"/>
  <c r="CS373" i="84"/>
  <c r="BJ411" i="84"/>
  <c r="I411" i="84"/>
  <c r="AI417" i="84"/>
  <c r="BO426" i="84"/>
  <c r="BO422" i="84" s="1"/>
  <c r="AE430" i="84"/>
  <c r="BJ447" i="84"/>
  <c r="I447" i="84"/>
  <c r="AK448" i="84"/>
  <c r="I450" i="84"/>
  <c r="I448" i="84" s="1"/>
  <c r="BJ450" i="84"/>
  <c r="AO451" i="84"/>
  <c r="CJ473" i="84"/>
  <c r="CK473" i="84" s="1"/>
  <c r="AK478" i="84"/>
  <c r="X485" i="84"/>
  <c r="AU521" i="84"/>
  <c r="AX530" i="84"/>
  <c r="X587" i="84"/>
  <c r="AG615" i="84"/>
  <c r="AJ141" i="84"/>
  <c r="AO142" i="84"/>
  <c r="AO145" i="84"/>
  <c r="AO143" i="84" s="1"/>
  <c r="CR146" i="84"/>
  <c r="CS146" i="84" s="1"/>
  <c r="CP156" i="84"/>
  <c r="AZ229" i="84"/>
  <c r="AO233" i="84"/>
  <c r="CR267" i="84"/>
  <c r="J267" i="84" s="1"/>
  <c r="K267" i="84" s="1"/>
  <c r="L267" i="84" s="1"/>
  <c r="I270" i="84"/>
  <c r="BJ270" i="84"/>
  <c r="AN270" i="84" s="1"/>
  <c r="BA281" i="84"/>
  <c r="CR354" i="84"/>
  <c r="J354" i="84" s="1"/>
  <c r="I367" i="84"/>
  <c r="K367" i="84" s="1"/>
  <c r="L367" i="84" s="1"/>
  <c r="BJ367" i="84"/>
  <c r="BB384" i="84"/>
  <c r="BJ414" i="84"/>
  <c r="BK417" i="84"/>
  <c r="AN417" i="84" s="1"/>
  <c r="K469" i="84"/>
  <c r="L469" i="84" s="1"/>
  <c r="CJ512" i="84"/>
  <c r="CK512" i="84" s="1"/>
  <c r="AY522" i="84"/>
  <c r="CC553" i="84"/>
  <c r="CR558" i="84"/>
  <c r="J558" i="84" s="1"/>
  <c r="AZ586" i="84"/>
  <c r="CR613" i="84"/>
  <c r="CS131" i="84"/>
  <c r="AZ175" i="84"/>
  <c r="BE175" i="84" s="1"/>
  <c r="B274" i="84"/>
  <c r="AZ314" i="84"/>
  <c r="AH361" i="84"/>
  <c r="I418" i="84"/>
  <c r="BJ418" i="84"/>
  <c r="AJ418" i="84" s="1"/>
  <c r="CQ478" i="84"/>
  <c r="AS521" i="84"/>
  <c r="BK570" i="84"/>
  <c r="AJ570" i="84"/>
  <c r="CE587" i="84"/>
  <c r="AX11" i="84"/>
  <c r="BE19" i="84"/>
  <c r="BA74" i="84"/>
  <c r="AI96" i="84"/>
  <c r="AY11" i="84"/>
  <c r="N24" i="84"/>
  <c r="AL25" i="84"/>
  <c r="AL24" i="84" s="1"/>
  <c r="AO26" i="84"/>
  <c r="CJ33" i="84"/>
  <c r="CK33" i="84" s="1"/>
  <c r="CR20" i="84"/>
  <c r="J20" i="84" s="1"/>
  <c r="BB26" i="84"/>
  <c r="AO28" i="84"/>
  <c r="AO27" i="84" s="1"/>
  <c r="BB36" i="84"/>
  <c r="BE36" i="84" s="1"/>
  <c r="CR41" i="84"/>
  <c r="CB63" i="84"/>
  <c r="CB29" i="84" s="1"/>
  <c r="CB10" i="84" s="1"/>
  <c r="CJ70" i="84"/>
  <c r="CK70" i="84" s="1"/>
  <c r="BV73" i="84"/>
  <c r="BV63" i="84" s="1"/>
  <c r="AO79" i="84"/>
  <c r="CO11" i="84"/>
  <c r="CO14" i="84"/>
  <c r="B30" i="84"/>
  <c r="BB49" i="84"/>
  <c r="CR58" i="84"/>
  <c r="J58" i="84" s="1"/>
  <c r="K58" i="84" s="1"/>
  <c r="L58" i="84" s="1"/>
  <c r="CO74" i="84"/>
  <c r="CQ95" i="84"/>
  <c r="AO115" i="84"/>
  <c r="BB175" i="84"/>
  <c r="AZ191" i="84"/>
  <c r="BE191" i="84" s="1"/>
  <c r="AZ221" i="84"/>
  <c r="BE221" i="84" s="1"/>
  <c r="AI222" i="84"/>
  <c r="K222" i="84"/>
  <c r="L222" i="84" s="1"/>
  <c r="N275" i="84"/>
  <c r="G274" i="84"/>
  <c r="G10" i="84" s="1"/>
  <c r="G624" i="84" s="1"/>
  <c r="CG287" i="84"/>
  <c r="BB342" i="84"/>
  <c r="BE342" i="84" s="1"/>
  <c r="BJ353" i="84"/>
  <c r="BK360" i="84"/>
  <c r="AI360" i="84"/>
  <c r="BJ364" i="84"/>
  <c r="I364" i="84"/>
  <c r="BJ396" i="84"/>
  <c r="I396" i="84"/>
  <c r="E396" i="84"/>
  <c r="CS396" i="84"/>
  <c r="I500" i="84"/>
  <c r="BJ500" i="84"/>
  <c r="AI583" i="84"/>
  <c r="AZ32" i="84"/>
  <c r="AZ35" i="84"/>
  <c r="CQ43" i="84"/>
  <c r="G63" i="84"/>
  <c r="AZ79" i="84"/>
  <c r="AZ98" i="84"/>
  <c r="AZ107" i="84"/>
  <c r="AI126" i="84"/>
  <c r="AZ133" i="84"/>
  <c r="BK134" i="84"/>
  <c r="AG134" i="84" s="1"/>
  <c r="AZ148" i="84"/>
  <c r="CR150" i="84"/>
  <c r="J150" i="84" s="1"/>
  <c r="K150" i="84" s="1"/>
  <c r="L150" i="84" s="1"/>
  <c r="AY169" i="84"/>
  <c r="B169" i="84"/>
  <c r="BJ187" i="84"/>
  <c r="AZ198" i="84"/>
  <c r="BE198" i="84" s="1"/>
  <c r="CJ203" i="84"/>
  <c r="CK203" i="84" s="1"/>
  <c r="AN210" i="84"/>
  <c r="AZ217" i="84"/>
  <c r="CR222" i="84"/>
  <c r="J222" i="84" s="1"/>
  <c r="AO232" i="84"/>
  <c r="AZ245" i="84"/>
  <c r="AZ257" i="84"/>
  <c r="CB274" i="84"/>
  <c r="X287" i="84"/>
  <c r="X274" i="84" s="1"/>
  <c r="AZ307" i="84"/>
  <c r="CR308" i="84"/>
  <c r="J308" i="84" s="1"/>
  <c r="K308" i="84" s="1"/>
  <c r="L308" i="84" s="1"/>
  <c r="AM308" i="84" s="1"/>
  <c r="BJ349" i="84"/>
  <c r="CS364" i="84"/>
  <c r="J364" i="84"/>
  <c r="BU408" i="84"/>
  <c r="BB414" i="84"/>
  <c r="G422" i="84"/>
  <c r="AZ428" i="84"/>
  <c r="CR494" i="84"/>
  <c r="J494" i="84" s="1"/>
  <c r="BJ497" i="84"/>
  <c r="I497" i="84"/>
  <c r="BK583" i="84"/>
  <c r="BE619" i="84"/>
  <c r="BK597" i="84"/>
  <c r="AG597" i="84" s="1"/>
  <c r="AJ597" i="84"/>
  <c r="AN597" i="84"/>
  <c r="AX30" i="84"/>
  <c r="BW30" i="84"/>
  <c r="AI49" i="84"/>
  <c r="V73" i="84"/>
  <c r="V63" i="84" s="1"/>
  <c r="V29" i="84" s="1"/>
  <c r="V10" i="84" s="1"/>
  <c r="O73" i="84"/>
  <c r="O63" i="84" s="1"/>
  <c r="CJ86" i="84"/>
  <c r="CK86" i="84" s="1"/>
  <c r="CP85" i="84"/>
  <c r="AX85" i="84"/>
  <c r="AZ110" i="84"/>
  <c r="B130" i="84"/>
  <c r="AO144" i="84"/>
  <c r="AZ163" i="84"/>
  <c r="AK169" i="84"/>
  <c r="CJ171" i="84"/>
  <c r="CK171" i="84" s="1"/>
  <c r="AK208" i="84"/>
  <c r="AZ235" i="84"/>
  <c r="B208" i="84"/>
  <c r="BK257" i="84"/>
  <c r="AZ277" i="84"/>
  <c r="BE277" i="84" s="1"/>
  <c r="CQ275" i="84"/>
  <c r="W274" i="84"/>
  <c r="AC287" i="84"/>
  <c r="AC274" i="84" s="1"/>
  <c r="AI301" i="84"/>
  <c r="CJ407" i="84"/>
  <c r="CK407" i="84" s="1"/>
  <c r="CS414" i="84"/>
  <c r="J414" i="84"/>
  <c r="K414" i="84" s="1"/>
  <c r="L414" i="84" s="1"/>
  <c r="BJ477" i="84"/>
  <c r="I477" i="84"/>
  <c r="CM476" i="84"/>
  <c r="BB477" i="84"/>
  <c r="Z507" i="84"/>
  <c r="Z475" i="84" s="1"/>
  <c r="BJ536" i="84"/>
  <c r="BK536" i="84" s="1"/>
  <c r="I536" i="84"/>
  <c r="AN536" i="84" s="1"/>
  <c r="CS536" i="84"/>
  <c r="AE208" i="84"/>
  <c r="CH73" i="84"/>
  <c r="CM85" i="84"/>
  <c r="AZ160" i="84"/>
  <c r="BE160" i="84" s="1"/>
  <c r="AL180" i="84"/>
  <c r="CN187" i="84"/>
  <c r="AZ212" i="84"/>
  <c r="CR330" i="84"/>
  <c r="J330" i="84" s="1"/>
  <c r="AZ340" i="84"/>
  <c r="AI407" i="84"/>
  <c r="CP408" i="84"/>
  <c r="AE74" i="84"/>
  <c r="AZ78" i="84"/>
  <c r="AU73" i="84"/>
  <c r="CJ98" i="84"/>
  <c r="CK98" i="84" s="1"/>
  <c r="AX105" i="84"/>
  <c r="AZ152" i="84"/>
  <c r="CN153" i="84"/>
  <c r="CR153" i="84" s="1"/>
  <c r="J153" i="84" s="1"/>
  <c r="CJ153" i="84"/>
  <c r="CK153" i="84" s="1"/>
  <c r="CQ156" i="84"/>
  <c r="BJ191" i="84"/>
  <c r="I191" i="84"/>
  <c r="AH196" i="84"/>
  <c r="AZ197" i="84"/>
  <c r="CN198" i="84"/>
  <c r="CR198" i="84" s="1"/>
  <c r="CJ198" i="84"/>
  <c r="CK198" i="84" s="1"/>
  <c r="AO260" i="84"/>
  <c r="CN269" i="84"/>
  <c r="I285" i="84"/>
  <c r="K285" i="84" s="1"/>
  <c r="L285" i="84" s="1"/>
  <c r="AF285" i="84" s="1"/>
  <c r="BJ285" i="84"/>
  <c r="AZ297" i="84"/>
  <c r="AI298" i="84"/>
  <c r="AZ344" i="84"/>
  <c r="CJ345" i="84"/>
  <c r="CK345" i="84" s="1"/>
  <c r="BJ375" i="84"/>
  <c r="I375" i="84"/>
  <c r="AZ377" i="84"/>
  <c r="CQ399" i="84"/>
  <c r="CQ398" i="84" s="1"/>
  <c r="BT507" i="84"/>
  <c r="CR579" i="84"/>
  <c r="J579" i="84" s="1"/>
  <c r="CR583" i="84"/>
  <c r="J583" i="84" s="1"/>
  <c r="K583" i="84" s="1"/>
  <c r="L583" i="84" s="1"/>
  <c r="AM583" i="84" s="1"/>
  <c r="BW590" i="84"/>
  <c r="BW588" i="84" s="1"/>
  <c r="AO90" i="84"/>
  <c r="I96" i="84"/>
  <c r="AH96" i="84" s="1"/>
  <c r="AZ102" i="84"/>
  <c r="BE102" i="84" s="1"/>
  <c r="BA105" i="84"/>
  <c r="I128" i="84"/>
  <c r="AH128" i="84" s="1"/>
  <c r="AZ132" i="84"/>
  <c r="CJ144" i="84"/>
  <c r="CK144" i="84" s="1"/>
  <c r="CN144" i="84"/>
  <c r="AY143" i="84"/>
  <c r="BK160" i="84"/>
  <c r="AJ160" i="84"/>
  <c r="CO180" i="84"/>
  <c r="I204" i="84"/>
  <c r="BK253" i="84"/>
  <c r="AI253" i="84"/>
  <c r="AO265" i="84"/>
  <c r="AI383" i="84"/>
  <c r="CO399" i="84"/>
  <c r="BU443" i="84"/>
  <c r="I570" i="84"/>
  <c r="AI570" i="84" s="1"/>
  <c r="I44" i="84"/>
  <c r="AJ44" i="84" s="1"/>
  <c r="AY43" i="84"/>
  <c r="CJ49" i="84"/>
  <c r="CK49" i="84" s="1"/>
  <c r="AO55" i="84"/>
  <c r="Z63" i="84"/>
  <c r="AI79" i="84"/>
  <c r="CJ82" i="84"/>
  <c r="CK82" i="84" s="1"/>
  <c r="AO94" i="84"/>
  <c r="AO101" i="84"/>
  <c r="CR104" i="84"/>
  <c r="J104" i="84" s="1"/>
  <c r="AZ124" i="84"/>
  <c r="CN133" i="84"/>
  <c r="CO144" i="84"/>
  <c r="CO143" i="84" s="1"/>
  <c r="CG143" i="84"/>
  <c r="CG73" i="84" s="1"/>
  <c r="CN164" i="84"/>
  <c r="CR164" i="84" s="1"/>
  <c r="J164" i="84" s="1"/>
  <c r="CR168" i="84"/>
  <c r="J168" i="84" s="1"/>
  <c r="CR187" i="84"/>
  <c r="AO211" i="84"/>
  <c r="CN241" i="84"/>
  <c r="CR241" i="84" s="1"/>
  <c r="J241" i="84" s="1"/>
  <c r="CS285" i="84"/>
  <c r="AO291" i="84"/>
  <c r="BM288" i="84"/>
  <c r="CJ337" i="84"/>
  <c r="CK337" i="84" s="1"/>
  <c r="BB339" i="84"/>
  <c r="CS375" i="84"/>
  <c r="BW445" i="84"/>
  <c r="BW443" i="84" s="1"/>
  <c r="AZ455" i="84"/>
  <c r="CR464" i="84"/>
  <c r="J464" i="84" s="1"/>
  <c r="AE507" i="84"/>
  <c r="CR586" i="84"/>
  <c r="I260" i="84"/>
  <c r="CS260" i="84"/>
  <c r="BJ260" i="84"/>
  <c r="AZ271" i="84"/>
  <c r="AW268" i="84"/>
  <c r="CU274" i="84"/>
  <c r="K373" i="84"/>
  <c r="L373" i="84" s="1"/>
  <c r="AM373" i="84" s="1"/>
  <c r="BT475" i="84"/>
  <c r="CO515" i="84"/>
  <c r="AZ186" i="84"/>
  <c r="BE186" i="84" s="1"/>
  <c r="I263" i="84"/>
  <c r="BJ263" i="84"/>
  <c r="AK288" i="84"/>
  <c r="AK287" i="84" s="1"/>
  <c r="Y73" i="84"/>
  <c r="Y63" i="84" s="1"/>
  <c r="Y29" i="84" s="1"/>
  <c r="BW25" i="84"/>
  <c r="BW24" i="84" s="1"/>
  <c r="BU24" i="84"/>
  <c r="CN79" i="84"/>
  <c r="CR79" i="84" s="1"/>
  <c r="J79" i="84" s="1"/>
  <c r="BL73" i="84"/>
  <c r="BL63" i="84" s="1"/>
  <c r="BL29" i="84" s="1"/>
  <c r="BB128" i="84"/>
  <c r="AO158" i="84"/>
  <c r="B180" i="84"/>
  <c r="AO201" i="84"/>
  <c r="CJ228" i="84"/>
  <c r="CK228" i="84" s="1"/>
  <c r="I230" i="84"/>
  <c r="AI230" i="84" s="1"/>
  <c r="BJ238" i="84"/>
  <c r="I238" i="84"/>
  <c r="AE288" i="84"/>
  <c r="AE287" i="84" s="1"/>
  <c r="CJ303" i="84"/>
  <c r="CK303" i="84" s="1"/>
  <c r="CJ359" i="84"/>
  <c r="CK359" i="84" s="1"/>
  <c r="CN359" i="84"/>
  <c r="CR359" i="84" s="1"/>
  <c r="I392" i="84"/>
  <c r="K392" i="84" s="1"/>
  <c r="L392" i="84" s="1"/>
  <c r="BJ392" i="84"/>
  <c r="CJ438" i="84"/>
  <c r="CK438" i="84" s="1"/>
  <c r="CN438" i="84"/>
  <c r="CR438" i="84" s="1"/>
  <c r="J438" i="84" s="1"/>
  <c r="I461" i="84"/>
  <c r="AI461" i="84" s="1"/>
  <c r="BK463" i="84"/>
  <c r="Z29" i="84"/>
  <c r="Z10" i="84" s="1"/>
  <c r="CD73" i="84"/>
  <c r="BB205" i="84"/>
  <c r="BA485" i="84"/>
  <c r="Y507" i="84"/>
  <c r="Y475" i="84" s="1"/>
  <c r="CQ11" i="84"/>
  <c r="CN46" i="84"/>
  <c r="CR46" i="84" s="1"/>
  <c r="AZ21" i="84"/>
  <c r="AZ34" i="84"/>
  <c r="CN14" i="84"/>
  <c r="CR25" i="84"/>
  <c r="CN24" i="84"/>
  <c r="CQ64" i="84"/>
  <c r="AO68" i="84"/>
  <c r="CV73" i="84"/>
  <c r="CV69" i="84" s="1"/>
  <c r="Z73" i="84"/>
  <c r="CI73" i="84"/>
  <c r="CI63" i="84" s="1"/>
  <c r="CI29" i="84" s="1"/>
  <c r="CR90" i="84"/>
  <c r="AZ93" i="84"/>
  <c r="AK95" i="84"/>
  <c r="AZ101" i="84"/>
  <c r="CJ103" i="84"/>
  <c r="CK103" i="84" s="1"/>
  <c r="BZ73" i="84"/>
  <c r="BZ63" i="84" s="1"/>
  <c r="BZ29" i="84" s="1"/>
  <c r="BB106" i="84"/>
  <c r="CO118" i="84"/>
  <c r="CR125" i="84"/>
  <c r="J125" i="84" s="1"/>
  <c r="AO139" i="84"/>
  <c r="AZ173" i="84"/>
  <c r="CJ190" i="84"/>
  <c r="CK190" i="84" s="1"/>
  <c r="AZ240" i="84"/>
  <c r="CR257" i="84"/>
  <c r="J257" i="84" s="1"/>
  <c r="K257" i="84" s="1"/>
  <c r="L257" i="84" s="1"/>
  <c r="AM257" i="84" s="1"/>
  <c r="BJ265" i="84"/>
  <c r="I265" i="84"/>
  <c r="K265" i="84" s="1"/>
  <c r="L265" i="84" s="1"/>
  <c r="CN272" i="84"/>
  <c r="CR272" i="84" s="1"/>
  <c r="CS272" i="84" s="1"/>
  <c r="BI287" i="84"/>
  <c r="BI274" i="84" s="1"/>
  <c r="AH289" i="84"/>
  <c r="K323" i="84"/>
  <c r="L323" i="84" s="1"/>
  <c r="AG361" i="84"/>
  <c r="BB418" i="84"/>
  <c r="AB426" i="84"/>
  <c r="AB422" i="84" s="1"/>
  <c r="I469" i="84"/>
  <c r="CJ471" i="84"/>
  <c r="CK471" i="84" s="1"/>
  <c r="I512" i="84"/>
  <c r="AI512" i="84" s="1"/>
  <c r="CN538" i="84"/>
  <c r="CR538" i="84" s="1"/>
  <c r="J538" i="84" s="1"/>
  <c r="CJ538" i="84"/>
  <c r="CK538" i="84" s="1"/>
  <c r="CR605" i="84"/>
  <c r="J605" i="84" s="1"/>
  <c r="K605" i="84" s="1"/>
  <c r="L605" i="84" s="1"/>
  <c r="CR608" i="84"/>
  <c r="J608" i="84" s="1"/>
  <c r="K608" i="84" s="1"/>
  <c r="L608" i="84" s="1"/>
  <c r="AF608" i="84" s="1"/>
  <c r="CP74" i="84"/>
  <c r="CN122" i="84"/>
  <c r="CR122" i="84" s="1"/>
  <c r="J122" i="84" s="1"/>
  <c r="K122" i="84" s="1"/>
  <c r="L122" i="84" s="1"/>
  <c r="CJ122" i="84"/>
  <c r="CK122" i="84" s="1"/>
  <c r="BK245" i="84"/>
  <c r="AN245" i="84" s="1"/>
  <c r="AJ245" i="84"/>
  <c r="AZ303" i="84"/>
  <c r="BE303" i="84" s="1"/>
  <c r="CJ349" i="84"/>
  <c r="CK349" i="84" s="1"/>
  <c r="CO349" i="84"/>
  <c r="CO293" i="84" s="1"/>
  <c r="CO287" i="84" s="1"/>
  <c r="CR15" i="84"/>
  <c r="J15" i="84" s="1"/>
  <c r="BE38" i="84"/>
  <c r="AO240" i="84"/>
  <c r="AX118" i="84"/>
  <c r="CN125" i="84"/>
  <c r="AE11" i="84"/>
  <c r="BU27" i="84"/>
  <c r="BB41" i="84"/>
  <c r="AY74" i="84"/>
  <c r="CO85" i="84"/>
  <c r="BB97" i="84"/>
  <c r="CR98" i="84"/>
  <c r="J98" i="84" s="1"/>
  <c r="BW118" i="84"/>
  <c r="BB129" i="84"/>
  <c r="BE129" i="84" s="1"/>
  <c r="AZ146" i="84"/>
  <c r="BE146" i="84" s="1"/>
  <c r="CR152" i="84"/>
  <c r="J152" i="84" s="1"/>
  <c r="K152" i="84" s="1"/>
  <c r="L152" i="84" s="1"/>
  <c r="AZ185" i="84"/>
  <c r="I192" i="84"/>
  <c r="AZ193" i="84"/>
  <c r="AZ200" i="84"/>
  <c r="CN201" i="84"/>
  <c r="CR201" i="84" s="1"/>
  <c r="CJ201" i="84"/>
  <c r="CK201" i="84" s="1"/>
  <c r="AZ215" i="84"/>
  <c r="BE215" i="84" s="1"/>
  <c r="I228" i="84"/>
  <c r="BJ228" i="84"/>
  <c r="AZ264" i="84"/>
  <c r="CM268" i="84"/>
  <c r="BZ274" i="84"/>
  <c r="AZ379" i="84"/>
  <c r="BE379" i="84" s="1"/>
  <c r="AZ391" i="84"/>
  <c r="BE391" i="84" s="1"/>
  <c r="CS392" i="84"/>
  <c r="AC426" i="84"/>
  <c r="AZ457" i="84"/>
  <c r="AX515" i="84"/>
  <c r="I546" i="84"/>
  <c r="BJ546" i="84"/>
  <c r="AJ546" i="84" s="1"/>
  <c r="BK614" i="84"/>
  <c r="AJ614" i="84"/>
  <c r="U73" i="84"/>
  <c r="U63" i="84" s="1"/>
  <c r="CQ194" i="84"/>
  <c r="AB287" i="84"/>
  <c r="AB274" i="84" s="1"/>
  <c r="AH389" i="84"/>
  <c r="BB17" i="84"/>
  <c r="AO24" i="84"/>
  <c r="BA30" i="84"/>
  <c r="CL73" i="84"/>
  <c r="CL63" i="84" s="1"/>
  <c r="CL29" i="84" s="1"/>
  <c r="CL10" i="84" s="1"/>
  <c r="AO17" i="84"/>
  <c r="AO14" i="84" s="1"/>
  <c r="CJ24" i="84"/>
  <c r="BA43" i="84"/>
  <c r="AO70" i="84"/>
  <c r="CR94" i="84"/>
  <c r="AZ131" i="84"/>
  <c r="CN136" i="84"/>
  <c r="CR136" i="84" s="1"/>
  <c r="J136" i="84" s="1"/>
  <c r="CJ136" i="84"/>
  <c r="CK136" i="84" s="1"/>
  <c r="AE156" i="84"/>
  <c r="AK156" i="84"/>
  <c r="AI223" i="84"/>
  <c r="AO226" i="84"/>
  <c r="CR235" i="84"/>
  <c r="J235" i="84" s="1"/>
  <c r="I297" i="84"/>
  <c r="BJ297" i="84"/>
  <c r="AJ297" i="84" s="1"/>
  <c r="AZ300" i="84"/>
  <c r="BE300" i="84" s="1"/>
  <c r="BK302" i="84"/>
  <c r="AN302" i="84" s="1"/>
  <c r="AJ302" i="84"/>
  <c r="CR333" i="84"/>
  <c r="J333" i="84" s="1"/>
  <c r="BB367" i="84"/>
  <c r="I371" i="84"/>
  <c r="BJ371" i="84"/>
  <c r="AK408" i="84"/>
  <c r="CU426" i="84"/>
  <c r="CU422" i="84" s="1"/>
  <c r="BJ467" i="84"/>
  <c r="I467" i="84"/>
  <c r="CR510" i="84"/>
  <c r="J510" i="84" s="1"/>
  <c r="AY508" i="84"/>
  <c r="CJ517" i="84"/>
  <c r="I562" i="84"/>
  <c r="BJ562" i="84"/>
  <c r="AZ567" i="84"/>
  <c r="N593" i="84"/>
  <c r="V274" i="84"/>
  <c r="AY30" i="84"/>
  <c r="BB21" i="84"/>
  <c r="AZ72" i="84"/>
  <c r="CK24" i="84"/>
  <c r="B10" i="84"/>
  <c r="AO16" i="84"/>
  <c r="CF30" i="84"/>
  <c r="AZ37" i="84"/>
  <c r="BB38" i="84"/>
  <c r="CR68" i="84"/>
  <c r="J68" i="84" s="1"/>
  <c r="AR73" i="84"/>
  <c r="AR63" i="84" s="1"/>
  <c r="AR29" i="84" s="1"/>
  <c r="B14" i="84"/>
  <c r="BB34" i="84"/>
  <c r="CQ30" i="84"/>
  <c r="CF43" i="84"/>
  <c r="AZ58" i="84"/>
  <c r="CJ68" i="84"/>
  <c r="CK68" i="84" s="1"/>
  <c r="CK64" i="84" s="1"/>
  <c r="BA69" i="84"/>
  <c r="AS73" i="84"/>
  <c r="AO77" i="84"/>
  <c r="AZ109" i="84"/>
  <c r="BE109" i="84" s="1"/>
  <c r="BK119" i="84"/>
  <c r="AN119" i="84" s="1"/>
  <c r="B118" i="84"/>
  <c r="I134" i="84"/>
  <c r="AI134" i="84" s="1"/>
  <c r="AE169" i="84"/>
  <c r="AO184" i="84"/>
  <c r="BB188" i="84"/>
  <c r="AI210" i="84"/>
  <c r="AJ230" i="84"/>
  <c r="AO244" i="84"/>
  <c r="AO251" i="84"/>
  <c r="AZ259" i="84"/>
  <c r="BE259" i="84" s="1"/>
  <c r="BM268" i="84"/>
  <c r="AO320" i="84"/>
  <c r="AN340" i="84"/>
  <c r="CR351" i="84"/>
  <c r="J351" i="84" s="1"/>
  <c r="K351" i="84" s="1"/>
  <c r="L351" i="84" s="1"/>
  <c r="CR352" i="84"/>
  <c r="AO365" i="84"/>
  <c r="CR492" i="84"/>
  <c r="N504" i="84"/>
  <c r="AL505" i="84"/>
  <c r="AL504" i="84" s="1"/>
  <c r="BB512" i="84"/>
  <c r="CR562" i="84"/>
  <c r="J562" i="84" s="1"/>
  <c r="BK577" i="84"/>
  <c r="AN577" i="84" s="1"/>
  <c r="CN578" i="84"/>
  <c r="CJ578" i="84"/>
  <c r="CK578" i="84" s="1"/>
  <c r="BU547" i="84"/>
  <c r="AZ561" i="84"/>
  <c r="CF554" i="84"/>
  <c r="CR620" i="84"/>
  <c r="AI623" i="84"/>
  <c r="AH623" i="84"/>
  <c r="CR21" i="84"/>
  <c r="H29" i="84"/>
  <c r="H10" i="84" s="1"/>
  <c r="AZ49" i="84"/>
  <c r="AZ53" i="84"/>
  <c r="BI63" i="84"/>
  <c r="BI29" i="84" s="1"/>
  <c r="BI10" i="84" s="1"/>
  <c r="AK69" i="84"/>
  <c r="AZ71" i="84"/>
  <c r="BE71" i="84" s="1"/>
  <c r="AZ82" i="84"/>
  <c r="BA85" i="84"/>
  <c r="AZ92" i="84"/>
  <c r="AO136" i="84"/>
  <c r="BB178" i="84"/>
  <c r="AZ181" i="84"/>
  <c r="AO206" i="84"/>
  <c r="AZ234" i="84"/>
  <c r="CS263" i="84"/>
  <c r="AK275" i="84"/>
  <c r="AO278" i="84"/>
  <c r="CJ281" i="84"/>
  <c r="Y287" i="84"/>
  <c r="Y274" i="84" s="1"/>
  <c r="CH287" i="84"/>
  <c r="CH274" i="84" s="1"/>
  <c r="AZ315" i="84"/>
  <c r="BE315" i="84" s="1"/>
  <c r="I381" i="84"/>
  <c r="BJ381" i="84"/>
  <c r="AJ381" i="84" s="1"/>
  <c r="AZ386" i="84"/>
  <c r="BE386" i="84" s="1"/>
  <c r="AZ403" i="84"/>
  <c r="CR415" i="84"/>
  <c r="J415" i="84" s="1"/>
  <c r="CR418" i="84"/>
  <c r="J418" i="84" s="1"/>
  <c r="K418" i="84" s="1"/>
  <c r="L418" i="84" s="1"/>
  <c r="BJ437" i="84"/>
  <c r="I437" i="84"/>
  <c r="AE451" i="84"/>
  <c r="CR455" i="84"/>
  <c r="J455" i="84" s="1"/>
  <c r="K455" i="84" s="1"/>
  <c r="L455" i="84" s="1"/>
  <c r="AX508" i="84"/>
  <c r="AG541" i="84"/>
  <c r="CR578" i="84"/>
  <c r="AU426" i="84"/>
  <c r="AU422" i="84" s="1"/>
  <c r="AZ495" i="84"/>
  <c r="CU507" i="84"/>
  <c r="CF522" i="84"/>
  <c r="CN524" i="84"/>
  <c r="U553" i="84"/>
  <c r="BJ564" i="84"/>
  <c r="BK564" i="84" s="1"/>
  <c r="I564" i="84"/>
  <c r="AG564" i="84" s="1"/>
  <c r="AZ573" i="84"/>
  <c r="BJ605" i="84"/>
  <c r="I605" i="84"/>
  <c r="CR616" i="84"/>
  <c r="J616" i="84" s="1"/>
  <c r="CP588" i="84"/>
  <c r="CR592" i="84"/>
  <c r="AJ618" i="84"/>
  <c r="CN544" i="84"/>
  <c r="CR544" i="84" s="1"/>
  <c r="J544" i="84" s="1"/>
  <c r="K544" i="84" s="1"/>
  <c r="L544" i="84" s="1"/>
  <c r="CJ544" i="84"/>
  <c r="CK544" i="84" s="1"/>
  <c r="CR584" i="84"/>
  <c r="J584" i="84" s="1"/>
  <c r="CD587" i="84"/>
  <c r="CQ588" i="84"/>
  <c r="CQ587" i="84" s="1"/>
  <c r="BK618" i="84"/>
  <c r="AN618" i="84" s="1"/>
  <c r="BA408" i="84"/>
  <c r="BK481" i="84"/>
  <c r="AJ481" i="84"/>
  <c r="Y485" i="84"/>
  <c r="BA508" i="84"/>
  <c r="CV553" i="84"/>
  <c r="Y587" i="84"/>
  <c r="N588" i="84"/>
  <c r="AL590" i="84"/>
  <c r="AE24" i="84"/>
  <c r="BB37" i="84"/>
  <c r="BQ73" i="84"/>
  <c r="BQ63" i="84" s="1"/>
  <c r="AO84" i="84"/>
  <c r="AO123" i="84"/>
  <c r="AZ127" i="84"/>
  <c r="BE127" i="84" s="1"/>
  <c r="AX194" i="84"/>
  <c r="K210" i="84"/>
  <c r="L210" i="84" s="1"/>
  <c r="AF210" i="84" s="1"/>
  <c r="AZ216" i="84"/>
  <c r="BE216" i="84" s="1"/>
  <c r="AZ220" i="84"/>
  <c r="BE220" i="84" s="1"/>
  <c r="BB249" i="84"/>
  <c r="J263" i="84"/>
  <c r="K263" i="84" s="1"/>
  <c r="L263" i="84" s="1"/>
  <c r="B268" i="84"/>
  <c r="J328" i="84"/>
  <c r="K328" i="84" s="1"/>
  <c r="L328" i="84" s="1"/>
  <c r="CS328" i="84"/>
  <c r="AZ357" i="84"/>
  <c r="CR358" i="84"/>
  <c r="J358" i="84" s="1"/>
  <c r="AZ376" i="84"/>
  <c r="AZ405" i="84"/>
  <c r="AO416" i="84"/>
  <c r="AO477" i="84"/>
  <c r="AO476" i="84" s="1"/>
  <c r="BM476" i="84"/>
  <c r="CR481" i="84"/>
  <c r="J481" i="84" s="1"/>
  <c r="B554" i="84"/>
  <c r="Z587" i="84"/>
  <c r="CQ601" i="84"/>
  <c r="AK24" i="84"/>
  <c r="AZ55" i="84"/>
  <c r="BE55" i="84" s="1"/>
  <c r="AZ89" i="84"/>
  <c r="AO98" i="84"/>
  <c r="AO131" i="84"/>
  <c r="BB151" i="84"/>
  <c r="BA143" i="84"/>
  <c r="AL194" i="84"/>
  <c r="CS221" i="84"/>
  <c r="AN225" i="84"/>
  <c r="AZ241" i="84"/>
  <c r="CR250" i="84"/>
  <c r="CS250" i="84" s="1"/>
  <c r="BJ259" i="84"/>
  <c r="AI259" i="84" s="1"/>
  <c r="I259" i="84"/>
  <c r="K259" i="84" s="1"/>
  <c r="L259" i="84" s="1"/>
  <c r="BB264" i="84"/>
  <c r="BO287" i="84"/>
  <c r="BO274" i="84" s="1"/>
  <c r="AZ310" i="84"/>
  <c r="BE310" i="84" s="1"/>
  <c r="AG323" i="84"/>
  <c r="I465" i="84"/>
  <c r="BJ465" i="84"/>
  <c r="AA507" i="84"/>
  <c r="CR541" i="84"/>
  <c r="J541" i="84" s="1"/>
  <c r="K541" i="84" s="1"/>
  <c r="L541" i="84" s="1"/>
  <c r="BB32" i="84"/>
  <c r="AL11" i="84"/>
  <c r="AZ17" i="84"/>
  <c r="AO32" i="84"/>
  <c r="CR38" i="84"/>
  <c r="J38" i="84" s="1"/>
  <c r="AZ51" i="84"/>
  <c r="BE51" i="84" s="1"/>
  <c r="CJ64" i="84"/>
  <c r="AO72" i="84"/>
  <c r="AC73" i="84"/>
  <c r="AC63" i="84" s="1"/>
  <c r="AC29" i="84" s="1"/>
  <c r="AC10" i="84" s="1"/>
  <c r="AZ104" i="84"/>
  <c r="AO135" i="84"/>
  <c r="BB159" i="84"/>
  <c r="AZ164" i="84"/>
  <c r="CN165" i="84"/>
  <c r="CR165" i="84" s="1"/>
  <c r="AZ171" i="84"/>
  <c r="CR172" i="84"/>
  <c r="J172" i="84" s="1"/>
  <c r="AO205" i="84"/>
  <c r="CR213" i="84"/>
  <c r="J213" i="84" s="1"/>
  <c r="AH244" i="84"/>
  <c r="AZ248" i="84"/>
  <c r="AO267" i="84"/>
  <c r="CJ276" i="84"/>
  <c r="CS323" i="84"/>
  <c r="CR350" i="84"/>
  <c r="AH404" i="84"/>
  <c r="AZ412" i="84"/>
  <c r="CR460" i="84"/>
  <c r="J460" i="84" s="1"/>
  <c r="BW477" i="84"/>
  <c r="BW476" i="84" s="1"/>
  <c r="BU476" i="84"/>
  <c r="AZ502" i="84"/>
  <c r="BW508" i="84"/>
  <c r="AZ540" i="84"/>
  <c r="CR549" i="84"/>
  <c r="J549" i="84" s="1"/>
  <c r="BK600" i="84"/>
  <c r="AN600" i="84" s="1"/>
  <c r="AZ392" i="84"/>
  <c r="BE392" i="84" s="1"/>
  <c r="BL398" i="84"/>
  <c r="BE432" i="84"/>
  <c r="AY515" i="84"/>
  <c r="I520" i="84"/>
  <c r="AX547" i="84"/>
  <c r="CR557" i="84"/>
  <c r="CP563" i="84"/>
  <c r="AG614" i="84"/>
  <c r="CN474" i="84"/>
  <c r="CR474" i="84" s="1"/>
  <c r="CJ474" i="84"/>
  <c r="CK474" i="84" s="1"/>
  <c r="I490" i="84"/>
  <c r="BJ490" i="84"/>
  <c r="BQ507" i="84"/>
  <c r="CN569" i="84"/>
  <c r="CR569" i="84" s="1"/>
  <c r="CJ569" i="84"/>
  <c r="CK569" i="84" s="1"/>
  <c r="BK581" i="84"/>
  <c r="AH581" i="84" s="1"/>
  <c r="AI581" i="84"/>
  <c r="BL587" i="84"/>
  <c r="AK588" i="84"/>
  <c r="BK615" i="84"/>
  <c r="AH615" i="84" s="1"/>
  <c r="AJ615" i="84"/>
  <c r="AZ121" i="84"/>
  <c r="AI127" i="84"/>
  <c r="AO148" i="84"/>
  <c r="AZ166" i="84"/>
  <c r="BB182" i="84"/>
  <c r="BE182" i="84" s="1"/>
  <c r="BB184" i="84"/>
  <c r="BE184" i="84" s="1"/>
  <c r="BE188" i="84"/>
  <c r="BB192" i="84"/>
  <c r="CR225" i="84"/>
  <c r="J225" i="84" s="1"/>
  <c r="K225" i="84" s="1"/>
  <c r="L225" i="84" s="1"/>
  <c r="AM225" i="84" s="1"/>
  <c r="CR252" i="84"/>
  <c r="AO295" i="84"/>
  <c r="CB398" i="84"/>
  <c r="CH398" i="84"/>
  <c r="CR436" i="84"/>
  <c r="J436" i="84" s="1"/>
  <c r="AR426" i="84"/>
  <c r="AR422" i="84" s="1"/>
  <c r="AX448" i="84"/>
  <c r="CJ466" i="84"/>
  <c r="CK466" i="84" s="1"/>
  <c r="BJ474" i="84"/>
  <c r="I474" i="84"/>
  <c r="CN504" i="84"/>
  <c r="BR507" i="84"/>
  <c r="BR475" i="84" s="1"/>
  <c r="BB535" i="84"/>
  <c r="BE535" i="84" s="1"/>
  <c r="AZ538" i="84"/>
  <c r="AZ550" i="84"/>
  <c r="BK551" i="84"/>
  <c r="AJ551" i="84"/>
  <c r="BO587" i="84"/>
  <c r="CR615" i="84"/>
  <c r="J615" i="84" s="1"/>
  <c r="BE139" i="84"/>
  <c r="BB148" i="84"/>
  <c r="CR154" i="84"/>
  <c r="J154" i="84" s="1"/>
  <c r="CR163" i="84"/>
  <c r="J163" i="84" s="1"/>
  <c r="AO196" i="84"/>
  <c r="AO227" i="84"/>
  <c r="CJ229" i="84"/>
  <c r="CK229" i="84" s="1"/>
  <c r="BE239" i="84"/>
  <c r="B281" i="84"/>
  <c r="AX281" i="84"/>
  <c r="CT287" i="84"/>
  <c r="AH290" i="84"/>
  <c r="AZ334" i="84"/>
  <c r="BE334" i="84" s="1"/>
  <c r="BJ363" i="84"/>
  <c r="I363" i="84"/>
  <c r="I388" i="84"/>
  <c r="AH388" i="84" s="1"/>
  <c r="BJ388" i="84"/>
  <c r="AJ388" i="84" s="1"/>
  <c r="BE390" i="84"/>
  <c r="AZ394" i="84"/>
  <c r="CR404" i="84"/>
  <c r="Z398" i="84"/>
  <c r="CI398" i="84"/>
  <c r="AL408" i="84"/>
  <c r="BJ419" i="84"/>
  <c r="BK419" i="84" s="1"/>
  <c r="BB419" i="84"/>
  <c r="I419" i="84"/>
  <c r="AH419" i="84" s="1"/>
  <c r="CC426" i="84"/>
  <c r="CC422" i="84" s="1"/>
  <c r="CJ446" i="84"/>
  <c r="CK446" i="84" s="1"/>
  <c r="CK443" i="84" s="1"/>
  <c r="I466" i="84"/>
  <c r="BJ466" i="84"/>
  <c r="BK466" i="84" s="1"/>
  <c r="AH466" i="84" s="1"/>
  <c r="CR470" i="84"/>
  <c r="BR485" i="84"/>
  <c r="AO487" i="84"/>
  <c r="AO486" i="84" s="1"/>
  <c r="BM486" i="84"/>
  <c r="BM485" i="84" s="1"/>
  <c r="CJ505" i="84"/>
  <c r="AX522" i="84"/>
  <c r="CP554" i="84"/>
  <c r="AK554" i="84"/>
  <c r="BA563" i="84"/>
  <c r="AN573" i="84"/>
  <c r="BP587" i="84"/>
  <c r="AO588" i="84"/>
  <c r="K607" i="84"/>
  <c r="L607" i="84" s="1"/>
  <c r="AZ120" i="84"/>
  <c r="BE120" i="84" s="1"/>
  <c r="AO121" i="84"/>
  <c r="CJ154" i="84"/>
  <c r="CK154" i="84" s="1"/>
  <c r="BA169" i="84"/>
  <c r="CR184" i="84"/>
  <c r="AZ201" i="84"/>
  <c r="BE201" i="84" s="1"/>
  <c r="AZ206" i="84"/>
  <c r="BB210" i="84"/>
  <c r="CR211" i="84"/>
  <c r="J211" i="84" s="1"/>
  <c r="AO215" i="84"/>
  <c r="AO228" i="84"/>
  <c r="AZ236" i="84"/>
  <c r="AZ249" i="84"/>
  <c r="BE249" i="84" s="1"/>
  <c r="BB250" i="84"/>
  <c r="AY281" i="84"/>
  <c r="CU287" i="84"/>
  <c r="BB298" i="84"/>
  <c r="BE298" i="84" s="1"/>
  <c r="AO309" i="84"/>
  <c r="AZ330" i="84"/>
  <c r="BB345" i="84"/>
  <c r="BE345" i="84" s="1"/>
  <c r="BB350" i="84"/>
  <c r="I400" i="84"/>
  <c r="BJ400" i="84"/>
  <c r="CJ404" i="84"/>
  <c r="CK404" i="84" s="1"/>
  <c r="R398" i="84"/>
  <c r="CR419" i="84"/>
  <c r="J419" i="84" s="1"/>
  <c r="CR435" i="84"/>
  <c r="CR461" i="84"/>
  <c r="CS461" i="84" s="1"/>
  <c r="AI463" i="84"/>
  <c r="CF478" i="84"/>
  <c r="G507" i="84"/>
  <c r="G475" i="84" s="1"/>
  <c r="BV507" i="84"/>
  <c r="AZ535" i="84"/>
  <c r="CN573" i="84"/>
  <c r="CR573" i="84" s="1"/>
  <c r="BQ587" i="84"/>
  <c r="AO113" i="84"/>
  <c r="AO124" i="84"/>
  <c r="AZ138" i="84"/>
  <c r="BE138" i="84" s="1"/>
  <c r="BB179" i="84"/>
  <c r="BE179" i="84" s="1"/>
  <c r="BM194" i="84"/>
  <c r="BB246" i="84"/>
  <c r="CN257" i="84"/>
  <c r="AO263" i="84"/>
  <c r="AZ270" i="84"/>
  <c r="CN275" i="84"/>
  <c r="AZ280" i="84"/>
  <c r="CV287" i="84"/>
  <c r="BB294" i="84"/>
  <c r="BB309" i="84"/>
  <c r="BE309" i="84" s="1"/>
  <c r="AZ327" i="84"/>
  <c r="CR343" i="84"/>
  <c r="AZ349" i="84"/>
  <c r="BE349" i="84" s="1"/>
  <c r="AO357" i="84"/>
  <c r="CS388" i="84"/>
  <c r="CN400" i="84"/>
  <c r="CE426" i="84"/>
  <c r="CE422" i="84" s="1"/>
  <c r="B426" i="84"/>
  <c r="AZ441" i="84"/>
  <c r="BE441" i="84" s="1"/>
  <c r="BV485" i="84"/>
  <c r="BV475" i="84" s="1"/>
  <c r="BA488" i="84"/>
  <c r="AL508" i="84"/>
  <c r="CR523" i="84"/>
  <c r="CR533" i="84"/>
  <c r="J533" i="84" s="1"/>
  <c r="BR587" i="84"/>
  <c r="AO125" i="84"/>
  <c r="BM130" i="84"/>
  <c r="AZ183" i="84"/>
  <c r="AZ187" i="84"/>
  <c r="BB197" i="84"/>
  <c r="CS210" i="84"/>
  <c r="CS211" i="84"/>
  <c r="CR229" i="84"/>
  <c r="J229" i="84" s="1"/>
  <c r="BB242" i="84"/>
  <c r="BE242" i="84" s="1"/>
  <c r="CS267" i="84"/>
  <c r="AY268" i="84"/>
  <c r="BB312" i="84"/>
  <c r="CS325" i="84"/>
  <c r="BE361" i="84"/>
  <c r="AO378" i="84"/>
  <c r="CF399" i="84"/>
  <c r="AZ402" i="84"/>
  <c r="AZ421" i="84"/>
  <c r="CG426" i="84"/>
  <c r="CG422" i="84" s="1"/>
  <c r="CV475" i="84"/>
  <c r="CR559" i="84"/>
  <c r="J559" i="84" s="1"/>
  <c r="I567" i="84"/>
  <c r="AH352" i="84"/>
  <c r="K355" i="84"/>
  <c r="L355" i="84" s="1"/>
  <c r="AO375" i="84"/>
  <c r="CG398" i="84"/>
  <c r="CL426" i="84"/>
  <c r="CL422" i="84" s="1"/>
  <c r="AI442" i="84"/>
  <c r="AJ442" i="84"/>
  <c r="BT485" i="84"/>
  <c r="CR496" i="84"/>
  <c r="CS496" i="84" s="1"/>
  <c r="AG518" i="84"/>
  <c r="CI507" i="84"/>
  <c r="CI475" i="84" s="1"/>
  <c r="CQ522" i="84"/>
  <c r="AZ532" i="84"/>
  <c r="BJ565" i="84"/>
  <c r="I565" i="84"/>
  <c r="AZ595" i="84"/>
  <c r="BE595" i="84" s="1"/>
  <c r="CR596" i="84"/>
  <c r="J596" i="84" s="1"/>
  <c r="CR297" i="84"/>
  <c r="AZ301" i="84"/>
  <c r="AO315" i="84"/>
  <c r="AO318" i="84"/>
  <c r="AO325" i="84"/>
  <c r="AI328" i="84"/>
  <c r="BK328" i="84"/>
  <c r="AN328" i="84" s="1"/>
  <c r="CR341" i="84"/>
  <c r="AZ383" i="84"/>
  <c r="BB413" i="84"/>
  <c r="Z426" i="84"/>
  <c r="CI426" i="84"/>
  <c r="CO427" i="84"/>
  <c r="AZ434" i="84"/>
  <c r="AS426" i="84"/>
  <c r="AS422" i="84" s="1"/>
  <c r="I459" i="84"/>
  <c r="CS459" i="84"/>
  <c r="CH475" i="84"/>
  <c r="AB485" i="84"/>
  <c r="BB496" i="84"/>
  <c r="BE496" i="84" s="1"/>
  <c r="CR503" i="84"/>
  <c r="BI521" i="84"/>
  <c r="BI507" i="84" s="1"/>
  <c r="CE553" i="84"/>
  <c r="AY554" i="84"/>
  <c r="AY553" i="84" s="1"/>
  <c r="AZ599" i="84"/>
  <c r="AG600" i="84"/>
  <c r="AZ610" i="84"/>
  <c r="BE610" i="84" s="1"/>
  <c r="CR623" i="84"/>
  <c r="AY448" i="84"/>
  <c r="AI523" i="84"/>
  <c r="AN523" i="84"/>
  <c r="BE540" i="84"/>
  <c r="BB562" i="84"/>
  <c r="CR581" i="84"/>
  <c r="G587" i="84"/>
  <c r="CO601" i="84"/>
  <c r="BP274" i="84"/>
  <c r="AX275" i="84"/>
  <c r="BA288" i="84"/>
  <c r="AO338" i="84"/>
  <c r="AO347" i="84"/>
  <c r="AO359" i="84"/>
  <c r="AO379" i="84"/>
  <c r="AZ385" i="84"/>
  <c r="AO418" i="84"/>
  <c r="BB436" i="84"/>
  <c r="N448" i="84"/>
  <c r="BI485" i="84"/>
  <c r="CJ509" i="84"/>
  <c r="BK523" i="84"/>
  <c r="AH523" i="84" s="1"/>
  <c r="B547" i="84"/>
  <c r="AT553" i="84"/>
  <c r="AT507" i="84" s="1"/>
  <c r="AT475" i="84" s="1"/>
  <c r="CR622" i="84"/>
  <c r="AO225" i="84"/>
  <c r="CJ226" i="84"/>
  <c r="CK226" i="84" s="1"/>
  <c r="AO277" i="84"/>
  <c r="CO281" i="84"/>
  <c r="AG289" i="84"/>
  <c r="BB299" i="84"/>
  <c r="I314" i="84"/>
  <c r="K314" i="84" s="1"/>
  <c r="L314" i="84" s="1"/>
  <c r="BJ314" i="84"/>
  <c r="AO329" i="84"/>
  <c r="CJ330" i="84"/>
  <c r="CK330" i="84" s="1"/>
  <c r="BB347" i="84"/>
  <c r="AZ371" i="84"/>
  <c r="BA439" i="84"/>
  <c r="BR426" i="84"/>
  <c r="AO460" i="84"/>
  <c r="BL485" i="84"/>
  <c r="B488" i="84"/>
  <c r="CJ495" i="84"/>
  <c r="CK495" i="84" s="1"/>
  <c r="CB507" i="84"/>
  <c r="AU553" i="84"/>
  <c r="AU507" i="84" s="1"/>
  <c r="AU475" i="84" s="1"/>
  <c r="BB567" i="84"/>
  <c r="AS587" i="84"/>
  <c r="CN595" i="84"/>
  <c r="CR595" i="84" s="1"/>
  <c r="AY593" i="84"/>
  <c r="AO191" i="84"/>
  <c r="CR200" i="84"/>
  <c r="J200" i="84" s="1"/>
  <c r="BB225" i="84"/>
  <c r="AO235" i="84"/>
  <c r="CS244" i="84"/>
  <c r="AO247" i="84"/>
  <c r="AO259" i="84"/>
  <c r="AO270" i="84"/>
  <c r="AO268" i="84" s="1"/>
  <c r="BR274" i="84"/>
  <c r="BA275" i="84"/>
  <c r="Z274" i="84"/>
  <c r="CN327" i="84"/>
  <c r="CR327" i="84" s="1"/>
  <c r="J327" i="84" s="1"/>
  <c r="AZ359" i="84"/>
  <c r="AZ367" i="84"/>
  <c r="CS369" i="84"/>
  <c r="AZ375" i="84"/>
  <c r="BB396" i="84"/>
  <c r="BE396" i="84" s="1"/>
  <c r="CR397" i="84"/>
  <c r="B398" i="84"/>
  <c r="BM439" i="84"/>
  <c r="AO440" i="84"/>
  <c r="AO439" i="84" s="1"/>
  <c r="AJ445" i="84"/>
  <c r="AI445" i="84"/>
  <c r="BU448" i="84"/>
  <c r="AZ452" i="84"/>
  <c r="AZ451" i="84" s="1"/>
  <c r="CP478" i="84"/>
  <c r="U507" i="84"/>
  <c r="CJ513" i="84"/>
  <c r="CK513" i="84" s="1"/>
  <c r="CN513" i="84"/>
  <c r="CC521" i="84"/>
  <c r="CJ550" i="84"/>
  <c r="AT587" i="84"/>
  <c r="BB203" i="84"/>
  <c r="CR216" i="84"/>
  <c r="J216" i="84" s="1"/>
  <c r="AO218" i="84"/>
  <c r="BE251" i="84"/>
  <c r="BB262" i="84"/>
  <c r="CR266" i="84"/>
  <c r="J266" i="84" s="1"/>
  <c r="BU268" i="84"/>
  <c r="BT274" i="84"/>
  <c r="BB280" i="84"/>
  <c r="CR286" i="84"/>
  <c r="J286" i="84" s="1"/>
  <c r="AO351" i="84"/>
  <c r="AO368" i="84"/>
  <c r="BP426" i="84"/>
  <c r="BW440" i="84"/>
  <c r="BW439" i="84" s="1"/>
  <c r="BU439" i="84"/>
  <c r="CR445" i="84"/>
  <c r="BA451" i="84"/>
  <c r="AZ471" i="84"/>
  <c r="CQ488" i="84"/>
  <c r="CQ485" i="84" s="1"/>
  <c r="AK488" i="84"/>
  <c r="AK485" i="84" s="1"/>
  <c r="V507" i="84"/>
  <c r="CR517" i="84"/>
  <c r="J517" i="84" s="1"/>
  <c r="K517" i="84" s="1"/>
  <c r="L517" i="84" s="1"/>
  <c r="CJ531" i="84"/>
  <c r="CK531" i="84" s="1"/>
  <c r="AU587" i="84"/>
  <c r="CR609" i="84"/>
  <c r="J609" i="84" s="1"/>
  <c r="K609" i="84" s="1"/>
  <c r="L609" i="84" s="1"/>
  <c r="AF609" i="84" s="1"/>
  <c r="AY180" i="84"/>
  <c r="AO198" i="84"/>
  <c r="AO194" i="84" s="1"/>
  <c r="AZ250" i="84"/>
  <c r="BE250" i="84" s="1"/>
  <c r="BW270" i="84"/>
  <c r="BW268" i="84" s="1"/>
  <c r="AO280" i="84"/>
  <c r="CQ288" i="84"/>
  <c r="AO305" i="84"/>
  <c r="AZ319" i="84"/>
  <c r="BE319" i="84" s="1"/>
  <c r="BJ324" i="84"/>
  <c r="I324" i="84"/>
  <c r="K324" i="84" s="1"/>
  <c r="L324" i="84" s="1"/>
  <c r="AM324" i="84" s="1"/>
  <c r="AZ333" i="84"/>
  <c r="AO382" i="84"/>
  <c r="BA427" i="84"/>
  <c r="N430" i="84"/>
  <c r="CM448" i="84"/>
  <c r="BJ449" i="84"/>
  <c r="CP451" i="84"/>
  <c r="AL489" i="84"/>
  <c r="AL488" i="84" s="1"/>
  <c r="AL485" i="84" s="1"/>
  <c r="N488" i="84"/>
  <c r="BB497" i="84"/>
  <c r="W507" i="84"/>
  <c r="W475" i="84" s="1"/>
  <c r="CE507" i="84"/>
  <c r="CE475" i="84" s="1"/>
  <c r="AZ511" i="84"/>
  <c r="BE511" i="84" s="1"/>
  <c r="B515" i="84"/>
  <c r="BJ543" i="84"/>
  <c r="BB543" i="84"/>
  <c r="BE543" i="84" s="1"/>
  <c r="AZ566" i="84"/>
  <c r="BE566" i="84" s="1"/>
  <c r="CA587" i="84"/>
  <c r="AZ597" i="84"/>
  <c r="BE597" i="84" s="1"/>
  <c r="BB605" i="84"/>
  <c r="BE605" i="84" s="1"/>
  <c r="AZ612" i="84"/>
  <c r="CR159" i="84"/>
  <c r="BB162" i="84"/>
  <c r="BE162" i="84" s="1"/>
  <c r="AO163" i="84"/>
  <c r="AO171" i="84"/>
  <c r="AO199" i="84"/>
  <c r="BB231" i="84"/>
  <c r="BE231" i="84" s="1"/>
  <c r="AO234" i="84"/>
  <c r="AO242" i="84"/>
  <c r="CR243" i="84"/>
  <c r="J243" i="84" s="1"/>
  <c r="AO258" i="84"/>
  <c r="AO284" i="84"/>
  <c r="CS286" i="84"/>
  <c r="CR291" i="84"/>
  <c r="J291" i="84" s="1"/>
  <c r="CJ299" i="84"/>
  <c r="CK299" i="84" s="1"/>
  <c r="AZ312" i="84"/>
  <c r="BJ313" i="84"/>
  <c r="I313" i="84"/>
  <c r="K320" i="84"/>
  <c r="L320" i="84" s="1"/>
  <c r="AO323" i="84"/>
  <c r="BJ343" i="84"/>
  <c r="BB343" i="84"/>
  <c r="CS372" i="84"/>
  <c r="CS379" i="84"/>
  <c r="J379" i="84"/>
  <c r="K379" i="84" s="1"/>
  <c r="L379" i="84" s="1"/>
  <c r="AF379" i="84" s="1"/>
  <c r="AO410" i="84"/>
  <c r="Z422" i="84"/>
  <c r="CF423" i="84"/>
  <c r="X507" i="84"/>
  <c r="CF508" i="84"/>
  <c r="B508" i="84"/>
  <c r="CN543" i="84"/>
  <c r="CJ567" i="84"/>
  <c r="CK567" i="84" s="1"/>
  <c r="BJ575" i="84"/>
  <c r="I575" i="84"/>
  <c r="V587" i="84"/>
  <c r="B593" i="84"/>
  <c r="CR618" i="84"/>
  <c r="J618" i="84" s="1"/>
  <c r="AO299" i="84"/>
  <c r="AO310" i="84"/>
  <c r="AO319" i="84"/>
  <c r="BB323" i="84"/>
  <c r="AO360" i="84"/>
  <c r="BB375" i="84"/>
  <c r="AO412" i="84"/>
  <c r="AO413" i="84"/>
  <c r="CO423" i="84"/>
  <c r="AK427" i="84"/>
  <c r="AY427" i="84"/>
  <c r="AZ433" i="84"/>
  <c r="BE433" i="84" s="1"/>
  <c r="CQ448" i="84"/>
  <c r="AZ453" i="84"/>
  <c r="AZ463" i="84"/>
  <c r="BE463" i="84" s="1"/>
  <c r="AO464" i="84"/>
  <c r="O485" i="84"/>
  <c r="O475" i="84" s="1"/>
  <c r="BM504" i="84"/>
  <c r="I510" i="84"/>
  <c r="CP547" i="84"/>
  <c r="CT553" i="84"/>
  <c r="BB577" i="84"/>
  <c r="CQ593" i="84"/>
  <c r="CS619" i="84"/>
  <c r="CH485" i="84"/>
  <c r="BL521" i="84"/>
  <c r="AY563" i="84"/>
  <c r="AN586" i="84"/>
  <c r="AX588" i="84"/>
  <c r="AZ616" i="84"/>
  <c r="CB426" i="84"/>
  <c r="CB422" i="84" s="1"/>
  <c r="AK439" i="84"/>
  <c r="CJ470" i="84"/>
  <c r="CK470" i="84" s="1"/>
  <c r="CR471" i="84"/>
  <c r="CJ489" i="84"/>
  <c r="AZ492" i="84"/>
  <c r="BE492" i="84" s="1"/>
  <c r="CO504" i="84"/>
  <c r="AB507" i="84"/>
  <c r="BB518" i="84"/>
  <c r="R521" i="84"/>
  <c r="CJ548" i="84"/>
  <c r="CK548" i="84" s="1"/>
  <c r="Q553" i="84"/>
  <c r="K572" i="84"/>
  <c r="L572" i="84" s="1"/>
  <c r="CR577" i="84"/>
  <c r="CS577" i="84" s="1"/>
  <c r="H587" i="84"/>
  <c r="AB587" i="84"/>
  <c r="CP593" i="84"/>
  <c r="AO348" i="84"/>
  <c r="B423" i="84"/>
  <c r="AE423" i="84"/>
  <c r="BT426" i="84"/>
  <c r="BT422" i="84" s="1"/>
  <c r="AO461" i="84"/>
  <c r="CP504" i="84"/>
  <c r="CR511" i="84"/>
  <c r="AZ519" i="84"/>
  <c r="BE519" i="84" s="1"/>
  <c r="BE524" i="84"/>
  <c r="BB559" i="84"/>
  <c r="BB569" i="84"/>
  <c r="BE569" i="84" s="1"/>
  <c r="BA588" i="84"/>
  <c r="AX601" i="84"/>
  <c r="AZ609" i="84"/>
  <c r="BE609" i="84" s="1"/>
  <c r="CR329" i="84"/>
  <c r="CR334" i="84"/>
  <c r="J334" i="84" s="1"/>
  <c r="AZ373" i="84"/>
  <c r="AX399" i="84"/>
  <c r="AX398" i="84" s="1"/>
  <c r="B408" i="84"/>
  <c r="BL422" i="84"/>
  <c r="CD426" i="84"/>
  <c r="CD422" i="84" s="1"/>
  <c r="BM427" i="84"/>
  <c r="CJ556" i="84"/>
  <c r="CK556" i="84" s="1"/>
  <c r="BB560" i="84"/>
  <c r="BE560" i="84" s="1"/>
  <c r="BY553" i="84"/>
  <c r="BY507" i="84" s="1"/>
  <c r="BB597" i="84"/>
  <c r="AO303" i="84"/>
  <c r="AO304" i="84"/>
  <c r="CS315" i="84"/>
  <c r="CJ329" i="84"/>
  <c r="CK329" i="84" s="1"/>
  <c r="AO336" i="84"/>
  <c r="BB362" i="84"/>
  <c r="BE362" i="84" s="1"/>
  <c r="CS365" i="84"/>
  <c r="AO369" i="84"/>
  <c r="AX408" i="84"/>
  <c r="N478" i="84"/>
  <c r="AP485" i="84"/>
  <c r="CT485" i="84"/>
  <c r="CT475" i="84" s="1"/>
  <c r="K495" i="84"/>
  <c r="L495" i="84" s="1"/>
  <c r="B504" i="84"/>
  <c r="AZ514" i="84"/>
  <c r="BB520" i="84"/>
  <c r="BE520" i="84" s="1"/>
  <c r="Z521" i="84"/>
  <c r="BO553" i="84"/>
  <c r="B563" i="84"/>
  <c r="CR621" i="84"/>
  <c r="J621" i="84" s="1"/>
  <c r="AZ332" i="84"/>
  <c r="BE332" i="84" s="1"/>
  <c r="CR338" i="84"/>
  <c r="J338" i="84" s="1"/>
  <c r="AO364" i="84"/>
  <c r="AZ372" i="84"/>
  <c r="AO388" i="84"/>
  <c r="AO393" i="84"/>
  <c r="BY398" i="84"/>
  <c r="BA399" i="84"/>
  <c r="BA398" i="84" s="1"/>
  <c r="CR412" i="84"/>
  <c r="J412" i="84" s="1"/>
  <c r="K412" i="84" s="1"/>
  <c r="L412" i="84" s="1"/>
  <c r="BV426" i="84"/>
  <c r="BV422" i="84" s="1"/>
  <c r="AL448" i="84"/>
  <c r="AY456" i="84"/>
  <c r="BB480" i="84"/>
  <c r="V485" i="84"/>
  <c r="V475" i="84" s="1"/>
  <c r="BB492" i="84"/>
  <c r="AW522" i="84"/>
  <c r="BP553" i="84"/>
  <c r="AZ569" i="84"/>
  <c r="CN571" i="84"/>
  <c r="CR571" i="84" s="1"/>
  <c r="J571" i="84" s="1"/>
  <c r="AR587" i="84"/>
  <c r="CU587" i="84"/>
  <c r="CR617" i="84"/>
  <c r="I619" i="84"/>
  <c r="K619" i="84" s="1"/>
  <c r="L619" i="84" s="1"/>
  <c r="AH379" i="84"/>
  <c r="AO381" i="84"/>
  <c r="K382" i="84"/>
  <c r="L382" i="84" s="1"/>
  <c r="AZ384" i="84"/>
  <c r="BB397" i="84"/>
  <c r="BZ398" i="84"/>
  <c r="AO403" i="84"/>
  <c r="AZ404" i="84"/>
  <c r="BE404" i="84" s="1"/>
  <c r="AZ406" i="84"/>
  <c r="BE406" i="84" s="1"/>
  <c r="AO415" i="84"/>
  <c r="AO436" i="84"/>
  <c r="AY439" i="84"/>
  <c r="BB450" i="84"/>
  <c r="BE450" i="84" s="1"/>
  <c r="AS485" i="84"/>
  <c r="W485" i="84"/>
  <c r="AZ496" i="84"/>
  <c r="CR526" i="84"/>
  <c r="BQ553" i="84"/>
  <c r="CC587" i="84"/>
  <c r="CR606" i="84"/>
  <c r="J606" i="84" s="1"/>
  <c r="CR610" i="84"/>
  <c r="J610" i="84" s="1"/>
  <c r="K610" i="84" s="1"/>
  <c r="L610" i="84" s="1"/>
  <c r="BM21" i="12"/>
  <c r="BK34" i="84"/>
  <c r="CS49" i="84"/>
  <c r="J49" i="84"/>
  <c r="K49" i="84" s="1"/>
  <c r="L49" i="84" s="1"/>
  <c r="AH12" i="84"/>
  <c r="CS15" i="84"/>
  <c r="CS26" i="84"/>
  <c r="J26" i="84"/>
  <c r="K17" i="84"/>
  <c r="L17" i="84" s="1"/>
  <c r="BE49" i="84"/>
  <c r="BE48" i="84"/>
  <c r="BK20" i="84"/>
  <c r="BW43" i="84"/>
  <c r="CS38" i="84"/>
  <c r="BB15" i="84"/>
  <c r="BN14" i="84"/>
  <c r="J36" i="84"/>
  <c r="CS36" i="84"/>
  <c r="CS17" i="84"/>
  <c r="CS59" i="84"/>
  <c r="J59" i="84"/>
  <c r="K59" i="84" s="1"/>
  <c r="L59" i="84" s="1"/>
  <c r="AF59" i="84" s="1"/>
  <c r="BW14" i="84"/>
  <c r="AZ27" i="84"/>
  <c r="BE32" i="84"/>
  <c r="AM58" i="84"/>
  <c r="AF58" i="84"/>
  <c r="BK13" i="84"/>
  <c r="BK11" i="84" s="1"/>
  <c r="BK10" i="84" s="1"/>
  <c r="AN13" i="84"/>
  <c r="CR24" i="84"/>
  <c r="J25" i="84"/>
  <c r="CS60" i="84"/>
  <c r="J60" i="84"/>
  <c r="K60" i="84" s="1"/>
  <c r="L60" i="84" s="1"/>
  <c r="AG12" i="84"/>
  <c r="AO33" i="84"/>
  <c r="BK51" i="84"/>
  <c r="CS53" i="84"/>
  <c r="J53" i="84"/>
  <c r="K53" i="84" s="1"/>
  <c r="L53" i="84" s="1"/>
  <c r="AM53" i="84" s="1"/>
  <c r="J72" i="84"/>
  <c r="K72" i="84" s="1"/>
  <c r="L72" i="84" s="1"/>
  <c r="CS72" i="84"/>
  <c r="CR13" i="84"/>
  <c r="J13" i="84" s="1"/>
  <c r="CN11" i="84"/>
  <c r="Q43" i="84"/>
  <c r="AG38" i="84"/>
  <c r="AO39" i="84"/>
  <c r="CM43" i="84"/>
  <c r="P43" i="84"/>
  <c r="BN44" i="84"/>
  <c r="CN47" i="84"/>
  <c r="CR47" i="84" s="1"/>
  <c r="CR48" i="84"/>
  <c r="J48" i="84" s="1"/>
  <c r="I52" i="84"/>
  <c r="BJ52" i="84"/>
  <c r="AI70" i="84"/>
  <c r="BK70" i="84"/>
  <c r="AG70" i="84" s="1"/>
  <c r="CQ74" i="84"/>
  <c r="CJ76" i="84"/>
  <c r="CK76" i="84" s="1"/>
  <c r="CF74" i="84"/>
  <c r="BK102" i="84"/>
  <c r="CN141" i="84"/>
  <c r="CR141" i="84" s="1"/>
  <c r="CJ141" i="84"/>
  <c r="CK141" i="84" s="1"/>
  <c r="AL14" i="84"/>
  <c r="BK18" i="84"/>
  <c r="AG18" i="84" s="1"/>
  <c r="AN18" i="84"/>
  <c r="CR18" i="84"/>
  <c r="J23" i="84"/>
  <c r="BE23" i="84"/>
  <c r="CS23" i="84"/>
  <c r="CS22" i="84" s="1"/>
  <c r="BM30" i="84"/>
  <c r="AZ31" i="84"/>
  <c r="CN31" i="84"/>
  <c r="AJ34" i="84"/>
  <c r="AE34" i="84"/>
  <c r="AO34" i="84" s="1"/>
  <c r="BN35" i="84"/>
  <c r="BB35" i="84" s="1"/>
  <c r="BE35" i="84" s="1"/>
  <c r="K38" i="84"/>
  <c r="L38" i="84" s="1"/>
  <c r="AM38" i="84" s="1"/>
  <c r="CP43" i="84"/>
  <c r="AW43" i="84"/>
  <c r="AJ45" i="84"/>
  <c r="AE45" i="84"/>
  <c r="AJ47" i="84"/>
  <c r="CR52" i="84"/>
  <c r="J52" i="84" s="1"/>
  <c r="AJ59" i="84"/>
  <c r="BK67" i="84"/>
  <c r="AH67" i="84" s="1"/>
  <c r="CN77" i="84"/>
  <c r="CR77" i="84" s="1"/>
  <c r="CJ77" i="84"/>
  <c r="CK77" i="84" s="1"/>
  <c r="CR87" i="84"/>
  <c r="BN98" i="84"/>
  <c r="BB98" i="84" s="1"/>
  <c r="BE98" i="84" s="1"/>
  <c r="AZ194" i="84"/>
  <c r="AL44" i="84"/>
  <c r="AL43" i="84" s="1"/>
  <c r="N43" i="84"/>
  <c r="I40" i="84"/>
  <c r="AI40" i="84" s="1"/>
  <c r="AG54" i="84"/>
  <c r="AF60" i="84"/>
  <c r="AJ60" i="84"/>
  <c r="AJ20" i="84"/>
  <c r="BK40" i="84"/>
  <c r="CT63" i="84"/>
  <c r="CT29" i="84" s="1"/>
  <c r="AH68" i="84"/>
  <c r="BN86" i="84"/>
  <c r="P85" i="84"/>
  <c r="AG89" i="84"/>
  <c r="AH89" i="84"/>
  <c r="AI89" i="84"/>
  <c r="AO157" i="84"/>
  <c r="BM156" i="84"/>
  <c r="CJ31" i="84"/>
  <c r="BK57" i="84"/>
  <c r="AN57" i="84" s="1"/>
  <c r="AI57" i="84"/>
  <c r="AL66" i="84"/>
  <c r="AL64" i="84" s="1"/>
  <c r="N64" i="84"/>
  <c r="BE42" i="84"/>
  <c r="CN42" i="84"/>
  <c r="CR42" i="84" s="1"/>
  <c r="AE48" i="84"/>
  <c r="AO48" i="84" s="1"/>
  <c r="AJ57" i="84"/>
  <c r="AE57" i="84"/>
  <c r="AO57" i="84" s="1"/>
  <c r="CS68" i="84"/>
  <c r="AO69" i="84"/>
  <c r="J76" i="84"/>
  <c r="K76" i="84" s="1"/>
  <c r="L76" i="84" s="1"/>
  <c r="CS76" i="84"/>
  <c r="BN81" i="84"/>
  <c r="BB81" i="84" s="1"/>
  <c r="AF81" i="84"/>
  <c r="AJ81" i="84"/>
  <c r="BU14" i="84"/>
  <c r="CJ14" i="84"/>
  <c r="I16" i="84"/>
  <c r="AZ25" i="84"/>
  <c r="BJ25" i="84"/>
  <c r="CS25" i="84"/>
  <c r="CM24" i="84"/>
  <c r="I25" i="84"/>
  <c r="N30" i="84"/>
  <c r="B29" i="84"/>
  <c r="CP30" i="84"/>
  <c r="I33" i="84"/>
  <c r="CS33" i="84"/>
  <c r="I35" i="84"/>
  <c r="AO40" i="84"/>
  <c r="AI54" i="84"/>
  <c r="BK54" i="84"/>
  <c r="CS57" i="84"/>
  <c r="AI58" i="84"/>
  <c r="BK58" i="84"/>
  <c r="AN58" i="84" s="1"/>
  <c r="K67" i="84"/>
  <c r="L67" i="84" s="1"/>
  <c r="BW69" i="84"/>
  <c r="AP85" i="84"/>
  <c r="CR111" i="84"/>
  <c r="AN136" i="84"/>
  <c r="AI136" i="84"/>
  <c r="BK136" i="84"/>
  <c r="AH136" i="84" s="1"/>
  <c r="BJ11" i="84"/>
  <c r="I19" i="84"/>
  <c r="CS19" i="84"/>
  <c r="BJ19" i="84"/>
  <c r="CJ32" i="84"/>
  <c r="CK32" i="84" s="1"/>
  <c r="BM27" i="84"/>
  <c r="AW30" i="84"/>
  <c r="CN35" i="84"/>
  <c r="CR35" i="84" s="1"/>
  <c r="J35" i="84" s="1"/>
  <c r="AJ37" i="84"/>
  <c r="CN37" i="84"/>
  <c r="CR37" i="84" s="1"/>
  <c r="CJ37" i="84"/>
  <c r="CK37" i="84" s="1"/>
  <c r="AD43" i="84"/>
  <c r="AZ44" i="84"/>
  <c r="AE52" i="84"/>
  <c r="AO58" i="84"/>
  <c r="AZ65" i="84"/>
  <c r="CR65" i="84"/>
  <c r="BU64" i="84"/>
  <c r="BK68" i="84"/>
  <c r="AG68" i="84" s="1"/>
  <c r="AI68" i="84"/>
  <c r="Q69" i="84"/>
  <c r="AW74" i="84"/>
  <c r="CJ83" i="84"/>
  <c r="CK83" i="84" s="1"/>
  <c r="CN83" i="84"/>
  <c r="CR83" i="84" s="1"/>
  <c r="AZ88" i="84"/>
  <c r="AW85" i="84"/>
  <c r="BJ112" i="84"/>
  <c r="CM105" i="84"/>
  <c r="I112" i="84"/>
  <c r="I133" i="84"/>
  <c r="BJ133" i="84"/>
  <c r="AJ133" i="84" s="1"/>
  <c r="CM130" i="84"/>
  <c r="AJ49" i="84"/>
  <c r="CS52" i="84"/>
  <c r="BJ56" i="84"/>
  <c r="I56" i="84"/>
  <c r="AM60" i="84"/>
  <c r="AN60" i="84"/>
  <c r="BK60" i="84"/>
  <c r="AH60" i="84" s="1"/>
  <c r="AI60" i="84"/>
  <c r="BJ61" i="84"/>
  <c r="AJ61" i="84" s="1"/>
  <c r="I61" i="84"/>
  <c r="CS61" i="84"/>
  <c r="AX64" i="84"/>
  <c r="BW64" i="84"/>
  <c r="BK75" i="84"/>
  <c r="AN75" i="84" s="1"/>
  <c r="BJ86" i="84"/>
  <c r="I86" i="84"/>
  <c r="AD85" i="84"/>
  <c r="J91" i="84"/>
  <c r="K91" i="84" s="1"/>
  <c r="L91" i="84" s="1"/>
  <c r="AM91" i="84" s="1"/>
  <c r="CS91" i="84"/>
  <c r="BM118" i="84"/>
  <c r="AO120" i="84"/>
  <c r="AN12" i="84"/>
  <c r="AO13" i="84"/>
  <c r="AO11" i="84" s="1"/>
  <c r="BK31" i="84"/>
  <c r="AG31" i="84" s="1"/>
  <c r="AN31" i="84"/>
  <c r="AE35" i="84"/>
  <c r="AO35" i="84" s="1"/>
  <c r="I41" i="84"/>
  <c r="AI42" i="84"/>
  <c r="AJ46" i="84"/>
  <c r="CS51" i="84"/>
  <c r="CN56" i="84"/>
  <c r="CR56" i="84" s="1"/>
  <c r="J56" i="84" s="1"/>
  <c r="T63" i="84"/>
  <c r="T29" i="84" s="1"/>
  <c r="T10" i="84" s="1"/>
  <c r="P64" i="84"/>
  <c r="BN68" i="84"/>
  <c r="BB68" i="84" s="1"/>
  <c r="AE69" i="84"/>
  <c r="BN72" i="84"/>
  <c r="BB72" i="84" s="1"/>
  <c r="BE72" i="84" s="1"/>
  <c r="AJ72" i="84"/>
  <c r="AI75" i="84"/>
  <c r="CR86" i="84"/>
  <c r="BU85" i="84"/>
  <c r="BW87" i="84"/>
  <c r="BW85" i="84" s="1"/>
  <c r="BN91" i="84"/>
  <c r="BB91" i="84" s="1"/>
  <c r="BE91" i="84" s="1"/>
  <c r="Q85" i="84"/>
  <c r="AJ91" i="84"/>
  <c r="I98" i="84"/>
  <c r="BJ98" i="84"/>
  <c r="BK28" i="84"/>
  <c r="BN52" i="84"/>
  <c r="BB52" i="84" s="1"/>
  <c r="BE52" i="84" s="1"/>
  <c r="BK21" i="84"/>
  <c r="R43" i="84"/>
  <c r="CR16" i="84"/>
  <c r="J16" i="84" s="1"/>
  <c r="CN22" i="84"/>
  <c r="BB16" i="84"/>
  <c r="BE16" i="84" s="1"/>
  <c r="AW27" i="84"/>
  <c r="BE39" i="84"/>
  <c r="AJ42" i="84"/>
  <c r="CS55" i="84"/>
  <c r="BJ55" i="84"/>
  <c r="I55" i="84"/>
  <c r="AF57" i="84"/>
  <c r="AS63" i="84"/>
  <c r="AS29" i="84" s="1"/>
  <c r="AS10" i="84" s="1"/>
  <c r="CN80" i="84"/>
  <c r="CR80" i="84" s="1"/>
  <c r="J80" i="84" s="1"/>
  <c r="CJ80" i="84"/>
  <c r="CK80" i="84" s="1"/>
  <c r="S95" i="84"/>
  <c r="J178" i="84"/>
  <c r="CS178" i="84"/>
  <c r="BN70" i="84"/>
  <c r="AJ70" i="84"/>
  <c r="AW14" i="84"/>
  <c r="AJ18" i="84"/>
  <c r="AE50" i="84"/>
  <c r="BB65" i="84"/>
  <c r="CR12" i="84"/>
  <c r="AX14" i="84"/>
  <c r="AN47" i="84"/>
  <c r="BN66" i="84"/>
  <c r="BB66" i="84" s="1"/>
  <c r="AJ66" i="84"/>
  <c r="E13" i="84"/>
  <c r="AJ25" i="84"/>
  <c r="CK44" i="84"/>
  <c r="CM11" i="84"/>
  <c r="BJ16" i="84"/>
  <c r="AY24" i="84"/>
  <c r="BE37" i="84"/>
  <c r="E41" i="84"/>
  <c r="BJ41" i="84"/>
  <c r="BK49" i="84"/>
  <c r="AG49" i="84" s="1"/>
  <c r="AN49" i="84"/>
  <c r="P11" i="84"/>
  <c r="AZ14" i="84"/>
  <c r="I20" i="84"/>
  <c r="BN24" i="84"/>
  <c r="BK42" i="84"/>
  <c r="AN42" i="84"/>
  <c r="BD43" i="84"/>
  <c r="AI45" i="84"/>
  <c r="BJ46" i="84"/>
  <c r="AO47" i="84"/>
  <c r="J50" i="84"/>
  <c r="K50" i="84" s="1"/>
  <c r="L50" i="84" s="1"/>
  <c r="AO50" i="84"/>
  <c r="BN57" i="84"/>
  <c r="BB57" i="84" s="1"/>
  <c r="BE57" i="84" s="1"/>
  <c r="AE60" i="84"/>
  <c r="AO60" i="84" s="1"/>
  <c r="BN60" i="84"/>
  <c r="BB60" i="84" s="1"/>
  <c r="BJ62" i="84"/>
  <c r="I62" i="84"/>
  <c r="AJ65" i="84"/>
  <c r="Q64" i="84"/>
  <c r="BN11" i="84"/>
  <c r="AZ12" i="84"/>
  <c r="S14" i="84"/>
  <c r="BJ15" i="84"/>
  <c r="AJ15" i="84" s="1"/>
  <c r="CM14" i="84"/>
  <c r="I15" i="84"/>
  <c r="AJ16" i="84"/>
  <c r="I26" i="84"/>
  <c r="BV29" i="84"/>
  <c r="BV10" i="84" s="1"/>
  <c r="I32" i="84"/>
  <c r="AL30" i="84"/>
  <c r="BK32" i="84"/>
  <c r="CN39" i="84"/>
  <c r="CR39" i="84" s="1"/>
  <c r="B43" i="84"/>
  <c r="CR44" i="84"/>
  <c r="BK45" i="84"/>
  <c r="AG45" i="84" s="1"/>
  <c r="AI47" i="84"/>
  <c r="BN50" i="84"/>
  <c r="BB50" i="84" s="1"/>
  <c r="BE50" i="84" s="1"/>
  <c r="I51" i="84"/>
  <c r="AI51" i="84" s="1"/>
  <c r="AJ51" i="84"/>
  <c r="AO52" i="84"/>
  <c r="AH53" i="84"/>
  <c r="CN64" i="84"/>
  <c r="AN68" i="84"/>
  <c r="P69" i="84"/>
  <c r="K70" i="84"/>
  <c r="AH70" i="84"/>
  <c r="CS70" i="84"/>
  <c r="CM69" i="84"/>
  <c r="CJ71" i="84"/>
  <c r="CN71" i="84"/>
  <c r="AG77" i="84"/>
  <c r="CJ78" i="84"/>
  <c r="CK78" i="84" s="1"/>
  <c r="CN78" i="84"/>
  <c r="CR78" i="84" s="1"/>
  <c r="BK79" i="84"/>
  <c r="CN81" i="84"/>
  <c r="CR81" i="84" s="1"/>
  <c r="J81" i="84" s="1"/>
  <c r="P95" i="84"/>
  <c r="BN96" i="84"/>
  <c r="AJ96" i="84"/>
  <c r="BN117" i="84"/>
  <c r="BB117" i="84" s="1"/>
  <c r="BE117" i="84" s="1"/>
  <c r="BE54" i="84"/>
  <c r="BE81" i="84"/>
  <c r="AO44" i="84"/>
  <c r="BB108" i="84"/>
  <c r="BB157" i="84"/>
  <c r="BN33" i="84"/>
  <c r="BB33" i="84" s="1"/>
  <c r="BB40" i="84"/>
  <c r="BE40" i="84" s="1"/>
  <c r="CN45" i="84"/>
  <c r="CR45" i="84" s="1"/>
  <c r="CJ45" i="84"/>
  <c r="CK45" i="84" s="1"/>
  <c r="CJ50" i="84"/>
  <c r="CK50" i="84" s="1"/>
  <c r="BN62" i="84"/>
  <c r="BB62" i="84" s="1"/>
  <c r="BE62" i="84" s="1"/>
  <c r="AJ62" i="84"/>
  <c r="Q74" i="84"/>
  <c r="AI23" i="84"/>
  <c r="AI22" i="84" s="1"/>
  <c r="CO43" i="84"/>
  <c r="BM22" i="84"/>
  <c r="AJ33" i="84"/>
  <c r="CP14" i="84"/>
  <c r="BU30" i="84"/>
  <c r="BM14" i="84"/>
  <c r="Q14" i="84"/>
  <c r="BJ17" i="84"/>
  <c r="AJ26" i="84"/>
  <c r="BB28" i="84"/>
  <c r="BB27" i="84" s="1"/>
  <c r="BJ33" i="84"/>
  <c r="AE37" i="84"/>
  <c r="AO37" i="84" s="1"/>
  <c r="CS58" i="84"/>
  <c r="S64" i="84"/>
  <c r="BE67" i="84"/>
  <c r="AY69" i="84"/>
  <c r="BM74" i="84"/>
  <c r="S74" i="84"/>
  <c r="BD74" i="84"/>
  <c r="CQ85" i="84"/>
  <c r="BE89" i="84"/>
  <c r="BD95" i="84"/>
  <c r="J135" i="84"/>
  <c r="K135" i="84" s="1"/>
  <c r="L135" i="84" s="1"/>
  <c r="AF135" i="84" s="1"/>
  <c r="CS135" i="84"/>
  <c r="AJ54" i="84"/>
  <c r="AE54" i="84"/>
  <c r="AO54" i="84" s="1"/>
  <c r="AJ83" i="84"/>
  <c r="BN83" i="84"/>
  <c r="BB83" i="84" s="1"/>
  <c r="P14" i="84"/>
  <c r="AI28" i="84"/>
  <c r="AI27" i="84" s="1"/>
  <c r="BK37" i="84"/>
  <c r="AN37" i="84" s="1"/>
  <c r="CS48" i="84"/>
  <c r="BJ48" i="84"/>
  <c r="AJ48" i="84" s="1"/>
  <c r="I48" i="84"/>
  <c r="AJ53" i="84"/>
  <c r="BN53" i="84"/>
  <c r="BB53" i="84" s="1"/>
  <c r="BE53" i="84" s="1"/>
  <c r="AD95" i="84"/>
  <c r="AN96" i="84"/>
  <c r="K28" i="84"/>
  <c r="AP43" i="84"/>
  <c r="BK59" i="84"/>
  <c r="AH59" i="84" s="1"/>
  <c r="AN59" i="84"/>
  <c r="BW96" i="84"/>
  <c r="BW95" i="84" s="1"/>
  <c r="BU95" i="84"/>
  <c r="BB13" i="84"/>
  <c r="BB11" i="84" s="1"/>
  <c r="I13" i="84"/>
  <c r="AJ13" i="84" s="1"/>
  <c r="CS20" i="84"/>
  <c r="BJ27" i="84"/>
  <c r="CV29" i="84"/>
  <c r="AJ12" i="84"/>
  <c r="P30" i="84"/>
  <c r="BM24" i="84"/>
  <c r="BT29" i="84"/>
  <c r="BT10" i="84" s="1"/>
  <c r="CS32" i="84"/>
  <c r="CK14" i="84"/>
  <c r="AE14" i="84"/>
  <c r="AH18" i="84"/>
  <c r="P24" i="84"/>
  <c r="AW24" i="84"/>
  <c r="U29" i="84"/>
  <c r="CM30" i="84"/>
  <c r="BJ35" i="84"/>
  <c r="AG37" i="84"/>
  <c r="BN45" i="84"/>
  <c r="BB45" i="84" s="1"/>
  <c r="BE45" i="84" s="1"/>
  <c r="AE49" i="84"/>
  <c r="AO49" i="84" s="1"/>
  <c r="X63" i="84"/>
  <c r="X29" i="84" s="1"/>
  <c r="AW64" i="84"/>
  <c r="AD64" i="84"/>
  <c r="AZ66" i="84"/>
  <c r="AZ70" i="84"/>
  <c r="CO69" i="84"/>
  <c r="I71" i="84"/>
  <c r="BJ71" i="84"/>
  <c r="AD74" i="84"/>
  <c r="CR84" i="84"/>
  <c r="J84" i="84" s="1"/>
  <c r="N85" i="84"/>
  <c r="AL86" i="84"/>
  <c r="AL85" i="84" s="1"/>
  <c r="CR99" i="84"/>
  <c r="BK109" i="84"/>
  <c r="AI109" i="84"/>
  <c r="AW143" i="84"/>
  <c r="AZ144" i="84"/>
  <c r="CJ107" i="84"/>
  <c r="CK107" i="84" s="1"/>
  <c r="CN107" i="84"/>
  <c r="CR107" i="84" s="1"/>
  <c r="CF105" i="84"/>
  <c r="AG59" i="84"/>
  <c r="BN61" i="84"/>
  <c r="BB61" i="84" s="1"/>
  <c r="AZ61" i="84"/>
  <c r="BP63" i="84"/>
  <c r="BP29" i="84" s="1"/>
  <c r="BP10" i="84" s="1"/>
  <c r="CD63" i="84"/>
  <c r="CD29" i="84" s="1"/>
  <c r="AY64" i="84"/>
  <c r="AJ67" i="84"/>
  <c r="BN67" i="84"/>
  <c r="BB67" i="84" s="1"/>
  <c r="AZ68" i="84"/>
  <c r="BE94" i="84"/>
  <c r="CN97" i="84"/>
  <c r="CR97" i="84" s="1"/>
  <c r="CF95" i="84"/>
  <c r="CJ97" i="84"/>
  <c r="AX95" i="84"/>
  <c r="BK100" i="84"/>
  <c r="AJ100" i="84"/>
  <c r="BJ104" i="84"/>
  <c r="AJ104" i="84" s="1"/>
  <c r="I104" i="84"/>
  <c r="AL106" i="84"/>
  <c r="AL105" i="84" s="1"/>
  <c r="N105" i="84"/>
  <c r="BD105" i="84"/>
  <c r="AE105" i="84"/>
  <c r="CQ143" i="84"/>
  <c r="CR145" i="84"/>
  <c r="CS168" i="84"/>
  <c r="J220" i="84"/>
  <c r="K220" i="84" s="1"/>
  <c r="L220" i="84" s="1"/>
  <c r="AM220" i="84" s="1"/>
  <c r="CS220" i="84"/>
  <c r="I39" i="84"/>
  <c r="AN39" i="84" s="1"/>
  <c r="I47" i="84"/>
  <c r="BN56" i="84"/>
  <c r="BB56" i="84" s="1"/>
  <c r="BE56" i="84" s="1"/>
  <c r="CS66" i="84"/>
  <c r="B73" i="84"/>
  <c r="B74" i="84"/>
  <c r="AI77" i="84"/>
  <c r="BK77" i="84"/>
  <c r="AN77" i="84" s="1"/>
  <c r="AN78" i="84"/>
  <c r="AI78" i="84"/>
  <c r="K79" i="84"/>
  <c r="L79" i="84" s="1"/>
  <c r="AM79" i="84" s="1"/>
  <c r="BN80" i="84"/>
  <c r="BB80" i="84" s="1"/>
  <c r="I80" i="84"/>
  <c r="CS80" i="84"/>
  <c r="AN81" i="84"/>
  <c r="AE85" i="84"/>
  <c r="AJ87" i="84"/>
  <c r="AG88" i="84"/>
  <c r="AH88" i="84"/>
  <c r="AN89" i="84"/>
  <c r="AA73" i="84"/>
  <c r="AA63" i="84" s="1"/>
  <c r="AA29" i="84" s="1"/>
  <c r="AA10" i="84" s="1"/>
  <c r="I97" i="84"/>
  <c r="BJ97" i="84"/>
  <c r="AJ97" i="84" s="1"/>
  <c r="AJ103" i="84"/>
  <c r="CO105" i="84"/>
  <c r="AN111" i="84"/>
  <c r="AI111" i="84"/>
  <c r="BN133" i="84"/>
  <c r="BB133" i="84" s="1"/>
  <c r="AF101" i="84"/>
  <c r="BN101" i="84"/>
  <c r="BB101" i="84" s="1"/>
  <c r="BM105" i="84"/>
  <c r="CJ109" i="84"/>
  <c r="CK109" i="84" s="1"/>
  <c r="CN109" i="84"/>
  <c r="CR109" i="84" s="1"/>
  <c r="I117" i="84"/>
  <c r="J146" i="84"/>
  <c r="K146" i="84" s="1"/>
  <c r="L146" i="84" s="1"/>
  <c r="I181" i="84"/>
  <c r="BJ181" i="84"/>
  <c r="AJ181" i="84" s="1"/>
  <c r="CM180" i="84"/>
  <c r="AG60" i="84"/>
  <c r="AI72" i="84"/>
  <c r="AK74" i="84"/>
  <c r="BE80" i="84"/>
  <c r="AO86" i="84"/>
  <c r="BM85" i="84"/>
  <c r="CS88" i="84"/>
  <c r="AO89" i="84"/>
  <c r="CR93" i="84"/>
  <c r="J93" i="84" s="1"/>
  <c r="K93" i="84" s="1"/>
  <c r="L93" i="84" s="1"/>
  <c r="J103" i="84"/>
  <c r="K103" i="84" s="1"/>
  <c r="L103" i="84" s="1"/>
  <c r="AM103" i="84" s="1"/>
  <c r="CS103" i="84"/>
  <c r="AK130" i="84"/>
  <c r="I206" i="84"/>
  <c r="BJ206" i="84"/>
  <c r="AG57" i="84"/>
  <c r="AH57" i="84"/>
  <c r="AK64" i="84"/>
  <c r="BK65" i="84"/>
  <c r="B63" i="84"/>
  <c r="N74" i="84"/>
  <c r="AJ79" i="84"/>
  <c r="BN79" i="84"/>
  <c r="BB79" i="84" s="1"/>
  <c r="BE79" i="84" s="1"/>
  <c r="AF88" i="84"/>
  <c r="BN88" i="84"/>
  <c r="BB88" i="84" s="1"/>
  <c r="CR88" i="84"/>
  <c r="J88" i="84" s="1"/>
  <c r="K88" i="84" s="1"/>
  <c r="L88" i="84" s="1"/>
  <c r="AM88" i="84" s="1"/>
  <c r="BW106" i="84"/>
  <c r="BW105" i="84" s="1"/>
  <c r="BU105" i="84"/>
  <c r="AJ116" i="84"/>
  <c r="BN116" i="84"/>
  <c r="BB116" i="84" s="1"/>
  <c r="AF163" i="84"/>
  <c r="BN163" i="84"/>
  <c r="BB163" i="84" s="1"/>
  <c r="BE163" i="84" s="1"/>
  <c r="P156" i="84"/>
  <c r="AE56" i="84"/>
  <c r="AO56" i="84" s="1"/>
  <c r="BN59" i="84"/>
  <c r="BB59" i="84" s="1"/>
  <c r="AE61" i="84"/>
  <c r="AO61" i="84" s="1"/>
  <c r="BC63" i="84"/>
  <c r="BC29" i="84" s="1"/>
  <c r="N69" i="84"/>
  <c r="AL70" i="84"/>
  <c r="AL69" i="84" s="1"/>
  <c r="P74" i="84"/>
  <c r="BN75" i="84"/>
  <c r="AJ75" i="84"/>
  <c r="BN82" i="84"/>
  <c r="BB82" i="84" s="1"/>
  <c r="BE82" i="84" s="1"/>
  <c r="CS82" i="84"/>
  <c r="BJ82" i="84"/>
  <c r="I82" i="84"/>
  <c r="K84" i="84"/>
  <c r="L84" i="84" s="1"/>
  <c r="CJ92" i="84"/>
  <c r="CN92" i="84"/>
  <c r="CR92" i="84" s="1"/>
  <c r="CK96" i="84"/>
  <c r="AI103" i="84"/>
  <c r="BK103" i="84"/>
  <c r="BE108" i="84"/>
  <c r="BB112" i="84"/>
  <c r="BJ122" i="84"/>
  <c r="AZ59" i="84"/>
  <c r="BE59" i="84" s="1"/>
  <c r="AO65" i="84"/>
  <c r="AO64" i="84" s="1"/>
  <c r="R74" i="84"/>
  <c r="CF85" i="84"/>
  <c r="BN90" i="84"/>
  <c r="BB90" i="84" s="1"/>
  <c r="AZ100" i="84"/>
  <c r="BE100" i="84" s="1"/>
  <c r="BN102" i="84"/>
  <c r="BB102" i="84" s="1"/>
  <c r="AJ102" i="84"/>
  <c r="BJ117" i="84"/>
  <c r="AO127" i="84"/>
  <c r="AL143" i="84"/>
  <c r="AJ168" i="84"/>
  <c r="BN168" i="84"/>
  <c r="BB168" i="84" s="1"/>
  <c r="BU22" i="84"/>
  <c r="CM64" i="84"/>
  <c r="BY73" i="84"/>
  <c r="BY63" i="84" s="1"/>
  <c r="BY29" i="84" s="1"/>
  <c r="BY10" i="84" s="1"/>
  <c r="CJ75" i="84"/>
  <c r="CN75" i="84"/>
  <c r="AX74" i="84"/>
  <c r="BE77" i="84"/>
  <c r="AH77" i="84"/>
  <c r="CS79" i="84"/>
  <c r="BJ80" i="84"/>
  <c r="AJ80" i="84" s="1"/>
  <c r="CS84" i="84"/>
  <c r="BJ84" i="84"/>
  <c r="AJ84" i="84" s="1"/>
  <c r="BK88" i="84"/>
  <c r="AN88" i="84" s="1"/>
  <c r="CN89" i="84"/>
  <c r="CR89" i="84" s="1"/>
  <c r="J89" i="84" s="1"/>
  <c r="K89" i="84" s="1"/>
  <c r="L89" i="84" s="1"/>
  <c r="AL96" i="84"/>
  <c r="AL95" i="84" s="1"/>
  <c r="N95" i="84"/>
  <c r="BB104" i="84"/>
  <c r="I114" i="84"/>
  <c r="BJ114" i="84"/>
  <c r="CS114" i="84"/>
  <c r="CF156" i="84"/>
  <c r="CN162" i="84"/>
  <c r="CR162" i="84" s="1"/>
  <c r="J162" i="84" s="1"/>
  <c r="K162" i="84" s="1"/>
  <c r="L162" i="84" s="1"/>
  <c r="CJ162" i="84"/>
  <c r="CK162" i="84" s="1"/>
  <c r="AJ71" i="84"/>
  <c r="AB73" i="84"/>
  <c r="AB63" i="84" s="1"/>
  <c r="AB29" i="84" s="1"/>
  <c r="CA73" i="84"/>
  <c r="CA63" i="84" s="1"/>
  <c r="CA29" i="84" s="1"/>
  <c r="CA10" i="84" s="1"/>
  <c r="AG78" i="84"/>
  <c r="I81" i="84"/>
  <c r="AI81" i="84" s="1"/>
  <c r="CS81" i="84"/>
  <c r="AP95" i="84"/>
  <c r="CR96" i="84"/>
  <c r="AW95" i="84"/>
  <c r="AZ97" i="84"/>
  <c r="CS100" i="84"/>
  <c r="I100" i="84"/>
  <c r="AN100" i="84" s="1"/>
  <c r="CR101" i="84"/>
  <c r="CR106" i="84"/>
  <c r="BK125" i="84"/>
  <c r="CR126" i="84"/>
  <c r="BA130" i="84"/>
  <c r="AY130" i="84"/>
  <c r="AX143" i="84"/>
  <c r="CP143" i="84"/>
  <c r="AH149" i="84"/>
  <c r="CR155" i="84"/>
  <c r="J155" i="84" s="1"/>
  <c r="AJ166" i="84"/>
  <c r="BN166" i="84"/>
  <c r="BB166" i="84" s="1"/>
  <c r="BE166" i="84" s="1"/>
  <c r="BW169" i="84"/>
  <c r="AZ176" i="84"/>
  <c r="AW169" i="84"/>
  <c r="CS108" i="84"/>
  <c r="BE112" i="84"/>
  <c r="BJ113" i="84"/>
  <c r="AJ113" i="84" s="1"/>
  <c r="BA118" i="84"/>
  <c r="BA73" i="84" s="1"/>
  <c r="I123" i="84"/>
  <c r="BJ123" i="84"/>
  <c r="CS123" i="84"/>
  <c r="BE126" i="84"/>
  <c r="AJ134" i="84"/>
  <c r="BN134" i="84"/>
  <c r="BB134" i="84" s="1"/>
  <c r="BE149" i="84"/>
  <c r="Q156" i="84"/>
  <c r="Q95" i="84"/>
  <c r="S105" i="84"/>
  <c r="BU118" i="84"/>
  <c r="I124" i="84"/>
  <c r="BJ124" i="84"/>
  <c r="AI135" i="84"/>
  <c r="BK135" i="84"/>
  <c r="AG135" i="84" s="1"/>
  <c r="CN137" i="84"/>
  <c r="CR137" i="84" s="1"/>
  <c r="CJ137" i="84"/>
  <c r="CK137" i="84" s="1"/>
  <c r="CN140" i="84"/>
  <c r="CR140" i="84" s="1"/>
  <c r="CJ140" i="84"/>
  <c r="CK140" i="84" s="1"/>
  <c r="AJ144" i="84"/>
  <c r="P143" i="84"/>
  <c r="BN144" i="84"/>
  <c r="CR147" i="84"/>
  <c r="CS189" i="84"/>
  <c r="J189" i="84"/>
  <c r="K189" i="84" s="1"/>
  <c r="L189" i="84" s="1"/>
  <c r="AM189" i="84" s="1"/>
  <c r="J199" i="84"/>
  <c r="K199" i="84" s="1"/>
  <c r="L199" i="84" s="1"/>
  <c r="AM199" i="84" s="1"/>
  <c r="CS199" i="84"/>
  <c r="BN58" i="84"/>
  <c r="BB58" i="84" s="1"/>
  <c r="BE58" i="84" s="1"/>
  <c r="AU63" i="84"/>
  <c r="AU29" i="84" s="1"/>
  <c r="AU10" i="84" s="1"/>
  <c r="BO73" i="84"/>
  <c r="BO63" i="84" s="1"/>
  <c r="BO29" i="84" s="1"/>
  <c r="AZ84" i="84"/>
  <c r="BJ93" i="84"/>
  <c r="CO95" i="84"/>
  <c r="CR115" i="84"/>
  <c r="J115" i="84" s="1"/>
  <c r="CR124" i="84"/>
  <c r="AO128" i="84"/>
  <c r="AH139" i="84"/>
  <c r="BJ140" i="84"/>
  <c r="I140" i="84"/>
  <c r="Q143" i="84"/>
  <c r="CN151" i="84"/>
  <c r="CR151" i="84" s="1"/>
  <c r="CJ151" i="84"/>
  <c r="CK151" i="84" s="1"/>
  <c r="CS162" i="84"/>
  <c r="AN166" i="84"/>
  <c r="AI168" i="84"/>
  <c r="BK168" i="84"/>
  <c r="I174" i="84"/>
  <c r="CS174" i="84"/>
  <c r="BJ174" i="84"/>
  <c r="AJ174" i="84" s="1"/>
  <c r="AK194" i="84"/>
  <c r="BE205" i="84"/>
  <c r="AM244" i="84"/>
  <c r="AF244" i="84"/>
  <c r="BB122" i="84"/>
  <c r="BE122" i="84" s="1"/>
  <c r="BB131" i="84"/>
  <c r="AK143" i="84"/>
  <c r="AZ60" i="84"/>
  <c r="BT73" i="84"/>
  <c r="BT63" i="84" s="1"/>
  <c r="AJ77" i="84"/>
  <c r="B95" i="84"/>
  <c r="AO106" i="84"/>
  <c r="AO108" i="84"/>
  <c r="AJ111" i="84"/>
  <c r="BN111" i="84"/>
  <c r="BB111" i="84" s="1"/>
  <c r="BE111" i="84" s="1"/>
  <c r="AW118" i="84"/>
  <c r="AZ119" i="84"/>
  <c r="S118" i="84"/>
  <c r="AL130" i="84"/>
  <c r="CR134" i="84"/>
  <c r="AZ140" i="84"/>
  <c r="BE140" i="84" s="1"/>
  <c r="CS142" i="84"/>
  <c r="BJ142" i="84"/>
  <c r="I142" i="84"/>
  <c r="AZ147" i="84"/>
  <c r="BE147" i="84" s="1"/>
  <c r="R69" i="84"/>
  <c r="W73" i="84"/>
  <c r="W63" i="84" s="1"/>
  <c r="W29" i="84" s="1"/>
  <c r="W10" i="84" s="1"/>
  <c r="BW76" i="84"/>
  <c r="BW74" i="84" s="1"/>
  <c r="BU74" i="84"/>
  <c r="R85" i="84"/>
  <c r="BN87" i="84"/>
  <c r="BB87" i="84" s="1"/>
  <c r="BE87" i="84" s="1"/>
  <c r="BJ92" i="84"/>
  <c r="AJ92" i="84" s="1"/>
  <c r="CS102" i="84"/>
  <c r="I102" i="84"/>
  <c r="BE103" i="84"/>
  <c r="AP105" i="84"/>
  <c r="BN113" i="84"/>
  <c r="BB113" i="84" s="1"/>
  <c r="AF114" i="84"/>
  <c r="AZ116" i="84"/>
  <c r="AW130" i="84"/>
  <c r="BE133" i="84"/>
  <c r="B105" i="84"/>
  <c r="CN110" i="84"/>
  <c r="CR110" i="84" s="1"/>
  <c r="J110" i="84" s="1"/>
  <c r="CJ110" i="84"/>
  <c r="CK110" i="84" s="1"/>
  <c r="CR112" i="84"/>
  <c r="J112" i="84" s="1"/>
  <c r="BE128" i="84"/>
  <c r="AP130" i="84"/>
  <c r="S130" i="84"/>
  <c r="BE164" i="84"/>
  <c r="CR176" i="84"/>
  <c r="AI94" i="84"/>
  <c r="BK94" i="84"/>
  <c r="AZ106" i="84"/>
  <c r="AW105" i="84"/>
  <c r="CS110" i="84"/>
  <c r="BJ110" i="84"/>
  <c r="I110" i="84"/>
  <c r="CJ112" i="84"/>
  <c r="CK112" i="84" s="1"/>
  <c r="BE113" i="84"/>
  <c r="CS113" i="84"/>
  <c r="BN119" i="84"/>
  <c r="AJ119" i="84"/>
  <c r="P118" i="84"/>
  <c r="CQ118" i="84"/>
  <c r="BB123" i="84"/>
  <c r="BE123" i="84" s="1"/>
  <c r="AN126" i="84"/>
  <c r="AI132" i="84"/>
  <c r="BK132" i="84"/>
  <c r="BE134" i="84"/>
  <c r="CQ130" i="84"/>
  <c r="CS148" i="84"/>
  <c r="AH176" i="84"/>
  <c r="AG176" i="84"/>
  <c r="CN188" i="84"/>
  <c r="CR188" i="84" s="1"/>
  <c r="CJ188" i="84"/>
  <c r="J190" i="84"/>
  <c r="K190" i="84" s="1"/>
  <c r="L190" i="84" s="1"/>
  <c r="AM190" i="84" s="1"/>
  <c r="CS190" i="84"/>
  <c r="BK197" i="84"/>
  <c r="AG197" i="84" s="1"/>
  <c r="AJ203" i="84"/>
  <c r="CS204" i="84"/>
  <c r="J204" i="84"/>
  <c r="CN206" i="84"/>
  <c r="CJ206" i="84"/>
  <c r="CK206" i="84" s="1"/>
  <c r="CG208" i="84"/>
  <c r="CO209" i="84"/>
  <c r="CO208" i="84" s="1"/>
  <c r="CJ209" i="84"/>
  <c r="AN211" i="84"/>
  <c r="K211" i="84"/>
  <c r="L211" i="84" s="1"/>
  <c r="AF211" i="84" s="1"/>
  <c r="AH211" i="84"/>
  <c r="AG211" i="84"/>
  <c r="BK212" i="84"/>
  <c r="AG212" i="84" s="1"/>
  <c r="AJ212" i="84"/>
  <c r="AI212" i="84"/>
  <c r="BE213" i="84"/>
  <c r="AZ228" i="84"/>
  <c r="BE228" i="84" s="1"/>
  <c r="AZ232" i="84"/>
  <c r="BE232" i="84" s="1"/>
  <c r="AJ236" i="84"/>
  <c r="BN236" i="84"/>
  <c r="BB236" i="84" s="1"/>
  <c r="BE236" i="84" s="1"/>
  <c r="BE247" i="84"/>
  <c r="BJ90" i="84"/>
  <c r="I90" i="84"/>
  <c r="BK91" i="84"/>
  <c r="AN91" i="84" s="1"/>
  <c r="AI91" i="84"/>
  <c r="I115" i="84"/>
  <c r="CS115" i="84"/>
  <c r="BK120" i="84"/>
  <c r="AJ128" i="84"/>
  <c r="CN139" i="84"/>
  <c r="CR139" i="84" s="1"/>
  <c r="CJ139" i="84"/>
  <c r="CK139" i="84" s="1"/>
  <c r="R143" i="84"/>
  <c r="AG144" i="84"/>
  <c r="B143" i="84"/>
  <c r="BW146" i="84"/>
  <c r="BW143" i="84" s="1"/>
  <c r="BU143" i="84"/>
  <c r="AZ158" i="84"/>
  <c r="BE158" i="84" s="1"/>
  <c r="CR167" i="84"/>
  <c r="CF169" i="84"/>
  <c r="BN171" i="84"/>
  <c r="AI175" i="84"/>
  <c r="BK175" i="84"/>
  <c r="N180" i="84"/>
  <c r="CR181" i="84"/>
  <c r="AJ187" i="84"/>
  <c r="BN187" i="84"/>
  <c r="BB187" i="84" s="1"/>
  <c r="BE187" i="84" s="1"/>
  <c r="AI189" i="84"/>
  <c r="BK189" i="84"/>
  <c r="AI197" i="84"/>
  <c r="BB200" i="84"/>
  <c r="BE200" i="84" s="1"/>
  <c r="CR202" i="84"/>
  <c r="J202" i="84" s="1"/>
  <c r="CP208" i="84"/>
  <c r="BU208" i="84"/>
  <c r="BW210" i="84"/>
  <c r="BW208" i="84" s="1"/>
  <c r="AD208" i="84"/>
  <c r="BJ235" i="84"/>
  <c r="CS235" i="84"/>
  <c r="I235" i="84"/>
  <c r="AJ261" i="84"/>
  <c r="BN261" i="84"/>
  <c r="BB261" i="84" s="1"/>
  <c r="I154" i="84"/>
  <c r="CS154" i="84"/>
  <c r="BJ154" i="84"/>
  <c r="B156" i="84"/>
  <c r="AL156" i="84"/>
  <c r="I165" i="84"/>
  <c r="BJ165" i="84"/>
  <c r="AJ165" i="84" s="1"/>
  <c r="AH167" i="84"/>
  <c r="AG167" i="84"/>
  <c r="CK170" i="84"/>
  <c r="K179" i="84"/>
  <c r="L179" i="84" s="1"/>
  <c r="AM179" i="84" s="1"/>
  <c r="CP180" i="84"/>
  <c r="AJ183" i="84"/>
  <c r="AJ197" i="84"/>
  <c r="AZ209" i="84"/>
  <c r="AY208" i="84"/>
  <c r="N281" i="84"/>
  <c r="AL283" i="84"/>
  <c r="BK138" i="84"/>
  <c r="AN138" i="84" s="1"/>
  <c r="AI138" i="84"/>
  <c r="AD143" i="84"/>
  <c r="I172" i="84"/>
  <c r="I169" i="84" s="1"/>
  <c r="BN174" i="84"/>
  <c r="BB174" i="84" s="1"/>
  <c r="BE174" i="84" s="1"/>
  <c r="AJ176" i="84"/>
  <c r="BN176" i="84"/>
  <c r="BB176" i="84" s="1"/>
  <c r="BK179" i="84"/>
  <c r="AN179" i="84" s="1"/>
  <c r="AJ179" i="84"/>
  <c r="AI179" i="84"/>
  <c r="AI187" i="84"/>
  <c r="AF190" i="84"/>
  <c r="BN228" i="84"/>
  <c r="BB228" i="84" s="1"/>
  <c r="AI309" i="84"/>
  <c r="AM309" i="84"/>
  <c r="BK309" i="84"/>
  <c r="AN309" i="84" s="1"/>
  <c r="BN84" i="84"/>
  <c r="BB84" i="84" s="1"/>
  <c r="BN93" i="84"/>
  <c r="BB93" i="84" s="1"/>
  <c r="BE93" i="84" s="1"/>
  <c r="AO99" i="84"/>
  <c r="AD105" i="84"/>
  <c r="AY105" i="84"/>
  <c r="BB107" i="84"/>
  <c r="AJ115" i="84"/>
  <c r="CF118" i="84"/>
  <c r="CJ119" i="84"/>
  <c r="AG126" i="84"/>
  <c r="AN127" i="84"/>
  <c r="N130" i="84"/>
  <c r="CF130" i="84"/>
  <c r="K136" i="84"/>
  <c r="L136" i="84" s="1"/>
  <c r="AM136" i="84" s="1"/>
  <c r="AG136" i="84"/>
  <c r="AE143" i="84"/>
  <c r="AI144" i="84"/>
  <c r="CM143" i="84"/>
  <c r="CS150" i="84"/>
  <c r="K153" i="84"/>
  <c r="L153" i="84" s="1"/>
  <c r="BK155" i="84"/>
  <c r="AG157" i="84"/>
  <c r="CN161" i="84"/>
  <c r="CR161" i="84" s="1"/>
  <c r="CJ161" i="84"/>
  <c r="CK161" i="84" s="1"/>
  <c r="AI166" i="84"/>
  <c r="BK166" i="84"/>
  <c r="N169" i="84"/>
  <c r="AL170" i="84"/>
  <c r="AL169" i="84" s="1"/>
  <c r="CR170" i="84"/>
  <c r="R180" i="84"/>
  <c r="BK187" i="84"/>
  <c r="AH187" i="84" s="1"/>
  <c r="AO190" i="84"/>
  <c r="CJ200" i="84"/>
  <c r="CK200" i="84" s="1"/>
  <c r="BE222" i="84"/>
  <c r="AI233" i="84"/>
  <c r="BK233" i="84"/>
  <c r="AN233" i="84" s="1"/>
  <c r="AO114" i="84"/>
  <c r="N118" i="84"/>
  <c r="CN129" i="84"/>
  <c r="CR129" i="84" s="1"/>
  <c r="CJ129" i="84"/>
  <c r="CK129" i="84" s="1"/>
  <c r="P130" i="84"/>
  <c r="BN132" i="84"/>
  <c r="BB132" i="84" s="1"/>
  <c r="AZ137" i="84"/>
  <c r="BE137" i="84" s="1"/>
  <c r="K148" i="84"/>
  <c r="L148" i="84" s="1"/>
  <c r="AM148" i="84" s="1"/>
  <c r="CN149" i="84"/>
  <c r="CJ149" i="84"/>
  <c r="CK149" i="84" s="1"/>
  <c r="BN154" i="84"/>
  <c r="BB154" i="84" s="1"/>
  <c r="BK157" i="84"/>
  <c r="AH157" i="84" s="1"/>
  <c r="AN157" i="84"/>
  <c r="AJ157" i="84"/>
  <c r="AI157" i="84"/>
  <c r="BJ161" i="84"/>
  <c r="CM156" i="84"/>
  <c r="P169" i="84"/>
  <c r="AP180" i="84"/>
  <c r="CR186" i="84"/>
  <c r="AG188" i="84"/>
  <c r="AN188" i="84"/>
  <c r="AH188" i="84"/>
  <c r="AH195" i="84"/>
  <c r="CR195" i="84"/>
  <c r="J197" i="84"/>
  <c r="K197" i="84" s="1"/>
  <c r="L197" i="84" s="1"/>
  <c r="AF197" i="84" s="1"/>
  <c r="BJ200" i="84"/>
  <c r="CS200" i="84"/>
  <c r="I200" i="84"/>
  <c r="K202" i="84"/>
  <c r="L202" i="84" s="1"/>
  <c r="CR212" i="84"/>
  <c r="AI215" i="84"/>
  <c r="BK215" i="84"/>
  <c r="CS218" i="84"/>
  <c r="BJ218" i="84"/>
  <c r="AJ218" i="84" s="1"/>
  <c r="I218" i="84"/>
  <c r="BK230" i="84"/>
  <c r="I243" i="84"/>
  <c r="CS243" i="84"/>
  <c r="BJ243" i="84"/>
  <c r="AJ243" i="84" s="1"/>
  <c r="AG254" i="84"/>
  <c r="AN254" i="84"/>
  <c r="AH254" i="84"/>
  <c r="CK106" i="84"/>
  <c r="P105" i="84"/>
  <c r="CJ111" i="84"/>
  <c r="CK111" i="84" s="1"/>
  <c r="CJ113" i="84"/>
  <c r="CK113" i="84" s="1"/>
  <c r="Q130" i="84"/>
  <c r="CK131" i="84"/>
  <c r="AJ137" i="84"/>
  <c r="BM143" i="84"/>
  <c r="N156" i="84"/>
  <c r="AW156" i="84"/>
  <c r="R156" i="84"/>
  <c r="CO156" i="84"/>
  <c r="I163" i="84"/>
  <c r="CS163" i="84"/>
  <c r="BJ163" i="84"/>
  <c r="AJ163" i="84" s="1"/>
  <c r="AF165" i="84"/>
  <c r="BN165" i="84"/>
  <c r="BB165" i="84" s="1"/>
  <c r="BE165" i="84" s="1"/>
  <c r="AJ167" i="84"/>
  <c r="BN167" i="84"/>
  <c r="BB167" i="84" s="1"/>
  <c r="BE167" i="84" s="1"/>
  <c r="AI176" i="84"/>
  <c r="AZ177" i="84"/>
  <c r="I182" i="84"/>
  <c r="CS182" i="84"/>
  <c r="BJ182" i="84"/>
  <c r="AJ182" i="84" s="1"/>
  <c r="AH186" i="84"/>
  <c r="AG186" i="84"/>
  <c r="BN193" i="84"/>
  <c r="BB193" i="84" s="1"/>
  <c r="CO194" i="84"/>
  <c r="BK201" i="84"/>
  <c r="AI201" i="84"/>
  <c r="BN206" i="84"/>
  <c r="BB206" i="84" s="1"/>
  <c r="BE206" i="84" s="1"/>
  <c r="BE212" i="84"/>
  <c r="BJ213" i="84"/>
  <c r="CS213" i="84"/>
  <c r="I213" i="84"/>
  <c r="BB213" i="84"/>
  <c r="CS219" i="84"/>
  <c r="BJ219" i="84"/>
  <c r="I219" i="84"/>
  <c r="BK221" i="84"/>
  <c r="AN221" i="84"/>
  <c r="CJ245" i="84"/>
  <c r="CK245" i="84" s="1"/>
  <c r="CN245" i="84"/>
  <c r="CR245" i="84" s="1"/>
  <c r="AO112" i="84"/>
  <c r="BK115" i="84"/>
  <c r="AJ126" i="84"/>
  <c r="I131" i="84"/>
  <c r="BJ131" i="84"/>
  <c r="CR132" i="84"/>
  <c r="AG141" i="84"/>
  <c r="AN144" i="84"/>
  <c r="CS153" i="84"/>
  <c r="AX156" i="84"/>
  <c r="AZ159" i="84"/>
  <c r="BE159" i="84" s="1"/>
  <c r="CM169" i="84"/>
  <c r="BE170" i="84"/>
  <c r="CQ169" i="84"/>
  <c r="K175" i="84"/>
  <c r="L175" i="84" s="1"/>
  <c r="AM175" i="84" s="1"/>
  <c r="AW180" i="84"/>
  <c r="AE180" i="84"/>
  <c r="AI183" i="84"/>
  <c r="BK183" i="84"/>
  <c r="AH183" i="84" s="1"/>
  <c r="N194" i="84"/>
  <c r="CP194" i="84"/>
  <c r="BN196" i="84"/>
  <c r="BB196" i="84" s="1"/>
  <c r="BE196" i="84" s="1"/>
  <c r="AP194" i="84"/>
  <c r="AJ206" i="84"/>
  <c r="R208" i="84"/>
  <c r="AI211" i="84"/>
  <c r="CR119" i="84"/>
  <c r="BN121" i="84"/>
  <c r="BB121" i="84" s="1"/>
  <c r="BE121" i="84" s="1"/>
  <c r="CR121" i="84"/>
  <c r="J121" i="84" s="1"/>
  <c r="K121" i="84" s="1"/>
  <c r="L121" i="84" s="1"/>
  <c r="AF121" i="84" s="1"/>
  <c r="AJ127" i="84"/>
  <c r="AF127" i="84"/>
  <c r="CN127" i="84"/>
  <c r="CR127" i="84" s="1"/>
  <c r="CJ127" i="84"/>
  <c r="CK127" i="84" s="1"/>
  <c r="AJ136" i="84"/>
  <c r="AH141" i="84"/>
  <c r="BK148" i="84"/>
  <c r="AH148" i="84" s="1"/>
  <c r="AN148" i="84"/>
  <c r="AJ148" i="84"/>
  <c r="AI148" i="84"/>
  <c r="AY156" i="84"/>
  <c r="K168" i="84"/>
  <c r="L168" i="84" s="1"/>
  <c r="AM168" i="84" s="1"/>
  <c r="I173" i="84"/>
  <c r="BJ173" i="84"/>
  <c r="AJ173" i="84" s="1"/>
  <c r="BK192" i="84"/>
  <c r="AG192" i="84" s="1"/>
  <c r="AN192" i="84"/>
  <c r="AJ192" i="84"/>
  <c r="S208" i="84"/>
  <c r="AX208" i="84"/>
  <c r="AZ99" i="84"/>
  <c r="BE99" i="84" s="1"/>
  <c r="I106" i="84"/>
  <c r="AK105" i="84"/>
  <c r="BN110" i="84"/>
  <c r="BB110" i="84" s="1"/>
  <c r="BE110" i="84" s="1"/>
  <c r="AH111" i="84"/>
  <c r="AZ114" i="84"/>
  <c r="BE114" i="84" s="1"/>
  <c r="I116" i="84"/>
  <c r="CN117" i="84"/>
  <c r="CR117" i="84" s="1"/>
  <c r="J117" i="84" s="1"/>
  <c r="AI119" i="84"/>
  <c r="CP118" i="84"/>
  <c r="CJ121" i="84"/>
  <c r="CK121" i="84" s="1"/>
  <c r="AJ125" i="84"/>
  <c r="BN125" i="84"/>
  <c r="BB125" i="84" s="1"/>
  <c r="BE125" i="84" s="1"/>
  <c r="AH127" i="84"/>
  <c r="AJ129" i="84"/>
  <c r="AD130" i="84"/>
  <c r="AO134" i="84"/>
  <c r="CS138" i="84"/>
  <c r="AI141" i="84"/>
  <c r="N143" i="84"/>
  <c r="BE145" i="84"/>
  <c r="CJ152" i="84"/>
  <c r="CK152" i="84" s="1"/>
  <c r="BE157" i="84"/>
  <c r="AI167" i="84"/>
  <c r="AZ168" i="84"/>
  <c r="AD169" i="84"/>
  <c r="BM169" i="84"/>
  <c r="AO174" i="84"/>
  <c r="AJ177" i="84"/>
  <c r="BN177" i="84"/>
  <c r="BB177" i="84" s="1"/>
  <c r="AO179" i="84"/>
  <c r="CS179" i="84"/>
  <c r="AK180" i="84"/>
  <c r="BW180" i="84"/>
  <c r="BN183" i="84"/>
  <c r="BB183" i="84" s="1"/>
  <c r="BE183" i="84" s="1"/>
  <c r="AG189" i="84"/>
  <c r="Q194" i="84"/>
  <c r="BW196" i="84"/>
  <c r="BW194" i="84" s="1"/>
  <c r="BU194" i="84"/>
  <c r="CR214" i="84"/>
  <c r="J214" i="84" s="1"/>
  <c r="K228" i="84"/>
  <c r="L228" i="84" s="1"/>
  <c r="BK249" i="84"/>
  <c r="AJ249" i="84"/>
  <c r="J251" i="84"/>
  <c r="K251" i="84" s="1"/>
  <c r="L251" i="84" s="1"/>
  <c r="CS251" i="84"/>
  <c r="BN263" i="84"/>
  <c r="BB263" i="84" s="1"/>
  <c r="BJ107" i="84"/>
  <c r="I107" i="84"/>
  <c r="BJ116" i="84"/>
  <c r="CR120" i="84"/>
  <c r="I125" i="84"/>
  <c r="CS125" i="84"/>
  <c r="AE130" i="84"/>
  <c r="BD130" i="84"/>
  <c r="BU130" i="84"/>
  <c r="BW134" i="84"/>
  <c r="BW130" i="84" s="1"/>
  <c r="AJ135" i="84"/>
  <c r="AZ135" i="84"/>
  <c r="BE135" i="84" s="1"/>
  <c r="BK137" i="84"/>
  <c r="AJ138" i="84"/>
  <c r="AH144" i="84"/>
  <c r="AF145" i="84"/>
  <c r="AN146" i="84"/>
  <c r="AI146" i="84"/>
  <c r="AI151" i="84"/>
  <c r="CS152" i="84"/>
  <c r="BJ152" i="84"/>
  <c r="BE153" i="84"/>
  <c r="S156" i="84"/>
  <c r="BA156" i="84"/>
  <c r="BW158" i="84"/>
  <c r="BW156" i="84" s="1"/>
  <c r="BU156" i="84"/>
  <c r="BD169" i="84"/>
  <c r="BJ172" i="84"/>
  <c r="AF175" i="84"/>
  <c r="BA180" i="84"/>
  <c r="CQ180" i="84"/>
  <c r="AN183" i="84"/>
  <c r="AO188" i="84"/>
  <c r="R194" i="84"/>
  <c r="CS196" i="84"/>
  <c r="J196" i="84"/>
  <c r="K196" i="84" s="1"/>
  <c r="L196" i="84" s="1"/>
  <c r="BD194" i="84"/>
  <c r="K223" i="84"/>
  <c r="L223" i="84" s="1"/>
  <c r="AF223" i="84" s="1"/>
  <c r="BK238" i="84"/>
  <c r="AZ90" i="84"/>
  <c r="BE90" i="84" s="1"/>
  <c r="BJ99" i="84"/>
  <c r="I99" i="84"/>
  <c r="CQ105" i="84"/>
  <c r="CS121" i="84"/>
  <c r="BJ121" i="84"/>
  <c r="BN124" i="84"/>
  <c r="BB124" i="84" s="1"/>
  <c r="AJ132" i="84"/>
  <c r="AO137" i="84"/>
  <c r="CJ142" i="84"/>
  <c r="CK142" i="84" s="1"/>
  <c r="CF143" i="84"/>
  <c r="BK146" i="84"/>
  <c r="AH146" i="84" s="1"/>
  <c r="I155" i="84"/>
  <c r="CS155" i="84"/>
  <c r="AD156" i="84"/>
  <c r="CN158" i="84"/>
  <c r="CJ158" i="84"/>
  <c r="AI160" i="84"/>
  <c r="CS160" i="84"/>
  <c r="J160" i="84"/>
  <c r="K160" i="84" s="1"/>
  <c r="L160" i="84" s="1"/>
  <c r="I164" i="84"/>
  <c r="CS164" i="84"/>
  <c r="BJ164" i="84"/>
  <c r="CR166" i="84"/>
  <c r="K171" i="84"/>
  <c r="L171" i="84" s="1"/>
  <c r="AP169" i="84"/>
  <c r="CO169" i="84"/>
  <c r="AN176" i="84"/>
  <c r="AN177" i="84"/>
  <c r="AI177" i="84"/>
  <c r="AZ178" i="84"/>
  <c r="BE178" i="84" s="1"/>
  <c r="CR183" i="84"/>
  <c r="AZ190" i="84"/>
  <c r="BE190" i="84" s="1"/>
  <c r="AZ192" i="84"/>
  <c r="BK193" i="84"/>
  <c r="CR205" i="84"/>
  <c r="Q208" i="84"/>
  <c r="CR224" i="84"/>
  <c r="BE257" i="84"/>
  <c r="J397" i="84"/>
  <c r="K397" i="84" s="1"/>
  <c r="L397" i="84" s="1"/>
  <c r="AF397" i="84" s="1"/>
  <c r="CS397" i="84"/>
  <c r="B485" i="84"/>
  <c r="B486" i="84"/>
  <c r="AX180" i="84"/>
  <c r="BN201" i="84"/>
  <c r="BB201" i="84" s="1"/>
  <c r="BN207" i="84"/>
  <c r="BB207" i="84" s="1"/>
  <c r="BE207" i="84" s="1"/>
  <c r="BA208" i="84"/>
  <c r="AJ215" i="84"/>
  <c r="CR227" i="84"/>
  <c r="J227" i="84" s="1"/>
  <c r="K227" i="84" s="1"/>
  <c r="L227" i="84" s="1"/>
  <c r="AG239" i="84"/>
  <c r="AI240" i="84"/>
  <c r="AG245" i="84"/>
  <c r="AH245" i="84"/>
  <c r="BN247" i="84"/>
  <c r="BB247" i="84" s="1"/>
  <c r="AJ247" i="84"/>
  <c r="K248" i="84"/>
  <c r="L248" i="84" s="1"/>
  <c r="AM248" i="84" s="1"/>
  <c r="AH248" i="84"/>
  <c r="AG250" i="84"/>
  <c r="AH250" i="84"/>
  <c r="CS258" i="84"/>
  <c r="I258" i="84"/>
  <c r="BJ258" i="84"/>
  <c r="BK264" i="84"/>
  <c r="CR296" i="84"/>
  <c r="J296" i="84" s="1"/>
  <c r="K296" i="84" s="1"/>
  <c r="L296" i="84" s="1"/>
  <c r="AM296" i="84" s="1"/>
  <c r="AH158" i="84"/>
  <c r="CJ160" i="84"/>
  <c r="CK160" i="84" s="1"/>
  <c r="AJ186" i="84"/>
  <c r="CS202" i="84"/>
  <c r="AJ210" i="84"/>
  <c r="AZ210" i="84"/>
  <c r="BE210" i="84" s="1"/>
  <c r="AJ223" i="84"/>
  <c r="AG230" i="84"/>
  <c r="CN231" i="84"/>
  <c r="CR231" i="84" s="1"/>
  <c r="CJ231" i="84"/>
  <c r="CK231" i="84" s="1"/>
  <c r="AL270" i="84"/>
  <c r="N268" i="84"/>
  <c r="K216" i="84"/>
  <c r="L216" i="84" s="1"/>
  <c r="CR217" i="84"/>
  <c r="BK220" i="84"/>
  <c r="AH220" i="84" s="1"/>
  <c r="AJ222" i="84"/>
  <c r="BN222" i="84"/>
  <c r="BB222" i="84" s="1"/>
  <c r="BB229" i="84"/>
  <c r="CJ239" i="84"/>
  <c r="CK239" i="84" s="1"/>
  <c r="BN243" i="84"/>
  <c r="BB243" i="84" s="1"/>
  <c r="BE243" i="84" s="1"/>
  <c r="BE245" i="84"/>
  <c r="J250" i="84"/>
  <c r="K250" i="84" s="1"/>
  <c r="L250" i="84" s="1"/>
  <c r="CS257" i="84"/>
  <c r="AJ270" i="84"/>
  <c r="BN270" i="84"/>
  <c r="BB270" i="84" s="1"/>
  <c r="BE270" i="84" s="1"/>
  <c r="AG272" i="84"/>
  <c r="AI272" i="84"/>
  <c r="AH272" i="84"/>
  <c r="AN272" i="84"/>
  <c r="I273" i="84"/>
  <c r="CS273" i="84"/>
  <c r="BJ273" i="84"/>
  <c r="BK292" i="84"/>
  <c r="I129" i="84"/>
  <c r="AN129" i="84" s="1"/>
  <c r="I137" i="84"/>
  <c r="I147" i="84"/>
  <c r="AI147" i="84" s="1"/>
  <c r="BJ171" i="84"/>
  <c r="I178" i="84"/>
  <c r="AN178" i="84" s="1"/>
  <c r="BN186" i="84"/>
  <c r="BB186" i="84" s="1"/>
  <c r="AJ188" i="84"/>
  <c r="AJ190" i="84"/>
  <c r="CR192" i="84"/>
  <c r="AJ195" i="84"/>
  <c r="I198" i="84"/>
  <c r="N208" i="84"/>
  <c r="I209" i="84"/>
  <c r="AJ211" i="84"/>
  <c r="AO212" i="84"/>
  <c r="AN220" i="84"/>
  <c r="I221" i="84"/>
  <c r="AI221" i="84" s="1"/>
  <c r="BK224" i="84"/>
  <c r="AG224" i="84" s="1"/>
  <c r="CS226" i="84"/>
  <c r="BJ226" i="84"/>
  <c r="AJ226" i="84" s="1"/>
  <c r="I226" i="84"/>
  <c r="AZ237" i="84"/>
  <c r="AN239" i="84"/>
  <c r="AM239" i="84"/>
  <c r="AI239" i="84"/>
  <c r="AZ258" i="84"/>
  <c r="BK261" i="84"/>
  <c r="AJ264" i="84"/>
  <c r="BN266" i="84"/>
  <c r="BB266" i="84" s="1"/>
  <c r="J272" i="84"/>
  <c r="K272" i="84" s="1"/>
  <c r="L272" i="84" s="1"/>
  <c r="AM272" i="84" s="1"/>
  <c r="AY275" i="84"/>
  <c r="BJ153" i="84"/>
  <c r="BJ162" i="84"/>
  <c r="BN164" i="84"/>
  <c r="BB164" i="84" s="1"/>
  <c r="AH168" i="84"/>
  <c r="BJ170" i="84"/>
  <c r="BN173" i="84"/>
  <c r="BB173" i="84" s="1"/>
  <c r="AH177" i="84"/>
  <c r="CF180" i="84"/>
  <c r="BJ185" i="84"/>
  <c r="BN195" i="84"/>
  <c r="BJ198" i="84"/>
  <c r="BE227" i="84"/>
  <c r="BK228" i="84"/>
  <c r="AH228" i="84" s="1"/>
  <c r="CS239" i="84"/>
  <c r="BN245" i="84"/>
  <c r="BB245" i="84" s="1"/>
  <c r="AF248" i="84"/>
  <c r="AJ248" i="84"/>
  <c r="BN248" i="84"/>
  <c r="BB248" i="84" s="1"/>
  <c r="AJ257" i="84"/>
  <c r="AI267" i="84"/>
  <c r="BK267" i="84"/>
  <c r="AN267" i="84" s="1"/>
  <c r="BK271" i="84"/>
  <c r="AN271" i="84" s="1"/>
  <c r="AI271" i="84"/>
  <c r="BW285" i="84"/>
  <c r="BW281" i="84" s="1"/>
  <c r="BU281" i="84"/>
  <c r="AN141" i="84"/>
  <c r="CJ147" i="84"/>
  <c r="CK147" i="84" s="1"/>
  <c r="AN151" i="84"/>
  <c r="BN155" i="84"/>
  <c r="BB155" i="84" s="1"/>
  <c r="BE155" i="84" s="1"/>
  <c r="AN160" i="84"/>
  <c r="AG166" i="84"/>
  <c r="BN172" i="84"/>
  <c r="BB172" i="84" s="1"/>
  <c r="BE172" i="84" s="1"/>
  <c r="AG175" i="84"/>
  <c r="CJ178" i="84"/>
  <c r="CK178" i="84" s="1"/>
  <c r="BN181" i="84"/>
  <c r="AZ189" i="84"/>
  <c r="BE189" i="84" s="1"/>
  <c r="AG196" i="84"/>
  <c r="AN199" i="84"/>
  <c r="AJ199" i="84"/>
  <c r="BJ202" i="84"/>
  <c r="AN204" i="84"/>
  <c r="P208" i="84"/>
  <c r="BJ209" i="84"/>
  <c r="AO213" i="84"/>
  <c r="CN215" i="84"/>
  <c r="CR215" i="84" s="1"/>
  <c r="CJ215" i="84"/>
  <c r="CK215" i="84" s="1"/>
  <c r="AH225" i="84"/>
  <c r="AZ225" i="84"/>
  <c r="BN230" i="84"/>
  <c r="BB230" i="84" s="1"/>
  <c r="CR230" i="84"/>
  <c r="AJ231" i="84"/>
  <c r="CN238" i="84"/>
  <c r="CR238" i="84" s="1"/>
  <c r="CJ238" i="84"/>
  <c r="CK238" i="84" s="1"/>
  <c r="CS240" i="84"/>
  <c r="I240" i="84"/>
  <c r="J242" i="84"/>
  <c r="AF164" i="84"/>
  <c r="AH166" i="84"/>
  <c r="CS171" i="84"/>
  <c r="AF173" i="84"/>
  <c r="AI190" i="84"/>
  <c r="CR193" i="84"/>
  <c r="J193" i="84" s="1"/>
  <c r="S194" i="84"/>
  <c r="CS203" i="84"/>
  <c r="I207" i="84"/>
  <c r="AI207" i="84" s="1"/>
  <c r="CS207" i="84"/>
  <c r="BM208" i="84"/>
  <c r="AO209" i="84"/>
  <c r="BN221" i="84"/>
  <c r="BB221" i="84" s="1"/>
  <c r="AJ221" i="84"/>
  <c r="CS255" i="84"/>
  <c r="J255" i="84"/>
  <c r="K255" i="84" s="1"/>
  <c r="L255" i="84" s="1"/>
  <c r="AM255" i="84" s="1"/>
  <c r="CS266" i="84"/>
  <c r="I266" i="84"/>
  <c r="BJ266" i="84"/>
  <c r="AJ266" i="84" s="1"/>
  <c r="CJ135" i="84"/>
  <c r="CK135" i="84" s="1"/>
  <c r="AN139" i="84"/>
  <c r="CJ145" i="84"/>
  <c r="CK145" i="84" s="1"/>
  <c r="AN149" i="84"/>
  <c r="BJ150" i="84"/>
  <c r="AN158" i="84"/>
  <c r="BJ159" i="84"/>
  <c r="CJ167" i="84"/>
  <c r="CK167" i="84" s="1"/>
  <c r="CJ176" i="84"/>
  <c r="CK176" i="84" s="1"/>
  <c r="BU180" i="84"/>
  <c r="CJ183" i="84"/>
  <c r="CK183" i="84" s="1"/>
  <c r="BN185" i="84"/>
  <c r="BB185" i="84" s="1"/>
  <c r="BE185" i="84" s="1"/>
  <c r="CJ189" i="84"/>
  <c r="CK189" i="84" s="1"/>
  <c r="BK190" i="84"/>
  <c r="AN190" i="84" s="1"/>
  <c r="CJ193" i="84"/>
  <c r="CK193" i="84" s="1"/>
  <c r="AD194" i="84"/>
  <c r="AM196" i="84"/>
  <c r="CJ197" i="84"/>
  <c r="CK197" i="84" s="1"/>
  <c r="I203" i="84"/>
  <c r="AN203" i="84" s="1"/>
  <c r="BN204" i="84"/>
  <c r="BB204" i="84" s="1"/>
  <c r="BE204" i="84" s="1"/>
  <c r="CM208" i="84"/>
  <c r="BE211" i="84"/>
  <c r="BN223" i="84"/>
  <c r="BB223" i="84" s="1"/>
  <c r="BE223" i="84" s="1"/>
  <c r="AJ225" i="84"/>
  <c r="AJ233" i="84"/>
  <c r="BN233" i="84"/>
  <c r="BB233" i="84" s="1"/>
  <c r="K236" i="84"/>
  <c r="L236" i="84" s="1"/>
  <c r="AF236" i="84" s="1"/>
  <c r="AG236" i="84"/>
  <c r="BN241" i="84"/>
  <c r="BB241" i="84" s="1"/>
  <c r="BE241" i="84" s="1"/>
  <c r="I249" i="84"/>
  <c r="BN253" i="84"/>
  <c r="BB253" i="84" s="1"/>
  <c r="AJ253" i="84"/>
  <c r="BB258" i="84"/>
  <c r="AL268" i="84"/>
  <c r="BJ284" i="84"/>
  <c r="AJ284" i="84" s="1"/>
  <c r="I284" i="84"/>
  <c r="BN142" i="84"/>
  <c r="BB142" i="84" s="1"/>
  <c r="BE142" i="84" s="1"/>
  <c r="BN152" i="84"/>
  <c r="BB152" i="84" s="1"/>
  <c r="BE152" i="84" s="1"/>
  <c r="BN161" i="84"/>
  <c r="BB161" i="84" s="1"/>
  <c r="BE161" i="84" s="1"/>
  <c r="BJ184" i="84"/>
  <c r="AO192" i="84"/>
  <c r="P194" i="84"/>
  <c r="AE194" i="84"/>
  <c r="AW194" i="84"/>
  <c r="AJ207" i="84"/>
  <c r="AL208" i="84"/>
  <c r="AI217" i="84"/>
  <c r="BK217" i="84"/>
  <c r="AN217" i="84" s="1"/>
  <c r="AJ220" i="84"/>
  <c r="CS222" i="84"/>
  <c r="AN228" i="84"/>
  <c r="I229" i="84"/>
  <c r="CS229" i="84"/>
  <c r="BJ229" i="84"/>
  <c r="CR232" i="84"/>
  <c r="J232" i="84" s="1"/>
  <c r="CR233" i="84"/>
  <c r="AJ235" i="84"/>
  <c r="AO243" i="84"/>
  <c r="CS248" i="84"/>
  <c r="CR249" i="84"/>
  <c r="J249" i="84" s="1"/>
  <c r="BE253" i="84"/>
  <c r="I256" i="84"/>
  <c r="CS256" i="84"/>
  <c r="BJ256" i="84"/>
  <c r="BN257" i="84"/>
  <c r="BB257" i="84" s="1"/>
  <c r="AG301" i="84"/>
  <c r="BU169" i="84"/>
  <c r="CN191" i="84"/>
  <c r="CR191" i="84" s="1"/>
  <c r="AI199" i="84"/>
  <c r="AJ205" i="84"/>
  <c r="CQ208" i="84"/>
  <c r="AJ214" i="84"/>
  <c r="BN214" i="84"/>
  <c r="BB214" i="84" s="1"/>
  <c r="BE214" i="84" s="1"/>
  <c r="BK227" i="84"/>
  <c r="BE230" i="84"/>
  <c r="CJ232" i="84"/>
  <c r="CK232" i="84" s="1"/>
  <c r="K241" i="84"/>
  <c r="L241" i="84" s="1"/>
  <c r="BE262" i="84"/>
  <c r="AJ271" i="84"/>
  <c r="BB273" i="84"/>
  <c r="CS284" i="84"/>
  <c r="K291" i="84"/>
  <c r="L291" i="84" s="1"/>
  <c r="AM291" i="84" s="1"/>
  <c r="I193" i="84"/>
  <c r="CF194" i="84"/>
  <c r="CM194" i="84"/>
  <c r="BK199" i="84"/>
  <c r="AH199" i="84" s="1"/>
  <c r="AH210" i="84"/>
  <c r="AM210" i="84"/>
  <c r="I214" i="84"/>
  <c r="BN219" i="84"/>
  <c r="BB219" i="84" s="1"/>
  <c r="BE219" i="84" s="1"/>
  <c r="CN223" i="84"/>
  <c r="CR223" i="84" s="1"/>
  <c r="J223" i="84" s="1"/>
  <c r="CJ223" i="84"/>
  <c r="CK223" i="84" s="1"/>
  <c r="BE229" i="84"/>
  <c r="I232" i="84"/>
  <c r="CS232" i="84"/>
  <c r="BJ232" i="84"/>
  <c r="BN235" i="84"/>
  <c r="BB235" i="84" s="1"/>
  <c r="BE235" i="84" s="1"/>
  <c r="AM236" i="84"/>
  <c r="AI236" i="84"/>
  <c r="BK237" i="84"/>
  <c r="AJ238" i="84"/>
  <c r="AF238" i="84"/>
  <c r="BN238" i="84"/>
  <c r="BB238" i="84" s="1"/>
  <c r="BE238" i="84" s="1"/>
  <c r="AF239" i="84"/>
  <c r="BK239" i="84"/>
  <c r="AH239" i="84" s="1"/>
  <c r="BN240" i="84"/>
  <c r="BB240" i="84" s="1"/>
  <c r="AJ240" i="84"/>
  <c r="BJ241" i="84"/>
  <c r="AI245" i="84"/>
  <c r="BJ252" i="84"/>
  <c r="I252" i="84"/>
  <c r="BE265" i="84"/>
  <c r="O274" i="84"/>
  <c r="O10" i="84" s="1"/>
  <c r="AP293" i="84"/>
  <c r="BN244" i="84"/>
  <c r="BB244" i="84" s="1"/>
  <c r="BE244" i="84" s="1"/>
  <c r="BK247" i="84"/>
  <c r="AI248" i="84"/>
  <c r="BN254" i="84"/>
  <c r="BB254" i="84" s="1"/>
  <c r="BE254" i="84" s="1"/>
  <c r="AJ254" i="84"/>
  <c r="AZ256" i="84"/>
  <c r="BE256" i="84" s="1"/>
  <c r="U274" i="84"/>
  <c r="Q287" i="84"/>
  <c r="AL295" i="84"/>
  <c r="N293" i="84"/>
  <c r="BE313" i="84"/>
  <c r="AH212" i="84"/>
  <c r="AJ217" i="84"/>
  <c r="CJ234" i="84"/>
  <c r="CK234" i="84" s="1"/>
  <c r="CN234" i="84"/>
  <c r="CR234" i="84" s="1"/>
  <c r="J234" i="84" s="1"/>
  <c r="K234" i="84" s="1"/>
  <c r="L234" i="84" s="1"/>
  <c r="BN237" i="84"/>
  <c r="BB237" i="84" s="1"/>
  <c r="BK248" i="84"/>
  <c r="AN248" i="84" s="1"/>
  <c r="AI250" i="84"/>
  <c r="AG251" i="84"/>
  <c r="CR254" i="84"/>
  <c r="AG267" i="84"/>
  <c r="AZ267" i="84"/>
  <c r="AH277" i="84"/>
  <c r="BK278" i="84"/>
  <c r="CR280" i="84"/>
  <c r="AK281" i="84"/>
  <c r="R287" i="84"/>
  <c r="R274" i="84" s="1"/>
  <c r="AX268" i="84"/>
  <c r="AZ269" i="84"/>
  <c r="CS269" i="84"/>
  <c r="BJ269" i="84"/>
  <c r="AJ269" i="84" s="1"/>
  <c r="AH271" i="84"/>
  <c r="AG271" i="84"/>
  <c r="AI296" i="84"/>
  <c r="J297" i="84"/>
  <c r="K297" i="84" s="1"/>
  <c r="L297" i="84" s="1"/>
  <c r="CS297" i="84"/>
  <c r="AJ216" i="84"/>
  <c r="BN217" i="84"/>
  <c r="BB217" i="84" s="1"/>
  <c r="AN250" i="84"/>
  <c r="AI251" i="84"/>
  <c r="K260" i="84"/>
  <c r="L260" i="84" s="1"/>
  <c r="CS262" i="84"/>
  <c r="I262" i="84"/>
  <c r="AN262" i="84" s="1"/>
  <c r="CJ271" i="84"/>
  <c r="CK271" i="84" s="1"/>
  <c r="AF272" i="84"/>
  <c r="BN272" i="84"/>
  <c r="BB272" i="84" s="1"/>
  <c r="BE272" i="84" s="1"/>
  <c r="AT274" i="84"/>
  <c r="BM281" i="84"/>
  <c r="BM274" i="84" s="1"/>
  <c r="CP287" i="84"/>
  <c r="CP274" i="84" s="1"/>
  <c r="AW288" i="84"/>
  <c r="AW287" i="84" s="1"/>
  <c r="AZ290" i="84"/>
  <c r="BE290" i="84" s="1"/>
  <c r="BU293" i="84"/>
  <c r="BW294" i="84"/>
  <c r="BW293" i="84" s="1"/>
  <c r="J300" i="84"/>
  <c r="K300" i="84" s="1"/>
  <c r="L300" i="84" s="1"/>
  <c r="AF300" i="84" s="1"/>
  <c r="CS300" i="84"/>
  <c r="BD293" i="84"/>
  <c r="I311" i="84"/>
  <c r="BJ311" i="84"/>
  <c r="CR253" i="84"/>
  <c r="J253" i="84" s="1"/>
  <c r="K253" i="84" s="1"/>
  <c r="L253" i="84" s="1"/>
  <c r="BN260" i="84"/>
  <c r="BB260" i="84" s="1"/>
  <c r="BE260" i="84" s="1"/>
  <c r="AJ267" i="84"/>
  <c r="P268" i="84"/>
  <c r="BN269" i="84"/>
  <c r="CO268" i="84"/>
  <c r="CR269" i="84"/>
  <c r="K271" i="84"/>
  <c r="L271" i="84" s="1"/>
  <c r="AE275" i="84"/>
  <c r="AO276" i="84"/>
  <c r="BE285" i="84"/>
  <c r="CJ292" i="84"/>
  <c r="CK292" i="84" s="1"/>
  <c r="CK288" i="84" s="1"/>
  <c r="CF288" i="84"/>
  <c r="CN292" i="84"/>
  <c r="BK307" i="84"/>
  <c r="AZ233" i="84"/>
  <c r="BB252" i="84"/>
  <c r="BE252" i="84" s="1"/>
  <c r="AH253" i="84"/>
  <c r="CS264" i="84"/>
  <c r="I264" i="84"/>
  <c r="AI264" i="84" s="1"/>
  <c r="CR277" i="84"/>
  <c r="AI278" i="84"/>
  <c r="BJ279" i="84"/>
  <c r="BB279" i="84"/>
  <c r="BE279" i="84" s="1"/>
  <c r="BK286" i="84"/>
  <c r="AI286" i="84"/>
  <c r="I292" i="84"/>
  <c r="AI319" i="84"/>
  <c r="AM319" i="84"/>
  <c r="BK319" i="84"/>
  <c r="AN319" i="84" s="1"/>
  <c r="AW208" i="84"/>
  <c r="AG210" i="84"/>
  <c r="AN216" i="84"/>
  <c r="CS216" i="84"/>
  <c r="BJ234" i="84"/>
  <c r="AJ234" i="84" s="1"/>
  <c r="CS236" i="84"/>
  <c r="K242" i="84"/>
  <c r="L242" i="84" s="1"/>
  <c r="AF242" i="84" s="1"/>
  <c r="AG244" i="84"/>
  <c r="AN257" i="84"/>
  <c r="AE268" i="84"/>
  <c r="BN271" i="84"/>
  <c r="BB271" i="84" s="1"/>
  <c r="BE271" i="84" s="1"/>
  <c r="AM278" i="84"/>
  <c r="AO283" i="84"/>
  <c r="AI285" i="84"/>
  <c r="AM285" i="84"/>
  <c r="B288" i="84"/>
  <c r="B287" i="84"/>
  <c r="AJ307" i="84"/>
  <c r="AO216" i="84"/>
  <c r="AZ224" i="84"/>
  <c r="BE224" i="84" s="1"/>
  <c r="AI225" i="84"/>
  <c r="CS247" i="84"/>
  <c r="AJ250" i="84"/>
  <c r="BK255" i="84"/>
  <c r="BE266" i="84"/>
  <c r="BN267" i="84"/>
  <c r="BB267" i="84" s="1"/>
  <c r="CJ270" i="84"/>
  <c r="CK270" i="84" s="1"/>
  <c r="CN270" i="84"/>
  <c r="CF268" i="84"/>
  <c r="CV274" i="84"/>
  <c r="CJ275" i="84"/>
  <c r="CK276" i="84"/>
  <c r="CK275" i="84" s="1"/>
  <c r="AN277" i="84"/>
  <c r="AJ280" i="84"/>
  <c r="BK285" i="84"/>
  <c r="AN285" i="84" s="1"/>
  <c r="AI297" i="84"/>
  <c r="BK297" i="84"/>
  <c r="AN297" i="84" s="1"/>
  <c r="AM323" i="84"/>
  <c r="AI323" i="84"/>
  <c r="AN323" i="84"/>
  <c r="AF323" i="84"/>
  <c r="AM351" i="84"/>
  <c r="AI351" i="84"/>
  <c r="AN351" i="84"/>
  <c r="AJ351" i="84"/>
  <c r="AZ246" i="84"/>
  <c r="BE246" i="84" s="1"/>
  <c r="AH267" i="84"/>
  <c r="AD274" i="84"/>
  <c r="CC274" i="84"/>
  <c r="CC10" i="84" s="1"/>
  <c r="CC624" i="84" s="1"/>
  <c r="K278" i="84"/>
  <c r="L278" i="84" s="1"/>
  <c r="AF278" i="84" s="1"/>
  <c r="AH278" i="84"/>
  <c r="AH283" i="84"/>
  <c r="AG283" i="84"/>
  <c r="AI283" i="84"/>
  <c r="BJ295" i="84"/>
  <c r="I295" i="84"/>
  <c r="CM293" i="84"/>
  <c r="BB295" i="84"/>
  <c r="BM293" i="84"/>
  <c r="BM287" i="84" s="1"/>
  <c r="AO297" i="84"/>
  <c r="K310" i="84"/>
  <c r="L310" i="84" s="1"/>
  <c r="BN218" i="84"/>
  <c r="BB218" i="84" s="1"/>
  <c r="AN223" i="84"/>
  <c r="BK223" i="84"/>
  <c r="AG223" i="84" s="1"/>
  <c r="CS228" i="84"/>
  <c r="BN234" i="84"/>
  <c r="BB234" i="84" s="1"/>
  <c r="I237" i="84"/>
  <c r="I246" i="84"/>
  <c r="BJ246" i="84"/>
  <c r="AG257" i="84"/>
  <c r="AH257" i="84"/>
  <c r="I261" i="84"/>
  <c r="AN261" i="84" s="1"/>
  <c r="CS261" i="84"/>
  <c r="BK262" i="84"/>
  <c r="AI262" i="84"/>
  <c r="AK268" i="84"/>
  <c r="CD274" i="84"/>
  <c r="AG277" i="84"/>
  <c r="CS279" i="84"/>
  <c r="AJ286" i="84"/>
  <c r="J298" i="84"/>
  <c r="K298" i="84" s="1"/>
  <c r="L298" i="84" s="1"/>
  <c r="CS298" i="84"/>
  <c r="BE312" i="84"/>
  <c r="AZ348" i="84"/>
  <c r="BE348" i="84" s="1"/>
  <c r="BJ354" i="84"/>
  <c r="I354" i="84"/>
  <c r="AN435" i="84"/>
  <c r="AH435" i="84"/>
  <c r="AI435" i="84"/>
  <c r="AG435" i="84"/>
  <c r="AK293" i="84"/>
  <c r="BK316" i="84"/>
  <c r="K322" i="84"/>
  <c r="L322" i="84" s="1"/>
  <c r="AF322" i="84" s="1"/>
  <c r="CS322" i="84"/>
  <c r="CS343" i="84"/>
  <c r="J343" i="84"/>
  <c r="K343" i="84" s="1"/>
  <c r="L343" i="84" s="1"/>
  <c r="J352" i="84"/>
  <c r="CS352" i="84"/>
  <c r="CS353" i="84"/>
  <c r="J353" i="84"/>
  <c r="K353" i="84" s="1"/>
  <c r="L353" i="84" s="1"/>
  <c r="BK280" i="84"/>
  <c r="AN280" i="84" s="1"/>
  <c r="AI280" i="84"/>
  <c r="AJ283" i="84"/>
  <c r="AW281" i="84"/>
  <c r="AZ283" i="84"/>
  <c r="N288" i="84"/>
  <c r="N287" i="84" s="1"/>
  <c r="AL291" i="84"/>
  <c r="AL288" i="84" s="1"/>
  <c r="AL287" i="84" s="1"/>
  <c r="AL293" i="84"/>
  <c r="CF293" i="84"/>
  <c r="CN294" i="84"/>
  <c r="CJ294" i="84"/>
  <c r="BN255" i="84"/>
  <c r="BB255" i="84" s="1"/>
  <c r="BE255" i="84" s="1"/>
  <c r="AZ261" i="84"/>
  <c r="AZ263" i="84"/>
  <c r="BE263" i="84" s="1"/>
  <c r="B275" i="84"/>
  <c r="BW289" i="84"/>
  <c r="BW288" i="84" s="1"/>
  <c r="BU288" i="84"/>
  <c r="AJ290" i="84"/>
  <c r="AF290" i="84"/>
  <c r="AG300" i="84"/>
  <c r="CS308" i="84"/>
  <c r="K318" i="84"/>
  <c r="L318" i="84" s="1"/>
  <c r="AF318" i="84" s="1"/>
  <c r="CS318" i="84"/>
  <c r="CR331" i="84"/>
  <c r="AO342" i="84"/>
  <c r="CE274" i="84"/>
  <c r="AL275" i="84"/>
  <c r="BU275" i="84"/>
  <c r="AJ278" i="84"/>
  <c r="AH280" i="84"/>
  <c r="CK281" i="84"/>
  <c r="AD287" i="84"/>
  <c r="K301" i="84"/>
  <c r="L301" i="84" s="1"/>
  <c r="BE302" i="84"/>
  <c r="K315" i="84"/>
  <c r="L315" i="84" s="1"/>
  <c r="AF315" i="84" s="1"/>
  <c r="AH315" i="84"/>
  <c r="AG315" i="84"/>
  <c r="BE322" i="84"/>
  <c r="BN327" i="84"/>
  <c r="BB327" i="84" s="1"/>
  <c r="BE327" i="84" s="1"/>
  <c r="CS333" i="84"/>
  <c r="BJ333" i="84"/>
  <c r="I333" i="84"/>
  <c r="K334" i="84"/>
  <c r="L334" i="84" s="1"/>
  <c r="J340" i="84"/>
  <c r="CS340" i="84"/>
  <c r="AZ353" i="84"/>
  <c r="BE353" i="84" s="1"/>
  <c r="K388" i="84"/>
  <c r="L388" i="84" s="1"/>
  <c r="BW275" i="84"/>
  <c r="AZ278" i="84"/>
  <c r="BE278" i="84" s="1"/>
  <c r="BJ282" i="84"/>
  <c r="AJ282" i="84" s="1"/>
  <c r="CM281" i="84"/>
  <c r="AH285" i="84"/>
  <c r="AG285" i="84"/>
  <c r="AQ285" i="84" s="1"/>
  <c r="AP288" i="84"/>
  <c r="AP287" i="84" s="1"/>
  <c r="BJ288" i="84"/>
  <c r="AN289" i="84"/>
  <c r="BK291" i="84"/>
  <c r="BN305" i="84"/>
  <c r="BB305" i="84" s="1"/>
  <c r="BE305" i="84" s="1"/>
  <c r="BK306" i="84"/>
  <c r="AI306" i="84"/>
  <c r="AN306" i="84"/>
  <c r="BN326" i="84"/>
  <c r="BB326" i="84" s="1"/>
  <c r="BE326" i="84" s="1"/>
  <c r="AJ328" i="84"/>
  <c r="AF328" i="84"/>
  <c r="BN328" i="84"/>
  <c r="BB328" i="84" s="1"/>
  <c r="BE328" i="84" s="1"/>
  <c r="BJ387" i="84"/>
  <c r="I387" i="84"/>
  <c r="AD268" i="84"/>
  <c r="BA268" i="84"/>
  <c r="CS271" i="84"/>
  <c r="AZ273" i="84"/>
  <c r="CR273" i="84"/>
  <c r="J273" i="84" s="1"/>
  <c r="CG274" i="84"/>
  <c r="AP275" i="84"/>
  <c r="CR276" i="84"/>
  <c r="CN282" i="84"/>
  <c r="BN285" i="84"/>
  <c r="BB285" i="84" s="1"/>
  <c r="AJ285" i="84"/>
  <c r="CR289" i="84"/>
  <c r="BD288" i="84"/>
  <c r="AW293" i="84"/>
  <c r="BK299" i="84"/>
  <c r="AG299" i="84" s="1"/>
  <c r="CS303" i="84"/>
  <c r="BJ303" i="84"/>
  <c r="I303" i="84"/>
  <c r="AG306" i="84"/>
  <c r="AH306" i="84"/>
  <c r="AI308" i="84"/>
  <c r="BK308" i="84"/>
  <c r="AH308" i="84" s="1"/>
  <c r="BN311" i="84"/>
  <c r="BB311" i="84" s="1"/>
  <c r="BE311" i="84" s="1"/>
  <c r="BK313" i="84"/>
  <c r="BE318" i="84"/>
  <c r="J341" i="84"/>
  <c r="K341" i="84" s="1"/>
  <c r="L341" i="84" s="1"/>
  <c r="AF341" i="84" s="1"/>
  <c r="CS341" i="84"/>
  <c r="CS346" i="84"/>
  <c r="BJ346" i="84"/>
  <c r="I346" i="84"/>
  <c r="BN373" i="84"/>
  <c r="BB373" i="84" s="1"/>
  <c r="BE373" i="84" s="1"/>
  <c r="AJ373" i="84"/>
  <c r="BN321" i="84"/>
  <c r="BB321" i="84" s="1"/>
  <c r="BE321" i="84" s="1"/>
  <c r="CS387" i="84"/>
  <c r="AO249" i="84"/>
  <c r="AI254" i="84"/>
  <c r="BQ274" i="84"/>
  <c r="BN276" i="84"/>
  <c r="CO275" i="84"/>
  <c r="CR279" i="84"/>
  <c r="J279" i="84" s="1"/>
  <c r="K279" i="84" s="1"/>
  <c r="L279" i="84" s="1"/>
  <c r="BC274" i="84"/>
  <c r="CS291" i="84"/>
  <c r="AO292" i="84"/>
  <c r="BE301" i="84"/>
  <c r="AO317" i="84"/>
  <c r="AJ340" i="84"/>
  <c r="BN340" i="84"/>
  <c r="BB340" i="84" s="1"/>
  <c r="BE340" i="84" s="1"/>
  <c r="CQ268" i="84"/>
  <c r="Q275" i="84"/>
  <c r="Q274" i="84" s="1"/>
  <c r="AZ276" i="84"/>
  <c r="I276" i="84"/>
  <c r="CS276" i="84"/>
  <c r="CM275" i="84"/>
  <c r="BJ276" i="84"/>
  <c r="CJ288" i="84"/>
  <c r="BJ304" i="84"/>
  <c r="I304" i="84"/>
  <c r="BB304" i="84"/>
  <c r="BE304" i="84" s="1"/>
  <c r="BN316" i="84"/>
  <c r="BB316" i="84" s="1"/>
  <c r="BE316" i="84" s="1"/>
  <c r="AJ316" i="84"/>
  <c r="CN326" i="84"/>
  <c r="CR326" i="84" s="1"/>
  <c r="J326" i="84" s="1"/>
  <c r="CJ326" i="84"/>
  <c r="CK326" i="84" s="1"/>
  <c r="Q399" i="84"/>
  <c r="BN400" i="84"/>
  <c r="BK270" i="84"/>
  <c r="AG270" i="84" s="1"/>
  <c r="AW275" i="84"/>
  <c r="AW274" i="84" s="1"/>
  <c r="BD275" i="84"/>
  <c r="AE281" i="84"/>
  <c r="K286" i="84"/>
  <c r="L286" i="84" s="1"/>
  <c r="P293" i="84"/>
  <c r="P287" i="84" s="1"/>
  <c r="P274" i="84" s="1"/>
  <c r="B293" i="84"/>
  <c r="BK298" i="84"/>
  <c r="AN298" i="84" s="1"/>
  <c r="BE333" i="84"/>
  <c r="AI374" i="84"/>
  <c r="BK374" i="84"/>
  <c r="AN374" i="84" s="1"/>
  <c r="AJ417" i="84"/>
  <c r="AE417" i="84"/>
  <c r="AO417" i="84" s="1"/>
  <c r="BN417" i="84"/>
  <c r="BB417" i="84" s="1"/>
  <c r="I330" i="84"/>
  <c r="CS330" i="84"/>
  <c r="CN335" i="84"/>
  <c r="CR335" i="84" s="1"/>
  <c r="CJ335" i="84"/>
  <c r="CK335" i="84" s="1"/>
  <c r="AH318" i="84"/>
  <c r="AH323" i="84"/>
  <c r="AJ325" i="84"/>
  <c r="AH349" i="84"/>
  <c r="BE354" i="84"/>
  <c r="K356" i="84"/>
  <c r="L356" i="84" s="1"/>
  <c r="BJ356" i="84"/>
  <c r="CS356" i="84"/>
  <c r="I357" i="84"/>
  <c r="CS357" i="84"/>
  <c r="BJ357" i="84"/>
  <c r="I358" i="84"/>
  <c r="BJ358" i="84"/>
  <c r="AI317" i="84"/>
  <c r="BJ326" i="84"/>
  <c r="AJ326" i="84" s="1"/>
  <c r="BJ395" i="84"/>
  <c r="I395" i="84"/>
  <c r="CS395" i="84"/>
  <c r="AL281" i="84"/>
  <c r="AF306" i="84"/>
  <c r="BN306" i="84"/>
  <c r="BB306" i="84" s="1"/>
  <c r="BE306" i="84" s="1"/>
  <c r="AO312" i="84"/>
  <c r="AN315" i="84"/>
  <c r="AM315" i="84"/>
  <c r="BK317" i="84"/>
  <c r="AJ318" i="84"/>
  <c r="BJ320" i="84"/>
  <c r="CS320" i="84"/>
  <c r="AJ322" i="84"/>
  <c r="BK338" i="84"/>
  <c r="AN338" i="84" s="1"/>
  <c r="AM341" i="84"/>
  <c r="AI341" i="84"/>
  <c r="BK341" i="84"/>
  <c r="AG341" i="84" s="1"/>
  <c r="BK348" i="84"/>
  <c r="AN350" i="84"/>
  <c r="CS363" i="84"/>
  <c r="BN366" i="84"/>
  <c r="BB366" i="84" s="1"/>
  <c r="BE366" i="84" s="1"/>
  <c r="AJ366" i="84"/>
  <c r="AF366" i="84"/>
  <c r="BN381" i="84"/>
  <c r="BB381" i="84" s="1"/>
  <c r="CS305" i="84"/>
  <c r="BJ305" i="84"/>
  <c r="AJ309" i="84"/>
  <c r="AF309" i="84"/>
  <c r="CS316" i="84"/>
  <c r="AJ319" i="84"/>
  <c r="AF319" i="84"/>
  <c r="BE329" i="84"/>
  <c r="AN331" i="84"/>
  <c r="AM332" i="84"/>
  <c r="AI332" i="84"/>
  <c r="BE339" i="84"/>
  <c r="BK362" i="84"/>
  <c r="CS278" i="84"/>
  <c r="AO282" i="84"/>
  <c r="AO289" i="84"/>
  <c r="AO288" i="84" s="1"/>
  <c r="CS290" i="84"/>
  <c r="AJ299" i="84"/>
  <c r="AJ300" i="84"/>
  <c r="CJ306" i="84"/>
  <c r="CK306" i="84" s="1"/>
  <c r="BN307" i="84"/>
  <c r="BB307" i="84" s="1"/>
  <c r="BE307" i="84" s="1"/>
  <c r="AF308" i="84"/>
  <c r="BN308" i="84"/>
  <c r="BB308" i="84" s="1"/>
  <c r="BJ310" i="84"/>
  <c r="CS310" i="84"/>
  <c r="AJ323" i="84"/>
  <c r="AZ335" i="84"/>
  <c r="BE335" i="84" s="1"/>
  <c r="AI340" i="84"/>
  <c r="AJ341" i="84"/>
  <c r="AI350" i="84"/>
  <c r="BN354" i="84"/>
  <c r="BB354" i="84" s="1"/>
  <c r="BE357" i="84"/>
  <c r="AI362" i="84"/>
  <c r="BK365" i="84"/>
  <c r="AN365" i="84" s="1"/>
  <c r="AI365" i="84"/>
  <c r="BN370" i="84"/>
  <c r="BB370" i="84" s="1"/>
  <c r="BE370" i="84" s="1"/>
  <c r="BJ377" i="84"/>
  <c r="CS377" i="84"/>
  <c r="I377" i="84"/>
  <c r="BB377" i="84"/>
  <c r="I402" i="84"/>
  <c r="CM399" i="84"/>
  <c r="BJ402" i="84"/>
  <c r="AJ402" i="84" s="1"/>
  <c r="BV274" i="84"/>
  <c r="BN282" i="84"/>
  <c r="AJ289" i="84"/>
  <c r="BN289" i="84"/>
  <c r="AX293" i="84"/>
  <c r="AX287" i="84" s="1"/>
  <c r="AJ298" i="84"/>
  <c r="AZ299" i="84"/>
  <c r="BN313" i="84"/>
  <c r="BB313" i="84" s="1"/>
  <c r="BN314" i="84"/>
  <c r="BB314" i="84" s="1"/>
  <c r="AZ323" i="84"/>
  <c r="CS339" i="84"/>
  <c r="AI349" i="84"/>
  <c r="AZ358" i="84"/>
  <c r="AJ362" i="84"/>
  <c r="BK380" i="84"/>
  <c r="AN380" i="84"/>
  <c r="AG428" i="84"/>
  <c r="I427" i="84"/>
  <c r="P281" i="84"/>
  <c r="AJ292" i="84"/>
  <c r="BN292" i="84"/>
  <c r="BB292" i="84" s="1"/>
  <c r="BE292" i="84" s="1"/>
  <c r="AY293" i="84"/>
  <c r="BJ294" i="84"/>
  <c r="BN296" i="84"/>
  <c r="BB296" i="84" s="1"/>
  <c r="BE296" i="84" s="1"/>
  <c r="BN297" i="84"/>
  <c r="BB297" i="84" s="1"/>
  <c r="BE297" i="84" s="1"/>
  <c r="K299" i="84"/>
  <c r="L299" i="84" s="1"/>
  <c r="CS306" i="84"/>
  <c r="I316" i="84"/>
  <c r="AI325" i="84"/>
  <c r="AN325" i="84"/>
  <c r="I326" i="84"/>
  <c r="CS327" i="84"/>
  <c r="AM328" i="84"/>
  <c r="AO333" i="84"/>
  <c r="AN341" i="84"/>
  <c r="BK349" i="84"/>
  <c r="AN349" i="84" s="1"/>
  <c r="AF351" i="84"/>
  <c r="AN352" i="84"/>
  <c r="AI352" i="84"/>
  <c r="AJ372" i="84"/>
  <c r="BN372" i="84"/>
  <c r="BB372" i="84" s="1"/>
  <c r="J376" i="84"/>
  <c r="K376" i="84" s="1"/>
  <c r="L376" i="84" s="1"/>
  <c r="AM376" i="84" s="1"/>
  <c r="CS376" i="84"/>
  <c r="I305" i="84"/>
  <c r="I307" i="84"/>
  <c r="BK324" i="84"/>
  <c r="AH324" i="84" s="1"/>
  <c r="AN324" i="84"/>
  <c r="BJ327" i="84"/>
  <c r="BJ330" i="84"/>
  <c r="BE331" i="84"/>
  <c r="BE344" i="84"/>
  <c r="BE347" i="84"/>
  <c r="I348" i="84"/>
  <c r="AI348" i="84" s="1"/>
  <c r="CS348" i="84"/>
  <c r="AH365" i="84"/>
  <c r="CR400" i="84"/>
  <c r="CP399" i="84"/>
  <c r="CP398" i="84" s="1"/>
  <c r="AR274" i="84"/>
  <c r="S281" i="84"/>
  <c r="BN284" i="84"/>
  <c r="BB284" i="84" s="1"/>
  <c r="BE284" i="84" s="1"/>
  <c r="AT287" i="84"/>
  <c r="S288" i="84"/>
  <c r="S287" i="84" s="1"/>
  <c r="AM290" i="84"/>
  <c r="BA293" i="84"/>
  <c r="BA287" i="84" s="1"/>
  <c r="BA274" i="84" s="1"/>
  <c r="CP293" i="84"/>
  <c r="CR295" i="84"/>
  <c r="J295" i="84" s="1"/>
  <c r="CR307" i="84"/>
  <c r="J307" i="84" s="1"/>
  <c r="CS309" i="84"/>
  <c r="AJ312" i="84"/>
  <c r="CS313" i="84"/>
  <c r="CS314" i="84"/>
  <c r="AJ317" i="84"/>
  <c r="AF324" i="84"/>
  <c r="K327" i="84"/>
  <c r="L327" i="84" s="1"/>
  <c r="CS332" i="84"/>
  <c r="CS334" i="84"/>
  <c r="BJ334" i="84"/>
  <c r="BN337" i="84"/>
  <c r="BB337" i="84" s="1"/>
  <c r="K340" i="84"/>
  <c r="L340" i="84" s="1"/>
  <c r="AM340" i="84" s="1"/>
  <c r="AG340" i="84"/>
  <c r="AH340" i="84"/>
  <c r="AF352" i="84"/>
  <c r="BN358" i="84"/>
  <c r="BB358" i="84" s="1"/>
  <c r="AJ358" i="84"/>
  <c r="AP399" i="84"/>
  <c r="CR283" i="84"/>
  <c r="CQ293" i="84"/>
  <c r="CS296" i="84"/>
  <c r="AN300" i="84"/>
  <c r="AI300" i="84"/>
  <c r="CR313" i="84"/>
  <c r="J313" i="84" s="1"/>
  <c r="AZ317" i="84"/>
  <c r="BE317" i="84" s="1"/>
  <c r="BK318" i="84"/>
  <c r="AG318" i="84" s="1"/>
  <c r="AN318" i="84"/>
  <c r="BK322" i="84"/>
  <c r="AG322" i="84" s="1"/>
  <c r="BB324" i="84"/>
  <c r="BE324" i="84" s="1"/>
  <c r="CS324" i="84"/>
  <c r="BN325" i="84"/>
  <c r="BB325" i="84" s="1"/>
  <c r="BE325" i="84" s="1"/>
  <c r="AH328" i="84"/>
  <c r="AJ331" i="84"/>
  <c r="CS351" i="84"/>
  <c r="BN357" i="84"/>
  <c r="BB357" i="84" s="1"/>
  <c r="BN359" i="84"/>
  <c r="BB359" i="84" s="1"/>
  <c r="BE359" i="84" s="1"/>
  <c r="AH360" i="84"/>
  <c r="AG369" i="84"/>
  <c r="AH369" i="84"/>
  <c r="BJ370" i="84"/>
  <c r="AJ370" i="84" s="1"/>
  <c r="CS370" i="84"/>
  <c r="I370" i="84"/>
  <c r="BE375" i="84"/>
  <c r="BE377" i="84"/>
  <c r="K393" i="84"/>
  <c r="L393" i="84" s="1"/>
  <c r="AY408" i="84"/>
  <c r="AY398" i="84" s="1"/>
  <c r="AZ410" i="84"/>
  <c r="AM453" i="84"/>
  <c r="BK453" i="84"/>
  <c r="AN453" i="84" s="1"/>
  <c r="AJ453" i="84"/>
  <c r="AZ337" i="84"/>
  <c r="BN338" i="84"/>
  <c r="BB338" i="84" s="1"/>
  <c r="BE338" i="84" s="1"/>
  <c r="AJ339" i="84"/>
  <c r="BN348" i="84"/>
  <c r="BB348" i="84" s="1"/>
  <c r="AJ349" i="84"/>
  <c r="AH350" i="84"/>
  <c r="K352" i="84"/>
  <c r="L352" i="84" s="1"/>
  <c r="AM352" i="84" s="1"/>
  <c r="BN355" i="84"/>
  <c r="BB355" i="84" s="1"/>
  <c r="BE355" i="84" s="1"/>
  <c r="AJ360" i="84"/>
  <c r="AF365" i="84"/>
  <c r="BN365" i="84"/>
  <c r="BB365" i="84" s="1"/>
  <c r="BE365" i="84" s="1"/>
  <c r="AI378" i="84"/>
  <c r="BK378" i="84"/>
  <c r="AN378" i="84"/>
  <c r="AJ383" i="84"/>
  <c r="BE407" i="84"/>
  <c r="BN410" i="84"/>
  <c r="BB410" i="84" s="1"/>
  <c r="P408" i="84"/>
  <c r="BE360" i="84"/>
  <c r="CS366" i="84"/>
  <c r="J366" i="84"/>
  <c r="K366" i="84" s="1"/>
  <c r="L366" i="84" s="1"/>
  <c r="AM366" i="84" s="1"/>
  <c r="BJ384" i="84"/>
  <c r="CS384" i="84"/>
  <c r="I384" i="84"/>
  <c r="I385" i="84"/>
  <c r="BJ385" i="84"/>
  <c r="AJ385" i="84" s="1"/>
  <c r="BJ391" i="84"/>
  <c r="CS391" i="84"/>
  <c r="BK392" i="84"/>
  <c r="AN392" i="84"/>
  <c r="J394" i="84"/>
  <c r="K394" i="84" s="1"/>
  <c r="L394" i="84" s="1"/>
  <c r="CS394" i="84"/>
  <c r="BK397" i="84"/>
  <c r="AG397" i="84" s="1"/>
  <c r="S398" i="84"/>
  <c r="AI453" i="84"/>
  <c r="CN360" i="84"/>
  <c r="CR360" i="84" s="1"/>
  <c r="BW408" i="84"/>
  <c r="I416" i="84"/>
  <c r="CS416" i="84"/>
  <c r="BJ416" i="84"/>
  <c r="AJ416" i="84" s="1"/>
  <c r="N427" i="84"/>
  <c r="AL428" i="84"/>
  <c r="AL427" i="84" s="1"/>
  <c r="CA426" i="84"/>
  <c r="CA422" i="84" s="1"/>
  <c r="I337" i="84"/>
  <c r="CS337" i="84"/>
  <c r="I338" i="84"/>
  <c r="CS338" i="84"/>
  <c r="AI343" i="84"/>
  <c r="AF369" i="84"/>
  <c r="BN369" i="84"/>
  <c r="BB369" i="84" s="1"/>
  <c r="BE369" i="84" s="1"/>
  <c r="AF374" i="84"/>
  <c r="AI376" i="84"/>
  <c r="BK376" i="84"/>
  <c r="AG376" i="84" s="1"/>
  <c r="BE384" i="84"/>
  <c r="CS385" i="84"/>
  <c r="AG389" i="84"/>
  <c r="K391" i="84"/>
  <c r="L391" i="84" s="1"/>
  <c r="BE405" i="84"/>
  <c r="T426" i="84"/>
  <c r="T422" i="84" s="1"/>
  <c r="CJ449" i="84"/>
  <c r="CF448" i="84"/>
  <c r="CN449" i="84"/>
  <c r="CM288" i="84"/>
  <c r="I317" i="84"/>
  <c r="AO326" i="84"/>
  <c r="CJ328" i="84"/>
  <c r="CK328" i="84" s="1"/>
  <c r="CJ332" i="84"/>
  <c r="CK332" i="84" s="1"/>
  <c r="I335" i="84"/>
  <c r="BJ336" i="84"/>
  <c r="K339" i="84"/>
  <c r="L339" i="84" s="1"/>
  <c r="AF339" i="84" s="1"/>
  <c r="CS344" i="84"/>
  <c r="BJ344" i="84"/>
  <c r="AJ344" i="84" s="1"/>
  <c r="CR347" i="84"/>
  <c r="J347" i="84" s="1"/>
  <c r="AJ350" i="84"/>
  <c r="AZ351" i="84"/>
  <c r="BE351" i="84" s="1"/>
  <c r="AO353" i="84"/>
  <c r="CR361" i="84"/>
  <c r="AI372" i="84"/>
  <c r="AO383" i="84"/>
  <c r="K389" i="84"/>
  <c r="L389" i="84" s="1"/>
  <c r="AF389" i="84" s="1"/>
  <c r="BN394" i="84"/>
  <c r="BB394" i="84" s="1"/>
  <c r="AJ394" i="84"/>
  <c r="CK424" i="84"/>
  <c r="AA426" i="84"/>
  <c r="AA422" i="84" s="1"/>
  <c r="CS471" i="84"/>
  <c r="J471" i="84"/>
  <c r="K471" i="84" s="1"/>
  <c r="L471" i="84" s="1"/>
  <c r="AM471" i="84" s="1"/>
  <c r="AG309" i="84"/>
  <c r="AG319" i="84"/>
  <c r="I325" i="84"/>
  <c r="AG328" i="84"/>
  <c r="BN330" i="84"/>
  <c r="BB330" i="84" s="1"/>
  <c r="BE330" i="84" s="1"/>
  <c r="AG331" i="84"/>
  <c r="I347" i="84"/>
  <c r="AZ350" i="84"/>
  <c r="BE350" i="84" s="1"/>
  <c r="AJ352" i="84"/>
  <c r="CS355" i="84"/>
  <c r="BJ355" i="84"/>
  <c r="BN356" i="84"/>
  <c r="BB356" i="84" s="1"/>
  <c r="BE356" i="84" s="1"/>
  <c r="BN363" i="84"/>
  <c r="BB363" i="84" s="1"/>
  <c r="BE363" i="84" s="1"/>
  <c r="AI369" i="84"/>
  <c r="BK369" i="84"/>
  <c r="AN369" i="84" s="1"/>
  <c r="BN371" i="84"/>
  <c r="BB371" i="84" s="1"/>
  <c r="BE371" i="84"/>
  <c r="AG372" i="84"/>
  <c r="I380" i="84"/>
  <c r="CS380" i="84"/>
  <c r="BN383" i="84"/>
  <c r="BB383" i="84" s="1"/>
  <c r="BE383" i="84" s="1"/>
  <c r="AI390" i="84"/>
  <c r="BK390" i="84"/>
  <c r="CS457" i="84"/>
  <c r="BJ457" i="84"/>
  <c r="I457" i="84"/>
  <c r="CM456" i="84"/>
  <c r="AH298" i="84"/>
  <c r="AH309" i="84"/>
  <c r="AH319" i="84"/>
  <c r="AH331" i="84"/>
  <c r="BN336" i="84"/>
  <c r="BB336" i="84" s="1"/>
  <c r="BE336" i="84" s="1"/>
  <c r="AZ341" i="84"/>
  <c r="BE341" i="84" s="1"/>
  <c r="AO343" i="84"/>
  <c r="CR344" i="84"/>
  <c r="J344" i="84" s="1"/>
  <c r="BN346" i="84"/>
  <c r="BB346" i="84" s="1"/>
  <c r="BE346" i="84" s="1"/>
  <c r="AH351" i="84"/>
  <c r="BJ359" i="84"/>
  <c r="AJ359" i="84" s="1"/>
  <c r="BK366" i="84"/>
  <c r="AN366" i="84" s="1"/>
  <c r="AI366" i="84"/>
  <c r="AJ380" i="84"/>
  <c r="AG382" i="84"/>
  <c r="BE385" i="84"/>
  <c r="CS386" i="84"/>
  <c r="J386" i="84"/>
  <c r="K386" i="84" s="1"/>
  <c r="L386" i="84" s="1"/>
  <c r="AF386" i="84" s="1"/>
  <c r="BK388" i="84"/>
  <c r="AN389" i="84"/>
  <c r="AM389" i="84"/>
  <c r="AI389" i="84"/>
  <c r="BE403" i="84"/>
  <c r="CR409" i="84"/>
  <c r="BK411" i="84"/>
  <c r="AN411" i="84"/>
  <c r="AN301" i="84"/>
  <c r="BJ329" i="84"/>
  <c r="AJ338" i="84"/>
  <c r="CS345" i="84"/>
  <c r="BJ345" i="84"/>
  <c r="AJ348" i="84"/>
  <c r="I359" i="84"/>
  <c r="CR362" i="84"/>
  <c r="J362" i="84" s="1"/>
  <c r="K362" i="84" s="1"/>
  <c r="L362" i="84" s="1"/>
  <c r="AM362" i="84" s="1"/>
  <c r="BE382" i="84"/>
  <c r="BN385" i="84"/>
  <c r="BB385" i="84" s="1"/>
  <c r="AH386" i="84"/>
  <c r="CN429" i="84"/>
  <c r="CR429" i="84" s="1"/>
  <c r="J429" i="84" s="1"/>
  <c r="K429" i="84" s="1"/>
  <c r="L429" i="84" s="1"/>
  <c r="CJ429" i="84"/>
  <c r="CK429" i="84" s="1"/>
  <c r="BN469" i="84"/>
  <c r="BB469" i="84" s="1"/>
  <c r="BE469" i="84" s="1"/>
  <c r="AJ469" i="84"/>
  <c r="CN342" i="84"/>
  <c r="CR342" i="84" s="1"/>
  <c r="CJ342" i="84"/>
  <c r="CK342" i="84" s="1"/>
  <c r="CR345" i="84"/>
  <c r="J345" i="84" s="1"/>
  <c r="K345" i="84" s="1"/>
  <c r="L345" i="84" s="1"/>
  <c r="AJ365" i="84"/>
  <c r="BN376" i="84"/>
  <c r="BB376" i="84" s="1"/>
  <c r="BE376" i="84" s="1"/>
  <c r="AO377" i="84"/>
  <c r="CS389" i="84"/>
  <c r="BE418" i="84"/>
  <c r="AZ454" i="84"/>
  <c r="AW451" i="84"/>
  <c r="BJ337" i="84"/>
  <c r="AJ337" i="84" s="1"/>
  <c r="BJ339" i="84"/>
  <c r="I344" i="84"/>
  <c r="BJ347" i="84"/>
  <c r="AJ347" i="84" s="1"/>
  <c r="BE367" i="84"/>
  <c r="CS368" i="84"/>
  <c r="AJ374" i="84"/>
  <c r="AN379" i="84"/>
  <c r="AG379" i="84"/>
  <c r="AK399" i="84"/>
  <c r="AK398" i="84" s="1"/>
  <c r="AG404" i="84"/>
  <c r="AN404" i="84"/>
  <c r="AI404" i="84"/>
  <c r="AJ412" i="84"/>
  <c r="BN412" i="84"/>
  <c r="BB412" i="84" s="1"/>
  <c r="BE412" i="84" s="1"/>
  <c r="AF412" i="84"/>
  <c r="BK414" i="84"/>
  <c r="AH414" i="84" s="1"/>
  <c r="AN414" i="84"/>
  <c r="AF414" i="84"/>
  <c r="AI414" i="84"/>
  <c r="AM414" i="84"/>
  <c r="AJ414" i="84"/>
  <c r="AO431" i="84"/>
  <c r="BM430" i="84"/>
  <c r="AO437" i="84"/>
  <c r="CN472" i="84"/>
  <c r="CR472" i="84" s="1"/>
  <c r="CJ472" i="84"/>
  <c r="CK472" i="84" s="1"/>
  <c r="AO401" i="84"/>
  <c r="BM399" i="84"/>
  <c r="BN402" i="84"/>
  <c r="BB402" i="84" s="1"/>
  <c r="BN407" i="84"/>
  <c r="BB407" i="84" s="1"/>
  <c r="AJ407" i="84"/>
  <c r="CK409" i="84"/>
  <c r="BQ426" i="84"/>
  <c r="BQ422" i="84" s="1"/>
  <c r="BK446" i="84"/>
  <c r="AJ446" i="84"/>
  <c r="BE461" i="84"/>
  <c r="CS409" i="84"/>
  <c r="BJ409" i="84"/>
  <c r="BN420" i="84"/>
  <c r="BB420" i="84" s="1"/>
  <c r="AJ420" i="84"/>
  <c r="H422" i="84"/>
  <c r="CR424" i="84"/>
  <c r="CS436" i="84"/>
  <c r="BW449" i="84"/>
  <c r="BW448" i="84" s="1"/>
  <c r="CN450" i="84"/>
  <c r="CR450" i="84" s="1"/>
  <c r="CJ450" i="84"/>
  <c r="CK450" i="84" s="1"/>
  <c r="BN501" i="84"/>
  <c r="BB501" i="84" s="1"/>
  <c r="AJ501" i="84"/>
  <c r="AZ381" i="84"/>
  <c r="BE381" i="84" s="1"/>
  <c r="AN386" i="84"/>
  <c r="AH394" i="84"/>
  <c r="AG394" i="84"/>
  <c r="B399" i="84"/>
  <c r="BJ406" i="84"/>
  <c r="Q408" i="84"/>
  <c r="BK412" i="84"/>
  <c r="AG412" i="84" s="1"/>
  <c r="AN412" i="84"/>
  <c r="AJ415" i="84"/>
  <c r="J421" i="84"/>
  <c r="K421" i="84" s="1"/>
  <c r="L421" i="84" s="1"/>
  <c r="AM421" i="84" s="1"/>
  <c r="CS421" i="84"/>
  <c r="CV426" i="84"/>
  <c r="CV422" i="84" s="1"/>
  <c r="AO446" i="84"/>
  <c r="AE443" i="84"/>
  <c r="AJ397" i="84"/>
  <c r="BE397" i="84"/>
  <c r="CF398" i="84"/>
  <c r="AL399" i="84"/>
  <c r="AL398" i="84" s="1"/>
  <c r="K419" i="84"/>
  <c r="L419" i="84" s="1"/>
  <c r="AF419" i="84" s="1"/>
  <c r="AG419" i="84"/>
  <c r="B422" i="84"/>
  <c r="J457" i="84"/>
  <c r="AG350" i="84"/>
  <c r="AZ374" i="84"/>
  <c r="BE374" i="84" s="1"/>
  <c r="AN382" i="84"/>
  <c r="AO386" i="84"/>
  <c r="BQ398" i="84"/>
  <c r="I401" i="84"/>
  <c r="CS401" i="84"/>
  <c r="BJ401" i="84"/>
  <c r="AJ401" i="84" s="1"/>
  <c r="K405" i="84"/>
  <c r="L405" i="84" s="1"/>
  <c r="CM408" i="84"/>
  <c r="BN421" i="84"/>
  <c r="BB421" i="84" s="1"/>
  <c r="BE421" i="84" s="1"/>
  <c r="AF421" i="84"/>
  <c r="AZ429" i="84"/>
  <c r="BE429" i="84" s="1"/>
  <c r="AW427" i="84"/>
  <c r="AZ458" i="84"/>
  <c r="AW456" i="84"/>
  <c r="BN378" i="84"/>
  <c r="BB378" i="84" s="1"/>
  <c r="BE378" i="84" s="1"/>
  <c r="AJ390" i="84"/>
  <c r="BJ393" i="84"/>
  <c r="CS393" i="84"/>
  <c r="AT398" i="84"/>
  <c r="CR401" i="84"/>
  <c r="J401" i="84" s="1"/>
  <c r="AN403" i="84"/>
  <c r="AH403" i="84"/>
  <c r="CR410" i="84"/>
  <c r="BE413" i="84"/>
  <c r="CI422" i="84"/>
  <c r="AO433" i="84"/>
  <c r="BK452" i="84"/>
  <c r="CS467" i="84"/>
  <c r="J467" i="84"/>
  <c r="BQ475" i="84"/>
  <c r="BW399" i="84"/>
  <c r="BW398" i="84" s="1"/>
  <c r="BK407" i="84"/>
  <c r="CR411" i="84"/>
  <c r="J411" i="84" s="1"/>
  <c r="K411" i="84" s="1"/>
  <c r="L411" i="84" s="1"/>
  <c r="AZ416" i="84"/>
  <c r="CN420" i="84"/>
  <c r="CR420" i="84" s="1"/>
  <c r="J420" i="84" s="1"/>
  <c r="CJ420" i="84"/>
  <c r="CK420" i="84" s="1"/>
  <c r="AT422" i="84"/>
  <c r="P423" i="84"/>
  <c r="BN424" i="84"/>
  <c r="AJ424" i="84"/>
  <c r="BK428" i="84"/>
  <c r="AH428" i="84" s="1"/>
  <c r="BE431" i="84"/>
  <c r="CQ439" i="84"/>
  <c r="BK442" i="84"/>
  <c r="AH442" i="84" s="1"/>
  <c r="BN387" i="84"/>
  <c r="BB387" i="84" s="1"/>
  <c r="BE387" i="84" s="1"/>
  <c r="AO395" i="84"/>
  <c r="BU399" i="84"/>
  <c r="BU398" i="84" s="1"/>
  <c r="CJ399" i="84"/>
  <c r="BN401" i="84"/>
  <c r="BB401" i="84" s="1"/>
  <c r="CN403" i="84"/>
  <c r="CR403" i="84" s="1"/>
  <c r="CJ403" i="84"/>
  <c r="CK403" i="84" s="1"/>
  <c r="CK399" i="84" s="1"/>
  <c r="BD408" i="84"/>
  <c r="BD398" i="84" s="1"/>
  <c r="BJ410" i="84"/>
  <c r="I410" i="84"/>
  <c r="BK415" i="84"/>
  <c r="BE419" i="84"/>
  <c r="Q423" i="84"/>
  <c r="BK424" i="84"/>
  <c r="AN424" i="84" s="1"/>
  <c r="AI424" i="84"/>
  <c r="BN434" i="84"/>
  <c r="CJ435" i="84"/>
  <c r="CK435" i="84" s="1"/>
  <c r="K438" i="84"/>
  <c r="L438" i="84" s="1"/>
  <c r="BA476" i="84"/>
  <c r="AO370" i="84"/>
  <c r="CS374" i="84"/>
  <c r="J374" i="84"/>
  <c r="K374" i="84" s="1"/>
  <c r="L374" i="84" s="1"/>
  <c r="AM374" i="84" s="1"/>
  <c r="AH382" i="84"/>
  <c r="AZ388" i="84"/>
  <c r="BE388" i="84" s="1"/>
  <c r="AI394" i="84"/>
  <c r="N408" i="84"/>
  <c r="N398" i="84" s="1"/>
  <c r="AP408" i="84"/>
  <c r="CS418" i="84"/>
  <c r="BB428" i="84"/>
  <c r="BB427" i="84" s="1"/>
  <c r="BN427" i="84"/>
  <c r="R443" i="84"/>
  <c r="CS367" i="84"/>
  <c r="K372" i="84"/>
  <c r="L372" i="84" s="1"/>
  <c r="AG374" i="84"/>
  <c r="CS378" i="84"/>
  <c r="AI381" i="84"/>
  <c r="K383" i="84"/>
  <c r="L383" i="84" s="1"/>
  <c r="AG383" i="84"/>
  <c r="BK383" i="84"/>
  <c r="AN383" i="84" s="1"/>
  <c r="AO384" i="84"/>
  <c r="P399" i="84"/>
  <c r="AZ400" i="84"/>
  <c r="AW399" i="84"/>
  <c r="BN403" i="84"/>
  <c r="BB403" i="84" s="1"/>
  <c r="AJ403" i="84"/>
  <c r="CQ408" i="84"/>
  <c r="BE414" i="84"/>
  <c r="BN415" i="84"/>
  <c r="BB415" i="84" s="1"/>
  <c r="CR417" i="84"/>
  <c r="CJ418" i="84"/>
  <c r="BN425" i="84"/>
  <c r="BB425" i="84" s="1"/>
  <c r="CR432" i="84"/>
  <c r="J432" i="84" s="1"/>
  <c r="CJ433" i="84"/>
  <c r="CN433" i="84"/>
  <c r="CF430" i="84"/>
  <c r="CF439" i="84"/>
  <c r="CN440" i="84"/>
  <c r="CJ440" i="84"/>
  <c r="BD439" i="84"/>
  <c r="AG442" i="84"/>
  <c r="CO443" i="84"/>
  <c r="BW482" i="84"/>
  <c r="BW478" i="84" s="1"/>
  <c r="BU478" i="84"/>
  <c r="CR406" i="84"/>
  <c r="AZ420" i="84"/>
  <c r="CM427" i="84"/>
  <c r="BD430" i="84"/>
  <c r="B430" i="84"/>
  <c r="BN435" i="84"/>
  <c r="BB435" i="84" s="1"/>
  <c r="AJ435" i="84"/>
  <c r="AY430" i="84"/>
  <c r="AW439" i="84"/>
  <c r="AZ440" i="84"/>
  <c r="CM443" i="84"/>
  <c r="I444" i="84"/>
  <c r="AI459" i="84"/>
  <c r="AN459" i="84"/>
  <c r="BK459" i="84"/>
  <c r="AH459" i="84" s="1"/>
  <c r="J474" i="84"/>
  <c r="K474" i="84" s="1"/>
  <c r="L474" i="84" s="1"/>
  <c r="AM474" i="84" s="1"/>
  <c r="CS474" i="84"/>
  <c r="AZ491" i="84"/>
  <c r="AW488" i="84"/>
  <c r="BM408" i="84"/>
  <c r="BJ420" i="84"/>
  <c r="I420" i="84"/>
  <c r="CP423" i="84"/>
  <c r="BY426" i="84"/>
  <c r="BY422" i="84" s="1"/>
  <c r="P427" i="84"/>
  <c r="CJ428" i="84"/>
  <c r="CF427" i="84"/>
  <c r="CJ437" i="84"/>
  <c r="CK437" i="84" s="1"/>
  <c r="CN437" i="84"/>
  <c r="CR437" i="84" s="1"/>
  <c r="AL440" i="84"/>
  <c r="AL439" i="84" s="1"/>
  <c r="N439" i="84"/>
  <c r="CP443" i="84"/>
  <c r="AW448" i="84"/>
  <c r="AZ449" i="84"/>
  <c r="BA456" i="84"/>
  <c r="BA426" i="84" s="1"/>
  <c r="BA422" i="84" s="1"/>
  <c r="AJ459" i="84"/>
  <c r="AM419" i="84"/>
  <c r="BR422" i="84"/>
  <c r="BD423" i="84"/>
  <c r="R426" i="84"/>
  <c r="R422" i="84" s="1"/>
  <c r="BI426" i="84"/>
  <c r="BI422" i="84" s="1"/>
  <c r="BZ426" i="84"/>
  <c r="BZ422" i="84" s="1"/>
  <c r="AK430" i="84"/>
  <c r="AK426" i="84" s="1"/>
  <c r="AK422" i="84" s="1"/>
  <c r="BJ434" i="84"/>
  <c r="BK441" i="84"/>
  <c r="AN441" i="84" s="1"/>
  <c r="AI441" i="84"/>
  <c r="AY443" i="84"/>
  <c r="CQ443" i="84"/>
  <c r="CS446" i="84"/>
  <c r="I464" i="84"/>
  <c r="BJ464" i="84"/>
  <c r="BB464" i="84"/>
  <c r="B475" i="84"/>
  <c r="B476" i="84"/>
  <c r="AD399" i="84"/>
  <c r="AD398" i="84" s="1"/>
  <c r="AO409" i="84"/>
  <c r="BN411" i="84"/>
  <c r="BB411" i="84" s="1"/>
  <c r="BE411" i="84" s="1"/>
  <c r="I415" i="84"/>
  <c r="CS415" i="84"/>
  <c r="AC422" i="84"/>
  <c r="CN428" i="84"/>
  <c r="U426" i="84"/>
  <c r="U422" i="84" s="1"/>
  <c r="K432" i="84"/>
  <c r="L432" i="84" s="1"/>
  <c r="AM432" i="84" s="1"/>
  <c r="CR434" i="84"/>
  <c r="J434" i="84" s="1"/>
  <c r="K434" i="84" s="1"/>
  <c r="L434" i="84" s="1"/>
  <c r="Q439" i="84"/>
  <c r="I439" i="84"/>
  <c r="AZ444" i="84"/>
  <c r="I446" i="84"/>
  <c r="CR446" i="84"/>
  <c r="J446" i="84" s="1"/>
  <c r="CK451" i="84"/>
  <c r="AM459" i="84"/>
  <c r="AJ466" i="84"/>
  <c r="BN466" i="84"/>
  <c r="BB466" i="84" s="1"/>
  <c r="BE466" i="84" s="1"/>
  <c r="AF466" i="84"/>
  <c r="BM488" i="84"/>
  <c r="J381" i="84"/>
  <c r="BP398" i="84"/>
  <c r="CE398" i="84"/>
  <c r="AO406" i="84"/>
  <c r="BN409" i="84"/>
  <c r="CO408" i="84"/>
  <c r="CO398" i="84" s="1"/>
  <c r="BK413" i="84"/>
  <c r="AH413" i="84" s="1"/>
  <c r="AN413" i="84"/>
  <c r="AG417" i="84"/>
  <c r="AN418" i="84"/>
  <c r="BK418" i="84"/>
  <c r="AH418" i="84" s="1"/>
  <c r="AI418" i="84"/>
  <c r="CT426" i="84"/>
  <c r="CT422" i="84" s="1"/>
  <c r="I431" i="84"/>
  <c r="AJ433" i="84"/>
  <c r="AJ444" i="84"/>
  <c r="AJ449" i="84"/>
  <c r="P448" i="84"/>
  <c r="BN449" i="84"/>
  <c r="BW454" i="84"/>
  <c r="BW451" i="84" s="1"/>
  <c r="BE468" i="84"/>
  <c r="CR425" i="84"/>
  <c r="J425" i="84" s="1"/>
  <c r="V426" i="84"/>
  <c r="V422" i="84" s="1"/>
  <c r="N451" i="84"/>
  <c r="AF458" i="84"/>
  <c r="AJ458" i="84"/>
  <c r="P456" i="84"/>
  <c r="BN458" i="84"/>
  <c r="BB458" i="84" s="1"/>
  <c r="BN395" i="84"/>
  <c r="BB395" i="84" s="1"/>
  <c r="BE395" i="84" s="1"/>
  <c r="CN402" i="84"/>
  <c r="AE404" i="84"/>
  <c r="AO404" i="84" s="1"/>
  <c r="AW408" i="84"/>
  <c r="AG413" i="84"/>
  <c r="BN416" i="84"/>
  <c r="BB416" i="84" s="1"/>
  <c r="AI419" i="84"/>
  <c r="BM423" i="84"/>
  <c r="AO424" i="84"/>
  <c r="AO423" i="84" s="1"/>
  <c r="CJ425" i="84"/>
  <c r="CK425" i="84" s="1"/>
  <c r="W426" i="84"/>
  <c r="W422" i="84" s="1"/>
  <c r="AO429" i="84"/>
  <c r="AO427" i="84" s="1"/>
  <c r="AE427" i="84"/>
  <c r="CS429" i="84"/>
  <c r="CR431" i="84"/>
  <c r="AJ437" i="84"/>
  <c r="CR442" i="84"/>
  <c r="S443" i="84"/>
  <c r="AK456" i="84"/>
  <c r="Q456" i="84"/>
  <c r="AJ461" i="84"/>
  <c r="AF461" i="84"/>
  <c r="BN461" i="84"/>
  <c r="BB461" i="84" s="1"/>
  <c r="S408" i="84"/>
  <c r="CS413" i="84"/>
  <c r="AJ419" i="84"/>
  <c r="BK421" i="84"/>
  <c r="AI421" i="84"/>
  <c r="BC422" i="84"/>
  <c r="X426" i="84"/>
  <c r="X422" i="84" s="1"/>
  <c r="BJ429" i="84"/>
  <c r="AJ431" i="84"/>
  <c r="CK431" i="84"/>
  <c r="Q430" i="84"/>
  <c r="AZ436" i="84"/>
  <c r="BJ444" i="84"/>
  <c r="CQ451" i="84"/>
  <c r="I454" i="84"/>
  <c r="BJ454" i="84"/>
  <c r="AJ454" i="84" s="1"/>
  <c r="AD451" i="84"/>
  <c r="AD426" i="84" s="1"/>
  <c r="AN455" i="84"/>
  <c r="AL456" i="84"/>
  <c r="CO456" i="84"/>
  <c r="X398" i="84"/>
  <c r="AZ401" i="84"/>
  <c r="CR407" i="84"/>
  <c r="K413" i="84"/>
  <c r="L413" i="84" s="1"/>
  <c r="AI413" i="84"/>
  <c r="AZ417" i="84"/>
  <c r="AP423" i="84"/>
  <c r="AZ425" i="84"/>
  <c r="AW423" i="84"/>
  <c r="Y426" i="84"/>
  <c r="Y422" i="84" s="1"/>
  <c r="AJ428" i="84"/>
  <c r="AW430" i="84"/>
  <c r="CM430" i="84"/>
  <c r="AX430" i="84"/>
  <c r="BK431" i="84"/>
  <c r="CS432" i="84"/>
  <c r="I436" i="84"/>
  <c r="BJ436" i="84"/>
  <c r="CR454" i="84"/>
  <c r="J454" i="84" s="1"/>
  <c r="CN451" i="84"/>
  <c r="S456" i="84"/>
  <c r="AG500" i="84"/>
  <c r="J586" i="84"/>
  <c r="CS586" i="84"/>
  <c r="AZ522" i="84"/>
  <c r="BN437" i="84"/>
  <c r="BB437" i="84" s="1"/>
  <c r="BE437" i="84" s="1"/>
  <c r="AO438" i="84"/>
  <c r="AX439" i="84"/>
  <c r="B443" i="84"/>
  <c r="S448" i="84"/>
  <c r="BN454" i="84"/>
  <c r="BB454" i="84" s="1"/>
  <c r="AI455" i="84"/>
  <c r="R456" i="84"/>
  <c r="AI458" i="84"/>
  <c r="I460" i="84"/>
  <c r="CS460" i="84"/>
  <c r="BJ460" i="84"/>
  <c r="CN463" i="84"/>
  <c r="CR463" i="84" s="1"/>
  <c r="CJ463" i="84"/>
  <c r="AG466" i="84"/>
  <c r="BE467" i="84"/>
  <c r="CP508" i="84"/>
  <c r="CR513" i="84"/>
  <c r="J513" i="84" s="1"/>
  <c r="B522" i="84"/>
  <c r="B521" i="84"/>
  <c r="BE493" i="84"/>
  <c r="BN523" i="84"/>
  <c r="AJ523" i="84"/>
  <c r="P522" i="84"/>
  <c r="N423" i="84"/>
  <c r="AL424" i="84"/>
  <c r="AL423" i="84" s="1"/>
  <c r="BJ433" i="84"/>
  <c r="I433" i="84"/>
  <c r="AO444" i="84"/>
  <c r="BM443" i="84"/>
  <c r="AE448" i="84"/>
  <c r="AO449" i="84"/>
  <c r="AO448" i="84" s="1"/>
  <c r="BN452" i="84"/>
  <c r="AJ452" i="84"/>
  <c r="CM451" i="84"/>
  <c r="I452" i="84"/>
  <c r="AF453" i="84"/>
  <c r="AD456" i="84"/>
  <c r="BM456" i="84"/>
  <c r="AL478" i="84"/>
  <c r="CN479" i="84"/>
  <c r="CJ479" i="84"/>
  <c r="I482" i="84"/>
  <c r="CS482" i="84"/>
  <c r="BJ482" i="84"/>
  <c r="BU483" i="84"/>
  <c r="BW484" i="84"/>
  <c r="BW483" i="84" s="1"/>
  <c r="BN493" i="84"/>
  <c r="BB493" i="84" s="1"/>
  <c r="AJ493" i="84"/>
  <c r="AK443" i="84"/>
  <c r="AE456" i="84"/>
  <c r="BJ468" i="84"/>
  <c r="I468" i="84"/>
  <c r="BE472" i="84"/>
  <c r="AF474" i="84"/>
  <c r="BN474" i="84"/>
  <c r="BB474" i="84" s="1"/>
  <c r="BE474" i="84" s="1"/>
  <c r="AO478" i="84"/>
  <c r="J489" i="84"/>
  <c r="CS489" i="84"/>
  <c r="CJ497" i="84"/>
  <c r="CK497" i="84" s="1"/>
  <c r="CN497" i="84"/>
  <c r="CR497" i="84" s="1"/>
  <c r="AH503" i="84"/>
  <c r="AG503" i="84"/>
  <c r="AN503" i="84"/>
  <c r="K503" i="84"/>
  <c r="L503" i="84" s="1"/>
  <c r="AM503" i="84" s="1"/>
  <c r="BK449" i="84"/>
  <c r="CP456" i="84"/>
  <c r="BB460" i="84"/>
  <c r="BE460" i="84" s="1"/>
  <c r="AN461" i="84"/>
  <c r="CR462" i="84"/>
  <c r="CR465" i="84"/>
  <c r="CS466" i="84"/>
  <c r="BK471" i="84"/>
  <c r="CS481" i="84"/>
  <c r="Q486" i="84"/>
  <c r="AJ487" i="84"/>
  <c r="AJ486" i="84" s="1"/>
  <c r="BN487" i="84"/>
  <c r="O422" i="84"/>
  <c r="CP430" i="84"/>
  <c r="BW432" i="84"/>
  <c r="BW430" i="84" s="1"/>
  <c r="BU430" i="84"/>
  <c r="AZ438" i="84"/>
  <c r="BE438" i="84" s="1"/>
  <c r="CM439" i="84"/>
  <c r="CJ443" i="84"/>
  <c r="CR447" i="84"/>
  <c r="AH455" i="84"/>
  <c r="AG455" i="84"/>
  <c r="BD456" i="84"/>
  <c r="CQ456" i="84"/>
  <c r="AN458" i="84"/>
  <c r="AZ482" i="84"/>
  <c r="AW478" i="84"/>
  <c r="CN487" i="84"/>
  <c r="CJ487" i="84"/>
  <c r="J492" i="84"/>
  <c r="K492" i="84" s="1"/>
  <c r="L492" i="84" s="1"/>
  <c r="AM492" i="84" s="1"/>
  <c r="CS492" i="84"/>
  <c r="AJ413" i="84"/>
  <c r="AG414" i="84"/>
  <c r="AZ415" i="84"/>
  <c r="BE415" i="84" s="1"/>
  <c r="BP422" i="84"/>
  <c r="BJ425" i="84"/>
  <c r="P439" i="84"/>
  <c r="CN441" i="84"/>
  <c r="CR441" i="84" s="1"/>
  <c r="J441" i="84" s="1"/>
  <c r="K441" i="84" s="1"/>
  <c r="L441" i="84" s="1"/>
  <c r="AM441" i="84" s="1"/>
  <c r="CN444" i="84"/>
  <c r="CF443" i="84"/>
  <c r="AZ445" i="84"/>
  <c r="BE445" i="84" s="1"/>
  <c r="AL446" i="84"/>
  <c r="AL443" i="84" s="1"/>
  <c r="N443" i="84"/>
  <c r="AO458" i="84"/>
  <c r="CF456" i="84"/>
  <c r="CN458" i="84"/>
  <c r="AX456" i="84"/>
  <c r="K473" i="84"/>
  <c r="L473" i="84" s="1"/>
  <c r="AO420" i="84"/>
  <c r="AD423" i="84"/>
  <c r="AL430" i="84"/>
  <c r="BJ438" i="84"/>
  <c r="CO439" i="84"/>
  <c r="BE442" i="84"/>
  <c r="BN444" i="84"/>
  <c r="P451" i="84"/>
  <c r="J452" i="84"/>
  <c r="J451" i="84" s="1"/>
  <c r="AH461" i="84"/>
  <c r="AG461" i="84"/>
  <c r="AI469" i="84"/>
  <c r="BK469" i="84"/>
  <c r="AG469" i="84" s="1"/>
  <c r="AM469" i="84"/>
  <c r="B478" i="84"/>
  <c r="BN489" i="84"/>
  <c r="Q488" i="84"/>
  <c r="AI496" i="84"/>
  <c r="AZ497" i="84"/>
  <c r="BE497" i="84" s="1"/>
  <c r="CP488" i="84"/>
  <c r="CR468" i="84"/>
  <c r="J468" i="84" s="1"/>
  <c r="AZ487" i="84"/>
  <c r="CL507" i="84"/>
  <c r="CL475" i="84" s="1"/>
  <c r="AI511" i="84"/>
  <c r="AG550" i="84"/>
  <c r="AI550" i="84"/>
  <c r="AH550" i="84"/>
  <c r="AN550" i="84"/>
  <c r="BN447" i="84"/>
  <c r="BB447" i="84" s="1"/>
  <c r="BE447" i="84" s="1"/>
  <c r="BM448" i="84"/>
  <c r="AP451" i="84"/>
  <c r="AJ455" i="84"/>
  <c r="BN455" i="84"/>
  <c r="BB455" i="84" s="1"/>
  <c r="BE455" i="84" s="1"/>
  <c r="CJ468" i="84"/>
  <c r="CK468" i="84" s="1"/>
  <c r="I476" i="84"/>
  <c r="AX478" i="84"/>
  <c r="CM478" i="84"/>
  <c r="BJ479" i="84"/>
  <c r="BK480" i="84"/>
  <c r="AI480" i="84"/>
  <c r="I481" i="84"/>
  <c r="BK493" i="84"/>
  <c r="BK511" i="84"/>
  <c r="AG511" i="84" s="1"/>
  <c r="AJ500" i="84"/>
  <c r="BN500" i="84"/>
  <c r="BB500" i="84" s="1"/>
  <c r="BE500" i="84" s="1"/>
  <c r="AI500" i="84"/>
  <c r="BK500" i="84"/>
  <c r="AN500" i="84" s="1"/>
  <c r="J503" i="84"/>
  <c r="CS503" i="84"/>
  <c r="BE518" i="84"/>
  <c r="BA478" i="84"/>
  <c r="CM483" i="84"/>
  <c r="BJ484" i="84"/>
  <c r="I484" i="84"/>
  <c r="AI491" i="84"/>
  <c r="AY488" i="84"/>
  <c r="AZ509" i="84"/>
  <c r="AW508" i="84"/>
  <c r="CS473" i="84"/>
  <c r="BJ473" i="84"/>
  <c r="AE475" i="84"/>
  <c r="BU488" i="84"/>
  <c r="BK491" i="84"/>
  <c r="AG491" i="84" s="1"/>
  <c r="AH527" i="84"/>
  <c r="AG527" i="84"/>
  <c r="AI527" i="84"/>
  <c r="N456" i="84"/>
  <c r="BK462" i="84"/>
  <c r="AH462" i="84" s="1"/>
  <c r="K466" i="84"/>
  <c r="L466" i="84" s="1"/>
  <c r="AM466" i="84" s="1"/>
  <c r="CJ469" i="84"/>
  <c r="CK469" i="84" s="1"/>
  <c r="BN484" i="84"/>
  <c r="P483" i="84"/>
  <c r="AW486" i="84"/>
  <c r="AO488" i="84"/>
  <c r="BW488" i="84"/>
  <c r="BE510" i="84"/>
  <c r="BN453" i="84"/>
  <c r="BB453" i="84" s="1"/>
  <c r="BE453" i="84" s="1"/>
  <c r="AF457" i="84"/>
  <c r="BN457" i="84"/>
  <c r="AH458" i="84"/>
  <c r="AG458" i="84"/>
  <c r="BK465" i="84"/>
  <c r="AH465" i="84" s="1"/>
  <c r="AJ472" i="84"/>
  <c r="CN480" i="84"/>
  <c r="CR480" i="84" s="1"/>
  <c r="J480" i="84" s="1"/>
  <c r="CJ480" i="84"/>
  <c r="CK480" i="84" s="1"/>
  <c r="CA485" i="84"/>
  <c r="BE490" i="84"/>
  <c r="AJ491" i="84"/>
  <c r="AH493" i="84"/>
  <c r="CN493" i="84"/>
  <c r="CR493" i="84" s="1"/>
  <c r="BK494" i="84"/>
  <c r="BE495" i="84"/>
  <c r="CN499" i="84"/>
  <c r="CR499" i="84" s="1"/>
  <c r="J499" i="84" s="1"/>
  <c r="K499" i="84" s="1"/>
  <c r="L499" i="84" s="1"/>
  <c r="CR500" i="84"/>
  <c r="CR501" i="84"/>
  <c r="J527" i="84"/>
  <c r="K527" i="84" s="1"/>
  <c r="L527" i="84" s="1"/>
  <c r="AF527" i="84" s="1"/>
  <c r="CS527" i="84"/>
  <c r="I539" i="84"/>
  <c r="BJ539" i="84"/>
  <c r="BK445" i="84"/>
  <c r="AH445" i="84" s="1"/>
  <c r="BN446" i="84"/>
  <c r="BB446" i="84" s="1"/>
  <c r="BE446" i="84" s="1"/>
  <c r="AP456" i="84"/>
  <c r="AZ459" i="84"/>
  <c r="BE459" i="84" s="1"/>
  <c r="BU456" i="84"/>
  <c r="BW459" i="84"/>
  <c r="BW456" i="84" s="1"/>
  <c r="AZ464" i="84"/>
  <c r="BE464" i="84" s="1"/>
  <c r="CS469" i="84"/>
  <c r="BM478" i="84"/>
  <c r="CS480" i="84"/>
  <c r="I480" i="84"/>
  <c r="CO478" i="84"/>
  <c r="CJ501" i="84"/>
  <c r="CK501" i="84" s="1"/>
  <c r="BD451" i="84"/>
  <c r="BN465" i="84"/>
  <c r="BB465" i="84" s="1"/>
  <c r="BE465" i="84" s="1"/>
  <c r="AO468" i="84"/>
  <c r="AO456" i="84" s="1"/>
  <c r="AJ471" i="84"/>
  <c r="BN471" i="84"/>
  <c r="BB471" i="84" s="1"/>
  <c r="BE471" i="84" s="1"/>
  <c r="BB473" i="84"/>
  <c r="BE473" i="84" s="1"/>
  <c r="CR477" i="84"/>
  <c r="BN478" i="84"/>
  <c r="BB479" i="84"/>
  <c r="BE480" i="84"/>
  <c r="CU485" i="84"/>
  <c r="CU475" i="84" s="1"/>
  <c r="CU624" i="84" s="1"/>
  <c r="CF488" i="84"/>
  <c r="CF485" i="84" s="1"/>
  <c r="BJ489" i="84"/>
  <c r="CM488" i="84"/>
  <c r="I489" i="84"/>
  <c r="CN491" i="84"/>
  <c r="CR491" i="84" s="1"/>
  <c r="CJ491" i="84"/>
  <c r="CK491" i="84" s="1"/>
  <c r="S488" i="84"/>
  <c r="S485" i="84" s="1"/>
  <c r="AZ516" i="84"/>
  <c r="AW515" i="84"/>
  <c r="AZ435" i="84"/>
  <c r="BN440" i="84"/>
  <c r="BJ440" i="84"/>
  <c r="B448" i="84"/>
  <c r="CO448" i="84"/>
  <c r="AN466" i="84"/>
  <c r="AI466" i="84"/>
  <c r="CJ467" i="84"/>
  <c r="CK467" i="84" s="1"/>
  <c r="BJ470" i="84"/>
  <c r="I470" i="84"/>
  <c r="I479" i="84"/>
  <c r="AA475" i="84"/>
  <c r="U485" i="84"/>
  <c r="AX488" i="84"/>
  <c r="AX485" i="84" s="1"/>
  <c r="BK498" i="84"/>
  <c r="AZ499" i="84"/>
  <c r="BE499" i="84" s="1"/>
  <c r="BM508" i="84"/>
  <c r="AO509" i="84"/>
  <c r="AO508" i="84" s="1"/>
  <c r="CR518" i="84"/>
  <c r="N522" i="84"/>
  <c r="AL523" i="84"/>
  <c r="AL522" i="84" s="1"/>
  <c r="AL521" i="84" s="1"/>
  <c r="BJ531" i="84"/>
  <c r="AJ531" i="84" s="1"/>
  <c r="CS531" i="84"/>
  <c r="I531" i="84"/>
  <c r="CM530" i="84"/>
  <c r="AP530" i="84"/>
  <c r="BA547" i="84"/>
  <c r="CD485" i="84"/>
  <c r="BJ486" i="84"/>
  <c r="BB505" i="84"/>
  <c r="BE505" i="84" s="1"/>
  <c r="BB509" i="84"/>
  <c r="CQ515" i="84"/>
  <c r="CM515" i="84"/>
  <c r="BJ516" i="84"/>
  <c r="AJ516" i="84" s="1"/>
  <c r="I516" i="84"/>
  <c r="AW530" i="84"/>
  <c r="AW521" i="84" s="1"/>
  <c r="AZ531" i="84"/>
  <c r="CF483" i="84"/>
  <c r="CN484" i="84"/>
  <c r="BO485" i="84"/>
  <c r="AH491" i="84"/>
  <c r="AJ492" i="84"/>
  <c r="BN506" i="84"/>
  <c r="CR516" i="84"/>
  <c r="CN515" i="84"/>
  <c r="CJ540" i="84"/>
  <c r="CK540" i="84" s="1"/>
  <c r="CN540" i="84"/>
  <c r="CR540" i="84" s="1"/>
  <c r="J540" i="84" s="1"/>
  <c r="BJ501" i="84"/>
  <c r="B507" i="84"/>
  <c r="CR509" i="84"/>
  <c r="CN508" i="84"/>
  <c r="BK513" i="84"/>
  <c r="AK522" i="84"/>
  <c r="AK521" i="84" s="1"/>
  <c r="CS525" i="84"/>
  <c r="J525" i="84"/>
  <c r="K525" i="84" s="1"/>
  <c r="L525" i="84" s="1"/>
  <c r="BK533" i="84"/>
  <c r="BN534" i="84"/>
  <c r="BB534" i="84" s="1"/>
  <c r="BE534" i="84" s="1"/>
  <c r="AJ534" i="84"/>
  <c r="T485" i="84"/>
  <c r="I487" i="84"/>
  <c r="BK487" i="84"/>
  <c r="BN491" i="84"/>
  <c r="BB491" i="84" s="1"/>
  <c r="BK495" i="84"/>
  <c r="AN495" i="84" s="1"/>
  <c r="AM495" i="84"/>
  <c r="AI495" i="84"/>
  <c r="BN502" i="84"/>
  <c r="BB502" i="84" s="1"/>
  <c r="BE502" i="84" s="1"/>
  <c r="BJ505" i="84"/>
  <c r="H507" i="84"/>
  <c r="CS541" i="84"/>
  <c r="AH471" i="84"/>
  <c r="BN481" i="84"/>
  <c r="BB481" i="84" s="1"/>
  <c r="BE481" i="84" s="1"/>
  <c r="P488" i="84"/>
  <c r="CK489" i="84"/>
  <c r="AJ490" i="84"/>
  <c r="CJ490" i="84"/>
  <c r="CK490" i="84" s="1"/>
  <c r="CN490" i="84"/>
  <c r="CR490" i="84" s="1"/>
  <c r="I494" i="84"/>
  <c r="CS494" i="84"/>
  <c r="AZ501" i="84"/>
  <c r="AJ503" i="84"/>
  <c r="BN503" i="84"/>
  <c r="BB503" i="84" s="1"/>
  <c r="BE503" i="84" s="1"/>
  <c r="AY504" i="84"/>
  <c r="BO507" i="84"/>
  <c r="AO524" i="84"/>
  <c r="AO522" i="84" s="1"/>
  <c r="AO521" i="84" s="1"/>
  <c r="BM522" i="84"/>
  <c r="AP522" i="84"/>
  <c r="AP521" i="84" s="1"/>
  <c r="AD521" i="84"/>
  <c r="CM522" i="84"/>
  <c r="CS529" i="84"/>
  <c r="BJ529" i="84"/>
  <c r="I529" i="84"/>
  <c r="BB529" i="84"/>
  <c r="BE529" i="84" s="1"/>
  <c r="AJ533" i="84"/>
  <c r="Q530" i="84"/>
  <c r="Q521" i="84" s="1"/>
  <c r="BJ472" i="84"/>
  <c r="R488" i="84"/>
  <c r="AI492" i="84"/>
  <c r="CR498" i="84"/>
  <c r="I501" i="84"/>
  <c r="CJ502" i="84"/>
  <c r="CK502" i="84" s="1"/>
  <c r="CN502" i="84"/>
  <c r="CR502" i="84" s="1"/>
  <c r="J502" i="84" s="1"/>
  <c r="AZ504" i="84"/>
  <c r="Q504" i="84"/>
  <c r="CS513" i="84"/>
  <c r="AL516" i="84"/>
  <c r="AL515" i="84" s="1"/>
  <c r="N515" i="84"/>
  <c r="CS517" i="84"/>
  <c r="J523" i="84"/>
  <c r="CS523" i="84"/>
  <c r="U475" i="84"/>
  <c r="BY485" i="84"/>
  <c r="BY475" i="84" s="1"/>
  <c r="CM486" i="84"/>
  <c r="CB485" i="84"/>
  <c r="CB475" i="84" s="1"/>
  <c r="CO488" i="84"/>
  <c r="CO485" i="84" s="1"/>
  <c r="BK492" i="84"/>
  <c r="AN492" i="84" s="1"/>
  <c r="R504" i="84"/>
  <c r="BJ506" i="84"/>
  <c r="I506" i="84"/>
  <c r="I504" i="84" s="1"/>
  <c r="BK510" i="84"/>
  <c r="BN516" i="84"/>
  <c r="P515" i="84"/>
  <c r="AJ480" i="84"/>
  <c r="BW487" i="84"/>
  <c r="BW486" i="84" s="1"/>
  <c r="AD488" i="84"/>
  <c r="AD485" i="84" s="1"/>
  <c r="BD488" i="84"/>
  <c r="BD485" i="84" s="1"/>
  <c r="AH495" i="84"/>
  <c r="CS495" i="84"/>
  <c r="BK496" i="84"/>
  <c r="AG496" i="84" s="1"/>
  <c r="AN496" i="84"/>
  <c r="AZ498" i="84"/>
  <c r="BE498" i="84" s="1"/>
  <c r="BJ502" i="84"/>
  <c r="AJ502" i="84" s="1"/>
  <c r="CS502" i="84"/>
  <c r="I502" i="84"/>
  <c r="AI503" i="84"/>
  <c r="CR505" i="84"/>
  <c r="CS505" i="84" s="1"/>
  <c r="BP507" i="84"/>
  <c r="BP475" i="84" s="1"/>
  <c r="P508" i="84"/>
  <c r="AJ511" i="84"/>
  <c r="AS507" i="84"/>
  <c r="AS475" i="84" s="1"/>
  <c r="AN524" i="84"/>
  <c r="CS526" i="84"/>
  <c r="J526" i="84"/>
  <c r="CS578" i="84"/>
  <c r="J578" i="84"/>
  <c r="CN542" i="84"/>
  <c r="CR542" i="84" s="1"/>
  <c r="CJ542" i="84"/>
  <c r="CK542" i="84" s="1"/>
  <c r="J557" i="84"/>
  <c r="CS557" i="84"/>
  <c r="AZ489" i="84"/>
  <c r="BN494" i="84"/>
  <c r="BB494" i="84" s="1"/>
  <c r="BN498" i="84"/>
  <c r="BB498" i="84" s="1"/>
  <c r="CS499" i="84"/>
  <c r="BJ499" i="84"/>
  <c r="AO505" i="84"/>
  <c r="AO504" i="84" s="1"/>
  <c r="AP508" i="84"/>
  <c r="BU508" i="84"/>
  <c r="I513" i="84"/>
  <c r="AJ513" i="84"/>
  <c r="AY530" i="84"/>
  <c r="AY521" i="84" s="1"/>
  <c r="AY507" i="84" s="1"/>
  <c r="BJ532" i="84"/>
  <c r="J546" i="84"/>
  <c r="K546" i="84" s="1"/>
  <c r="L546" i="84" s="1"/>
  <c r="CS546" i="84"/>
  <c r="K557" i="84"/>
  <c r="L557" i="84" s="1"/>
  <c r="AM557" i="84" s="1"/>
  <c r="AH557" i="84"/>
  <c r="AG557" i="84"/>
  <c r="BK528" i="84"/>
  <c r="AG528" i="84" s="1"/>
  <c r="AM528" i="84"/>
  <c r="AN528" i="84"/>
  <c r="AJ528" i="84"/>
  <c r="CQ530" i="84"/>
  <c r="CR531" i="84"/>
  <c r="P504" i="84"/>
  <c r="S515" i="84"/>
  <c r="S507" i="84" s="1"/>
  <c r="S475" i="84" s="1"/>
  <c r="BC521" i="84"/>
  <c r="BC507" i="84" s="1"/>
  <c r="BC475" i="84" s="1"/>
  <c r="AG523" i="84"/>
  <c r="AG524" i="84"/>
  <c r="AI524" i="84"/>
  <c r="AH524" i="84"/>
  <c r="AF528" i="84"/>
  <c r="CO530" i="84"/>
  <c r="CO521" i="84" s="1"/>
  <c r="CS533" i="84"/>
  <c r="I533" i="84"/>
  <c r="AI533" i="84" s="1"/>
  <c r="CS565" i="84"/>
  <c r="CF530" i="84"/>
  <c r="CF521" i="84" s="1"/>
  <c r="CN534" i="84"/>
  <c r="CR534" i="84" s="1"/>
  <c r="J534" i="84" s="1"/>
  <c r="K536" i="84"/>
  <c r="L536" i="84" s="1"/>
  <c r="AI536" i="84"/>
  <c r="AH536" i="84"/>
  <c r="AG536" i="84"/>
  <c r="BN539" i="84"/>
  <c r="BB539" i="84" s="1"/>
  <c r="BE539" i="84" s="1"/>
  <c r="BJ509" i="84"/>
  <c r="CM508" i="84"/>
  <c r="AJ510" i="84"/>
  <c r="BN510" i="84"/>
  <c r="BB510" i="84" s="1"/>
  <c r="CR512" i="84"/>
  <c r="AJ520" i="84"/>
  <c r="AZ526" i="84"/>
  <c r="AI528" i="84"/>
  <c r="BN531" i="84"/>
  <c r="I532" i="84"/>
  <c r="CJ534" i="84"/>
  <c r="CK534" i="84" s="1"/>
  <c r="CK530" i="84" s="1"/>
  <c r="CJ537" i="84"/>
  <c r="CK537" i="84" s="1"/>
  <c r="AI546" i="84"/>
  <c r="AM546" i="84"/>
  <c r="BK546" i="84"/>
  <c r="CA507" i="84"/>
  <c r="R508" i="84"/>
  <c r="BJ514" i="84"/>
  <c r="AJ514" i="84" s="1"/>
  <c r="BW523" i="84"/>
  <c r="BW522" i="84" s="1"/>
  <c r="BW521" i="84" s="1"/>
  <c r="BU522" i="84"/>
  <c r="BU521" i="84" s="1"/>
  <c r="BJ534" i="84"/>
  <c r="I534" i="84"/>
  <c r="CS537" i="84"/>
  <c r="BJ537" i="84"/>
  <c r="I537" i="84"/>
  <c r="BB537" i="84"/>
  <c r="BN545" i="84"/>
  <c r="BB545" i="84" s="1"/>
  <c r="BE545" i="84" s="1"/>
  <c r="AL547" i="84"/>
  <c r="CJ498" i="84"/>
  <c r="CK498" i="84" s="1"/>
  <c r="AC507" i="84"/>
  <c r="AC475" i="84" s="1"/>
  <c r="CO508" i="84"/>
  <c r="CR514" i="84"/>
  <c r="J514" i="84" s="1"/>
  <c r="K514" i="84" s="1"/>
  <c r="L514" i="84" s="1"/>
  <c r="BW516" i="84"/>
  <c r="BW515" i="84" s="1"/>
  <c r="BU515" i="84"/>
  <c r="CD521" i="84"/>
  <c r="AO531" i="84"/>
  <c r="AO530" i="84" s="1"/>
  <c r="BM530" i="84"/>
  <c r="N530" i="84"/>
  <c r="AL532" i="84"/>
  <c r="AL530" i="84" s="1"/>
  <c r="AF556" i="84"/>
  <c r="BN556" i="84"/>
  <c r="BB556" i="84" s="1"/>
  <c r="BE556" i="84" s="1"/>
  <c r="AR485" i="84"/>
  <c r="AF495" i="84"/>
  <c r="CJ496" i="84"/>
  <c r="CK496" i="84" s="1"/>
  <c r="CJ500" i="84"/>
  <c r="CK500" i="84" s="1"/>
  <c r="AW504" i="84"/>
  <c r="N508" i="84"/>
  <c r="CC507" i="84"/>
  <c r="CC475" i="84" s="1"/>
  <c r="AD508" i="84"/>
  <c r="BD508" i="84"/>
  <c r="BK512" i="84"/>
  <c r="BN514" i="84"/>
  <c r="BB514" i="84" s="1"/>
  <c r="BE514" i="84" s="1"/>
  <c r="AR507" i="84"/>
  <c r="AZ517" i="84"/>
  <c r="BE517" i="84" s="1"/>
  <c r="BJ519" i="84"/>
  <c r="I519" i="84"/>
  <c r="CJ522" i="84"/>
  <c r="BD522" i="84"/>
  <c r="AD530" i="84"/>
  <c r="BD530" i="84"/>
  <c r="AJ536" i="84"/>
  <c r="BN536" i="84"/>
  <c r="BB536" i="84" s="1"/>
  <c r="AF536" i="84"/>
  <c r="CN552" i="84"/>
  <c r="CR552" i="84" s="1"/>
  <c r="J552" i="84" s="1"/>
  <c r="K552" i="84" s="1"/>
  <c r="L552" i="84" s="1"/>
  <c r="CJ552" i="84"/>
  <c r="CK552" i="84" s="1"/>
  <c r="CF547" i="84"/>
  <c r="CD507" i="84"/>
  <c r="BE512" i="84"/>
  <c r="AJ519" i="84"/>
  <c r="CR519" i="84"/>
  <c r="J519" i="84" s="1"/>
  <c r="T521" i="84"/>
  <c r="CK522" i="84"/>
  <c r="AZ537" i="84"/>
  <c r="AJ539" i="84"/>
  <c r="CO547" i="84"/>
  <c r="CR550" i="84"/>
  <c r="CK505" i="84"/>
  <c r="CK504" i="84" s="1"/>
  <c r="CJ504" i="84"/>
  <c r="AZ513" i="84"/>
  <c r="BE513" i="84" s="1"/>
  <c r="BK526" i="84"/>
  <c r="AN526" i="84" s="1"/>
  <c r="CR528" i="84"/>
  <c r="J528" i="84" s="1"/>
  <c r="K528" i="84" s="1"/>
  <c r="L528" i="84" s="1"/>
  <c r="AK530" i="84"/>
  <c r="BN533" i="84"/>
  <c r="BB533" i="84" s="1"/>
  <c r="BE533" i="84" s="1"/>
  <c r="P530" i="84"/>
  <c r="BE542" i="84"/>
  <c r="BB555" i="84"/>
  <c r="BN550" i="84"/>
  <c r="BB550" i="84" s="1"/>
  <c r="BE550" i="84" s="1"/>
  <c r="AJ550" i="84"/>
  <c r="N553" i="84"/>
  <c r="CS562" i="84"/>
  <c r="AJ526" i="84"/>
  <c r="BN526" i="84"/>
  <c r="BB526" i="84" s="1"/>
  <c r="AH528" i="84"/>
  <c r="AJ541" i="84"/>
  <c r="BN541" i="84"/>
  <c r="BB541" i="84" s="1"/>
  <c r="BJ544" i="84"/>
  <c r="BA522" i="84"/>
  <c r="BA521" i="84" s="1"/>
  <c r="CR532" i="84"/>
  <c r="J532" i="84" s="1"/>
  <c r="BE536" i="84"/>
  <c r="CS538" i="84"/>
  <c r="I538" i="84"/>
  <c r="I540" i="84"/>
  <c r="CS540" i="84"/>
  <c r="BJ540" i="84"/>
  <c r="BB558" i="84"/>
  <c r="BE558" i="84" s="1"/>
  <c r="BJ558" i="84"/>
  <c r="CR548" i="84"/>
  <c r="CQ547" i="84"/>
  <c r="CK549" i="84"/>
  <c r="BJ525" i="84"/>
  <c r="AF525" i="84" s="1"/>
  <c r="CP530" i="84"/>
  <c r="CP521" i="84" s="1"/>
  <c r="I543" i="84"/>
  <c r="BN546" i="84"/>
  <c r="BB546" i="84" s="1"/>
  <c r="CS549" i="84"/>
  <c r="CM547" i="84"/>
  <c r="BJ549" i="84"/>
  <c r="BB549" i="84"/>
  <c r="J551" i="84"/>
  <c r="K551" i="84" s="1"/>
  <c r="L551" i="84" s="1"/>
  <c r="CS551" i="84"/>
  <c r="BJ552" i="84"/>
  <c r="I558" i="84"/>
  <c r="CN555" i="84"/>
  <c r="CJ555" i="84"/>
  <c r="AH564" i="84"/>
  <c r="AZ527" i="84"/>
  <c r="BE527" i="84" s="1"/>
  <c r="BU530" i="84"/>
  <c r="BN544" i="84"/>
  <c r="BB544" i="84" s="1"/>
  <c r="BE544" i="84" s="1"/>
  <c r="I545" i="84"/>
  <c r="BJ545" i="84"/>
  <c r="I549" i="84"/>
  <c r="AH560" i="84"/>
  <c r="AG560" i="84"/>
  <c r="BK567" i="84"/>
  <c r="AN527" i="84"/>
  <c r="AM527" i="84"/>
  <c r="CR545" i="84"/>
  <c r="J545" i="84" s="1"/>
  <c r="AW547" i="84"/>
  <c r="AZ549" i="84"/>
  <c r="AZ552" i="84"/>
  <c r="I556" i="84"/>
  <c r="BJ556" i="84"/>
  <c r="AJ556" i="84" s="1"/>
  <c r="CR524" i="84"/>
  <c r="BJ535" i="84"/>
  <c r="CS535" i="84"/>
  <c r="BJ538" i="84"/>
  <c r="AH548" i="84"/>
  <c r="BW547" i="84"/>
  <c r="AI560" i="84"/>
  <c r="BK560" i="84"/>
  <c r="AN560" i="84"/>
  <c r="AJ560" i="84"/>
  <c r="BD504" i="84"/>
  <c r="AO515" i="84"/>
  <c r="BJ517" i="84"/>
  <c r="AF517" i="84" s="1"/>
  <c r="CN522" i="84"/>
  <c r="CS528" i="84"/>
  <c r="CR543" i="84"/>
  <c r="AN551" i="84"/>
  <c r="BD553" i="84"/>
  <c r="AW554" i="84"/>
  <c r="AZ555" i="84"/>
  <c r="CR556" i="84"/>
  <c r="BM563" i="84"/>
  <c r="AO565" i="84"/>
  <c r="BK561" i="84"/>
  <c r="AJ561" i="84"/>
  <c r="AI571" i="84"/>
  <c r="BK571" i="84"/>
  <c r="AN571" i="84" s="1"/>
  <c r="BJ576" i="84"/>
  <c r="I576" i="84"/>
  <c r="BB576" i="84"/>
  <c r="BN538" i="84"/>
  <c r="BB538" i="84" s="1"/>
  <c r="AI541" i="84"/>
  <c r="BD547" i="84"/>
  <c r="I561" i="84"/>
  <c r="BU563" i="84"/>
  <c r="BW565" i="84"/>
  <c r="BW563" i="84" s="1"/>
  <c r="BE573" i="84"/>
  <c r="J573" i="84"/>
  <c r="K573" i="84" s="1"/>
  <c r="L573" i="84" s="1"/>
  <c r="AM573" i="84" s="1"/>
  <c r="CS573" i="84"/>
  <c r="AL554" i="84"/>
  <c r="AL553" i="84" s="1"/>
  <c r="AZ557" i="84"/>
  <c r="CS561" i="84"/>
  <c r="CM563" i="84"/>
  <c r="AH570" i="84"/>
  <c r="AG570" i="84"/>
  <c r="AN570" i="84"/>
  <c r="AG573" i="84"/>
  <c r="AI573" i="84"/>
  <c r="AH573" i="84"/>
  <c r="AF579" i="84"/>
  <c r="BN579" i="84"/>
  <c r="BB579" i="84" s="1"/>
  <c r="BE579" i="84" s="1"/>
  <c r="BN532" i="84"/>
  <c r="BB532" i="84" s="1"/>
  <c r="AN541" i="84"/>
  <c r="P547" i="84"/>
  <c r="AJ548" i="84"/>
  <c r="BN548" i="84"/>
  <c r="P554" i="84"/>
  <c r="CO554" i="84"/>
  <c r="BJ559" i="84"/>
  <c r="I559" i="84"/>
  <c r="AI564" i="84"/>
  <c r="BK578" i="84"/>
  <c r="AI578" i="84"/>
  <c r="AJ578" i="84"/>
  <c r="BE551" i="84"/>
  <c r="AH541" i="84"/>
  <c r="R547" i="84"/>
  <c r="AH551" i="84"/>
  <c r="R554" i="84"/>
  <c r="R553" i="84" s="1"/>
  <c r="BA554" i="84"/>
  <c r="BA553" i="84" s="1"/>
  <c r="CQ554" i="84"/>
  <c r="CQ553" i="84" s="1"/>
  <c r="AJ557" i="84"/>
  <c r="BN557" i="84"/>
  <c r="BB557" i="84" s="1"/>
  <c r="CO563" i="84"/>
  <c r="S554" i="84"/>
  <c r="S553" i="84" s="1"/>
  <c r="B553" i="84"/>
  <c r="BB561" i="84"/>
  <c r="BE561" i="84" s="1"/>
  <c r="AX563" i="84"/>
  <c r="AX553" i="84" s="1"/>
  <c r="BE576" i="84"/>
  <c r="CS520" i="84"/>
  <c r="BJ542" i="84"/>
  <c r="AZ546" i="84"/>
  <c r="AD547" i="84"/>
  <c r="AI557" i="84"/>
  <c r="CQ563" i="84"/>
  <c r="K526" i="84"/>
  <c r="L526" i="84" s="1"/>
  <c r="AJ538" i="84"/>
  <c r="AJ540" i="84"/>
  <c r="AZ541" i="84"/>
  <c r="AO547" i="84"/>
  <c r="AN564" i="84"/>
  <c r="CR567" i="84"/>
  <c r="AZ559" i="84"/>
  <c r="AF562" i="84"/>
  <c r="AO563" i="84"/>
  <c r="AO553" i="84" s="1"/>
  <c r="CR576" i="84"/>
  <c r="J576" i="84" s="1"/>
  <c r="BJ582" i="84"/>
  <c r="I582" i="84"/>
  <c r="BN574" i="84"/>
  <c r="BB574" i="84" s="1"/>
  <c r="BE574" i="84" s="1"/>
  <c r="AJ574" i="84"/>
  <c r="AJ573" i="84"/>
  <c r="AF573" i="84"/>
  <c r="B588" i="84"/>
  <c r="B587" i="84"/>
  <c r="N563" i="84"/>
  <c r="CJ572" i="84"/>
  <c r="CK572" i="84" s="1"/>
  <c r="K575" i="84"/>
  <c r="L575" i="84" s="1"/>
  <c r="AM575" i="84" s="1"/>
  <c r="AZ575" i="84"/>
  <c r="K578" i="84"/>
  <c r="L578" i="84" s="1"/>
  <c r="AM578" i="84" s="1"/>
  <c r="BN564" i="84"/>
  <c r="AZ565" i="84"/>
  <c r="BE565" i="84" s="1"/>
  <c r="K571" i="84"/>
  <c r="L571" i="84" s="1"/>
  <c r="AM571" i="84" s="1"/>
  <c r="AZ572" i="84"/>
  <c r="BE572" i="84" s="1"/>
  <c r="AJ586" i="84"/>
  <c r="BN586" i="84"/>
  <c r="BB586" i="84" s="1"/>
  <c r="BE586" i="84" s="1"/>
  <c r="I592" i="84"/>
  <c r="BJ592" i="84"/>
  <c r="AJ592" i="84" s="1"/>
  <c r="AJ565" i="84"/>
  <c r="AF565" i="84"/>
  <c r="CN568" i="84"/>
  <c r="CR568" i="84" s="1"/>
  <c r="J568" i="84" s="1"/>
  <c r="CJ568" i="84"/>
  <c r="CK568" i="84" s="1"/>
  <c r="AG575" i="84"/>
  <c r="AJ542" i="84"/>
  <c r="AG551" i="84"/>
  <c r="CM554" i="84"/>
  <c r="CJ557" i="84"/>
  <c r="CK557" i="84" s="1"/>
  <c r="AJ559" i="84"/>
  <c r="CK564" i="84"/>
  <c r="BJ566" i="84"/>
  <c r="BJ568" i="84"/>
  <c r="I568" i="84"/>
  <c r="BE571" i="84"/>
  <c r="AJ580" i="84"/>
  <c r="AF580" i="84"/>
  <c r="AN581" i="84"/>
  <c r="CS606" i="84"/>
  <c r="BJ606" i="84"/>
  <c r="AJ606" i="84" s="1"/>
  <c r="CM601" i="84"/>
  <c r="I606" i="84"/>
  <c r="BZ553" i="84"/>
  <c r="BZ507" i="84" s="1"/>
  <c r="BZ475" i="84" s="1"/>
  <c r="CR560" i="84"/>
  <c r="CS564" i="84"/>
  <c r="CN566" i="84"/>
  <c r="BJ569" i="84"/>
  <c r="AJ575" i="84"/>
  <c r="AF575" i="84"/>
  <c r="BN575" i="84"/>
  <c r="BB575" i="84" s="1"/>
  <c r="BE577" i="84"/>
  <c r="CJ541" i="84"/>
  <c r="CK541" i="84" s="1"/>
  <c r="N547" i="84"/>
  <c r="BL553" i="84"/>
  <c r="BL507" i="84" s="1"/>
  <c r="CJ560" i="84"/>
  <c r="CK560" i="84" s="1"/>
  <c r="BD563" i="84"/>
  <c r="AF571" i="84"/>
  <c r="AJ571" i="84"/>
  <c r="AH577" i="84"/>
  <c r="AG577" i="84"/>
  <c r="BK580" i="84"/>
  <c r="CS596" i="84"/>
  <c r="BJ596" i="84"/>
  <c r="I596" i="84"/>
  <c r="BN552" i="84"/>
  <c r="BB552" i="84" s="1"/>
  <c r="BM554" i="84"/>
  <c r="BJ555" i="84"/>
  <c r="AJ562" i="84"/>
  <c r="P563" i="84"/>
  <c r="AW563" i="84"/>
  <c r="CF563" i="84"/>
  <c r="CF553" i="84" s="1"/>
  <c r="AJ564" i="84"/>
  <c r="BE568" i="84"/>
  <c r="CS572" i="84"/>
  <c r="CS579" i="84"/>
  <c r="BJ579" i="84"/>
  <c r="AJ579" i="84" s="1"/>
  <c r="I579" i="84"/>
  <c r="I584" i="84"/>
  <c r="BJ584" i="84"/>
  <c r="AJ584" i="84" s="1"/>
  <c r="CS584" i="84"/>
  <c r="AN548" i="84"/>
  <c r="T553" i="84"/>
  <c r="AZ562" i="84"/>
  <c r="AK563" i="84"/>
  <c r="AF567" i="84"/>
  <c r="BJ574" i="84"/>
  <c r="I574" i="84"/>
  <c r="BK575" i="84"/>
  <c r="AN575" i="84" s="1"/>
  <c r="BN580" i="84"/>
  <c r="BB580" i="84" s="1"/>
  <c r="BE580" i="84" s="1"/>
  <c r="CS590" i="84"/>
  <c r="BJ590" i="84"/>
  <c r="I590" i="84"/>
  <c r="CM588" i="84"/>
  <c r="CM587" i="84" s="1"/>
  <c r="J591" i="84"/>
  <c r="K591" i="84" s="1"/>
  <c r="L591" i="84" s="1"/>
  <c r="CS591" i="84"/>
  <c r="CR594" i="84"/>
  <c r="CS594" i="84" s="1"/>
  <c r="CN593" i="84"/>
  <c r="AN557" i="84"/>
  <c r="AL564" i="84"/>
  <c r="AL563" i="84" s="1"/>
  <c r="CS568" i="84"/>
  <c r="CS570" i="84"/>
  <c r="BN573" i="84"/>
  <c r="BB573" i="84" s="1"/>
  <c r="CR574" i="84"/>
  <c r="J574" i="84" s="1"/>
  <c r="BN585" i="84"/>
  <c r="BB585" i="84" s="1"/>
  <c r="AW588" i="84"/>
  <c r="AZ589" i="84"/>
  <c r="AZ582" i="84"/>
  <c r="CR582" i="84"/>
  <c r="P601" i="84"/>
  <c r="AJ604" i="84"/>
  <c r="BN604" i="84"/>
  <c r="BB604" i="84" s="1"/>
  <c r="BE608" i="84"/>
  <c r="I585" i="84"/>
  <c r="BJ585" i="84"/>
  <c r="AJ585" i="84" s="1"/>
  <c r="BN589" i="84"/>
  <c r="P588" i="84"/>
  <c r="BB590" i="84"/>
  <c r="BE590" i="84" s="1"/>
  <c r="BN570" i="84"/>
  <c r="BB570" i="84" s="1"/>
  <c r="BE570" i="84" s="1"/>
  <c r="AH572" i="84"/>
  <c r="R593" i="84"/>
  <c r="CJ601" i="84"/>
  <c r="CK602" i="84"/>
  <c r="CK601" i="84" s="1"/>
  <c r="I621" i="84"/>
  <c r="CS621" i="84"/>
  <c r="BJ621" i="84"/>
  <c r="AJ621" i="84" s="1"/>
  <c r="BN582" i="84"/>
  <c r="BB582" i="84" s="1"/>
  <c r="AJ582" i="84"/>
  <c r="BE584" i="84"/>
  <c r="BM593" i="84"/>
  <c r="BB596" i="84"/>
  <c r="BE596" i="84" s="1"/>
  <c r="R601" i="84"/>
  <c r="AL601" i="84"/>
  <c r="AJ566" i="84"/>
  <c r="AJ577" i="84"/>
  <c r="CR589" i="84"/>
  <c r="CN588" i="84"/>
  <c r="BE592" i="84"/>
  <c r="BW594" i="84"/>
  <c r="BW593" i="84" s="1"/>
  <c r="BU593" i="84"/>
  <c r="BU587" i="84" s="1"/>
  <c r="AN572" i="84"/>
  <c r="AL588" i="84"/>
  <c r="CJ589" i="84"/>
  <c r="BN591" i="84"/>
  <c r="BB591" i="84" s="1"/>
  <c r="BE591" i="84" s="1"/>
  <c r="BW555" i="84"/>
  <c r="BW554" i="84" s="1"/>
  <c r="BW553" i="84" s="1"/>
  <c r="BU554" i="84"/>
  <c r="BU553" i="84" s="1"/>
  <c r="K562" i="84"/>
  <c r="L562" i="84" s="1"/>
  <c r="AM562" i="84" s="1"/>
  <c r="K565" i="84"/>
  <c r="L565" i="84" s="1"/>
  <c r="AM565" i="84" s="1"/>
  <c r="BJ594" i="84"/>
  <c r="I594" i="84"/>
  <c r="CM593" i="84"/>
  <c r="AJ617" i="84"/>
  <c r="BN617" i="84"/>
  <c r="BB617" i="84" s="1"/>
  <c r="BE617" i="84" s="1"/>
  <c r="AF583" i="84"/>
  <c r="BN583" i="84"/>
  <c r="BB583" i="84" s="1"/>
  <c r="BE583" i="84" s="1"/>
  <c r="AZ585" i="84"/>
  <c r="CR585" i="84"/>
  <c r="J585" i="84" s="1"/>
  <c r="AJ595" i="84"/>
  <c r="Q593" i="84"/>
  <c r="Q587" i="84" s="1"/>
  <c r="AJ600" i="84"/>
  <c r="BN600" i="84"/>
  <c r="BB600" i="84" s="1"/>
  <c r="J622" i="84"/>
  <c r="K622" i="84" s="1"/>
  <c r="L622" i="84" s="1"/>
  <c r="AF622" i="84" s="1"/>
  <c r="CS622" i="84"/>
  <c r="AI613" i="84"/>
  <c r="BK613" i="84"/>
  <c r="AN613" i="84" s="1"/>
  <c r="CS598" i="84"/>
  <c r="BJ598" i="84"/>
  <c r="I598" i="84"/>
  <c r="BA601" i="84"/>
  <c r="BA587" i="84" s="1"/>
  <c r="K586" i="84"/>
  <c r="L586" i="84" s="1"/>
  <c r="AF586" i="84" s="1"/>
  <c r="AG586" i="84"/>
  <c r="BD588" i="84"/>
  <c r="CR590" i="84"/>
  <c r="J590" i="84" s="1"/>
  <c r="CO593" i="84"/>
  <c r="CR599" i="84"/>
  <c r="J599" i="84" s="1"/>
  <c r="K611" i="84"/>
  <c r="L611" i="84" s="1"/>
  <c r="BE611" i="84"/>
  <c r="BN581" i="84"/>
  <c r="BB581" i="84" s="1"/>
  <c r="BE581" i="84" s="1"/>
  <c r="CO588" i="84"/>
  <c r="AN608" i="84"/>
  <c r="I580" i="84"/>
  <c r="CS580" i="84"/>
  <c r="AJ583" i="84"/>
  <c r="BI587" i="84"/>
  <c r="BM588" i="84"/>
  <c r="AP587" i="84"/>
  <c r="AX593" i="84"/>
  <c r="AX587" i="84" s="1"/>
  <c r="AZ594" i="84"/>
  <c r="AI595" i="84"/>
  <c r="AH595" i="84"/>
  <c r="AG595" i="84"/>
  <c r="AN595" i="84"/>
  <c r="CR604" i="84"/>
  <c r="P593" i="84"/>
  <c r="J595" i="84"/>
  <c r="K595" i="84" s="1"/>
  <c r="L595" i="84" s="1"/>
  <c r="AM595" i="84" s="1"/>
  <c r="CS595" i="84"/>
  <c r="CS597" i="84"/>
  <c r="J597" i="84"/>
  <c r="K597" i="84" s="1"/>
  <c r="L597" i="84" s="1"/>
  <c r="CS575" i="84"/>
  <c r="AZ598" i="84"/>
  <c r="BE598" i="84" s="1"/>
  <c r="CR600" i="84"/>
  <c r="CP601" i="84"/>
  <c r="AH609" i="84"/>
  <c r="CS611" i="84"/>
  <c r="BJ611" i="84"/>
  <c r="AF611" i="84" s="1"/>
  <c r="AH617" i="84"/>
  <c r="AG617" i="84"/>
  <c r="BJ602" i="84"/>
  <c r="AZ604" i="84"/>
  <c r="AW601" i="84"/>
  <c r="CS615" i="84"/>
  <c r="BJ591" i="84"/>
  <c r="CJ593" i="84"/>
  <c r="AO595" i="84"/>
  <c r="AO593" i="84" s="1"/>
  <c r="AO587" i="84" s="1"/>
  <c r="I599" i="84"/>
  <c r="AI600" i="84"/>
  <c r="N601" i="84"/>
  <c r="AI612" i="84"/>
  <c r="BK612" i="84"/>
  <c r="AN612" i="84" s="1"/>
  <c r="BN599" i="84"/>
  <c r="BB599" i="84" s="1"/>
  <c r="AJ613" i="84"/>
  <c r="BD601" i="84"/>
  <c r="BU601" i="84"/>
  <c r="BW605" i="84"/>
  <c r="BW601" i="84" s="1"/>
  <c r="AH608" i="84"/>
  <c r="CS614" i="84"/>
  <c r="J614" i="84"/>
  <c r="K614" i="84" s="1"/>
  <c r="L614" i="84" s="1"/>
  <c r="AI604" i="84"/>
  <c r="AZ614" i="84"/>
  <c r="BE614" i="84" s="1"/>
  <c r="AI617" i="84"/>
  <c r="I603" i="84"/>
  <c r="CS603" i="84"/>
  <c r="BJ603" i="84"/>
  <c r="AJ603" i="84" s="1"/>
  <c r="BB606" i="84"/>
  <c r="BE606" i="84" s="1"/>
  <c r="CR612" i="84"/>
  <c r="BN613" i="84"/>
  <c r="BB613" i="84" s="1"/>
  <c r="BE613" i="84" s="1"/>
  <c r="K618" i="84"/>
  <c r="L618" i="84" s="1"/>
  <c r="AM618" i="84" s="1"/>
  <c r="BJ620" i="84"/>
  <c r="BJ599" i="84"/>
  <c r="AJ599" i="84" s="1"/>
  <c r="B601" i="84"/>
  <c r="AO601" i="84"/>
  <c r="AD601" i="84"/>
  <c r="AD587" i="84" s="1"/>
  <c r="BM601" i="84"/>
  <c r="AY601" i="84"/>
  <c r="AJ608" i="84"/>
  <c r="BN608" i="84"/>
  <c r="BB608" i="84" s="1"/>
  <c r="I616" i="84"/>
  <c r="CS616" i="84"/>
  <c r="BJ616" i="84"/>
  <c r="AH618" i="84"/>
  <c r="AJ622" i="84"/>
  <c r="BN622" i="84"/>
  <c r="BB622" i="84" s="1"/>
  <c r="BE622" i="84" s="1"/>
  <c r="AZ600" i="84"/>
  <c r="BE600" i="84" s="1"/>
  <c r="AK601" i="84"/>
  <c r="AK587" i="84" s="1"/>
  <c r="AH600" i="84"/>
  <c r="AI608" i="84"/>
  <c r="AJ612" i="84"/>
  <c r="BN612" i="84"/>
  <c r="BB612" i="84" s="1"/>
  <c r="BE612" i="84" s="1"/>
  <c r="AN617" i="84"/>
  <c r="AI622" i="84"/>
  <c r="BE623" i="84"/>
  <c r="CF601" i="84"/>
  <c r="CF587" i="84" s="1"/>
  <c r="CN602" i="84"/>
  <c r="CS607" i="84"/>
  <c r="BJ607" i="84"/>
  <c r="BK608" i="84"/>
  <c r="K615" i="84"/>
  <c r="L615" i="84" s="1"/>
  <c r="AM615" i="84" s="1"/>
  <c r="CS618" i="84"/>
  <c r="BK622" i="84"/>
  <c r="AG622" i="84" s="1"/>
  <c r="AG609" i="84"/>
  <c r="AH614" i="84"/>
  <c r="AG623" i="84"/>
  <c r="AI614" i="84"/>
  <c r="AG618" i="84"/>
  <c r="AI605" i="84"/>
  <c r="AI609" i="84"/>
  <c r="BN603" i="84"/>
  <c r="BB603" i="84" s="1"/>
  <c r="BE603" i="84" s="1"/>
  <c r="BN607" i="84"/>
  <c r="BB607" i="84" s="1"/>
  <c r="BE607" i="84" s="1"/>
  <c r="AG608" i="84"/>
  <c r="AN615" i="84"/>
  <c r="AI618" i="84"/>
  <c r="BN621" i="84"/>
  <c r="BB621" i="84" s="1"/>
  <c r="BE621" i="84" s="1"/>
  <c r="BN616" i="84"/>
  <c r="BB616" i="84" s="1"/>
  <c r="BE616" i="84" s="1"/>
  <c r="BN602" i="84"/>
  <c r="BJ610" i="84"/>
  <c r="BN611" i="84"/>
  <c r="BB611" i="84" s="1"/>
  <c r="AN614" i="84"/>
  <c r="BJ619" i="84"/>
  <c r="AJ619" i="84" s="1"/>
  <c r="BN620" i="84"/>
  <c r="BB620" i="84" s="1"/>
  <c r="BE620" i="84" s="1"/>
  <c r="AN609" i="84"/>
  <c r="BN615" i="84"/>
  <c r="BB615" i="84" s="1"/>
  <c r="BE615" i="84" s="1"/>
  <c r="AN623" i="84"/>
  <c r="J40" i="84" l="1"/>
  <c r="CS40" i="84"/>
  <c r="AF302" i="84"/>
  <c r="AM302" i="84"/>
  <c r="BJ563" i="84"/>
  <c r="CR451" i="84"/>
  <c r="CS420" i="84"/>
  <c r="AF152" i="84"/>
  <c r="BK191" i="84"/>
  <c r="AG191" i="84" s="1"/>
  <c r="AJ191" i="84"/>
  <c r="AI367" i="84"/>
  <c r="AM367" i="84"/>
  <c r="AF367" i="84"/>
  <c r="BK367" i="84"/>
  <c r="AH367" i="84" s="1"/>
  <c r="J34" i="84"/>
  <c r="K34" i="84" s="1"/>
  <c r="L34" i="84" s="1"/>
  <c r="CS34" i="84"/>
  <c r="AH449" i="84"/>
  <c r="AG449" i="84"/>
  <c r="AG448" i="84" s="1"/>
  <c r="AF355" i="84"/>
  <c r="AJ355" i="84"/>
  <c r="AF388" i="84"/>
  <c r="AM388" i="84"/>
  <c r="BE233" i="84"/>
  <c r="AH103" i="84"/>
  <c r="AQ103" i="84" s="1"/>
  <c r="AG103" i="84"/>
  <c r="AN103" i="84"/>
  <c r="AF38" i="84"/>
  <c r="J159" i="84"/>
  <c r="K159" i="84" s="1"/>
  <c r="L159" i="84" s="1"/>
  <c r="CS159" i="84"/>
  <c r="CR133" i="84"/>
  <c r="CR130" i="84" s="1"/>
  <c r="CN130" i="84"/>
  <c r="AM222" i="84"/>
  <c r="AF222" i="84"/>
  <c r="AQ222" i="84" s="1"/>
  <c r="AI265" i="84"/>
  <c r="AF265" i="84"/>
  <c r="AM265" i="84"/>
  <c r="AI263" i="84"/>
  <c r="BK263" i="84"/>
  <c r="AN263" i="84"/>
  <c r="AJ263" i="84"/>
  <c r="AF263" i="84"/>
  <c r="AH613" i="84"/>
  <c r="AM608" i="84"/>
  <c r="AQ608" i="84" s="1"/>
  <c r="BE132" i="84"/>
  <c r="AF53" i="84"/>
  <c r="AQ53" i="84" s="1"/>
  <c r="AV53" i="84" s="1"/>
  <c r="BF53" i="84" s="1"/>
  <c r="K510" i="84"/>
  <c r="L510" i="84" s="1"/>
  <c r="AN510" i="84"/>
  <c r="AI510" i="84"/>
  <c r="I508" i="84"/>
  <c r="Z624" i="84"/>
  <c r="AN583" i="84"/>
  <c r="AH583" i="84"/>
  <c r="AN134" i="84"/>
  <c r="BN508" i="84"/>
  <c r="CS455" i="84"/>
  <c r="BE264" i="84"/>
  <c r="AN83" i="84"/>
  <c r="AH83" i="84"/>
  <c r="AG83" i="84"/>
  <c r="J157" i="84"/>
  <c r="CS157" i="84"/>
  <c r="AH38" i="84"/>
  <c r="CK433" i="84"/>
  <c r="CJ430" i="84"/>
  <c r="AF572" i="84"/>
  <c r="AQ572" i="84" s="1"/>
  <c r="AM572" i="84"/>
  <c r="CJ508" i="84"/>
  <c r="CK509" i="84"/>
  <c r="CK508" i="84" s="1"/>
  <c r="AM541" i="84"/>
  <c r="AF541" i="84"/>
  <c r="BE567" i="84"/>
  <c r="CS94" i="84"/>
  <c r="J94" i="84"/>
  <c r="K94" i="84" s="1"/>
  <c r="L94" i="84" s="1"/>
  <c r="AM94" i="84" s="1"/>
  <c r="AM228" i="84"/>
  <c r="AI228" i="84"/>
  <c r="AJ228" i="84"/>
  <c r="BE78" i="84"/>
  <c r="AZ74" i="84"/>
  <c r="CR173" i="84"/>
  <c r="J173" i="84" s="1"/>
  <c r="CN169" i="84"/>
  <c r="AM372" i="84"/>
  <c r="AF372" i="84"/>
  <c r="AH297" i="84"/>
  <c r="AG297" i="84"/>
  <c r="CR292" i="84"/>
  <c r="CN288" i="84"/>
  <c r="AI412" i="84"/>
  <c r="AM412" i="84"/>
  <c r="CK550" i="84"/>
  <c r="CK547" i="84" s="1"/>
  <c r="CJ547" i="84"/>
  <c r="AN463" i="84"/>
  <c r="AH463" i="84"/>
  <c r="AG463" i="84"/>
  <c r="AN497" i="84"/>
  <c r="AI497" i="84"/>
  <c r="AG109" i="84"/>
  <c r="AH109" i="84"/>
  <c r="K247" i="84"/>
  <c r="L247" i="84" s="1"/>
  <c r="AI247" i="84"/>
  <c r="AF299" i="84"/>
  <c r="AQ299" i="84" s="1"/>
  <c r="AM299" i="84"/>
  <c r="AM455" i="84"/>
  <c r="AF455" i="84"/>
  <c r="AQ455" i="84" s="1"/>
  <c r="AF267" i="84"/>
  <c r="AQ267" i="84" s="1"/>
  <c r="AM267" i="84"/>
  <c r="AJ109" i="84"/>
  <c r="AN109" i="84"/>
  <c r="BM553" i="84"/>
  <c r="CQ426" i="84"/>
  <c r="CQ422" i="84" s="1"/>
  <c r="AG613" i="84"/>
  <c r="AJ265" i="84"/>
  <c r="AH227" i="84"/>
  <c r="AN227" i="84"/>
  <c r="BJ194" i="84"/>
  <c r="AH135" i="84"/>
  <c r="AQ135" i="84" s="1"/>
  <c r="AN189" i="84"/>
  <c r="AQ189" i="84" s="1"/>
  <c r="AV189" i="84" s="1"/>
  <c r="AH189" i="84"/>
  <c r="AG65" i="84"/>
  <c r="AN65" i="84"/>
  <c r="AH65" i="84"/>
  <c r="BK437" i="84"/>
  <c r="AI437" i="84"/>
  <c r="CS21" i="84"/>
  <c r="J21" i="84"/>
  <c r="K21" i="84" s="1"/>
  <c r="L21" i="84" s="1"/>
  <c r="AI405" i="84"/>
  <c r="AJ405" i="84"/>
  <c r="BK405" i="84"/>
  <c r="AN405" i="84"/>
  <c r="BE532" i="84"/>
  <c r="AN533" i="84"/>
  <c r="AJ198" i="84"/>
  <c r="AJ543" i="84"/>
  <c r="BK543" i="84"/>
  <c r="AN543" i="84" s="1"/>
  <c r="AB475" i="84"/>
  <c r="AJ465" i="84"/>
  <c r="AN465" i="84"/>
  <c r="BZ10" i="84"/>
  <c r="AI260" i="84"/>
  <c r="BK260" i="84"/>
  <c r="AF260" i="84"/>
  <c r="AJ260" i="84"/>
  <c r="AG432" i="84"/>
  <c r="AQ196" i="84"/>
  <c r="AH233" i="84"/>
  <c r="AG233" i="84"/>
  <c r="AG465" i="84"/>
  <c r="CK517" i="84"/>
  <c r="CK515" i="84" s="1"/>
  <c r="CJ515" i="84"/>
  <c r="J359" i="84"/>
  <c r="CS359" i="84"/>
  <c r="CS54" i="84"/>
  <c r="J54" i="84"/>
  <c r="K54" i="84" s="1"/>
  <c r="L54" i="84" s="1"/>
  <c r="BK477" i="84"/>
  <c r="AG477" i="84" s="1"/>
  <c r="AG476" i="84" s="1"/>
  <c r="AN477" i="84"/>
  <c r="AN476" i="84" s="1"/>
  <c r="AJ477" i="84"/>
  <c r="AJ476" i="84" s="1"/>
  <c r="BJ476" i="84"/>
  <c r="AM390" i="84"/>
  <c r="AF390" i="84"/>
  <c r="CS504" i="84"/>
  <c r="BR624" i="84"/>
  <c r="BY624" i="84"/>
  <c r="AM72" i="84"/>
  <c r="AF72" i="84"/>
  <c r="J350" i="84"/>
  <c r="K350" i="84" s="1"/>
  <c r="L350" i="84" s="1"/>
  <c r="CS350" i="84"/>
  <c r="J620" i="84"/>
  <c r="K620" i="84" s="1"/>
  <c r="L620" i="84" s="1"/>
  <c r="CS620" i="84"/>
  <c r="AG119" i="84"/>
  <c r="AH119" i="84"/>
  <c r="AH260" i="84"/>
  <c r="CI10" i="84"/>
  <c r="BK332" i="84"/>
  <c r="AN332" i="84" s="1"/>
  <c r="AF332" i="84"/>
  <c r="AO485" i="84"/>
  <c r="CK268" i="84"/>
  <c r="AN175" i="84"/>
  <c r="AH175" i="84"/>
  <c r="BO10" i="84"/>
  <c r="J184" i="84"/>
  <c r="K184" i="84" s="1"/>
  <c r="L184" i="84" s="1"/>
  <c r="AM184" i="84" s="1"/>
  <c r="CS184" i="84"/>
  <c r="CS404" i="84"/>
  <c r="J404" i="84"/>
  <c r="K404" i="84" s="1"/>
  <c r="L404" i="84" s="1"/>
  <c r="J569" i="84"/>
  <c r="K569" i="84" s="1"/>
  <c r="L569" i="84" s="1"/>
  <c r="AM569" i="84" s="1"/>
  <c r="CS569" i="84"/>
  <c r="AJ467" i="84"/>
  <c r="BK467" i="84"/>
  <c r="AH467" i="84" s="1"/>
  <c r="AI467" i="84"/>
  <c r="AH192" i="84"/>
  <c r="AI192" i="84"/>
  <c r="AG238" i="84"/>
  <c r="AH238" i="84"/>
  <c r="AH313" i="84"/>
  <c r="AN313" i="84"/>
  <c r="AF297" i="84"/>
  <c r="AM297" i="84"/>
  <c r="AJ76" i="84"/>
  <c r="AI76" i="84"/>
  <c r="BK76" i="84"/>
  <c r="AN76" i="84"/>
  <c r="AM76" i="84"/>
  <c r="AO30" i="84"/>
  <c r="AM382" i="84"/>
  <c r="AF382" i="84"/>
  <c r="AQ382" i="84" s="1"/>
  <c r="CS445" i="84"/>
  <c r="J445" i="84"/>
  <c r="K445" i="84" s="1"/>
  <c r="L445" i="84" s="1"/>
  <c r="AN238" i="84"/>
  <c r="AG371" i="84"/>
  <c r="AJ443" i="84"/>
  <c r="J329" i="84"/>
  <c r="K329" i="84" s="1"/>
  <c r="L329" i="84" s="1"/>
  <c r="CS329" i="84"/>
  <c r="AG195" i="84"/>
  <c r="AN195" i="84"/>
  <c r="AG255" i="84"/>
  <c r="AH255" i="84"/>
  <c r="AN255" i="84"/>
  <c r="AN567" i="84"/>
  <c r="AJ474" i="84"/>
  <c r="BK474" i="84"/>
  <c r="J613" i="84"/>
  <c r="K613" i="84" s="1"/>
  <c r="L613" i="84" s="1"/>
  <c r="CS613" i="84"/>
  <c r="J231" i="84"/>
  <c r="K231" i="84" s="1"/>
  <c r="L231" i="84" s="1"/>
  <c r="CS231" i="84"/>
  <c r="CS435" i="84"/>
  <c r="J435" i="84"/>
  <c r="K435" i="84" s="1"/>
  <c r="L435" i="84" s="1"/>
  <c r="AF620" i="84"/>
  <c r="CS605" i="84"/>
  <c r="J501" i="84"/>
  <c r="CS501" i="84"/>
  <c r="K467" i="84"/>
  <c r="L467" i="84" s="1"/>
  <c r="AM467" i="84" s="1"/>
  <c r="AJ332" i="84"/>
  <c r="AN38" i="84"/>
  <c r="J165" i="84"/>
  <c r="CS165" i="84"/>
  <c r="AG364" i="84"/>
  <c r="AI450" i="84"/>
  <c r="AJ450" i="84"/>
  <c r="BK450" i="84"/>
  <c r="AG450" i="84" s="1"/>
  <c r="AI34" i="84"/>
  <c r="BK589" i="84"/>
  <c r="AH589" i="84" s="1"/>
  <c r="AN589" i="84"/>
  <c r="AJ259" i="84"/>
  <c r="AF259" i="84"/>
  <c r="AI411" i="84"/>
  <c r="AM411" i="84"/>
  <c r="AF411" i="84"/>
  <c r="AH500" i="84"/>
  <c r="AH390" i="84"/>
  <c r="AG390" i="84"/>
  <c r="AQ390" i="84" s="1"/>
  <c r="AN390" i="84"/>
  <c r="AH376" i="84"/>
  <c r="AN376" i="84"/>
  <c r="CS617" i="84"/>
  <c r="J617" i="84"/>
  <c r="K617" i="84" s="1"/>
  <c r="L617" i="84" s="1"/>
  <c r="AI465" i="84"/>
  <c r="K363" i="84"/>
  <c r="L363" i="84" s="1"/>
  <c r="AM363" i="84" s="1"/>
  <c r="AN201" i="84"/>
  <c r="AG201" i="84"/>
  <c r="AH201" i="84"/>
  <c r="BI475" i="84"/>
  <c r="BI624" i="84" s="1"/>
  <c r="CS583" i="84"/>
  <c r="BB506" i="84"/>
  <c r="BE506" i="84" s="1"/>
  <c r="BN504" i="84"/>
  <c r="J500" i="84"/>
  <c r="K500" i="84" s="1"/>
  <c r="L500" i="84" s="1"/>
  <c r="CS500" i="84"/>
  <c r="K425" i="84"/>
  <c r="L425" i="84" s="1"/>
  <c r="AF425" i="84" s="1"/>
  <c r="Q426" i="84"/>
  <c r="AG388" i="84"/>
  <c r="BK259" i="84"/>
  <c r="J581" i="84"/>
  <c r="K581" i="84" s="1"/>
  <c r="L581" i="84" s="1"/>
  <c r="CS581" i="84"/>
  <c r="CS302" i="84"/>
  <c r="BL10" i="84"/>
  <c r="BK364" i="84"/>
  <c r="AM364" i="84"/>
  <c r="AI364" i="84"/>
  <c r="AJ364" i="84"/>
  <c r="BB24" i="84"/>
  <c r="BE26" i="84"/>
  <c r="AF321" i="84"/>
  <c r="AI321" i="84"/>
  <c r="AM321" i="84"/>
  <c r="BK321" i="84"/>
  <c r="AH321" i="84" s="1"/>
  <c r="AJ321" i="84"/>
  <c r="J62" i="84"/>
  <c r="K62" i="84" s="1"/>
  <c r="L62" i="84" s="1"/>
  <c r="AM62" i="84" s="1"/>
  <c r="CS62" i="84"/>
  <c r="CH10" i="84"/>
  <c r="CH624" i="84" s="1"/>
  <c r="BA63" i="84"/>
  <c r="BA29" i="84" s="1"/>
  <c r="BA10" i="84" s="1"/>
  <c r="BK145" i="84"/>
  <c r="AI145" i="84"/>
  <c r="AN145" i="84"/>
  <c r="AJ145" i="84"/>
  <c r="J177" i="84"/>
  <c r="K177" i="84" s="1"/>
  <c r="L177" i="84" s="1"/>
  <c r="AF177" i="84" s="1"/>
  <c r="AQ244" i="84"/>
  <c r="I64" i="84"/>
  <c r="AI66" i="84"/>
  <c r="AI64" i="84" s="1"/>
  <c r="CS608" i="84"/>
  <c r="AQ528" i="84"/>
  <c r="AV528" i="84" s="1"/>
  <c r="CK430" i="84"/>
  <c r="AJ367" i="84"/>
  <c r="AI388" i="84"/>
  <c r="J161" i="84"/>
  <c r="K161" i="84" s="1"/>
  <c r="L161" i="84" s="1"/>
  <c r="CS161" i="84"/>
  <c r="AH54" i="84"/>
  <c r="AN54" i="84"/>
  <c r="J198" i="84"/>
  <c r="K198" i="84" s="1"/>
  <c r="L198" i="84" s="1"/>
  <c r="CS198" i="84"/>
  <c r="AH417" i="84"/>
  <c r="AG87" i="84"/>
  <c r="AN87" i="84"/>
  <c r="AH222" i="84"/>
  <c r="AG222" i="84"/>
  <c r="AN222" i="84"/>
  <c r="J592" i="84"/>
  <c r="CS592" i="84"/>
  <c r="BK371" i="84"/>
  <c r="AJ371" i="84"/>
  <c r="AN371" i="84"/>
  <c r="AI371" i="84"/>
  <c r="CR185" i="84"/>
  <c r="CN180" i="84"/>
  <c r="CS539" i="84"/>
  <c r="CS530" i="84" s="1"/>
  <c r="J472" i="84"/>
  <c r="K472" i="84" s="1"/>
  <c r="L472" i="84" s="1"/>
  <c r="CS472" i="84"/>
  <c r="AH134" i="84"/>
  <c r="AP507" i="84"/>
  <c r="AP475" i="84" s="1"/>
  <c r="CR158" i="84"/>
  <c r="CN156" i="84"/>
  <c r="AG583" i="84"/>
  <c r="AQ583" i="84" s="1"/>
  <c r="AH498" i="84"/>
  <c r="AG498" i="84"/>
  <c r="AN498" i="84"/>
  <c r="J461" i="84"/>
  <c r="K461" i="84" s="1"/>
  <c r="L461" i="84" s="1"/>
  <c r="AM461" i="84" s="1"/>
  <c r="AQ461" i="84" s="1"/>
  <c r="CS347" i="84"/>
  <c r="BE314" i="84"/>
  <c r="CS358" i="84"/>
  <c r="AK274" i="84"/>
  <c r="O624" i="84"/>
  <c r="AN249" i="84"/>
  <c r="AI249" i="84"/>
  <c r="K66" i="84"/>
  <c r="L66" i="84" s="1"/>
  <c r="AM66" i="84" s="1"/>
  <c r="AM314" i="84"/>
  <c r="AF314" i="84"/>
  <c r="AI520" i="84"/>
  <c r="AH520" i="84"/>
  <c r="AG520" i="84"/>
  <c r="AN520" i="84"/>
  <c r="K520" i="84"/>
  <c r="L520" i="84" s="1"/>
  <c r="AG160" i="84"/>
  <c r="AH160" i="84"/>
  <c r="BE197" i="84"/>
  <c r="AG360" i="84"/>
  <c r="AN360" i="84"/>
  <c r="AG231" i="84"/>
  <c r="AI231" i="84"/>
  <c r="AH604" i="84"/>
  <c r="J556" i="84"/>
  <c r="CS556" i="84"/>
  <c r="AH411" i="84"/>
  <c r="AG411" i="84"/>
  <c r="AN21" i="84"/>
  <c r="AI21" i="84"/>
  <c r="AF312" i="84"/>
  <c r="AM312" i="84"/>
  <c r="AQ211" i="84"/>
  <c r="AH392" i="84"/>
  <c r="AG392" i="84"/>
  <c r="J41" i="84"/>
  <c r="CS41" i="84"/>
  <c r="AN546" i="84"/>
  <c r="AH546" i="84"/>
  <c r="AG546" i="84"/>
  <c r="AF429" i="84"/>
  <c r="AJ429" i="84"/>
  <c r="AI474" i="84"/>
  <c r="BK265" i="84"/>
  <c r="AN265" i="84" s="1"/>
  <c r="AM242" i="84"/>
  <c r="CP553" i="84"/>
  <c r="CP507" i="84" s="1"/>
  <c r="CP475" i="84" s="1"/>
  <c r="J252" i="84"/>
  <c r="K252" i="84" s="1"/>
  <c r="L252" i="84" s="1"/>
  <c r="CS252" i="84"/>
  <c r="J46" i="84"/>
  <c r="K46" i="84" s="1"/>
  <c r="L46" i="84" s="1"/>
  <c r="AF46" i="84" s="1"/>
  <c r="CS46" i="84"/>
  <c r="J187" i="84"/>
  <c r="K187" i="84" s="1"/>
  <c r="L187" i="84" s="1"/>
  <c r="CS187" i="84"/>
  <c r="BB476" i="84"/>
  <c r="BE477" i="84"/>
  <c r="AJ447" i="84"/>
  <c r="AI447" i="84"/>
  <c r="BK447" i="84"/>
  <c r="AI101" i="84"/>
  <c r="BK101" i="84"/>
  <c r="AN101" i="84" s="1"/>
  <c r="AJ101" i="84"/>
  <c r="AH567" i="84"/>
  <c r="AG567" i="84"/>
  <c r="AQ567" i="84" s="1"/>
  <c r="AF76" i="84"/>
  <c r="CN530" i="84"/>
  <c r="CN521" i="84" s="1"/>
  <c r="BK108" i="84"/>
  <c r="AG108" i="84" s="1"/>
  <c r="AJ108" i="84"/>
  <c r="AI108" i="84"/>
  <c r="AF108" i="84"/>
  <c r="AM622" i="84"/>
  <c r="CS544" i="84"/>
  <c r="AG278" i="84"/>
  <c r="AN278" i="84"/>
  <c r="AF228" i="84"/>
  <c r="AH94" i="84"/>
  <c r="AN94" i="84"/>
  <c r="AG168" i="84"/>
  <c r="AN168" i="84"/>
  <c r="J140" i="84"/>
  <c r="K140" i="84" s="1"/>
  <c r="L140" i="84" s="1"/>
  <c r="CS140" i="84"/>
  <c r="AX521" i="84"/>
  <c r="AX507" i="84" s="1"/>
  <c r="AX475" i="84" s="1"/>
  <c r="Y10" i="84"/>
  <c r="Y624" i="84" s="1"/>
  <c r="CR144" i="84"/>
  <c r="AM108" i="84"/>
  <c r="N587" i="84"/>
  <c r="AQ557" i="84"/>
  <c r="AN442" i="84"/>
  <c r="BM398" i="84"/>
  <c r="CS362" i="84"/>
  <c r="AM211" i="84"/>
  <c r="BE258" i="84"/>
  <c r="AG146" i="84"/>
  <c r="BE154" i="84"/>
  <c r="CS93" i="84"/>
  <c r="I30" i="84"/>
  <c r="AO156" i="84"/>
  <c r="AI204" i="84"/>
  <c r="AH204" i="84"/>
  <c r="AN518" i="84"/>
  <c r="BE401" i="84"/>
  <c r="CM398" i="84"/>
  <c r="BE248" i="84"/>
  <c r="BV624" i="84"/>
  <c r="BE88" i="84"/>
  <c r="AI314" i="84"/>
  <c r="BK314" i="84"/>
  <c r="AN314" i="84"/>
  <c r="AJ314" i="84"/>
  <c r="AI50" i="84"/>
  <c r="AJ50" i="84"/>
  <c r="K368" i="84"/>
  <c r="L368" i="84" s="1"/>
  <c r="CB624" i="84"/>
  <c r="N521" i="84"/>
  <c r="CQ287" i="84"/>
  <c r="CQ274" i="84" s="1"/>
  <c r="AO281" i="84"/>
  <c r="AG96" i="84"/>
  <c r="CS122" i="84"/>
  <c r="AG396" i="84"/>
  <c r="K396" i="84"/>
  <c r="L396" i="84" s="1"/>
  <c r="AF396" i="84" s="1"/>
  <c r="J506" i="84"/>
  <c r="K506" i="84" s="1"/>
  <c r="L506" i="84" s="1"/>
  <c r="CS506" i="84"/>
  <c r="BK231" i="84"/>
  <c r="AH231" i="84" s="1"/>
  <c r="AN231" i="84"/>
  <c r="AJ120" i="84"/>
  <c r="AJ118" i="84" s="1"/>
  <c r="AI120" i="84"/>
  <c r="I554" i="84"/>
  <c r="BA507" i="84"/>
  <c r="S274" i="84"/>
  <c r="BE273" i="84"/>
  <c r="AL274" i="84"/>
  <c r="AG179" i="84"/>
  <c r="AO85" i="84"/>
  <c r="AO73" i="84" s="1"/>
  <c r="AO63" i="84" s="1"/>
  <c r="AA624" i="84"/>
  <c r="CS13" i="84"/>
  <c r="BK490" i="84"/>
  <c r="AG490" i="84" s="1"/>
  <c r="AN490" i="84"/>
  <c r="AI490" i="84"/>
  <c r="AI191" i="84"/>
  <c r="BK396" i="84"/>
  <c r="AH396" i="84" s="1"/>
  <c r="AJ396" i="84"/>
  <c r="AN396" i="84"/>
  <c r="BE203" i="84"/>
  <c r="BK205" i="84"/>
  <c r="AG205" i="84" s="1"/>
  <c r="AN205" i="84"/>
  <c r="BJ64" i="84"/>
  <c r="AG581" i="84"/>
  <c r="BE537" i="84"/>
  <c r="BO475" i="84"/>
  <c r="AY485" i="84"/>
  <c r="AQ374" i="84"/>
  <c r="AV374" i="84" s="1"/>
  <c r="BF374" i="84" s="1"/>
  <c r="AF362" i="84"/>
  <c r="AQ362" i="84" s="1"/>
  <c r="AI238" i="84"/>
  <c r="AG217" i="84"/>
  <c r="AO130" i="84"/>
  <c r="AG148" i="84"/>
  <c r="AQ148" i="84" s="1"/>
  <c r="AV148" i="84" s="1"/>
  <c r="J623" i="84"/>
  <c r="K623" i="84" s="1"/>
  <c r="L623" i="84" s="1"/>
  <c r="CS623" i="84"/>
  <c r="BK363" i="84"/>
  <c r="AH363" i="84" s="1"/>
  <c r="AJ363" i="84"/>
  <c r="AI363" i="84"/>
  <c r="AI562" i="84"/>
  <c r="AN562" i="84"/>
  <c r="BK562" i="84"/>
  <c r="AH562" i="84" s="1"/>
  <c r="BW507" i="84"/>
  <c r="AJ448" i="84"/>
  <c r="AW426" i="84"/>
  <c r="AX73" i="84"/>
  <c r="AG44" i="84"/>
  <c r="AN40" i="84"/>
  <c r="AM259" i="84"/>
  <c r="AH477" i="84"/>
  <c r="AH476" i="84" s="1"/>
  <c r="X475" i="84"/>
  <c r="AG101" i="84"/>
  <c r="AB10" i="84"/>
  <c r="AB624" i="84" s="1"/>
  <c r="AM263" i="84"/>
  <c r="BK381" i="84"/>
  <c r="AN381" i="84" s="1"/>
  <c r="AF392" i="84"/>
  <c r="AJ392" i="84"/>
  <c r="BK353" i="84"/>
  <c r="AJ353" i="84"/>
  <c r="BM587" i="84"/>
  <c r="BE559" i="84"/>
  <c r="AR475" i="84"/>
  <c r="AL507" i="84"/>
  <c r="BE501" i="84"/>
  <c r="BW426" i="84"/>
  <c r="BW422" i="84" s="1"/>
  <c r="BE436" i="84"/>
  <c r="AI392" i="84"/>
  <c r="AN316" i="84"/>
  <c r="BE323" i="84"/>
  <c r="CS249" i="84"/>
  <c r="AN137" i="84"/>
  <c r="AQ136" i="84"/>
  <c r="AG128" i="84"/>
  <c r="CS104" i="84"/>
  <c r="AM36" i="84"/>
  <c r="BK50" i="84"/>
  <c r="BK343" i="84"/>
  <c r="AJ343" i="84"/>
  <c r="AI565" i="84"/>
  <c r="BK565" i="84"/>
  <c r="AN565" i="84" s="1"/>
  <c r="AI400" i="84"/>
  <c r="BK400" i="84"/>
  <c r="AH400" i="84" s="1"/>
  <c r="BE148" i="84"/>
  <c r="BE343" i="84"/>
  <c r="BE494" i="84"/>
  <c r="J496" i="84"/>
  <c r="K496" i="84" s="1"/>
  <c r="L496" i="84" s="1"/>
  <c r="CV624" i="84"/>
  <c r="AG418" i="84"/>
  <c r="AG365" i="84"/>
  <c r="AQ365" i="84" s="1"/>
  <c r="AF356" i="84"/>
  <c r="BU287" i="84"/>
  <c r="BU274" i="84" s="1"/>
  <c r="BE173" i="84"/>
  <c r="AO180" i="84"/>
  <c r="U10" i="84"/>
  <c r="BB30" i="84"/>
  <c r="CS610" i="84"/>
  <c r="BK497" i="84"/>
  <c r="AG497" i="84" s="1"/>
  <c r="AJ497" i="84"/>
  <c r="BE541" i="84"/>
  <c r="AN452" i="84"/>
  <c r="AX426" i="84"/>
  <c r="AX422" i="84" s="1"/>
  <c r="AN397" i="84"/>
  <c r="AG298" i="84"/>
  <c r="AH299" i="84"/>
  <c r="BW287" i="84"/>
  <c r="AQ236" i="84"/>
  <c r="BS236" i="84" s="1"/>
  <c r="BX236" i="84" s="1"/>
  <c r="AG187" i="84"/>
  <c r="CP73" i="84"/>
  <c r="CP63" i="84" s="1"/>
  <c r="CP29" i="84" s="1"/>
  <c r="CP10" i="84" s="1"/>
  <c r="BE193" i="84"/>
  <c r="CS172" i="84"/>
  <c r="AZ85" i="84"/>
  <c r="AH37" i="84"/>
  <c r="AH49" i="84"/>
  <c r="AN51" i="84"/>
  <c r="AM59" i="84"/>
  <c r="AQ59" i="84" s="1"/>
  <c r="AJ313" i="84"/>
  <c r="AI313" i="84"/>
  <c r="CS90" i="84"/>
  <c r="J90" i="84"/>
  <c r="K90" i="84" s="1"/>
  <c r="L90" i="84" s="1"/>
  <c r="BK242" i="84"/>
  <c r="AI242" i="84"/>
  <c r="AJ242" i="84"/>
  <c r="AN604" i="84"/>
  <c r="BK604" i="84"/>
  <c r="AG604" i="84" s="1"/>
  <c r="AY426" i="84"/>
  <c r="AY422" i="84" s="1"/>
  <c r="AH341" i="84"/>
  <c r="BE337" i="84"/>
  <c r="AX274" i="84"/>
  <c r="AE274" i="84"/>
  <c r="CS214" i="84"/>
  <c r="BJ448" i="84"/>
  <c r="AI449" i="84"/>
  <c r="J470" i="84"/>
  <c r="K470" i="84" s="1"/>
  <c r="L470" i="84" s="1"/>
  <c r="AM470" i="84" s="1"/>
  <c r="CS470" i="84"/>
  <c r="AI375" i="84"/>
  <c r="K375" i="84"/>
  <c r="L375" i="84" s="1"/>
  <c r="AF375" i="84" s="1"/>
  <c r="CR349" i="84"/>
  <c r="AF378" i="84"/>
  <c r="AJ378" i="84"/>
  <c r="AM368" i="84"/>
  <c r="AJ368" i="84"/>
  <c r="BK368" i="84"/>
  <c r="AI368" i="84"/>
  <c r="AF368" i="84"/>
  <c r="N485" i="84"/>
  <c r="CK423" i="84"/>
  <c r="AY15" i="12"/>
  <c r="AY14" i="12" s="1"/>
  <c r="AN317" i="84"/>
  <c r="AN561" i="84"/>
  <c r="CS558" i="84"/>
  <c r="AN494" i="84"/>
  <c r="CS438" i="84"/>
  <c r="K371" i="84"/>
  <c r="L371" i="84" s="1"/>
  <c r="AM371" i="84" s="1"/>
  <c r="AN322" i="84"/>
  <c r="AF296" i="84"/>
  <c r="AJ288" i="84"/>
  <c r="AH322" i="84"/>
  <c r="AG259" i="84"/>
  <c r="BK296" i="84"/>
  <c r="BE261" i="84"/>
  <c r="AY274" i="84"/>
  <c r="BE104" i="84"/>
  <c r="BN64" i="84"/>
  <c r="CS511" i="84"/>
  <c r="J511" i="84"/>
  <c r="K511" i="84" s="1"/>
  <c r="L511" i="84" s="1"/>
  <c r="AF511" i="84" s="1"/>
  <c r="K364" i="84"/>
  <c r="L364" i="84" s="1"/>
  <c r="AF364" i="84" s="1"/>
  <c r="AG72" i="84"/>
  <c r="AH72" i="84"/>
  <c r="K570" i="84"/>
  <c r="L570" i="84" s="1"/>
  <c r="AI312" i="84"/>
  <c r="BK312" i="84"/>
  <c r="AN312" i="84" s="1"/>
  <c r="CP587" i="84"/>
  <c r="AH371" i="84"/>
  <c r="AN307" i="84"/>
  <c r="BK375" i="84"/>
  <c r="AJ375" i="84"/>
  <c r="AM397" i="84"/>
  <c r="BD521" i="84"/>
  <c r="Q507" i="84"/>
  <c r="AO443" i="84"/>
  <c r="AN375" i="84"/>
  <c r="AI432" i="84"/>
  <c r="AY287" i="84"/>
  <c r="BE308" i="84"/>
  <c r="AH302" i="84"/>
  <c r="AQ302" i="84" s="1"/>
  <c r="BD287" i="84"/>
  <c r="BD274" i="84" s="1"/>
  <c r="AI299" i="84"/>
  <c r="AF255" i="84"/>
  <c r="AQ255" i="84" s="1"/>
  <c r="BE234" i="84"/>
  <c r="BE225" i="84"/>
  <c r="BE192" i="84"/>
  <c r="AH230" i="84"/>
  <c r="AH101" i="84"/>
  <c r="CS136" i="84"/>
  <c r="AI87" i="84"/>
  <c r="BJ69" i="84"/>
  <c r="AN11" i="84"/>
  <c r="AJ411" i="84"/>
  <c r="AH597" i="84"/>
  <c r="AG21" i="84"/>
  <c r="AN446" i="84"/>
  <c r="AG324" i="84"/>
  <c r="AM260" i="84"/>
  <c r="AI205" i="84"/>
  <c r="BE101" i="84"/>
  <c r="BK72" i="84"/>
  <c r="AN72" i="84"/>
  <c r="BE599" i="84"/>
  <c r="AI567" i="84"/>
  <c r="J577" i="84"/>
  <c r="K577" i="84" s="1"/>
  <c r="L577" i="84" s="1"/>
  <c r="AM577" i="84" s="1"/>
  <c r="AQ577" i="84" s="1"/>
  <c r="AD422" i="84"/>
  <c r="AG462" i="84"/>
  <c r="S426" i="84"/>
  <c r="S422" i="84" s="1"/>
  <c r="CS419" i="84"/>
  <c r="CS408" i="84" s="1"/>
  <c r="AG378" i="84"/>
  <c r="BE394" i="84"/>
  <c r="AJ432" i="84"/>
  <c r="AN292" i="84"/>
  <c r="AN288" i="84" s="1"/>
  <c r="BE107" i="84"/>
  <c r="AI203" i="84"/>
  <c r="BE83" i="84"/>
  <c r="AO118" i="84"/>
  <c r="BE17" i="84"/>
  <c r="BK605" i="84"/>
  <c r="AH605" i="84" s="1"/>
  <c r="AF605" i="84"/>
  <c r="AJ605" i="84"/>
  <c r="BQ10" i="84"/>
  <c r="CS559" i="84"/>
  <c r="BE546" i="84"/>
  <c r="AK553" i="84"/>
  <c r="AF546" i="84"/>
  <c r="AQ546" i="84" s="1"/>
  <c r="AH511" i="84"/>
  <c r="CS609" i="84"/>
  <c r="BE562" i="84"/>
  <c r="P553" i="84"/>
  <c r="BE538" i="84"/>
  <c r="K564" i="84"/>
  <c r="CS510" i="84"/>
  <c r="CS571" i="84"/>
  <c r="AH526" i="84"/>
  <c r="BE417" i="84"/>
  <c r="AI396" i="84"/>
  <c r="AH378" i="84"/>
  <c r="AG367" i="84"/>
  <c r="AM392" i="84"/>
  <c r="AM378" i="84"/>
  <c r="AN432" i="84"/>
  <c r="BE372" i="84"/>
  <c r="CS241" i="84"/>
  <c r="AY73" i="84"/>
  <c r="CS225" i="84"/>
  <c r="AI128" i="84"/>
  <c r="AJ36" i="84"/>
  <c r="CM73" i="84"/>
  <c r="BE280" i="84"/>
  <c r="BK373" i="84"/>
  <c r="AN373" i="84"/>
  <c r="AI373" i="84"/>
  <c r="I22" i="84"/>
  <c r="AH23" i="84"/>
  <c r="AH22" i="84" s="1"/>
  <c r="CS98" i="84"/>
  <c r="AJ427" i="84"/>
  <c r="BW485" i="84"/>
  <c r="BE267" i="84"/>
  <c r="BK36" i="84"/>
  <c r="BE526" i="84"/>
  <c r="AO169" i="84"/>
  <c r="BE177" i="84"/>
  <c r="BT624" i="84"/>
  <c r="AY587" i="84"/>
  <c r="BE582" i="84"/>
  <c r="AM536" i="84"/>
  <c r="I563" i="84"/>
  <c r="AH510" i="84"/>
  <c r="H475" i="84"/>
  <c r="CA475" i="84"/>
  <c r="CA624" i="84" s="1"/>
  <c r="AH412" i="84"/>
  <c r="AQ412" i="84" s="1"/>
  <c r="AG453" i="84"/>
  <c r="AQ453" i="84" s="1"/>
  <c r="AJ400" i="84"/>
  <c r="K381" i="84"/>
  <c r="L381" i="84" s="1"/>
  <c r="CS464" i="84"/>
  <c r="BE420" i="84"/>
  <c r="AH374" i="84"/>
  <c r="BE402" i="84"/>
  <c r="AF373" i="84"/>
  <c r="CJ423" i="84"/>
  <c r="CS412" i="84"/>
  <c r="K313" i="84"/>
  <c r="L313" i="84" s="1"/>
  <c r="AM313" i="84" s="1"/>
  <c r="CS304" i="84"/>
  <c r="AH179" i="84"/>
  <c r="BE124" i="84"/>
  <c r="BE168" i="84"/>
  <c r="BE156" i="84" s="1"/>
  <c r="AN128" i="84"/>
  <c r="AP73" i="84"/>
  <c r="AP63" i="84" s="1"/>
  <c r="CO73" i="84"/>
  <c r="CO63" i="84" s="1"/>
  <c r="AN419" i="84"/>
  <c r="AQ419" i="84" s="1"/>
  <c r="BE34" i="84"/>
  <c r="BK23" i="84"/>
  <c r="AN23" i="84" s="1"/>
  <c r="AN22" i="84" s="1"/>
  <c r="AJ23" i="84"/>
  <c r="AJ22" i="84" s="1"/>
  <c r="BJ22" i="84"/>
  <c r="AO275" i="84"/>
  <c r="BK342" i="84"/>
  <c r="AH342" i="84" s="1"/>
  <c r="AI342" i="84"/>
  <c r="AJ342" i="84"/>
  <c r="BE116" i="84"/>
  <c r="CQ521" i="84"/>
  <c r="CQ507" i="84" s="1"/>
  <c r="CQ475" i="84" s="1"/>
  <c r="CO553" i="84"/>
  <c r="CO507" i="84" s="1"/>
  <c r="CO475" i="84" s="1"/>
  <c r="AM605" i="84"/>
  <c r="BL475" i="84"/>
  <c r="R587" i="84"/>
  <c r="BU485" i="84"/>
  <c r="CP485" i="84"/>
  <c r="AH453" i="84"/>
  <c r="AI353" i="84"/>
  <c r="AG280" i="84"/>
  <c r="CS354" i="84"/>
  <c r="BE218" i="84"/>
  <c r="BE217" i="84"/>
  <c r="BE240" i="84"/>
  <c r="AO95" i="84"/>
  <c r="K204" i="84"/>
  <c r="L204" i="84" s="1"/>
  <c r="BK66" i="84"/>
  <c r="AJ69" i="84"/>
  <c r="CS24" i="84"/>
  <c r="AI575" i="84"/>
  <c r="AI324" i="84"/>
  <c r="AQ324" i="84" s="1"/>
  <c r="AJ324" i="84"/>
  <c r="BE21" i="84"/>
  <c r="AY475" i="84"/>
  <c r="AI597" i="84"/>
  <c r="AM597" i="84"/>
  <c r="AF597" i="84"/>
  <c r="BW587" i="84"/>
  <c r="BS557" i="84"/>
  <c r="BX557" i="84" s="1"/>
  <c r="AV557" i="84"/>
  <c r="AM614" i="84"/>
  <c r="AF614" i="84"/>
  <c r="AM581" i="84"/>
  <c r="AF581" i="84"/>
  <c r="AN423" i="84"/>
  <c r="AM609" i="84"/>
  <c r="AF595" i="84"/>
  <c r="AQ595" i="84" s="1"/>
  <c r="AZ593" i="84"/>
  <c r="BE594" i="84"/>
  <c r="CS589" i="84"/>
  <c r="CS588" i="84" s="1"/>
  <c r="CR588" i="84"/>
  <c r="J589" i="84"/>
  <c r="CM553" i="84"/>
  <c r="AI542" i="84"/>
  <c r="BK542" i="84"/>
  <c r="J543" i="84"/>
  <c r="K543" i="84" s="1"/>
  <c r="L543" i="84" s="1"/>
  <c r="CS543" i="84"/>
  <c r="BE552" i="84"/>
  <c r="BJ547" i="84"/>
  <c r="BK549" i="84"/>
  <c r="AG549" i="84" s="1"/>
  <c r="AN549" i="84"/>
  <c r="AI549" i="84"/>
  <c r="AJ549" i="84"/>
  <c r="AJ547" i="84" s="1"/>
  <c r="CS519" i="84"/>
  <c r="AG495" i="84"/>
  <c r="AQ495" i="84" s="1"/>
  <c r="P485" i="84"/>
  <c r="AF492" i="84"/>
  <c r="AI440" i="84"/>
  <c r="AI439" i="84" s="1"/>
  <c r="BJ439" i="84"/>
  <c r="BK440" i="84"/>
  <c r="AI489" i="84"/>
  <c r="BJ488" i="84"/>
  <c r="BK489" i="84"/>
  <c r="AN489" i="84" s="1"/>
  <c r="CS493" i="84"/>
  <c r="J493" i="84"/>
  <c r="K493" i="84" s="1"/>
  <c r="L493" i="84" s="1"/>
  <c r="AN491" i="84"/>
  <c r="BE504" i="84"/>
  <c r="BN486" i="84"/>
  <c r="BB487" i="84"/>
  <c r="BB486" i="84" s="1"/>
  <c r="P521" i="84"/>
  <c r="K464" i="84"/>
  <c r="L464" i="84" s="1"/>
  <c r="AM464" i="84" s="1"/>
  <c r="BD426" i="84"/>
  <c r="BD422" i="84" s="1"/>
  <c r="CR440" i="84"/>
  <c r="CN439" i="84"/>
  <c r="AQ369" i="84"/>
  <c r="BK327" i="84"/>
  <c r="AI327" i="84"/>
  <c r="AN327" i="84"/>
  <c r="AM327" i="84"/>
  <c r="AJ327" i="84"/>
  <c r="AM286" i="84"/>
  <c r="AF286" i="84"/>
  <c r="AQ286" i="84" s="1"/>
  <c r="AH155" i="84"/>
  <c r="AG155" i="84"/>
  <c r="K155" i="84"/>
  <c r="L155" i="84" s="1"/>
  <c r="AI155" i="84"/>
  <c r="AF187" i="84"/>
  <c r="AM187" i="84"/>
  <c r="X10" i="84"/>
  <c r="X624" i="84" s="1"/>
  <c r="CO29" i="84"/>
  <c r="J407" i="84"/>
  <c r="K407" i="84" s="1"/>
  <c r="L407" i="84" s="1"/>
  <c r="CS407" i="84"/>
  <c r="AF227" i="84"/>
  <c r="AQ227" i="84" s="1"/>
  <c r="AM227" i="84"/>
  <c r="AH622" i="84"/>
  <c r="BE604" i="84"/>
  <c r="AZ601" i="84"/>
  <c r="K590" i="84"/>
  <c r="L590" i="84" s="1"/>
  <c r="AM590" i="84" s="1"/>
  <c r="AI582" i="84"/>
  <c r="BK582" i="84"/>
  <c r="AH582" i="84" s="1"/>
  <c r="BE557" i="84"/>
  <c r="BG557" i="84" s="1"/>
  <c r="BK558" i="84"/>
  <c r="AN558" i="84" s="1"/>
  <c r="AJ558" i="84"/>
  <c r="AI558" i="84"/>
  <c r="BN530" i="84"/>
  <c r="BB531" i="84"/>
  <c r="BB530" i="84" s="1"/>
  <c r="AG492" i="84"/>
  <c r="AH492" i="84"/>
  <c r="K529" i="84"/>
  <c r="L529" i="84" s="1"/>
  <c r="AF529" i="84" s="1"/>
  <c r="I478" i="84"/>
  <c r="BN439" i="84"/>
  <c r="BB440" i="84"/>
  <c r="BB439" i="84" s="1"/>
  <c r="BN456" i="84"/>
  <c r="BB457" i="84"/>
  <c r="BN443" i="84"/>
  <c r="BB444" i="84"/>
  <c r="BB443" i="84" s="1"/>
  <c r="CR444" i="84"/>
  <c r="CN443" i="84"/>
  <c r="CN486" i="84"/>
  <c r="CR487" i="84"/>
  <c r="J447" i="84"/>
  <c r="K447" i="84" s="1"/>
  <c r="L447" i="84" s="1"/>
  <c r="CS447" i="84"/>
  <c r="CS462" i="84"/>
  <c r="J462" i="84"/>
  <c r="K462" i="84" s="1"/>
  <c r="L462" i="84" s="1"/>
  <c r="AM462" i="84" s="1"/>
  <c r="K482" i="84"/>
  <c r="L482" i="84" s="1"/>
  <c r="AF482" i="84" s="1"/>
  <c r="AJ451" i="84"/>
  <c r="CM426" i="84"/>
  <c r="CM422" i="84" s="1"/>
  <c r="BK320" i="84"/>
  <c r="AN320" i="84" s="1"/>
  <c r="AM320" i="84"/>
  <c r="AF320" i="84"/>
  <c r="AI320" i="84"/>
  <c r="AJ320" i="84"/>
  <c r="CR288" i="84"/>
  <c r="J289" i="84"/>
  <c r="CS289" i="84"/>
  <c r="BS255" i="84"/>
  <c r="BX255" i="84" s="1"/>
  <c r="AV255" i="84"/>
  <c r="BF255" i="84" s="1"/>
  <c r="AH237" i="84"/>
  <c r="AG237" i="84"/>
  <c r="K237" i="84"/>
  <c r="L237" i="84" s="1"/>
  <c r="AI237" i="84"/>
  <c r="AN237" i="84"/>
  <c r="K273" i="84"/>
  <c r="L273" i="84" s="1"/>
  <c r="I268" i="84"/>
  <c r="BC10" i="84"/>
  <c r="BC624" i="84" s="1"/>
  <c r="K26" i="84"/>
  <c r="L26" i="84" s="1"/>
  <c r="AG26" i="84"/>
  <c r="AH26" i="84"/>
  <c r="AN26" i="84"/>
  <c r="AI26" i="84"/>
  <c r="BK112" i="84"/>
  <c r="AN112" i="84" s="1"/>
  <c r="AI112" i="84"/>
  <c r="AJ112" i="84"/>
  <c r="BK606" i="84"/>
  <c r="AH606" i="84" s="1"/>
  <c r="AI606" i="84"/>
  <c r="AH578" i="84"/>
  <c r="AG578" i="84"/>
  <c r="AN578" i="84"/>
  <c r="BK602" i="84"/>
  <c r="AN602" i="84"/>
  <c r="AJ602" i="84"/>
  <c r="AI602" i="84"/>
  <c r="BJ601" i="84"/>
  <c r="J600" i="84"/>
  <c r="K600" i="84" s="1"/>
  <c r="L600" i="84" s="1"/>
  <c r="CS600" i="84"/>
  <c r="AF590" i="84"/>
  <c r="BK590" i="84"/>
  <c r="AH590" i="84" s="1"/>
  <c r="AN590" i="84"/>
  <c r="AI590" i="84"/>
  <c r="BK569" i="84"/>
  <c r="AN569" i="84"/>
  <c r="AJ569" i="84"/>
  <c r="AI569" i="84"/>
  <c r="K549" i="84"/>
  <c r="L549" i="84" s="1"/>
  <c r="AM549" i="84" s="1"/>
  <c r="AH549" i="84"/>
  <c r="I547" i="84"/>
  <c r="L564" i="84"/>
  <c r="AI544" i="84"/>
  <c r="BK544" i="84"/>
  <c r="AM544" i="84"/>
  <c r="AF544" i="84"/>
  <c r="AM514" i="84"/>
  <c r="BK514" i="84"/>
  <c r="AN514" i="84"/>
  <c r="AF514" i="84"/>
  <c r="AI514" i="84"/>
  <c r="BK499" i="84"/>
  <c r="AN499" i="84" s="1"/>
  <c r="AM499" i="84"/>
  <c r="AJ499" i="84"/>
  <c r="AI499" i="84"/>
  <c r="AF499" i="84"/>
  <c r="J505" i="84"/>
  <c r="CR504" i="84"/>
  <c r="BE435" i="84"/>
  <c r="AZ430" i="84"/>
  <c r="AN445" i="84"/>
  <c r="AF456" i="84"/>
  <c r="I483" i="84"/>
  <c r="AP426" i="84"/>
  <c r="AP422" i="84" s="1"/>
  <c r="AG445" i="84"/>
  <c r="Q485" i="84"/>
  <c r="Q475" i="84" s="1"/>
  <c r="J497" i="84"/>
  <c r="K497" i="84" s="1"/>
  <c r="L497" i="84" s="1"/>
  <c r="CS497" i="84"/>
  <c r="AN407" i="84"/>
  <c r="AG407" i="84"/>
  <c r="AH407" i="84"/>
  <c r="K377" i="84"/>
  <c r="L377" i="84" s="1"/>
  <c r="AM377" i="84" s="1"/>
  <c r="AH291" i="84"/>
  <c r="AH288" i="84" s="1"/>
  <c r="AG291" i="84"/>
  <c r="AN291" i="84"/>
  <c r="AZ268" i="84"/>
  <c r="AV285" i="84"/>
  <c r="BF285" i="84" s="1"/>
  <c r="BS285" i="84"/>
  <c r="BX285" i="84" s="1"/>
  <c r="J166" i="84"/>
  <c r="K166" i="84" s="1"/>
  <c r="L166" i="84" s="1"/>
  <c r="CS166" i="84"/>
  <c r="J126" i="84"/>
  <c r="K126" i="84" s="1"/>
  <c r="L126" i="84" s="1"/>
  <c r="CS126" i="84"/>
  <c r="CR71" i="84"/>
  <c r="CN69" i="84"/>
  <c r="V624" i="84"/>
  <c r="AQ60" i="84"/>
  <c r="AF54" i="84"/>
  <c r="AM54" i="84"/>
  <c r="BS528" i="84"/>
  <c r="BX528" i="84" s="1"/>
  <c r="K603" i="84"/>
  <c r="L603" i="84" s="1"/>
  <c r="AF603" i="84" s="1"/>
  <c r="I601" i="84"/>
  <c r="AV455" i="84"/>
  <c r="BF455" i="84" s="1"/>
  <c r="BS455" i="84"/>
  <c r="BX455" i="84" s="1"/>
  <c r="BB593" i="84"/>
  <c r="BK484" i="84"/>
  <c r="AH484" i="84" s="1"/>
  <c r="AH483" i="84" s="1"/>
  <c r="AN484" i="84"/>
  <c r="AN483" i="84" s="1"/>
  <c r="BJ483" i="84"/>
  <c r="AJ484" i="84"/>
  <c r="AJ483" i="84" s="1"/>
  <c r="BK479" i="84"/>
  <c r="AH479" i="84" s="1"/>
  <c r="AN479" i="84"/>
  <c r="BJ478" i="84"/>
  <c r="AJ479" i="84"/>
  <c r="CO426" i="84"/>
  <c r="CO422" i="84" s="1"/>
  <c r="BE482" i="84"/>
  <c r="AZ478" i="84"/>
  <c r="CR479" i="84"/>
  <c r="CN478" i="84"/>
  <c r="BB523" i="84"/>
  <c r="BN522" i="84"/>
  <c r="P426" i="84"/>
  <c r="P422" i="84" s="1"/>
  <c r="AH424" i="84"/>
  <c r="AG424" i="84"/>
  <c r="J342" i="84"/>
  <c r="K342" i="84" s="1"/>
  <c r="L342" i="84" s="1"/>
  <c r="CS342" i="84"/>
  <c r="AI164" i="84"/>
  <c r="BK164" i="84"/>
  <c r="AH164" i="84" s="1"/>
  <c r="CJ105" i="84"/>
  <c r="J92" i="84"/>
  <c r="K92" i="84" s="1"/>
  <c r="L92" i="84" s="1"/>
  <c r="AM92" i="84" s="1"/>
  <c r="CS92" i="84"/>
  <c r="AZ143" i="84"/>
  <c r="CJ69" i="84"/>
  <c r="CK71" i="84"/>
  <c r="CK69" i="84" s="1"/>
  <c r="AM50" i="84"/>
  <c r="AF50" i="84"/>
  <c r="BE22" i="84"/>
  <c r="BK468" i="84"/>
  <c r="AJ468" i="84"/>
  <c r="AI468" i="84"/>
  <c r="AN468" i="84"/>
  <c r="AM413" i="84"/>
  <c r="AF413" i="84"/>
  <c r="AQ413" i="84" s="1"/>
  <c r="J437" i="84"/>
  <c r="K437" i="84" s="1"/>
  <c r="L437" i="84" s="1"/>
  <c r="CS437" i="84"/>
  <c r="AG106" i="84"/>
  <c r="AH106" i="84"/>
  <c r="I105" i="84"/>
  <c r="AN106" i="84"/>
  <c r="BE575" i="84"/>
  <c r="AN481" i="84"/>
  <c r="AI481" i="84"/>
  <c r="AH481" i="84"/>
  <c r="AG481" i="84"/>
  <c r="K481" i="84"/>
  <c r="L481" i="84" s="1"/>
  <c r="J410" i="84"/>
  <c r="K410" i="84" s="1"/>
  <c r="L410" i="84" s="1"/>
  <c r="AM410" i="84" s="1"/>
  <c r="CS410" i="84"/>
  <c r="CJ588" i="84"/>
  <c r="CJ587" i="84" s="1"/>
  <c r="CK589" i="84"/>
  <c r="CK588" i="84" s="1"/>
  <c r="CK587" i="84" s="1"/>
  <c r="AZ563" i="84"/>
  <c r="AI545" i="84"/>
  <c r="BK545" i="84"/>
  <c r="AN545" i="84" s="1"/>
  <c r="AJ545" i="84"/>
  <c r="CS514" i="84"/>
  <c r="AI599" i="84"/>
  <c r="BK599" i="84"/>
  <c r="AG599" i="84" s="1"/>
  <c r="AN599" i="84"/>
  <c r="CS599" i="84"/>
  <c r="AL587" i="84"/>
  <c r="AL475" i="84" s="1"/>
  <c r="CR566" i="84"/>
  <c r="CN563" i="84"/>
  <c r="AH575" i="84"/>
  <c r="AQ575" i="84" s="1"/>
  <c r="AM520" i="84"/>
  <c r="AF520" i="84"/>
  <c r="AQ520" i="84" s="1"/>
  <c r="BE549" i="84"/>
  <c r="CS545" i="84"/>
  <c r="AI543" i="84"/>
  <c r="AG543" i="84"/>
  <c r="AQ541" i="84"/>
  <c r="BN554" i="84"/>
  <c r="BN553" i="84" s="1"/>
  <c r="R507" i="84"/>
  <c r="CJ530" i="84"/>
  <c r="CJ521" i="84" s="1"/>
  <c r="K502" i="84"/>
  <c r="L502" i="84" s="1"/>
  <c r="AF502" i="84" s="1"/>
  <c r="CM521" i="84"/>
  <c r="CS518" i="84"/>
  <c r="J518" i="84"/>
  <c r="K518" i="84" s="1"/>
  <c r="L518" i="84" s="1"/>
  <c r="AZ515" i="84"/>
  <c r="BK539" i="84"/>
  <c r="AN539" i="84" s="1"/>
  <c r="AI539" i="84"/>
  <c r="CN488" i="84"/>
  <c r="AN511" i="84"/>
  <c r="BW475" i="84"/>
  <c r="AM438" i="84"/>
  <c r="BK438" i="84"/>
  <c r="AI438" i="84"/>
  <c r="AF438" i="84"/>
  <c r="AG459" i="84"/>
  <c r="AQ459" i="84" s="1"/>
  <c r="AM425" i="84"/>
  <c r="BK425" i="84"/>
  <c r="AN425" i="84"/>
  <c r="AI425" i="84"/>
  <c r="AI423" i="84" s="1"/>
  <c r="BJ423" i="84"/>
  <c r="AN450" i="84"/>
  <c r="AH450" i="84"/>
  <c r="AH448" i="84" s="1"/>
  <c r="AN447" i="84"/>
  <c r="Q422" i="84"/>
  <c r="BK336" i="84"/>
  <c r="AM336" i="84"/>
  <c r="AJ336" i="84"/>
  <c r="AI336" i="84"/>
  <c r="AF336" i="84"/>
  <c r="BB289" i="84"/>
  <c r="BN288" i="84"/>
  <c r="K354" i="84"/>
  <c r="L354" i="84" s="1"/>
  <c r="J233" i="84"/>
  <c r="K233" i="84" s="1"/>
  <c r="L233" i="84" s="1"/>
  <c r="CS233" i="84"/>
  <c r="AI185" i="84"/>
  <c r="BK185" i="84"/>
  <c r="AN185" i="84" s="1"/>
  <c r="AJ185" i="84"/>
  <c r="AH215" i="84"/>
  <c r="AN215" i="84"/>
  <c r="AG215" i="84"/>
  <c r="AH138" i="84"/>
  <c r="AG138" i="84"/>
  <c r="AQ138" i="84" s="1"/>
  <c r="CK188" i="84"/>
  <c r="CK180" i="84" s="1"/>
  <c r="CJ180" i="84"/>
  <c r="BO624" i="84"/>
  <c r="AF89" i="84"/>
  <c r="AM89" i="84"/>
  <c r="CK92" i="84"/>
  <c r="CK85" i="84" s="1"/>
  <c r="CJ85" i="84"/>
  <c r="AP29" i="84"/>
  <c r="CL624" i="84"/>
  <c r="J12" i="84"/>
  <c r="CR11" i="84"/>
  <c r="CS12" i="84"/>
  <c r="K56" i="84"/>
  <c r="L56" i="84" s="1"/>
  <c r="AF56" i="84" s="1"/>
  <c r="J22" i="84"/>
  <c r="K23" i="84"/>
  <c r="BK610" i="84"/>
  <c r="AN610" i="84"/>
  <c r="AM610" i="84"/>
  <c r="AF610" i="84"/>
  <c r="AI610" i="84"/>
  <c r="BK620" i="84"/>
  <c r="AN620" i="84" s="1"/>
  <c r="AM620" i="84"/>
  <c r="AJ620" i="84"/>
  <c r="AI620" i="84"/>
  <c r="AH599" i="84"/>
  <c r="K599" i="84"/>
  <c r="L599" i="84" s="1"/>
  <c r="AM599" i="84" s="1"/>
  <c r="K598" i="84"/>
  <c r="L598" i="84" s="1"/>
  <c r="AF598" i="84" s="1"/>
  <c r="J582" i="84"/>
  <c r="K582" i="84" s="1"/>
  <c r="L582" i="84" s="1"/>
  <c r="CS582" i="84"/>
  <c r="AI584" i="84"/>
  <c r="BK584" i="84"/>
  <c r="AH584" i="84" s="1"/>
  <c r="BK555" i="84"/>
  <c r="AN555" i="84" s="1"/>
  <c r="BJ554" i="84"/>
  <c r="BJ553" i="84" s="1"/>
  <c r="AJ555" i="84"/>
  <c r="AJ554" i="84" s="1"/>
  <c r="AI555" i="84"/>
  <c r="AG571" i="84"/>
  <c r="BK559" i="84"/>
  <c r="AN559" i="84" s="1"/>
  <c r="AI559" i="84"/>
  <c r="AI517" i="84"/>
  <c r="AM517" i="84"/>
  <c r="BK517" i="84"/>
  <c r="AN517" i="84" s="1"/>
  <c r="BK538" i="84"/>
  <c r="AI538" i="84"/>
  <c r="AN538" i="84"/>
  <c r="AH545" i="84"/>
  <c r="AG545" i="84"/>
  <c r="K545" i="84"/>
  <c r="L545" i="84" s="1"/>
  <c r="AM545" i="84" s="1"/>
  <c r="AJ505" i="84"/>
  <c r="AQ536" i="84"/>
  <c r="K501" i="84"/>
  <c r="L501" i="84" s="1"/>
  <c r="AF501" i="84" s="1"/>
  <c r="AF503" i="84"/>
  <c r="AQ503" i="84" s="1"/>
  <c r="AI470" i="84"/>
  <c r="BK470" i="84"/>
  <c r="AN470" i="84" s="1"/>
  <c r="AJ470" i="84"/>
  <c r="BB478" i="84"/>
  <c r="BE479" i="84"/>
  <c r="AH539" i="84"/>
  <c r="K539" i="84"/>
  <c r="L539" i="84" s="1"/>
  <c r="AF539" i="84" s="1"/>
  <c r="AG539" i="84"/>
  <c r="AN469" i="84"/>
  <c r="CS441" i="84"/>
  <c r="CK463" i="84"/>
  <c r="CK456" i="84" s="1"/>
  <c r="CJ456" i="84"/>
  <c r="AZ443" i="84"/>
  <c r="AH415" i="84"/>
  <c r="AG415" i="84"/>
  <c r="K415" i="84"/>
  <c r="L415" i="84" s="1"/>
  <c r="AN415" i="84"/>
  <c r="I408" i="84"/>
  <c r="AI415" i="84"/>
  <c r="I443" i="84"/>
  <c r="J406" i="84"/>
  <c r="K406" i="84" s="1"/>
  <c r="L406" i="84" s="1"/>
  <c r="AM406" i="84" s="1"/>
  <c r="CS406" i="84"/>
  <c r="AZ399" i="84"/>
  <c r="AJ410" i="84"/>
  <c r="J400" i="84"/>
  <c r="CS400" i="84"/>
  <c r="BK354" i="84"/>
  <c r="AH354" i="84" s="1"/>
  <c r="AM354" i="84"/>
  <c r="AI354" i="84"/>
  <c r="AF354" i="84"/>
  <c r="AJ354" i="84"/>
  <c r="CN268" i="84"/>
  <c r="CR270" i="84"/>
  <c r="CR268" i="84" s="1"/>
  <c r="AM241" i="84"/>
  <c r="AI241" i="84"/>
  <c r="BK241" i="84"/>
  <c r="AJ241" i="84"/>
  <c r="AF241" i="84"/>
  <c r="BK171" i="84"/>
  <c r="AN171" i="84" s="1"/>
  <c r="AM171" i="84"/>
  <c r="AJ171" i="84"/>
  <c r="AI171" i="84"/>
  <c r="AF171" i="84"/>
  <c r="AV136" i="84"/>
  <c r="BS136" i="84"/>
  <c r="BX136" i="84" s="1"/>
  <c r="CS188" i="84"/>
  <c r="J188" i="84"/>
  <c r="K188" i="84" s="1"/>
  <c r="L188" i="84" s="1"/>
  <c r="BS244" i="84"/>
  <c r="BX244" i="84" s="1"/>
  <c r="AV244" i="84"/>
  <c r="BF244" i="84" s="1"/>
  <c r="AN66" i="84"/>
  <c r="AH66" i="84"/>
  <c r="AG66" i="84"/>
  <c r="AI56" i="84"/>
  <c r="AJ56" i="84"/>
  <c r="AM56" i="84"/>
  <c r="BK56" i="84"/>
  <c r="AH56" i="84" s="1"/>
  <c r="AS624" i="84"/>
  <c r="AF418" i="84"/>
  <c r="AM418" i="84"/>
  <c r="AG612" i="84"/>
  <c r="K584" i="84"/>
  <c r="L584" i="84" s="1"/>
  <c r="AF584" i="84" s="1"/>
  <c r="AH571" i="84"/>
  <c r="BB564" i="84"/>
  <c r="BN563" i="84"/>
  <c r="AJ544" i="84"/>
  <c r="CJ554" i="84"/>
  <c r="CK555" i="84"/>
  <c r="CK554" i="84" s="1"/>
  <c r="AI525" i="84"/>
  <c r="BK525" i="84"/>
  <c r="AN525" i="84" s="1"/>
  <c r="AM525" i="84"/>
  <c r="BJ522" i="84"/>
  <c r="AJ525" i="84"/>
  <c r="AJ522" i="84" s="1"/>
  <c r="CS550" i="84"/>
  <c r="J550" i="84"/>
  <c r="K550" i="84" s="1"/>
  <c r="L550" i="84" s="1"/>
  <c r="AN512" i="84"/>
  <c r="AH512" i="84"/>
  <c r="AZ547" i="84"/>
  <c r="J512" i="84"/>
  <c r="K512" i="84" s="1"/>
  <c r="L512" i="84" s="1"/>
  <c r="CS512" i="84"/>
  <c r="CF507" i="84"/>
  <c r="CF475" i="84" s="1"/>
  <c r="AZ488" i="84"/>
  <c r="J498" i="84"/>
  <c r="K498" i="84" s="1"/>
  <c r="L498" i="84" s="1"/>
  <c r="CS498" i="84"/>
  <c r="AK507" i="84"/>
  <c r="AK475" i="84" s="1"/>
  <c r="AZ530" i="84"/>
  <c r="AZ521" i="84" s="1"/>
  <c r="CT624" i="84"/>
  <c r="AF441" i="84"/>
  <c r="AF405" i="84"/>
  <c r="AM405" i="84"/>
  <c r="BE454" i="84"/>
  <c r="AQ352" i="84"/>
  <c r="BK326" i="84"/>
  <c r="AG326" i="84" s="1"/>
  <c r="AI326" i="84"/>
  <c r="AN286" i="84"/>
  <c r="AH286" i="84"/>
  <c r="AG286" i="84"/>
  <c r="AG183" i="84"/>
  <c r="AV211" i="84"/>
  <c r="BF211" i="84" s="1"/>
  <c r="BS211" i="84"/>
  <c r="BX211" i="84" s="1"/>
  <c r="AM160" i="84"/>
  <c r="AF160" i="84"/>
  <c r="K125" i="84"/>
  <c r="L125" i="84" s="1"/>
  <c r="AH125" i="84"/>
  <c r="AG125" i="84"/>
  <c r="AI125" i="84"/>
  <c r="AN125" i="84"/>
  <c r="N73" i="84"/>
  <c r="AN28" i="84"/>
  <c r="AN27" i="84" s="1"/>
  <c r="AH28" i="84"/>
  <c r="AH27" i="84" s="1"/>
  <c r="AG28" i="84"/>
  <c r="AG27" i="84" s="1"/>
  <c r="K16" i="84"/>
  <c r="L16" i="84" s="1"/>
  <c r="AM16" i="84" s="1"/>
  <c r="CS42" i="84"/>
  <c r="J42" i="84"/>
  <c r="K42" i="84" s="1"/>
  <c r="L42" i="84" s="1"/>
  <c r="AI52" i="84"/>
  <c r="BK52" i="84"/>
  <c r="AG52" i="84" s="1"/>
  <c r="AN52" i="84"/>
  <c r="AJ52" i="84"/>
  <c r="AI621" i="84"/>
  <c r="BK621" i="84"/>
  <c r="AH621" i="84" s="1"/>
  <c r="AM621" i="84"/>
  <c r="AN621" i="84"/>
  <c r="AN622" i="84"/>
  <c r="AQ622" i="84" s="1"/>
  <c r="J560" i="84"/>
  <c r="K560" i="84" s="1"/>
  <c r="L560" i="84" s="1"/>
  <c r="AM560" i="84" s="1"/>
  <c r="AQ560" i="84" s="1"/>
  <c r="CS560" i="84"/>
  <c r="K568" i="84"/>
  <c r="L568" i="84" s="1"/>
  <c r="AM568" i="84" s="1"/>
  <c r="AF526" i="84"/>
  <c r="AM526" i="84"/>
  <c r="AI535" i="84"/>
  <c r="BK535" i="84"/>
  <c r="AM535" i="84"/>
  <c r="AN535" i="84"/>
  <c r="AF535" i="84"/>
  <c r="CR555" i="84"/>
  <c r="CN554" i="84"/>
  <c r="CN553" i="84" s="1"/>
  <c r="BK540" i="84"/>
  <c r="AH540" i="84" s="1"/>
  <c r="AM540" i="84"/>
  <c r="AI540" i="84"/>
  <c r="K537" i="84"/>
  <c r="L537" i="84" s="1"/>
  <c r="AM537" i="84" s="1"/>
  <c r="AO507" i="84"/>
  <c r="CR476" i="84"/>
  <c r="J477" i="84"/>
  <c r="CS477" i="84"/>
  <c r="CS476" i="84" s="1"/>
  <c r="AN462" i="84"/>
  <c r="AG471" i="84"/>
  <c r="AN471" i="84"/>
  <c r="AI460" i="84"/>
  <c r="BK460" i="84"/>
  <c r="AN460" i="84" s="1"/>
  <c r="AI454" i="84"/>
  <c r="BK454" i="84"/>
  <c r="AH454" i="84" s="1"/>
  <c r="BJ451" i="84"/>
  <c r="AM394" i="84"/>
  <c r="AF394" i="84"/>
  <c r="AQ394" i="84" s="1"/>
  <c r="BK393" i="84"/>
  <c r="AN393" i="84" s="1"/>
  <c r="AF393" i="84"/>
  <c r="AI393" i="84"/>
  <c r="AM393" i="84"/>
  <c r="AJ393" i="84"/>
  <c r="K385" i="84"/>
  <c r="L385" i="84" s="1"/>
  <c r="AZ408" i="84"/>
  <c r="BE410" i="84"/>
  <c r="K326" i="84"/>
  <c r="L326" i="84" s="1"/>
  <c r="AM326" i="84" s="1"/>
  <c r="AH326" i="84"/>
  <c r="I275" i="84"/>
  <c r="BN208" i="84"/>
  <c r="CK105" i="84"/>
  <c r="CR149" i="84"/>
  <c r="CN143" i="84"/>
  <c r="W624" i="84"/>
  <c r="CD10" i="84"/>
  <c r="AR10" i="84"/>
  <c r="AI98" i="84"/>
  <c r="BK98" i="84"/>
  <c r="AN98" i="84" s="1"/>
  <c r="AJ98" i="84"/>
  <c r="AH75" i="84"/>
  <c r="AG75" i="84"/>
  <c r="AH52" i="84"/>
  <c r="K52" i="84"/>
  <c r="L52" i="84" s="1"/>
  <c r="AM52" i="84" s="1"/>
  <c r="AF49" i="84"/>
  <c r="AM49" i="84"/>
  <c r="K519" i="84"/>
  <c r="L519" i="84" s="1"/>
  <c r="AG513" i="84"/>
  <c r="K513" i="84"/>
  <c r="L513" i="84" s="1"/>
  <c r="AH513" i="84"/>
  <c r="AN513" i="84"/>
  <c r="AN132" i="84"/>
  <c r="AH132" i="84"/>
  <c r="AG132" i="84"/>
  <c r="K592" i="84"/>
  <c r="L592" i="84" s="1"/>
  <c r="AF592" i="84" s="1"/>
  <c r="AH592" i="84"/>
  <c r="K561" i="84"/>
  <c r="L561" i="84" s="1"/>
  <c r="AG561" i="84"/>
  <c r="AI561" i="84"/>
  <c r="AH561" i="84"/>
  <c r="K556" i="84"/>
  <c r="L556" i="84" s="1"/>
  <c r="AM556" i="84" s="1"/>
  <c r="AN501" i="84"/>
  <c r="AI501" i="84"/>
  <c r="AM501" i="84"/>
  <c r="BK501" i="84"/>
  <c r="AH501" i="84" s="1"/>
  <c r="BB449" i="84"/>
  <c r="BB448" i="84" s="1"/>
  <c r="BN448" i="84"/>
  <c r="K214" i="84"/>
  <c r="L214" i="84" s="1"/>
  <c r="AH214" i="84"/>
  <c r="AG214" i="84"/>
  <c r="AN214" i="84"/>
  <c r="AI214" i="84"/>
  <c r="AG120" i="84"/>
  <c r="AH120" i="84"/>
  <c r="AZ64" i="84"/>
  <c r="BE65" i="84"/>
  <c r="BK594" i="84"/>
  <c r="AH594" i="84" s="1"/>
  <c r="BJ593" i="84"/>
  <c r="AI594" i="84"/>
  <c r="AJ594" i="84"/>
  <c r="P587" i="84"/>
  <c r="K574" i="84"/>
  <c r="L574" i="84" s="1"/>
  <c r="AM574" i="84" s="1"/>
  <c r="AG574" i="84"/>
  <c r="AF618" i="84"/>
  <c r="AQ618" i="84" s="1"/>
  <c r="CR602" i="84"/>
  <c r="CN601" i="84"/>
  <c r="CN587" i="84" s="1"/>
  <c r="K616" i="84"/>
  <c r="L616" i="84" s="1"/>
  <c r="AF616" i="84" s="1"/>
  <c r="AF599" i="84"/>
  <c r="AM586" i="84"/>
  <c r="AQ586" i="84" s="1"/>
  <c r="K580" i="84"/>
  <c r="L580" i="84" s="1"/>
  <c r="AM580" i="84" s="1"/>
  <c r="AH580" i="84"/>
  <c r="AG580" i="84"/>
  <c r="AN580" i="84"/>
  <c r="BN593" i="84"/>
  <c r="K621" i="84"/>
  <c r="L621" i="84" s="1"/>
  <c r="AF621" i="84" s="1"/>
  <c r="BN588" i="84"/>
  <c r="BB589" i="84"/>
  <c r="BB588" i="84" s="1"/>
  <c r="BK574" i="84"/>
  <c r="AN574" i="84" s="1"/>
  <c r="AI574" i="84"/>
  <c r="K579" i="84"/>
  <c r="L579" i="84" s="1"/>
  <c r="AM579" i="84" s="1"/>
  <c r="K596" i="84"/>
  <c r="L596" i="84" s="1"/>
  <c r="AF596" i="84" s="1"/>
  <c r="AI568" i="84"/>
  <c r="AJ568" i="84"/>
  <c r="AJ563" i="84" s="1"/>
  <c r="BK568" i="84"/>
  <c r="AN568" i="84" s="1"/>
  <c r="CS567" i="84"/>
  <c r="J567" i="84"/>
  <c r="K567" i="84" s="1"/>
  <c r="L567" i="84" s="1"/>
  <c r="AM567" i="84" s="1"/>
  <c r="K576" i="84"/>
  <c r="L576" i="84" s="1"/>
  <c r="J524" i="84"/>
  <c r="K524" i="84" s="1"/>
  <c r="L524" i="84" s="1"/>
  <c r="CR522" i="84"/>
  <c r="CS524" i="84"/>
  <c r="CS522" i="84" s="1"/>
  <c r="AH558" i="84"/>
  <c r="K558" i="84"/>
  <c r="L558" i="84" s="1"/>
  <c r="AM558" i="84" s="1"/>
  <c r="AD507" i="84"/>
  <c r="AD475" i="84" s="1"/>
  <c r="BK537" i="84"/>
  <c r="AH537" i="84" s="1"/>
  <c r="AN537" i="84"/>
  <c r="AJ537" i="84"/>
  <c r="AI537" i="84"/>
  <c r="BK532" i="84"/>
  <c r="AN532" i="84" s="1"/>
  <c r="AJ532" i="84"/>
  <c r="AI532" i="84"/>
  <c r="AF532" i="84"/>
  <c r="BN515" i="84"/>
  <c r="BB516" i="84"/>
  <c r="BB515" i="84" s="1"/>
  <c r="K523" i="84"/>
  <c r="J522" i="84"/>
  <c r="R485" i="84"/>
  <c r="R475" i="84" s="1"/>
  <c r="AH494" i="84"/>
  <c r="AG494" i="84"/>
  <c r="K494" i="84"/>
  <c r="L494" i="84" s="1"/>
  <c r="AI513" i="84"/>
  <c r="CD475" i="84"/>
  <c r="AG510" i="84"/>
  <c r="AI494" i="84"/>
  <c r="BU426" i="84"/>
  <c r="BU422" i="84" s="1"/>
  <c r="CS454" i="84"/>
  <c r="CS451" i="84" s="1"/>
  <c r="AJ440" i="84"/>
  <c r="AJ439" i="84" s="1"/>
  <c r="BK420" i="84"/>
  <c r="AI420" i="84"/>
  <c r="AN420" i="84"/>
  <c r="AO293" i="84"/>
  <c r="AO287" i="84" s="1"/>
  <c r="K384" i="84"/>
  <c r="L384" i="84" s="1"/>
  <c r="AM384" i="84" s="1"/>
  <c r="AH362" i="84"/>
  <c r="AN362" i="84"/>
  <c r="AG362" i="84"/>
  <c r="CI624" i="84"/>
  <c r="AT10" i="84"/>
  <c r="AT624" i="84" s="1"/>
  <c r="BG196" i="84"/>
  <c r="AM135" i="84"/>
  <c r="BE97" i="84"/>
  <c r="AZ95" i="84"/>
  <c r="BP624" i="84"/>
  <c r="AM68" i="84"/>
  <c r="AF68" i="84"/>
  <c r="AI505" i="84"/>
  <c r="AI504" i="84" s="1"/>
  <c r="BK505" i="84"/>
  <c r="BJ504" i="84"/>
  <c r="BJ485" i="84" s="1"/>
  <c r="AH559" i="84"/>
  <c r="AG559" i="84"/>
  <c r="K559" i="84"/>
  <c r="L559" i="84" s="1"/>
  <c r="AM559" i="84" s="1"/>
  <c r="AI616" i="84"/>
  <c r="BK616" i="84"/>
  <c r="AH616" i="84" s="1"/>
  <c r="AJ616" i="84"/>
  <c r="BK598" i="84"/>
  <c r="AN598" i="84" s="1"/>
  <c r="AJ598" i="84"/>
  <c r="AI598" i="84"/>
  <c r="BD587" i="84"/>
  <c r="AI585" i="84"/>
  <c r="BK585" i="84"/>
  <c r="AH585" i="84" s="1"/>
  <c r="AN585" i="84"/>
  <c r="BK596" i="84"/>
  <c r="AG596" i="84" s="1"/>
  <c r="AJ596" i="84"/>
  <c r="AI596" i="84"/>
  <c r="AN566" i="84"/>
  <c r="AI566" i="84"/>
  <c r="BK566" i="84"/>
  <c r="AG589" i="84"/>
  <c r="AQ573" i="84"/>
  <c r="BK576" i="84"/>
  <c r="AH576" i="84" s="1"/>
  <c r="AM576" i="84"/>
  <c r="AI576" i="84"/>
  <c r="AJ576" i="84"/>
  <c r="BK552" i="84"/>
  <c r="AN552" i="84"/>
  <c r="AM552" i="84"/>
  <c r="AF552" i="84"/>
  <c r="AJ552" i="84"/>
  <c r="AI552" i="84"/>
  <c r="K540" i="84"/>
  <c r="L540" i="84" s="1"/>
  <c r="AF540" i="84" s="1"/>
  <c r="K533" i="84"/>
  <c r="L533" i="84" s="1"/>
  <c r="AG533" i="84"/>
  <c r="AH533" i="84"/>
  <c r="AJ535" i="84"/>
  <c r="CS532" i="84"/>
  <c r="AH487" i="84"/>
  <c r="AH486" i="84" s="1"/>
  <c r="AI487" i="84"/>
  <c r="AI486" i="84" s="1"/>
  <c r="AG487" i="84"/>
  <c r="AG486" i="84" s="1"/>
  <c r="I486" i="84"/>
  <c r="AN487" i="84"/>
  <c r="AN486" i="84" s="1"/>
  <c r="CR508" i="84"/>
  <c r="CS509" i="84"/>
  <c r="J509" i="84"/>
  <c r="K516" i="84"/>
  <c r="I515" i="84"/>
  <c r="AQ527" i="84"/>
  <c r="AH496" i="84"/>
  <c r="AI436" i="84"/>
  <c r="AN436" i="84"/>
  <c r="BK436" i="84"/>
  <c r="AG436" i="84" s="1"/>
  <c r="AN421" i="84"/>
  <c r="AH421" i="84"/>
  <c r="AQ411" i="84"/>
  <c r="AJ425" i="84"/>
  <c r="AJ423" i="84" s="1"/>
  <c r="BK410" i="84"/>
  <c r="AN410" i="84"/>
  <c r="K401" i="84"/>
  <c r="L401" i="84" s="1"/>
  <c r="I399" i="84"/>
  <c r="AJ438" i="84"/>
  <c r="AQ372" i="84"/>
  <c r="BQ624" i="84"/>
  <c r="AM253" i="84"/>
  <c r="AF253" i="84"/>
  <c r="AF146" i="84"/>
  <c r="AM146" i="84"/>
  <c r="BK16" i="84"/>
  <c r="AH16" i="84" s="1"/>
  <c r="AF16" i="84"/>
  <c r="AI16" i="84"/>
  <c r="K35" i="84"/>
  <c r="L35" i="84" s="1"/>
  <c r="AF35" i="84" s="1"/>
  <c r="AN34" i="84"/>
  <c r="AG34" i="84"/>
  <c r="AH34" i="84"/>
  <c r="J548" i="84"/>
  <c r="CS548" i="84"/>
  <c r="CR547" i="84"/>
  <c r="CK488" i="84"/>
  <c r="BK464" i="84"/>
  <c r="AG464" i="84" s="1"/>
  <c r="AJ464" i="84"/>
  <c r="AI464" i="84"/>
  <c r="BZ624" i="84"/>
  <c r="BB484" i="84"/>
  <c r="BN483" i="84"/>
  <c r="BB434" i="84"/>
  <c r="BN430" i="84"/>
  <c r="AF271" i="84"/>
  <c r="AM271" i="84"/>
  <c r="AQ609" i="84"/>
  <c r="BN601" i="84"/>
  <c r="BB602" i="84"/>
  <c r="AG594" i="84"/>
  <c r="I593" i="84"/>
  <c r="J612" i="84"/>
  <c r="K612" i="84" s="1"/>
  <c r="L612" i="84" s="1"/>
  <c r="CS612" i="84"/>
  <c r="BK611" i="84"/>
  <c r="AN611" i="84"/>
  <c r="AM611" i="84"/>
  <c r="AJ611" i="84"/>
  <c r="AI611" i="84"/>
  <c r="BK579" i="84"/>
  <c r="AH579" i="84" s="1"/>
  <c r="AI579" i="84"/>
  <c r="AJ610" i="84"/>
  <c r="AI591" i="84"/>
  <c r="AM591" i="84"/>
  <c r="BK591" i="84"/>
  <c r="AN591" i="84" s="1"/>
  <c r="AJ591" i="84"/>
  <c r="CS585" i="84"/>
  <c r="AZ588" i="84"/>
  <c r="AZ587" i="84" s="1"/>
  <c r="AI580" i="84"/>
  <c r="K606" i="84"/>
  <c r="L606" i="84" s="1"/>
  <c r="AM606" i="84" s="1"/>
  <c r="CJ563" i="84"/>
  <c r="CN547" i="84"/>
  <c r="CS576" i="84"/>
  <c r="BE555" i="84"/>
  <c r="AZ554" i="84"/>
  <c r="CS552" i="84"/>
  <c r="AH538" i="84"/>
  <c r="AG538" i="84"/>
  <c r="K538" i="84"/>
  <c r="L538" i="84" s="1"/>
  <c r="AF538" i="84" s="1"/>
  <c r="CK521" i="84"/>
  <c r="N507" i="84"/>
  <c r="K534" i="84"/>
  <c r="L534" i="84" s="1"/>
  <c r="AM534" i="84" s="1"/>
  <c r="J531" i="84"/>
  <c r="J530" i="84" s="1"/>
  <c r="CR530" i="84"/>
  <c r="J542" i="84"/>
  <c r="K542" i="84" s="1"/>
  <c r="L542" i="84" s="1"/>
  <c r="AM542" i="84" s="1"/>
  <c r="CS542" i="84"/>
  <c r="AJ517" i="84"/>
  <c r="AJ515" i="84" s="1"/>
  <c r="J516" i="84"/>
  <c r="CR515" i="84"/>
  <c r="CS516" i="84"/>
  <c r="AN516" i="84"/>
  <c r="BJ515" i="84"/>
  <c r="BK516" i="84"/>
  <c r="AG516" i="84" s="1"/>
  <c r="I522" i="84"/>
  <c r="AJ489" i="84"/>
  <c r="AJ488" i="84" s="1"/>
  <c r="AN449" i="84"/>
  <c r="AN448" i="84" s="1"/>
  <c r="CP426" i="84"/>
  <c r="CP422" i="84" s="1"/>
  <c r="AG512" i="84"/>
  <c r="AG421" i="84"/>
  <c r="AQ421" i="84" s="1"/>
  <c r="CS442" i="84"/>
  <c r="J442" i="84"/>
  <c r="K442" i="84" s="1"/>
  <c r="L442" i="84" s="1"/>
  <c r="AH469" i="84"/>
  <c r="BA475" i="84"/>
  <c r="AG380" i="84"/>
  <c r="AH380" i="84"/>
  <c r="K380" i="84"/>
  <c r="L380" i="84" s="1"/>
  <c r="AI380" i="84"/>
  <c r="K347" i="84"/>
  <c r="L347" i="84" s="1"/>
  <c r="AF347" i="84" s="1"/>
  <c r="N426" i="84"/>
  <c r="N422" i="84" s="1"/>
  <c r="BK384" i="84"/>
  <c r="AN384" i="84" s="1"/>
  <c r="AI384" i="84"/>
  <c r="AJ384" i="84"/>
  <c r="AF327" i="84"/>
  <c r="AH249" i="84"/>
  <c r="K249" i="84"/>
  <c r="L249" i="84" s="1"/>
  <c r="AG249" i="84"/>
  <c r="BS196" i="84"/>
  <c r="BX196" i="84" s="1"/>
  <c r="AV196" i="84"/>
  <c r="BF196" i="84" s="1"/>
  <c r="CS217" i="84"/>
  <c r="J217" i="84"/>
  <c r="K217" i="84" s="1"/>
  <c r="L217" i="84" s="1"/>
  <c r="K157" i="84"/>
  <c r="J132" i="84"/>
  <c r="CS132" i="84"/>
  <c r="AJ164" i="84"/>
  <c r="CR206" i="84"/>
  <c r="CN194" i="84"/>
  <c r="K110" i="84"/>
  <c r="L110" i="84" s="1"/>
  <c r="AF110" i="84" s="1"/>
  <c r="U624" i="84"/>
  <c r="AF551" i="84"/>
  <c r="AM551" i="84"/>
  <c r="BB489" i="84"/>
  <c r="BB488" i="84" s="1"/>
  <c r="BN488" i="84"/>
  <c r="CS417" i="84"/>
  <c r="J417" i="84"/>
  <c r="K417" i="84" s="1"/>
  <c r="L417" i="84" s="1"/>
  <c r="J224" i="84"/>
  <c r="K224" i="84" s="1"/>
  <c r="L224" i="84" s="1"/>
  <c r="CS224" i="84"/>
  <c r="J124" i="84"/>
  <c r="K124" i="84" s="1"/>
  <c r="L124" i="84" s="1"/>
  <c r="CS124" i="84"/>
  <c r="BS148" i="84"/>
  <c r="BX148" i="84" s="1"/>
  <c r="AF67" i="84"/>
  <c r="AM67" i="84"/>
  <c r="AH612" i="84"/>
  <c r="BE585" i="84"/>
  <c r="AM519" i="84"/>
  <c r="BK519" i="84"/>
  <c r="AH519" i="84" s="1"/>
  <c r="AI519" i="84"/>
  <c r="AF519" i="84"/>
  <c r="AG532" i="84"/>
  <c r="K532" i="84"/>
  <c r="L532" i="84" s="1"/>
  <c r="AM532" i="84" s="1"/>
  <c r="AH532" i="84"/>
  <c r="CJ488" i="84"/>
  <c r="CS403" i="84"/>
  <c r="J403" i="84"/>
  <c r="K403" i="84" s="1"/>
  <c r="L403" i="84" s="1"/>
  <c r="J145" i="84"/>
  <c r="K145" i="84" s="1"/>
  <c r="L145" i="84" s="1"/>
  <c r="AM145" i="84" s="1"/>
  <c r="CS145" i="84"/>
  <c r="AM607" i="84"/>
  <c r="BK607" i="84"/>
  <c r="AN607" i="84" s="1"/>
  <c r="AI607" i="84"/>
  <c r="BJ588" i="84"/>
  <c r="J604" i="84"/>
  <c r="K604" i="84" s="1"/>
  <c r="L604" i="84" s="1"/>
  <c r="CS604" i="84"/>
  <c r="CS574" i="84"/>
  <c r="BK619" i="84"/>
  <c r="AN619" i="84" s="1"/>
  <c r="AM619" i="84"/>
  <c r="AI619" i="84"/>
  <c r="AF619" i="84"/>
  <c r="AI603" i="84"/>
  <c r="BK603" i="84"/>
  <c r="AH603" i="84" s="1"/>
  <c r="AF615" i="84"/>
  <c r="AQ615" i="84" s="1"/>
  <c r="AJ590" i="84"/>
  <c r="CO587" i="84"/>
  <c r="AF591" i="84"/>
  <c r="K585" i="84"/>
  <c r="L585" i="84" s="1"/>
  <c r="AF585" i="84" s="1"/>
  <c r="AW587" i="84"/>
  <c r="CR593" i="84"/>
  <c r="J594" i="84"/>
  <c r="J593" i="84" s="1"/>
  <c r="CK563" i="84"/>
  <c r="AI592" i="84"/>
  <c r="AN592" i="84"/>
  <c r="BK592" i="84"/>
  <c r="AG592" i="84" s="1"/>
  <c r="I588" i="84"/>
  <c r="BB548" i="84"/>
  <c r="BN547" i="84"/>
  <c r="CS534" i="84"/>
  <c r="AI509" i="84"/>
  <c r="BJ508" i="84"/>
  <c r="AJ509" i="84"/>
  <c r="AJ508" i="84" s="1"/>
  <c r="BK509" i="84"/>
  <c r="AJ460" i="84"/>
  <c r="AW485" i="84"/>
  <c r="AN493" i="84"/>
  <c r="AG493" i="84"/>
  <c r="AM511" i="84"/>
  <c r="AQ511" i="84" s="1"/>
  <c r="K468" i="84"/>
  <c r="L468" i="84" s="1"/>
  <c r="AM468" i="84" s="1"/>
  <c r="AH468" i="84"/>
  <c r="AG468" i="84"/>
  <c r="AJ436" i="84"/>
  <c r="BK444" i="84"/>
  <c r="AG444" i="84" s="1"/>
  <c r="AI444" i="84"/>
  <c r="BJ443" i="84"/>
  <c r="BE428" i="84"/>
  <c r="CK418" i="84"/>
  <c r="CK408" i="84" s="1"/>
  <c r="CK398" i="84" s="1"/>
  <c r="CJ408" i="84"/>
  <c r="CJ398" i="84" s="1"/>
  <c r="AM383" i="84"/>
  <c r="AF383" i="84"/>
  <c r="BE283" i="84"/>
  <c r="AZ281" i="84"/>
  <c r="AF298" i="84"/>
  <c r="AM298" i="84"/>
  <c r="BE295" i="84"/>
  <c r="BB293" i="84"/>
  <c r="AI311" i="84"/>
  <c r="BK311" i="84"/>
  <c r="AN311" i="84"/>
  <c r="AJ311" i="84"/>
  <c r="AM250" i="84"/>
  <c r="AF250" i="84"/>
  <c r="AQ250" i="84" s="1"/>
  <c r="AM216" i="84"/>
  <c r="AF216" i="84"/>
  <c r="CR156" i="84"/>
  <c r="BK161" i="84"/>
  <c r="AN161" i="84"/>
  <c r="AM161" i="84"/>
  <c r="AJ161" i="84"/>
  <c r="AI161" i="84"/>
  <c r="AF161" i="84"/>
  <c r="AN155" i="84"/>
  <c r="AI110" i="84"/>
  <c r="BK110" i="84"/>
  <c r="AH110" i="84" s="1"/>
  <c r="AJ110" i="84"/>
  <c r="AI106" i="84"/>
  <c r="AI117" i="84"/>
  <c r="BK117" i="84"/>
  <c r="AN117" i="84"/>
  <c r="AJ117" i="84"/>
  <c r="CS109" i="84"/>
  <c r="J109" i="84"/>
  <c r="K109" i="84" s="1"/>
  <c r="L109" i="84" s="1"/>
  <c r="CK97" i="84"/>
  <c r="CK95" i="84" s="1"/>
  <c r="CJ95" i="84"/>
  <c r="AL73" i="84"/>
  <c r="AL63" i="84" s="1"/>
  <c r="AL29" i="84" s="1"/>
  <c r="AL10" i="84" s="1"/>
  <c r="BB554" i="84"/>
  <c r="BK534" i="84"/>
  <c r="AN534" i="84" s="1"/>
  <c r="AI534" i="84"/>
  <c r="BK502" i="84"/>
  <c r="AH502" i="84" s="1"/>
  <c r="AI502" i="84"/>
  <c r="AN502" i="84"/>
  <c r="CM485" i="84"/>
  <c r="AM529" i="84"/>
  <c r="AJ529" i="84"/>
  <c r="BK529" i="84"/>
  <c r="AG529" i="84" s="1"/>
  <c r="AI529" i="84"/>
  <c r="AF534" i="84"/>
  <c r="AH480" i="84"/>
  <c r="K480" i="84"/>
  <c r="L480" i="84" s="1"/>
  <c r="AN480" i="84"/>
  <c r="AG480" i="84"/>
  <c r="AJ473" i="84"/>
  <c r="AM473" i="84"/>
  <c r="AI473" i="84"/>
  <c r="BK473" i="84"/>
  <c r="AN473" i="84" s="1"/>
  <c r="AZ486" i="84"/>
  <c r="CS425" i="84"/>
  <c r="CN456" i="84"/>
  <c r="CR458" i="84"/>
  <c r="CS468" i="84"/>
  <c r="BK433" i="84"/>
  <c r="AH433" i="84" s="1"/>
  <c r="AI433" i="84"/>
  <c r="J463" i="84"/>
  <c r="K463" i="84" s="1"/>
  <c r="L463" i="84" s="1"/>
  <c r="AM463" i="84" s="1"/>
  <c r="CS463" i="84"/>
  <c r="AO408" i="84"/>
  <c r="AZ439" i="84"/>
  <c r="BE476" i="84"/>
  <c r="CS411" i="84"/>
  <c r="BE458" i="84"/>
  <c r="AZ456" i="84"/>
  <c r="AI359" i="84"/>
  <c r="BK359" i="84"/>
  <c r="AN359" i="84"/>
  <c r="AI335" i="84"/>
  <c r="AH335" i="84"/>
  <c r="AG335" i="84"/>
  <c r="AN335" i="84"/>
  <c r="BK416" i="84"/>
  <c r="AN416" i="84" s="1"/>
  <c r="AM416" i="84"/>
  <c r="AI416" i="84"/>
  <c r="AF416" i="84"/>
  <c r="AM300" i="84"/>
  <c r="AQ300" i="84" s="1"/>
  <c r="BK330" i="84"/>
  <c r="AN330" i="84" s="1"/>
  <c r="AJ330" i="84"/>
  <c r="AI330" i="84"/>
  <c r="BB282" i="84"/>
  <c r="BN281" i="84"/>
  <c r="BK377" i="84"/>
  <c r="AH377" i="84" s="1"/>
  <c r="AJ377" i="84"/>
  <c r="AF377" i="84"/>
  <c r="AI377" i="84"/>
  <c r="AN377" i="84"/>
  <c r="BN293" i="84"/>
  <c r="AQ309" i="84"/>
  <c r="K395" i="84"/>
  <c r="L395" i="84" s="1"/>
  <c r="AF395" i="84" s="1"/>
  <c r="AZ275" i="84"/>
  <c r="AN308" i="84"/>
  <c r="K387" i="84"/>
  <c r="L387" i="84" s="1"/>
  <c r="AF387" i="84" s="1"/>
  <c r="AH270" i="84"/>
  <c r="K295" i="84"/>
  <c r="L295" i="84" s="1"/>
  <c r="AM295" i="84" s="1"/>
  <c r="AH223" i="84"/>
  <c r="J269" i="84"/>
  <c r="AH311" i="84"/>
  <c r="AG311" i="84"/>
  <c r="K311" i="84"/>
  <c r="L311" i="84" s="1"/>
  <c r="AF311" i="84" s="1"/>
  <c r="AQ272" i="84"/>
  <c r="AM322" i="84"/>
  <c r="K284" i="84"/>
  <c r="L284" i="84" s="1"/>
  <c r="AF284" i="84" s="1"/>
  <c r="BN180" i="84"/>
  <c r="BB181" i="84"/>
  <c r="BE237" i="84"/>
  <c r="BB208" i="84"/>
  <c r="J183" i="84"/>
  <c r="K183" i="84" s="1"/>
  <c r="L183" i="84" s="1"/>
  <c r="CS183" i="84"/>
  <c r="CS120" i="84"/>
  <c r="J120" i="84"/>
  <c r="K120" i="84" s="1"/>
  <c r="L120" i="84" s="1"/>
  <c r="CN118" i="84"/>
  <c r="AI131" i="84"/>
  <c r="BJ130" i="84"/>
  <c r="AJ131" i="84"/>
  <c r="BK131" i="84"/>
  <c r="AN131" i="84" s="1"/>
  <c r="J147" i="84"/>
  <c r="CS147" i="84"/>
  <c r="BK123" i="84"/>
  <c r="AG123" i="84" s="1"/>
  <c r="AJ123" i="84"/>
  <c r="AI123" i="84"/>
  <c r="BE176" i="84"/>
  <c r="CN74" i="84"/>
  <c r="CR75" i="84"/>
  <c r="AE73" i="84"/>
  <c r="AE63" i="84" s="1"/>
  <c r="BE61" i="84"/>
  <c r="BE66" i="84"/>
  <c r="AQ38" i="84"/>
  <c r="I14" i="84"/>
  <c r="K15" i="84"/>
  <c r="CJ43" i="84"/>
  <c r="BB64" i="84"/>
  <c r="AG98" i="84"/>
  <c r="K98" i="84"/>
  <c r="L98" i="84" s="1"/>
  <c r="AM98" i="84" s="1"/>
  <c r="K41" i="84"/>
  <c r="L41" i="84" s="1"/>
  <c r="BJ74" i="84"/>
  <c r="K33" i="84"/>
  <c r="L33" i="84" s="1"/>
  <c r="AF33" i="84" s="1"/>
  <c r="AG40" i="84"/>
  <c r="K40" i="84"/>
  <c r="L40" i="84" s="1"/>
  <c r="AH40" i="84"/>
  <c r="CS18" i="84"/>
  <c r="J18" i="84"/>
  <c r="K18" i="84" s="1"/>
  <c r="L18" i="84" s="1"/>
  <c r="CF73" i="84"/>
  <c r="CF63" i="84" s="1"/>
  <c r="CF29" i="84" s="1"/>
  <c r="BE33" i="84"/>
  <c r="AJ281" i="84"/>
  <c r="BK395" i="84"/>
  <c r="AN395" i="84" s="1"/>
  <c r="AI395" i="84"/>
  <c r="CO274" i="84"/>
  <c r="BK387" i="84"/>
  <c r="AG387" i="84" s="1"/>
  <c r="AN387" i="84"/>
  <c r="AI387" i="84"/>
  <c r="AJ387" i="84"/>
  <c r="BK295" i="84"/>
  <c r="AN295" i="84" s="1"/>
  <c r="AI295" i="84"/>
  <c r="AJ295" i="84"/>
  <c r="AF295" i="84"/>
  <c r="AM279" i="84"/>
  <c r="AF279" i="84"/>
  <c r="AJ279" i="84"/>
  <c r="AI279" i="84"/>
  <c r="BK279" i="84"/>
  <c r="J254" i="84"/>
  <c r="K254" i="84" s="1"/>
  <c r="L254" i="84" s="1"/>
  <c r="CS254" i="84"/>
  <c r="AH247" i="84"/>
  <c r="AG247" i="84"/>
  <c r="BK232" i="84"/>
  <c r="AN232" i="84"/>
  <c r="AI232" i="84"/>
  <c r="AJ232" i="84"/>
  <c r="BK229" i="84"/>
  <c r="AH229" i="84" s="1"/>
  <c r="AI229" i="84"/>
  <c r="AJ229" i="84"/>
  <c r="AM284" i="84"/>
  <c r="BK284" i="84"/>
  <c r="AN284" i="84" s="1"/>
  <c r="AI284" i="84"/>
  <c r="K203" i="84"/>
  <c r="L203" i="84" s="1"/>
  <c r="AH203" i="84"/>
  <c r="AG203" i="84"/>
  <c r="AM251" i="84"/>
  <c r="AF251" i="84"/>
  <c r="I208" i="84"/>
  <c r="AH209" i="84"/>
  <c r="K147" i="84"/>
  <c r="L147" i="84" s="1"/>
  <c r="AH147" i="84"/>
  <c r="AG147" i="84"/>
  <c r="I143" i="84"/>
  <c r="K164" i="84"/>
  <c r="L164" i="84" s="1"/>
  <c r="AM164" i="84" s="1"/>
  <c r="AM121" i="84"/>
  <c r="AJ121" i="84"/>
  <c r="AI121" i="84"/>
  <c r="BK121" i="84"/>
  <c r="BJ118" i="84"/>
  <c r="AI116" i="84"/>
  <c r="BK116" i="84"/>
  <c r="AN116" i="84" s="1"/>
  <c r="J119" i="84"/>
  <c r="CR118" i="84"/>
  <c r="AH131" i="84"/>
  <c r="AG131" i="84"/>
  <c r="I130" i="84"/>
  <c r="K131" i="84"/>
  <c r="CR169" i="84"/>
  <c r="J170" i="84"/>
  <c r="BK154" i="84"/>
  <c r="AN154" i="84" s="1"/>
  <c r="AI154" i="84"/>
  <c r="AJ154" i="84"/>
  <c r="J181" i="84"/>
  <c r="CR180" i="84"/>
  <c r="AH115" i="84"/>
  <c r="K115" i="84"/>
  <c r="L115" i="84" s="1"/>
  <c r="AN115" i="84"/>
  <c r="AG115" i="84"/>
  <c r="J128" i="84"/>
  <c r="K128" i="84" s="1"/>
  <c r="L128" i="84" s="1"/>
  <c r="CS128" i="84"/>
  <c r="BN143" i="84"/>
  <c r="BB144" i="84"/>
  <c r="BB143" i="84" s="1"/>
  <c r="AI124" i="84"/>
  <c r="BK124" i="84"/>
  <c r="AN124" i="84" s="1"/>
  <c r="AJ124" i="84"/>
  <c r="K123" i="84"/>
  <c r="L123" i="84" s="1"/>
  <c r="AM123" i="84" s="1"/>
  <c r="CJ74" i="84"/>
  <c r="CK75" i="84"/>
  <c r="CK74" i="84" s="1"/>
  <c r="AN64" i="84"/>
  <c r="CS97" i="84"/>
  <c r="J97" i="84"/>
  <c r="AG13" i="84"/>
  <c r="AG11" i="84" s="1"/>
  <c r="K13" i="84"/>
  <c r="L13" i="84" s="1"/>
  <c r="AH13" i="84"/>
  <c r="AH11" i="84" s="1"/>
  <c r="CS45" i="84"/>
  <c r="J45" i="84"/>
  <c r="K45" i="84" s="1"/>
  <c r="L45" i="84" s="1"/>
  <c r="K20" i="84"/>
  <c r="L20" i="84" s="1"/>
  <c r="AH20" i="84"/>
  <c r="AG20" i="84"/>
  <c r="CK43" i="84"/>
  <c r="I118" i="84"/>
  <c r="CS47" i="84"/>
  <c r="J47" i="84"/>
  <c r="CS116" i="84"/>
  <c r="BE15" i="84"/>
  <c r="BB14" i="84"/>
  <c r="AN20" i="84"/>
  <c r="BN408" i="84"/>
  <c r="BB409" i="84"/>
  <c r="AQ466" i="84"/>
  <c r="I456" i="84"/>
  <c r="K457" i="84"/>
  <c r="AM343" i="84"/>
  <c r="AF343" i="84"/>
  <c r="K416" i="84"/>
  <c r="L416" i="84" s="1"/>
  <c r="AH416" i="84"/>
  <c r="AG416" i="84"/>
  <c r="BK294" i="84"/>
  <c r="AN294" i="84"/>
  <c r="BJ293" i="84"/>
  <c r="BJ287" i="84" s="1"/>
  <c r="AJ294" i="84"/>
  <c r="AI294" i="84"/>
  <c r="BK305" i="84"/>
  <c r="AG305" i="84" s="1"/>
  <c r="AI305" i="84"/>
  <c r="AG349" i="84"/>
  <c r="K304" i="84"/>
  <c r="L304" i="84" s="1"/>
  <c r="AF304" i="84" s="1"/>
  <c r="BN275" i="84"/>
  <c r="BB276" i="84"/>
  <c r="BB275" i="84" s="1"/>
  <c r="AH346" i="84"/>
  <c r="K346" i="84"/>
  <c r="L346" i="84" s="1"/>
  <c r="AF346" i="84" s="1"/>
  <c r="CE10" i="84"/>
  <c r="CE624" i="84" s="1"/>
  <c r="I288" i="84"/>
  <c r="AM318" i="84"/>
  <c r="AQ318" i="84" s="1"/>
  <c r="CS295" i="84"/>
  <c r="AH262" i="84"/>
  <c r="AG262" i="84"/>
  <c r="K262" i="84"/>
  <c r="L262" i="84" s="1"/>
  <c r="AH296" i="84"/>
  <c r="AN247" i="84"/>
  <c r="J215" i="84"/>
  <c r="K215" i="84" s="1"/>
  <c r="L215" i="84" s="1"/>
  <c r="CS215" i="84"/>
  <c r="CS227" i="84"/>
  <c r="AG248" i="84"/>
  <c r="AQ248" i="84" s="1"/>
  <c r="AN147" i="84"/>
  <c r="AQ175" i="84"/>
  <c r="AI178" i="84"/>
  <c r="BE106" i="84"/>
  <c r="AZ105" i="84"/>
  <c r="AO105" i="84"/>
  <c r="AH124" i="84"/>
  <c r="AG124" i="84"/>
  <c r="CN95" i="84"/>
  <c r="CS117" i="84"/>
  <c r="J44" i="84"/>
  <c r="CS44" i="84"/>
  <c r="CR43" i="84"/>
  <c r="BJ14" i="84"/>
  <c r="AN15" i="84"/>
  <c r="BK15" i="84"/>
  <c r="AH15" i="84" s="1"/>
  <c r="AJ24" i="84"/>
  <c r="AH87" i="84"/>
  <c r="CQ73" i="84"/>
  <c r="CQ63" i="84" s="1"/>
  <c r="CQ29" i="84" s="1"/>
  <c r="CQ10" i="84" s="1"/>
  <c r="AH31" i="84"/>
  <c r="AI482" i="84"/>
  <c r="BK482" i="84"/>
  <c r="AG482" i="84" s="1"/>
  <c r="AN482" i="84"/>
  <c r="AJ482" i="84"/>
  <c r="K452" i="84"/>
  <c r="I451" i="84"/>
  <c r="AG452" i="84"/>
  <c r="AH452" i="84"/>
  <c r="K460" i="84"/>
  <c r="L460" i="84" s="1"/>
  <c r="AM460" i="84" s="1"/>
  <c r="AH460" i="84"/>
  <c r="AG460" i="84"/>
  <c r="AW422" i="84"/>
  <c r="J431" i="84"/>
  <c r="K431" i="84" s="1"/>
  <c r="CS431" i="84"/>
  <c r="CN399" i="84"/>
  <c r="CR402" i="84"/>
  <c r="BE491" i="84"/>
  <c r="CR433" i="84"/>
  <c r="CN430" i="84"/>
  <c r="BK406" i="84"/>
  <c r="AN406" i="84"/>
  <c r="AI406" i="84"/>
  <c r="AJ406" i="84"/>
  <c r="BM426" i="84"/>
  <c r="BK457" i="84"/>
  <c r="AH457" i="84" s="1"/>
  <c r="AI457" i="84"/>
  <c r="AJ457" i="84"/>
  <c r="BJ456" i="84"/>
  <c r="J361" i="84"/>
  <c r="K361" i="84" s="1"/>
  <c r="L361" i="84" s="1"/>
  <c r="CS361" i="84"/>
  <c r="BK304" i="84"/>
  <c r="AN304" i="84" s="1"/>
  <c r="AM304" i="84"/>
  <c r="AJ304" i="84"/>
  <c r="AI304" i="84"/>
  <c r="BK346" i="84"/>
  <c r="AG346" i="84" s="1"/>
  <c r="AN346" i="84"/>
  <c r="AI346" i="84"/>
  <c r="AJ346" i="84"/>
  <c r="CN281" i="84"/>
  <c r="CR282" i="84"/>
  <c r="AQ315" i="84"/>
  <c r="AI316" i="84"/>
  <c r="AM223" i="84"/>
  <c r="J277" i="84"/>
  <c r="K277" i="84" s="1"/>
  <c r="L277" i="84" s="1"/>
  <c r="CS277" i="84"/>
  <c r="CS275" i="84" s="1"/>
  <c r="AH232" i="84"/>
  <c r="K232" i="84"/>
  <c r="L232" i="84" s="1"/>
  <c r="AF232" i="84" s="1"/>
  <c r="AG232" i="84"/>
  <c r="J201" i="84"/>
  <c r="K201" i="84" s="1"/>
  <c r="L201" i="84" s="1"/>
  <c r="AM201" i="84" s="1"/>
  <c r="CS201" i="84"/>
  <c r="K229" i="84"/>
  <c r="L229" i="84" s="1"/>
  <c r="AF229" i="84" s="1"/>
  <c r="AG229" i="84"/>
  <c r="BK159" i="84"/>
  <c r="AN159" i="84" s="1"/>
  <c r="AM159" i="84"/>
  <c r="AI159" i="84"/>
  <c r="AJ159" i="84"/>
  <c r="K240" i="84"/>
  <c r="L240" i="84" s="1"/>
  <c r="AG240" i="84"/>
  <c r="AH240" i="84"/>
  <c r="BK170" i="84"/>
  <c r="AN170" i="84"/>
  <c r="BJ169" i="84"/>
  <c r="AI170" i="84"/>
  <c r="AJ170" i="84"/>
  <c r="K226" i="84"/>
  <c r="L226" i="84" s="1"/>
  <c r="AF226" i="84" s="1"/>
  <c r="AH137" i="84"/>
  <c r="AG137" i="84"/>
  <c r="AI137" i="84"/>
  <c r="J205" i="84"/>
  <c r="K205" i="84" s="1"/>
  <c r="L205" i="84" s="1"/>
  <c r="CS205" i="84"/>
  <c r="BK152" i="84"/>
  <c r="AN152" i="84" s="1"/>
  <c r="AM152" i="84"/>
  <c r="AJ152" i="84"/>
  <c r="AI152" i="84"/>
  <c r="BK107" i="84"/>
  <c r="AH107" i="84" s="1"/>
  <c r="BJ105" i="84"/>
  <c r="AI107" i="84"/>
  <c r="AG228" i="84"/>
  <c r="AQ228" i="84" s="1"/>
  <c r="CS223" i="84"/>
  <c r="K219" i="84"/>
  <c r="L219" i="84" s="1"/>
  <c r="AF219" i="84" s="1"/>
  <c r="BK243" i="84"/>
  <c r="AG243" i="84" s="1"/>
  <c r="AI243" i="84"/>
  <c r="AN243" i="84"/>
  <c r="J212" i="84"/>
  <c r="K212" i="84" s="1"/>
  <c r="L212" i="84" s="1"/>
  <c r="CS212" i="84"/>
  <c r="CJ118" i="84"/>
  <c r="CK119" i="84"/>
  <c r="CK118" i="84" s="1"/>
  <c r="CK169" i="84"/>
  <c r="K154" i="84"/>
  <c r="L154" i="84" s="1"/>
  <c r="AM154" i="84" s="1"/>
  <c r="AJ99" i="84"/>
  <c r="AH102" i="84"/>
  <c r="AG102" i="84"/>
  <c r="K102" i="84"/>
  <c r="L102" i="84" s="1"/>
  <c r="K142" i="84"/>
  <c r="L142" i="84" s="1"/>
  <c r="AF142" i="84" s="1"/>
  <c r="AH142" i="84"/>
  <c r="CS151" i="84"/>
  <c r="J151" i="84"/>
  <c r="K151" i="84" s="1"/>
  <c r="L151" i="84" s="1"/>
  <c r="AI93" i="84"/>
  <c r="AM93" i="84"/>
  <c r="AF93" i="84"/>
  <c r="BK93" i="84"/>
  <c r="AF113" i="84"/>
  <c r="BK113" i="84"/>
  <c r="AN113" i="84"/>
  <c r="AI113" i="84"/>
  <c r="AM113" i="84"/>
  <c r="CR95" i="84"/>
  <c r="J96" i="84"/>
  <c r="CS96" i="84"/>
  <c r="BK114" i="84"/>
  <c r="AN114" i="84" s="1"/>
  <c r="AI114" i="84"/>
  <c r="AJ114" i="84"/>
  <c r="AZ180" i="84"/>
  <c r="K82" i="84"/>
  <c r="L82" i="84" s="1"/>
  <c r="AF82" i="84" s="1"/>
  <c r="BK97" i="84"/>
  <c r="BJ95" i="84"/>
  <c r="AN97" i="84"/>
  <c r="AI97" i="84"/>
  <c r="AM35" i="84"/>
  <c r="AI35" i="84"/>
  <c r="BK35" i="84"/>
  <c r="AH35" i="84" s="1"/>
  <c r="AH48" i="84"/>
  <c r="K48" i="84"/>
  <c r="L48" i="84" s="1"/>
  <c r="AF48" i="84" s="1"/>
  <c r="BB96" i="84"/>
  <c r="BN95" i="84"/>
  <c r="L70" i="84"/>
  <c r="AJ32" i="84"/>
  <c r="AG94" i="84"/>
  <c r="AX63" i="84"/>
  <c r="AX29" i="84" s="1"/>
  <c r="AX10" i="84" s="1"/>
  <c r="CS83" i="84"/>
  <c r="J83" i="84"/>
  <c r="K83" i="84" s="1"/>
  <c r="L83" i="84" s="1"/>
  <c r="CN43" i="84"/>
  <c r="CS16" i="84"/>
  <c r="CS14" i="84" s="1"/>
  <c r="BB44" i="84"/>
  <c r="BB43" i="84" s="1"/>
  <c r="BN43" i="84"/>
  <c r="AE30" i="84"/>
  <c r="AI20" i="84"/>
  <c r="BE425" i="84"/>
  <c r="I430" i="84"/>
  <c r="AG431" i="84"/>
  <c r="AH431" i="84"/>
  <c r="AI431" i="84"/>
  <c r="AE399" i="84"/>
  <c r="AH441" i="84"/>
  <c r="AG441" i="84"/>
  <c r="CF426" i="84"/>
  <c r="CF422" i="84" s="1"/>
  <c r="BE416" i="84"/>
  <c r="AI452" i="84"/>
  <c r="AQ397" i="84"/>
  <c r="AN431" i="84"/>
  <c r="CS450" i="84"/>
  <c r="J450" i="84"/>
  <c r="K450" i="84" s="1"/>
  <c r="L450" i="84" s="1"/>
  <c r="AN409" i="84"/>
  <c r="BJ408" i="84"/>
  <c r="BK409" i="84"/>
  <c r="AJ409" i="84"/>
  <c r="AO430" i="84"/>
  <c r="AO426" i="84" s="1"/>
  <c r="AO422" i="84" s="1"/>
  <c r="BK347" i="84"/>
  <c r="AG347" i="84" s="1"/>
  <c r="AM347" i="84"/>
  <c r="AI347" i="84"/>
  <c r="K359" i="84"/>
  <c r="L359" i="84" s="1"/>
  <c r="AF359" i="84" s="1"/>
  <c r="AG359" i="84"/>
  <c r="AH359" i="84"/>
  <c r="K317" i="84"/>
  <c r="L317" i="84" s="1"/>
  <c r="AH317" i="84"/>
  <c r="AG317" i="84"/>
  <c r="AF432" i="84"/>
  <c r="AH383" i="84"/>
  <c r="AJ357" i="84"/>
  <c r="CS307" i="84"/>
  <c r="BB400" i="84"/>
  <c r="BB399" i="84" s="1"/>
  <c r="BN399" i="84"/>
  <c r="BN398" i="84" s="1"/>
  <c r="AG313" i="84"/>
  <c r="BN268" i="84"/>
  <c r="BB269" i="84"/>
  <c r="BB268" i="84" s="1"/>
  <c r="BK256" i="84"/>
  <c r="AG256" i="84" s="1"/>
  <c r="AJ256" i="84"/>
  <c r="AI256" i="84"/>
  <c r="BK209" i="84"/>
  <c r="AG209" i="84" s="1"/>
  <c r="AN209" i="84"/>
  <c r="AJ209" i="84"/>
  <c r="AI209" i="84"/>
  <c r="BJ208" i="84"/>
  <c r="CS234" i="84"/>
  <c r="BK226" i="84"/>
  <c r="AN226" i="84" s="1"/>
  <c r="AM226" i="84"/>
  <c r="AI226" i="84"/>
  <c r="AH129" i="84"/>
  <c r="AI129" i="84"/>
  <c r="AG129" i="84"/>
  <c r="CJ143" i="84"/>
  <c r="AI172" i="84"/>
  <c r="BK172" i="84"/>
  <c r="AN172" i="84" s="1"/>
  <c r="AJ172" i="84"/>
  <c r="BK219" i="84"/>
  <c r="AH219" i="84" s="1"/>
  <c r="AN219" i="84"/>
  <c r="AJ219" i="84"/>
  <c r="AI219" i="84"/>
  <c r="BJ156" i="84"/>
  <c r="CJ130" i="84"/>
  <c r="AN187" i="84"/>
  <c r="K172" i="84"/>
  <c r="L172" i="84" s="1"/>
  <c r="AF172" i="84" s="1"/>
  <c r="N274" i="84"/>
  <c r="CJ169" i="84"/>
  <c r="AN212" i="84"/>
  <c r="AN197" i="84"/>
  <c r="BK142" i="84"/>
  <c r="AN142" i="84" s="1"/>
  <c r="AM142" i="84"/>
  <c r="AJ142" i="84"/>
  <c r="AI142" i="84"/>
  <c r="K114" i="84"/>
  <c r="L114" i="84" s="1"/>
  <c r="AM114" i="84" s="1"/>
  <c r="CM63" i="84"/>
  <c r="AF122" i="84"/>
  <c r="BK122" i="84"/>
  <c r="AM122" i="84"/>
  <c r="AI122" i="84"/>
  <c r="AJ122" i="84"/>
  <c r="AI82" i="84"/>
  <c r="BK82" i="84"/>
  <c r="AH82" i="84" s="1"/>
  <c r="AJ82" i="84"/>
  <c r="AJ93" i="84"/>
  <c r="AH97" i="84"/>
  <c r="K97" i="84"/>
  <c r="L97" i="84" s="1"/>
  <c r="AF97" i="84" s="1"/>
  <c r="I95" i="84"/>
  <c r="AG97" i="84"/>
  <c r="AD73" i="84"/>
  <c r="AD63" i="84" s="1"/>
  <c r="AD29" i="84" s="1"/>
  <c r="AD10" i="84" s="1"/>
  <c r="BN30" i="84"/>
  <c r="BK48" i="84"/>
  <c r="AG48" i="84" s="1"/>
  <c r="AI48" i="84"/>
  <c r="AG58" i="84"/>
  <c r="AQ58" i="84" s="1"/>
  <c r="AZ43" i="84"/>
  <c r="AJ19" i="84"/>
  <c r="BK19" i="84"/>
  <c r="AH19" i="84" s="1"/>
  <c r="AM19" i="84"/>
  <c r="AI19" i="84"/>
  <c r="N63" i="84"/>
  <c r="N29" i="84" s="1"/>
  <c r="N10" i="84" s="1"/>
  <c r="AN70" i="84"/>
  <c r="BE13" i="84"/>
  <c r="AE426" i="84"/>
  <c r="AE422" i="84" s="1"/>
  <c r="CR428" i="84"/>
  <c r="CN427" i="84"/>
  <c r="BK434" i="84"/>
  <c r="AI434" i="84"/>
  <c r="AN434" i="84"/>
  <c r="AM434" i="84"/>
  <c r="CJ427" i="84"/>
  <c r="CK428" i="84"/>
  <c r="CK427" i="84" s="1"/>
  <c r="AJ434" i="84"/>
  <c r="AJ430" i="84" s="1"/>
  <c r="K344" i="84"/>
  <c r="L344" i="84" s="1"/>
  <c r="AM344" i="84" s="1"/>
  <c r="J409" i="84"/>
  <c r="CR408" i="84"/>
  <c r="AM353" i="84"/>
  <c r="AF353" i="84"/>
  <c r="CM287" i="84"/>
  <c r="CS360" i="84"/>
  <c r="J360" i="84"/>
  <c r="K360" i="84" s="1"/>
  <c r="L360" i="84" s="1"/>
  <c r="BJ430" i="84"/>
  <c r="AH307" i="84"/>
  <c r="AG307" i="84"/>
  <c r="K307" i="84"/>
  <c r="L307" i="84" s="1"/>
  <c r="AI307" i="84"/>
  <c r="BK310" i="84"/>
  <c r="AM310" i="84"/>
  <c r="AF310" i="84"/>
  <c r="AJ310" i="84"/>
  <c r="AI310" i="84"/>
  <c r="AQ306" i="84"/>
  <c r="AI358" i="84"/>
  <c r="BK358" i="84"/>
  <c r="AN358" i="84"/>
  <c r="J335" i="84"/>
  <c r="K335" i="84" s="1"/>
  <c r="L335" i="84" s="1"/>
  <c r="CS335" i="84"/>
  <c r="Q398" i="84"/>
  <c r="K303" i="84"/>
  <c r="L303" i="84" s="1"/>
  <c r="AM303" i="84" s="1"/>
  <c r="J276" i="84"/>
  <c r="CR275" i="84"/>
  <c r="J331" i="84"/>
  <c r="K331" i="84" s="1"/>
  <c r="L331" i="84" s="1"/>
  <c r="CS331" i="84"/>
  <c r="J280" i="84"/>
  <c r="K280" i="84" s="1"/>
  <c r="L280" i="84" s="1"/>
  <c r="CS280" i="84"/>
  <c r="AQ239" i="84"/>
  <c r="AH193" i="84"/>
  <c r="AG193" i="84"/>
  <c r="K193" i="84"/>
  <c r="L193" i="84" s="1"/>
  <c r="AI193" i="84"/>
  <c r="BK150" i="84"/>
  <c r="AN150" i="84" s="1"/>
  <c r="AM150" i="84"/>
  <c r="AF150" i="84"/>
  <c r="AJ150" i="84"/>
  <c r="AI150" i="84"/>
  <c r="AN240" i="84"/>
  <c r="AI292" i="84"/>
  <c r="AI288" i="84" s="1"/>
  <c r="CJ194" i="84"/>
  <c r="CK143" i="84"/>
  <c r="AZ169" i="84"/>
  <c r="CS119" i="84"/>
  <c r="CK130" i="84"/>
  <c r="AH243" i="84"/>
  <c r="K243" i="84"/>
  <c r="L243" i="84" s="1"/>
  <c r="AM243" i="84" s="1"/>
  <c r="AZ130" i="84"/>
  <c r="AF179" i="84"/>
  <c r="AQ179" i="84" s="1"/>
  <c r="CS170" i="84"/>
  <c r="AG199" i="84"/>
  <c r="AQ199" i="84" s="1"/>
  <c r="BB171" i="84"/>
  <c r="BN169" i="84"/>
  <c r="AM197" i="84"/>
  <c r="AI92" i="84"/>
  <c r="AN92" i="84"/>
  <c r="BK92" i="84"/>
  <c r="AI174" i="84"/>
  <c r="BK174" i="84"/>
  <c r="AN174" i="84" s="1"/>
  <c r="BE84" i="84"/>
  <c r="AI181" i="84"/>
  <c r="BK181" i="84"/>
  <c r="AN181" i="84" s="1"/>
  <c r="BJ180" i="84"/>
  <c r="AG80" i="84"/>
  <c r="AH80" i="84"/>
  <c r="I74" i="84"/>
  <c r="K80" i="84"/>
  <c r="L80" i="84" s="1"/>
  <c r="AM80" i="84" s="1"/>
  <c r="K47" i="84"/>
  <c r="L47" i="84" s="1"/>
  <c r="AH47" i="84"/>
  <c r="AG47" i="84"/>
  <c r="CM29" i="84"/>
  <c r="CM10" i="84" s="1"/>
  <c r="BD73" i="84"/>
  <c r="BD63" i="84" s="1"/>
  <c r="BD29" i="84" s="1"/>
  <c r="AI33" i="84"/>
  <c r="BK33" i="84"/>
  <c r="AH33" i="84" s="1"/>
  <c r="AM33" i="84"/>
  <c r="BJ30" i="84"/>
  <c r="CS39" i="84"/>
  <c r="J39" i="84"/>
  <c r="K39" i="84" s="1"/>
  <c r="L39" i="84" s="1"/>
  <c r="BE12" i="84"/>
  <c r="AZ11" i="84"/>
  <c r="AH58" i="84"/>
  <c r="K61" i="84"/>
  <c r="L61" i="84" s="1"/>
  <c r="AF61" i="84" s="1"/>
  <c r="AH61" i="84"/>
  <c r="AI133" i="84"/>
  <c r="BK133" i="84"/>
  <c r="AG133" i="84" s="1"/>
  <c r="AW73" i="84"/>
  <c r="CN105" i="84"/>
  <c r="AJ35" i="84"/>
  <c r="I11" i="84"/>
  <c r="J24" i="84"/>
  <c r="H624" i="84"/>
  <c r="AH21" i="84"/>
  <c r="BU507" i="84"/>
  <c r="BU475" i="84" s="1"/>
  <c r="BK472" i="84"/>
  <c r="AM472" i="84"/>
  <c r="AI472" i="84"/>
  <c r="BM521" i="84"/>
  <c r="BM507" i="84" s="1"/>
  <c r="BM475" i="84" s="1"/>
  <c r="BB508" i="84"/>
  <c r="I530" i="84"/>
  <c r="J491" i="84"/>
  <c r="K491" i="84" s="1"/>
  <c r="L491" i="84" s="1"/>
  <c r="CS491" i="84"/>
  <c r="AG526" i="84"/>
  <c r="BE509" i="84"/>
  <c r="AZ508" i="84"/>
  <c r="CR488" i="84"/>
  <c r="CK479" i="84"/>
  <c r="CK478" i="84" s="1"/>
  <c r="CJ478" i="84"/>
  <c r="BB452" i="84"/>
  <c r="BN451" i="84"/>
  <c r="AM429" i="84"/>
  <c r="AI429" i="84"/>
  <c r="BK429" i="84"/>
  <c r="AN429" i="84"/>
  <c r="AN427" i="84" s="1"/>
  <c r="AJ399" i="84"/>
  <c r="AZ423" i="84"/>
  <c r="CS434" i="84"/>
  <c r="AW398" i="84"/>
  <c r="AF434" i="84"/>
  <c r="AH410" i="84"/>
  <c r="AG410" i="84"/>
  <c r="AE408" i="84"/>
  <c r="AF376" i="84"/>
  <c r="AQ376" i="84" s="1"/>
  <c r="AF345" i="84"/>
  <c r="AM345" i="84"/>
  <c r="AJ345" i="84"/>
  <c r="AI345" i="84"/>
  <c r="BK345" i="84"/>
  <c r="AN345" i="84" s="1"/>
  <c r="CN408" i="84"/>
  <c r="K325" i="84"/>
  <c r="L325" i="84" s="1"/>
  <c r="AH325" i="84"/>
  <c r="AG325" i="84"/>
  <c r="J283" i="84"/>
  <c r="K283" i="84" s="1"/>
  <c r="L283" i="84" s="1"/>
  <c r="CS283" i="84"/>
  <c r="K305" i="84"/>
  <c r="L305" i="84" s="1"/>
  <c r="AM305" i="84" s="1"/>
  <c r="AQ351" i="84"/>
  <c r="AG316" i="84"/>
  <c r="K316" i="84"/>
  <c r="L316" i="84" s="1"/>
  <c r="AH316" i="84"/>
  <c r="AG308" i="84"/>
  <c r="AH358" i="84"/>
  <c r="AG358" i="84"/>
  <c r="K358" i="84"/>
  <c r="L358" i="84" s="1"/>
  <c r="AF358" i="84" s="1"/>
  <c r="AF340" i="84"/>
  <c r="AQ340" i="84" s="1"/>
  <c r="AQ341" i="84"/>
  <c r="BK303" i="84"/>
  <c r="AH303" i="84" s="1"/>
  <c r="AN303" i="84"/>
  <c r="AJ303" i="84"/>
  <c r="AI303" i="84"/>
  <c r="AF303" i="84"/>
  <c r="AP274" i="84"/>
  <c r="AJ305" i="84"/>
  <c r="BJ281" i="84"/>
  <c r="AI282" i="84"/>
  <c r="AI281" i="84" s="1"/>
  <c r="BK282" i="84"/>
  <c r="AM301" i="84"/>
  <c r="AF301" i="84"/>
  <c r="AQ301" i="84" s="1"/>
  <c r="CJ268" i="84"/>
  <c r="K261" i="84"/>
  <c r="L261" i="84" s="1"/>
  <c r="AG261" i="84"/>
  <c r="AH261" i="84"/>
  <c r="BK234" i="84"/>
  <c r="AN234" i="84"/>
  <c r="AM234" i="84"/>
  <c r="AI234" i="84"/>
  <c r="AH264" i="84"/>
  <c r="AG264" i="84"/>
  <c r="K264" i="84"/>
  <c r="L264" i="84" s="1"/>
  <c r="AQ278" i="84"/>
  <c r="CS193" i="84"/>
  <c r="K256" i="84"/>
  <c r="L256" i="84" s="1"/>
  <c r="AM256" i="84" s="1"/>
  <c r="AF162" i="84"/>
  <c r="BK162" i="84"/>
  <c r="AN162" i="84"/>
  <c r="AJ162" i="84"/>
  <c r="AJ156" i="84" s="1"/>
  <c r="AI162" i="84"/>
  <c r="AM162" i="84"/>
  <c r="CS192" i="84"/>
  <c r="J192" i="84"/>
  <c r="K192" i="84" s="1"/>
  <c r="L192" i="84" s="1"/>
  <c r="CK194" i="84"/>
  <c r="AM177" i="84"/>
  <c r="AQ177" i="84" s="1"/>
  <c r="AG227" i="84"/>
  <c r="K116" i="84"/>
  <c r="L116" i="84" s="1"/>
  <c r="AM116" i="84" s="1"/>
  <c r="K200" i="84"/>
  <c r="L200" i="84" s="1"/>
  <c r="CS186" i="84"/>
  <c r="J186" i="84"/>
  <c r="K186" i="84" s="1"/>
  <c r="L186" i="84" s="1"/>
  <c r="AH197" i="84"/>
  <c r="BJ143" i="84"/>
  <c r="CS139" i="84"/>
  <c r="J139" i="84"/>
  <c r="K139" i="84" s="1"/>
  <c r="L139" i="84" s="1"/>
  <c r="AM139" i="84" s="1"/>
  <c r="AQ139" i="84" s="1"/>
  <c r="BK90" i="84"/>
  <c r="AH90" i="84" s="1"/>
  <c r="AI90" i="84"/>
  <c r="AJ90" i="84"/>
  <c r="BK140" i="84"/>
  <c r="AH140" i="84" s="1"/>
  <c r="AN140" i="84"/>
  <c r="AJ140" i="84"/>
  <c r="AI140" i="84"/>
  <c r="AH81" i="84"/>
  <c r="K81" i="84"/>
  <c r="L81" i="84" s="1"/>
  <c r="AM81" i="84" s="1"/>
  <c r="AG81" i="84"/>
  <c r="AF84" i="84"/>
  <c r="AM84" i="84"/>
  <c r="BK84" i="84"/>
  <c r="AN84" i="84" s="1"/>
  <c r="AI84" i="84"/>
  <c r="BK206" i="84"/>
  <c r="AH206" i="84" s="1"/>
  <c r="AI206" i="84"/>
  <c r="CS181" i="84"/>
  <c r="AH39" i="84"/>
  <c r="AI39" i="84"/>
  <c r="AG39" i="84"/>
  <c r="K104" i="84"/>
  <c r="L104" i="84" s="1"/>
  <c r="AF104" i="84" s="1"/>
  <c r="AH104" i="84"/>
  <c r="AG104" i="84"/>
  <c r="CG63" i="84"/>
  <c r="CG29" i="84" s="1"/>
  <c r="CG10" i="84" s="1"/>
  <c r="CG624" i="84" s="1"/>
  <c r="AW63" i="84"/>
  <c r="AW29" i="84" s="1"/>
  <c r="S73" i="84"/>
  <c r="S63" i="84" s="1"/>
  <c r="S29" i="84" s="1"/>
  <c r="S10" i="84" s="1"/>
  <c r="S624" i="84" s="1"/>
  <c r="AM46" i="84"/>
  <c r="AI46" i="84"/>
  <c r="BK46" i="84"/>
  <c r="BJ43" i="84"/>
  <c r="BK41" i="84"/>
  <c r="AH41" i="84" s="1"/>
  <c r="AN41" i="84"/>
  <c r="AM41" i="84"/>
  <c r="AI41" i="84"/>
  <c r="AF41" i="84"/>
  <c r="AI61" i="84"/>
  <c r="BK61" i="84"/>
  <c r="AN61" i="84" s="1"/>
  <c r="AM61" i="84"/>
  <c r="K19" i="84"/>
  <c r="L19" i="84" s="1"/>
  <c r="AF19" i="84" s="1"/>
  <c r="J111" i="84"/>
  <c r="K111" i="84" s="1"/>
  <c r="L111" i="84" s="1"/>
  <c r="CS111" i="84"/>
  <c r="I24" i="84"/>
  <c r="K25" i="84"/>
  <c r="AJ86" i="84"/>
  <c r="AG91" i="84"/>
  <c r="AQ389" i="84"/>
  <c r="CN448" i="84"/>
  <c r="CR449" i="84"/>
  <c r="AH338" i="84"/>
  <c r="AG338" i="84"/>
  <c r="K338" i="84"/>
  <c r="L338" i="84" s="1"/>
  <c r="AP398" i="84"/>
  <c r="AH348" i="84"/>
  <c r="AG348" i="84"/>
  <c r="K348" i="84"/>
  <c r="L348" i="84" s="1"/>
  <c r="BE358" i="84"/>
  <c r="AQ308" i="84"/>
  <c r="AI338" i="84"/>
  <c r="BK357" i="84"/>
  <c r="AN357" i="84" s="1"/>
  <c r="AM357" i="84"/>
  <c r="AI357" i="84"/>
  <c r="AH330" i="84"/>
  <c r="AG330" i="84"/>
  <c r="K330" i="84"/>
  <c r="L330" i="84" s="1"/>
  <c r="AM330" i="84" s="1"/>
  <c r="CK294" i="84"/>
  <c r="CK293" i="84" s="1"/>
  <c r="CJ293" i="84"/>
  <c r="CF287" i="84"/>
  <c r="CF274" i="84" s="1"/>
  <c r="I293" i="84"/>
  <c r="CS191" i="84"/>
  <c r="J191" i="84"/>
  <c r="K191" i="84" s="1"/>
  <c r="L191" i="84" s="1"/>
  <c r="AF225" i="84"/>
  <c r="AQ225" i="84" s="1"/>
  <c r="AG190" i="84"/>
  <c r="AQ190" i="84" s="1"/>
  <c r="AH190" i="84"/>
  <c r="AO208" i="84"/>
  <c r="J238" i="84"/>
  <c r="K238" i="84" s="1"/>
  <c r="L238" i="84" s="1"/>
  <c r="AM238" i="84" s="1"/>
  <c r="CS238" i="84"/>
  <c r="AM202" i="84"/>
  <c r="BK202" i="84"/>
  <c r="AJ202" i="84"/>
  <c r="AI202" i="84"/>
  <c r="AF153" i="84"/>
  <c r="BK153" i="84"/>
  <c r="AN153" i="84"/>
  <c r="AM153" i="84"/>
  <c r="AJ153" i="84"/>
  <c r="AI153" i="84"/>
  <c r="AI143" i="84" s="1"/>
  <c r="AH224" i="84"/>
  <c r="CK158" i="84"/>
  <c r="CK156" i="84" s="1"/>
  <c r="CJ156" i="84"/>
  <c r="AI99" i="84"/>
  <c r="BK99" i="84"/>
  <c r="AG99" i="84" s="1"/>
  <c r="AN99" i="84"/>
  <c r="AI173" i="84"/>
  <c r="BK173" i="84"/>
  <c r="AN173" i="84" s="1"/>
  <c r="AI115" i="84"/>
  <c r="K213" i="84"/>
  <c r="L213" i="84" s="1"/>
  <c r="AF213" i="84" s="1"/>
  <c r="AI182" i="84"/>
  <c r="AM182" i="84"/>
  <c r="BK182" i="84"/>
  <c r="AN182" i="84" s="1"/>
  <c r="BK163" i="84"/>
  <c r="AH163" i="84" s="1"/>
  <c r="AN163" i="84"/>
  <c r="AI163" i="84"/>
  <c r="J134" i="84"/>
  <c r="K134" i="84" s="1"/>
  <c r="L134" i="84" s="1"/>
  <c r="CS134" i="84"/>
  <c r="BB130" i="84"/>
  <c r="K174" i="84"/>
  <c r="L174" i="84" s="1"/>
  <c r="AF174" i="84" s="1"/>
  <c r="AU624" i="84"/>
  <c r="AQ88" i="84"/>
  <c r="AH181" i="84"/>
  <c r="AG181" i="84"/>
  <c r="I180" i="84"/>
  <c r="BK104" i="84"/>
  <c r="AI104" i="84"/>
  <c r="AN104" i="84"/>
  <c r="BE68" i="84"/>
  <c r="BM73" i="84"/>
  <c r="BM63" i="84" s="1"/>
  <c r="AH79" i="84"/>
  <c r="AN79" i="84"/>
  <c r="J86" i="84"/>
  <c r="CR85" i="84"/>
  <c r="AH133" i="84"/>
  <c r="AH91" i="84"/>
  <c r="CS141" i="84"/>
  <c r="J141" i="84"/>
  <c r="K141" i="84" s="1"/>
  <c r="L141" i="84" s="1"/>
  <c r="AW553" i="84"/>
  <c r="AW507" i="84" s="1"/>
  <c r="AI556" i="84"/>
  <c r="BK556" i="84"/>
  <c r="AH556" i="84" s="1"/>
  <c r="T507" i="84"/>
  <c r="T475" i="84" s="1"/>
  <c r="T624" i="84" s="1"/>
  <c r="BD507" i="84"/>
  <c r="BD475" i="84" s="1"/>
  <c r="P507" i="84"/>
  <c r="AI506" i="84"/>
  <c r="BK506" i="84"/>
  <c r="AH506" i="84" s="1"/>
  <c r="AJ506" i="84"/>
  <c r="J490" i="84"/>
  <c r="K490" i="84" s="1"/>
  <c r="L490" i="84" s="1"/>
  <c r="CS490" i="84"/>
  <c r="CR484" i="84"/>
  <c r="CN483" i="84"/>
  <c r="AN531" i="84"/>
  <c r="BJ530" i="84"/>
  <c r="BK531" i="84"/>
  <c r="AH531" i="84" s="1"/>
  <c r="AH489" i="84"/>
  <c r="K489" i="84"/>
  <c r="I488" i="84"/>
  <c r="AG489" i="84"/>
  <c r="CJ486" i="84"/>
  <c r="CJ485" i="84" s="1"/>
  <c r="CK487" i="84"/>
  <c r="CK486" i="84" s="1"/>
  <c r="J465" i="84"/>
  <c r="K465" i="84" s="1"/>
  <c r="L465" i="84" s="1"/>
  <c r="AM465" i="84" s="1"/>
  <c r="AQ465" i="84" s="1"/>
  <c r="CS465" i="84"/>
  <c r="AH474" i="84"/>
  <c r="AH436" i="84"/>
  <c r="K436" i="84"/>
  <c r="L436" i="84" s="1"/>
  <c r="AF436" i="84" s="1"/>
  <c r="AM386" i="84"/>
  <c r="AQ386" i="84" s="1"/>
  <c r="AJ395" i="84"/>
  <c r="AG446" i="84"/>
  <c r="K446" i="84"/>
  <c r="L446" i="84" s="1"/>
  <c r="AH446" i="84"/>
  <c r="AZ427" i="84"/>
  <c r="AZ448" i="84"/>
  <c r="P398" i="84"/>
  <c r="BJ427" i="84"/>
  <c r="AI446" i="84"/>
  <c r="AQ414" i="84"/>
  <c r="AI339" i="84"/>
  <c r="AM339" i="84"/>
  <c r="BK339" i="84"/>
  <c r="AN339" i="84"/>
  <c r="AF363" i="84"/>
  <c r="K370" i="84"/>
  <c r="L370" i="84" s="1"/>
  <c r="AF370" i="84" s="1"/>
  <c r="AF334" i="84"/>
  <c r="AM334" i="84"/>
  <c r="AJ334" i="84"/>
  <c r="BK334" i="84"/>
  <c r="AI334" i="84"/>
  <c r="AN348" i="84"/>
  <c r="BE299" i="84"/>
  <c r="AZ293" i="84"/>
  <c r="AI402" i="84"/>
  <c r="BK402" i="84"/>
  <c r="AH402" i="84" s="1"/>
  <c r="CJ287" i="84"/>
  <c r="CJ274" i="84" s="1"/>
  <c r="AF305" i="84"/>
  <c r="BW274" i="84"/>
  <c r="K333" i="84"/>
  <c r="L333" i="84" s="1"/>
  <c r="AF333" i="84" s="1"/>
  <c r="CR294" i="84"/>
  <c r="CN293" i="84"/>
  <c r="AQ323" i="84"/>
  <c r="I281" i="84"/>
  <c r="AG220" i="84"/>
  <c r="BK184" i="84"/>
  <c r="AN184" i="84"/>
  <c r="AJ184" i="84"/>
  <c r="AI184" i="84"/>
  <c r="AF234" i="84"/>
  <c r="AF257" i="84"/>
  <c r="AQ257" i="84" s="1"/>
  <c r="AI261" i="84"/>
  <c r="AN224" i="84"/>
  <c r="AN264" i="84"/>
  <c r="AN193" i="84"/>
  <c r="CS158" i="84"/>
  <c r="J158" i="84"/>
  <c r="K158" i="84" s="1"/>
  <c r="L158" i="84" s="1"/>
  <c r="AM158" i="84" s="1"/>
  <c r="AQ158" i="84" s="1"/>
  <c r="I194" i="84"/>
  <c r="CS173" i="84"/>
  <c r="J127" i="84"/>
  <c r="K127" i="84" s="1"/>
  <c r="L127" i="84" s="1"/>
  <c r="AM127" i="84" s="1"/>
  <c r="AQ127" i="84" s="1"/>
  <c r="CS127" i="84"/>
  <c r="AN230" i="84"/>
  <c r="BK200" i="84"/>
  <c r="AH200" i="84" s="1"/>
  <c r="AM200" i="84"/>
  <c r="AJ200" i="84"/>
  <c r="AI200" i="84"/>
  <c r="AF200" i="84"/>
  <c r="J167" i="84"/>
  <c r="K167" i="84" s="1"/>
  <c r="L167" i="84" s="1"/>
  <c r="CS167" i="84"/>
  <c r="BN118" i="84"/>
  <c r="BB119" i="84"/>
  <c r="BB118" i="84" s="1"/>
  <c r="BN130" i="84"/>
  <c r="J106" i="84"/>
  <c r="CS106" i="84"/>
  <c r="CR105" i="84"/>
  <c r="CS89" i="84"/>
  <c r="AJ74" i="84"/>
  <c r="AG79" i="84"/>
  <c r="AH108" i="84"/>
  <c r="AI71" i="84"/>
  <c r="AI69" i="84" s="1"/>
  <c r="BK71" i="84"/>
  <c r="AG71" i="84" s="1"/>
  <c r="AG69" i="84" s="1"/>
  <c r="AN36" i="84"/>
  <c r="BB156" i="84"/>
  <c r="AJ41" i="84"/>
  <c r="J78" i="84"/>
  <c r="K78" i="84" s="1"/>
  <c r="L78" i="84" s="1"/>
  <c r="AM78" i="84" s="1"/>
  <c r="AQ78" i="84" s="1"/>
  <c r="CS78" i="84"/>
  <c r="Q63" i="84"/>
  <c r="Q29" i="84" s="1"/>
  <c r="AQ57" i="84"/>
  <c r="CN85" i="84"/>
  <c r="I85" i="84"/>
  <c r="CS37" i="84"/>
  <c r="J37" i="84"/>
  <c r="K37" i="84" s="1"/>
  <c r="L37" i="84" s="1"/>
  <c r="J144" i="84"/>
  <c r="CS144" i="84"/>
  <c r="CR143" i="84"/>
  <c r="AH45" i="84"/>
  <c r="CN30" i="84"/>
  <c r="CR31" i="84"/>
  <c r="CS424" i="84"/>
  <c r="J424" i="84"/>
  <c r="CR423" i="84"/>
  <c r="AI337" i="84"/>
  <c r="BK337" i="84"/>
  <c r="AG337" i="84" s="1"/>
  <c r="BK329" i="84"/>
  <c r="AN329" i="84" s="1"/>
  <c r="AM329" i="84"/>
  <c r="AJ329" i="84"/>
  <c r="AF329" i="84"/>
  <c r="AI329" i="84"/>
  <c r="BK344" i="84"/>
  <c r="AH344" i="84" s="1"/>
  <c r="AI344" i="84"/>
  <c r="CK449" i="84"/>
  <c r="CK448" i="84" s="1"/>
  <c r="CJ448" i="84"/>
  <c r="AH337" i="84"/>
  <c r="K337" i="84"/>
  <c r="L337" i="84" s="1"/>
  <c r="AM337" i="84" s="1"/>
  <c r="BK391" i="84"/>
  <c r="AM391" i="84"/>
  <c r="AN391" i="84"/>
  <c r="AI391" i="84"/>
  <c r="AJ391" i="84"/>
  <c r="AF391" i="84"/>
  <c r="K357" i="84"/>
  <c r="L357" i="84" s="1"/>
  <c r="AF357" i="84" s="1"/>
  <c r="AQ328" i="84"/>
  <c r="AN388" i="84"/>
  <c r="BK333" i="84"/>
  <c r="AH333" i="84" s="1"/>
  <c r="AI333" i="84"/>
  <c r="AJ333" i="84"/>
  <c r="CK287" i="84"/>
  <c r="CK274" i="84" s="1"/>
  <c r="AG292" i="84"/>
  <c r="AH292" i="84"/>
  <c r="AH252" i="84"/>
  <c r="AG252" i="84"/>
  <c r="K221" i="84"/>
  <c r="L221" i="84" s="1"/>
  <c r="AH221" i="84"/>
  <c r="AG221" i="84"/>
  <c r="BK258" i="84"/>
  <c r="AN258" i="84" s="1"/>
  <c r="AI258" i="84"/>
  <c r="AJ258" i="84"/>
  <c r="CS156" i="84"/>
  <c r="K173" i="84"/>
  <c r="L173" i="84" s="1"/>
  <c r="AM173" i="84" s="1"/>
  <c r="BK213" i="84"/>
  <c r="AG213" i="84" s="1"/>
  <c r="AJ213" i="84"/>
  <c r="AI213" i="84"/>
  <c r="K182" i="84"/>
  <c r="L182" i="84" s="1"/>
  <c r="AF182" i="84" s="1"/>
  <c r="AG163" i="84"/>
  <c r="K163" i="84"/>
  <c r="L163" i="84" s="1"/>
  <c r="AM163" i="84" s="1"/>
  <c r="J129" i="84"/>
  <c r="K129" i="84" s="1"/>
  <c r="L129" i="84" s="1"/>
  <c r="CS129" i="84"/>
  <c r="BB105" i="84"/>
  <c r="AI165" i="84"/>
  <c r="BK165" i="84"/>
  <c r="AN165" i="84" s="1"/>
  <c r="K235" i="84"/>
  <c r="L235" i="84" s="1"/>
  <c r="AF235" i="84" s="1"/>
  <c r="CK209" i="84"/>
  <c r="CK208" i="84" s="1"/>
  <c r="CJ208" i="84"/>
  <c r="BU73" i="84"/>
  <c r="BU63" i="84" s="1"/>
  <c r="BU29" i="84" s="1"/>
  <c r="BE60" i="84"/>
  <c r="AF168" i="84"/>
  <c r="CS137" i="84"/>
  <c r="J137" i="84"/>
  <c r="K137" i="84" s="1"/>
  <c r="L137" i="84" s="1"/>
  <c r="CR209" i="84"/>
  <c r="J101" i="84"/>
  <c r="K101" i="84" s="1"/>
  <c r="L101" i="84" s="1"/>
  <c r="AM101" i="84" s="1"/>
  <c r="CS101" i="84"/>
  <c r="AI80" i="84"/>
  <c r="BK80" i="84"/>
  <c r="AN80" i="84" s="1"/>
  <c r="BN74" i="84"/>
  <c r="BB75" i="84"/>
  <c r="CS107" i="84"/>
  <c r="J107" i="84"/>
  <c r="K107" i="84" s="1"/>
  <c r="L107" i="84" s="1"/>
  <c r="AM107" i="84" s="1"/>
  <c r="I69" i="84"/>
  <c r="BN156" i="84"/>
  <c r="AH32" i="84"/>
  <c r="AG32" i="84"/>
  <c r="K32" i="84"/>
  <c r="L32" i="84" s="1"/>
  <c r="AJ64" i="84"/>
  <c r="K55" i="84"/>
  <c r="L55" i="84" s="1"/>
  <c r="AM55" i="84" s="1"/>
  <c r="BK86" i="84"/>
  <c r="AH86" i="84" s="1"/>
  <c r="AN86" i="84"/>
  <c r="BJ85" i="84"/>
  <c r="AI86" i="84"/>
  <c r="K112" i="84"/>
  <c r="L112" i="84" s="1"/>
  <c r="AM112" i="84" s="1"/>
  <c r="AG112" i="84"/>
  <c r="AH112" i="84"/>
  <c r="AN67" i="84"/>
  <c r="BJ24" i="84"/>
  <c r="BK25" i="84"/>
  <c r="AG25" i="84" s="1"/>
  <c r="AG24" i="84" s="1"/>
  <c r="AI25" i="84"/>
  <c r="BB86" i="84"/>
  <c r="BN85" i="84"/>
  <c r="J87" i="84"/>
  <c r="K87" i="84" s="1"/>
  <c r="L87" i="84" s="1"/>
  <c r="CS87" i="84"/>
  <c r="AZ30" i="84"/>
  <c r="BE31" i="84"/>
  <c r="AI102" i="84"/>
  <c r="I43" i="84"/>
  <c r="AI401" i="84"/>
  <c r="BK401" i="84"/>
  <c r="AH401" i="84" s="1"/>
  <c r="AN401" i="84"/>
  <c r="AM401" i="84"/>
  <c r="AF401" i="84"/>
  <c r="BJ399" i="84"/>
  <c r="BJ398" i="84" s="1"/>
  <c r="AG366" i="84"/>
  <c r="AM379" i="84"/>
  <c r="AQ379" i="84" s="1"/>
  <c r="BK370" i="84"/>
  <c r="AH370" i="84" s="1"/>
  <c r="AI370" i="84"/>
  <c r="BK276" i="84"/>
  <c r="AH276" i="84" s="1"/>
  <c r="AN276" i="84"/>
  <c r="BJ275" i="84"/>
  <c r="AJ276" i="84"/>
  <c r="AJ275" i="84" s="1"/>
  <c r="AI246" i="84"/>
  <c r="AJ246" i="84"/>
  <c r="BK246" i="84"/>
  <c r="AN246" i="84" s="1"/>
  <c r="BK252" i="84"/>
  <c r="AN252" i="84" s="1"/>
  <c r="AJ252" i="84"/>
  <c r="AI252" i="84"/>
  <c r="AF220" i="84"/>
  <c r="AQ220" i="84" s="1"/>
  <c r="BG211" i="84"/>
  <c r="AI266" i="84"/>
  <c r="BK266" i="84"/>
  <c r="AH266" i="84" s="1"/>
  <c r="AH207" i="84"/>
  <c r="K207" i="84"/>
  <c r="L207" i="84" s="1"/>
  <c r="AM207" i="84" s="1"/>
  <c r="AG207" i="84"/>
  <c r="AN207" i="84"/>
  <c r="J230" i="84"/>
  <c r="K230" i="84" s="1"/>
  <c r="L230" i="84" s="1"/>
  <c r="CS230" i="84"/>
  <c r="CS253" i="84"/>
  <c r="AI198" i="84"/>
  <c r="BK198" i="84"/>
  <c r="AN198" i="84" s="1"/>
  <c r="AZ287" i="84"/>
  <c r="K258" i="84"/>
  <c r="L258" i="84" s="1"/>
  <c r="AM258" i="84" s="1"/>
  <c r="AG258" i="84"/>
  <c r="AH258" i="84"/>
  <c r="CS245" i="84"/>
  <c r="J245" i="84"/>
  <c r="K245" i="84" s="1"/>
  <c r="L245" i="84" s="1"/>
  <c r="K218" i="84"/>
  <c r="L218" i="84" s="1"/>
  <c r="AM218" i="84" s="1"/>
  <c r="J195" i="84"/>
  <c r="CS195" i="84"/>
  <c r="AF154" i="84"/>
  <c r="BE209" i="84"/>
  <c r="AZ208" i="84"/>
  <c r="J176" i="84"/>
  <c r="K176" i="84" s="1"/>
  <c r="L176" i="84" s="1"/>
  <c r="CS176" i="84"/>
  <c r="BW73" i="84"/>
  <c r="BW63" i="84" s="1"/>
  <c r="BW29" i="84" s="1"/>
  <c r="BE119" i="84"/>
  <c r="AZ118" i="84"/>
  <c r="CN208" i="84"/>
  <c r="AH100" i="84"/>
  <c r="K100" i="84"/>
  <c r="L100" i="84" s="1"/>
  <c r="AM100" i="84" s="1"/>
  <c r="AG100" i="84"/>
  <c r="AF79" i="84"/>
  <c r="AQ79" i="84" s="1"/>
  <c r="AI100" i="84"/>
  <c r="AY63" i="84"/>
  <c r="AY29" i="84" s="1"/>
  <c r="AY10" i="84" s="1"/>
  <c r="AY624" i="84" s="1"/>
  <c r="AC624" i="84"/>
  <c r="BK17" i="84"/>
  <c r="AM17" i="84"/>
  <c r="AI17" i="84"/>
  <c r="AF17" i="84"/>
  <c r="Q73" i="84"/>
  <c r="BN105" i="84"/>
  <c r="BK55" i="84"/>
  <c r="AN55" i="84" s="1"/>
  <c r="AI55" i="84"/>
  <c r="AJ55" i="84"/>
  <c r="AI74" i="84"/>
  <c r="CS86" i="84"/>
  <c r="AG67" i="84"/>
  <c r="AZ24" i="84"/>
  <c r="BE25" i="84"/>
  <c r="BM29" i="84"/>
  <c r="BM10" i="84" s="1"/>
  <c r="AN102" i="84"/>
  <c r="AF66" i="84"/>
  <c r="BE28" i="84"/>
  <c r="K454" i="84"/>
  <c r="L454" i="84" s="1"/>
  <c r="AM454" i="84" s="1"/>
  <c r="BM422" i="84"/>
  <c r="AH420" i="84"/>
  <c r="K420" i="84"/>
  <c r="L420" i="84" s="1"/>
  <c r="AM420" i="84" s="1"/>
  <c r="AG420" i="84"/>
  <c r="CJ439" i="84"/>
  <c r="CK440" i="84"/>
  <c r="CK439" i="84" s="1"/>
  <c r="BB424" i="84"/>
  <c r="BN423" i="84"/>
  <c r="AO399" i="84"/>
  <c r="BK355" i="84"/>
  <c r="AI355" i="84"/>
  <c r="AN355" i="84"/>
  <c r="AM355" i="84"/>
  <c r="AL426" i="84"/>
  <c r="AL422" i="84" s="1"/>
  <c r="AI385" i="84"/>
  <c r="BK385" i="84"/>
  <c r="AN385" i="84" s="1"/>
  <c r="AM385" i="84"/>
  <c r="AF385" i="84"/>
  <c r="AH366" i="84"/>
  <c r="AQ366" i="84" s="1"/>
  <c r="AH332" i="84"/>
  <c r="AG332" i="84"/>
  <c r="AQ332" i="84" s="1"/>
  <c r="AQ319" i="84"/>
  <c r="CS326" i="84"/>
  <c r="BK356" i="84"/>
  <c r="AN356" i="84" s="1"/>
  <c r="AM356" i="84"/>
  <c r="AJ356" i="84"/>
  <c r="AI356" i="84"/>
  <c r="CM274" i="84"/>
  <c r="AQ290" i="84"/>
  <c r="K246" i="84"/>
  <c r="L246" i="84" s="1"/>
  <c r="AM246" i="84" s="1"/>
  <c r="AN269" i="84"/>
  <c r="BK269" i="84"/>
  <c r="BJ268" i="84"/>
  <c r="AQ210" i="84"/>
  <c r="K266" i="84"/>
  <c r="L266" i="84" s="1"/>
  <c r="AF266" i="84" s="1"/>
  <c r="BB195" i="84"/>
  <c r="BN194" i="84"/>
  <c r="K178" i="84"/>
  <c r="L178" i="84" s="1"/>
  <c r="AM178" i="84" s="1"/>
  <c r="AH178" i="84"/>
  <c r="AG178" i="84"/>
  <c r="AM273" i="84"/>
  <c r="BK273" i="84"/>
  <c r="AG273" i="84" s="1"/>
  <c r="AI273" i="84"/>
  <c r="AJ273" i="84"/>
  <c r="AJ268" i="84" s="1"/>
  <c r="AF273" i="84"/>
  <c r="AH217" i="84"/>
  <c r="BE131" i="84"/>
  <c r="AZ156" i="84"/>
  <c r="AJ107" i="84"/>
  <c r="BK218" i="84"/>
  <c r="AG218" i="84" s="1"/>
  <c r="AN218" i="84"/>
  <c r="AI218" i="84"/>
  <c r="I156" i="84"/>
  <c r="K165" i="84"/>
  <c r="L165" i="84" s="1"/>
  <c r="AM165" i="84" s="1"/>
  <c r="AH165" i="84"/>
  <c r="AG165" i="84"/>
  <c r="BK235" i="84"/>
  <c r="AN235" i="84" s="1"/>
  <c r="AI235" i="84"/>
  <c r="AN135" i="84"/>
  <c r="R73" i="84"/>
  <c r="R63" i="84" s="1"/>
  <c r="R29" i="84" s="1"/>
  <c r="R10" i="84" s="1"/>
  <c r="P73" i="84"/>
  <c r="P63" i="84" s="1"/>
  <c r="P29" i="84" s="1"/>
  <c r="P10" i="84" s="1"/>
  <c r="AF116" i="84"/>
  <c r="AK73" i="84"/>
  <c r="AK63" i="84" s="1"/>
  <c r="AK29" i="84" s="1"/>
  <c r="K117" i="84"/>
  <c r="L117" i="84" s="1"/>
  <c r="AM117" i="84" s="1"/>
  <c r="AH117" i="84"/>
  <c r="AG117" i="84"/>
  <c r="J99" i="84"/>
  <c r="K99" i="84" s="1"/>
  <c r="L99" i="84" s="1"/>
  <c r="CS99" i="84"/>
  <c r="AZ69" i="84"/>
  <c r="AN45" i="84"/>
  <c r="AJ11" i="84"/>
  <c r="L28" i="84"/>
  <c r="K27" i="84"/>
  <c r="AJ17" i="84"/>
  <c r="AJ14" i="84" s="1"/>
  <c r="AG51" i="84"/>
  <c r="K51" i="84"/>
  <c r="L51" i="84" s="1"/>
  <c r="AH51" i="84"/>
  <c r="BK62" i="84"/>
  <c r="AH62" i="84" s="1"/>
  <c r="AN62" i="84"/>
  <c r="AI62" i="84"/>
  <c r="AH42" i="84"/>
  <c r="AG42" i="84"/>
  <c r="BN69" i="84"/>
  <c r="BB70" i="84"/>
  <c r="BB69" i="84" s="1"/>
  <c r="CS56" i="84"/>
  <c r="CS112" i="84"/>
  <c r="CR64" i="84"/>
  <c r="J65" i="84"/>
  <c r="CS65" i="84"/>
  <c r="CS64" i="84" s="1"/>
  <c r="CS35" i="84"/>
  <c r="CK31" i="84"/>
  <c r="CK30" i="84" s="1"/>
  <c r="CJ30" i="84"/>
  <c r="J77" i="84"/>
  <c r="K77" i="84" s="1"/>
  <c r="L77" i="84" s="1"/>
  <c r="CS77" i="84"/>
  <c r="AO45" i="84"/>
  <c r="AO43" i="84" s="1"/>
  <c r="AE43" i="84"/>
  <c r="CR14" i="84"/>
  <c r="AF198" i="84" l="1"/>
  <c r="AM198" i="84"/>
  <c r="BS324" i="84"/>
  <c r="BX324" i="84" s="1"/>
  <c r="AV324" i="84"/>
  <c r="AV583" i="84"/>
  <c r="BF583" i="84" s="1"/>
  <c r="BS583" i="84"/>
  <c r="BX583" i="84" s="1"/>
  <c r="AV419" i="84"/>
  <c r="BS419" i="84"/>
  <c r="BX419" i="84" s="1"/>
  <c r="AV577" i="84"/>
  <c r="BS577" i="84"/>
  <c r="BX577" i="84" s="1"/>
  <c r="AM140" i="84"/>
  <c r="AF140" i="84"/>
  <c r="AQ263" i="84"/>
  <c r="AV263" i="84" s="1"/>
  <c r="BS365" i="84"/>
  <c r="BX365" i="84" s="1"/>
  <c r="AV365" i="84"/>
  <c r="BF189" i="84"/>
  <c r="BG189" i="84"/>
  <c r="AF34" i="84"/>
  <c r="AM34" i="84"/>
  <c r="AF90" i="84"/>
  <c r="AM90" i="84"/>
  <c r="AF506" i="84"/>
  <c r="AQ506" i="84" s="1"/>
  <c r="AM506" i="84"/>
  <c r="AQ375" i="84"/>
  <c r="BS375" i="84" s="1"/>
  <c r="BX375" i="84" s="1"/>
  <c r="AM252" i="84"/>
  <c r="AF252" i="84"/>
  <c r="AQ252" i="84" s="1"/>
  <c r="AV453" i="84"/>
  <c r="BF453" i="84" s="1"/>
  <c r="BS453" i="84"/>
  <c r="BX453" i="84" s="1"/>
  <c r="BE449" i="84"/>
  <c r="AG61" i="84"/>
  <c r="AM174" i="84"/>
  <c r="AN305" i="84"/>
  <c r="AG395" i="84"/>
  <c r="AM110" i="84"/>
  <c r="AM592" i="84"/>
  <c r="AN464" i="84"/>
  <c r="AQ580" i="84"/>
  <c r="BS580" i="84" s="1"/>
  <c r="BX580" i="84" s="1"/>
  <c r="AN454" i="84"/>
  <c r="AN451" i="84" s="1"/>
  <c r="AH568" i="84"/>
  <c r="AQ568" i="84" s="1"/>
  <c r="AQ571" i="84"/>
  <c r="BS571" i="84" s="1"/>
  <c r="BX571" i="84" s="1"/>
  <c r="AG242" i="84"/>
  <c r="AQ242" i="84" s="1"/>
  <c r="AN242" i="84"/>
  <c r="AI448" i="84"/>
  <c r="AQ168" i="84"/>
  <c r="AV168" i="84" s="1"/>
  <c r="AJ194" i="84"/>
  <c r="AH114" i="84"/>
  <c r="AN347" i="84"/>
  <c r="AN579" i="84"/>
  <c r="AQ579" i="84" s="1"/>
  <c r="AG558" i="84"/>
  <c r="AQ558" i="84" s="1"/>
  <c r="CM507" i="84"/>
  <c r="CM475" i="84" s="1"/>
  <c r="CM624" i="84" s="1"/>
  <c r="AN342" i="84"/>
  <c r="AG114" i="84"/>
  <c r="AN506" i="84"/>
  <c r="AQ81" i="84"/>
  <c r="AF337" i="84"/>
  <c r="AI156" i="84"/>
  <c r="AQ251" i="84"/>
  <c r="AN444" i="84"/>
  <c r="AN443" i="84" s="1"/>
  <c r="N475" i="84"/>
  <c r="N624" i="84" s="1"/>
  <c r="AN354" i="84"/>
  <c r="BN426" i="84"/>
  <c r="AM570" i="84"/>
  <c r="AF570" i="84"/>
  <c r="AQ570" i="84" s="1"/>
  <c r="AH314" i="84"/>
  <c r="AG314" i="84"/>
  <c r="AQ314" i="84" s="1"/>
  <c r="BS314" i="84" s="1"/>
  <c r="BX314" i="84" s="1"/>
  <c r="AM510" i="84"/>
  <c r="AF510" i="84"/>
  <c r="AQ510" i="84" s="1"/>
  <c r="AG454" i="84"/>
  <c r="AG451" i="84" s="1"/>
  <c r="BS53" i="84"/>
  <c r="BX53" i="84" s="1"/>
  <c r="AG284" i="84"/>
  <c r="AN576" i="84"/>
  <c r="AQ68" i="84"/>
  <c r="AR624" i="84"/>
  <c r="AH64" i="84"/>
  <c r="AG479" i="84"/>
  <c r="AG478" i="84" s="1"/>
  <c r="AM496" i="84"/>
  <c r="AF496" i="84"/>
  <c r="AQ496" i="84" s="1"/>
  <c r="AV496" i="84" s="1"/>
  <c r="AM623" i="84"/>
  <c r="AF623" i="84"/>
  <c r="AF445" i="84"/>
  <c r="AM445" i="84"/>
  <c r="AG576" i="84"/>
  <c r="AF247" i="84"/>
  <c r="AM247" i="84"/>
  <c r="AG402" i="84"/>
  <c r="AN402" i="84"/>
  <c r="BE440" i="84"/>
  <c r="BE439" i="84" s="1"/>
  <c r="AF344" i="84"/>
  <c r="AN368" i="84"/>
  <c r="AH368" i="84"/>
  <c r="AN363" i="84"/>
  <c r="AM404" i="84"/>
  <c r="AF404" i="84"/>
  <c r="AQ404" i="84" s="1"/>
  <c r="BS404" i="84" s="1"/>
  <c r="BX404" i="84" s="1"/>
  <c r="BE44" i="84"/>
  <c r="BE43" i="84" s="1"/>
  <c r="AX624" i="84"/>
  <c r="AN156" i="84"/>
  <c r="AG443" i="84"/>
  <c r="AQ471" i="84"/>
  <c r="BS471" i="84" s="1"/>
  <c r="BX471" i="84" s="1"/>
  <c r="AN584" i="84"/>
  <c r="CS288" i="84"/>
  <c r="CS287" i="84" s="1"/>
  <c r="AI85" i="84"/>
  <c r="AI73" i="84" s="1"/>
  <c r="AI63" i="84" s="1"/>
  <c r="Q10" i="84"/>
  <c r="Q624" i="84" s="1"/>
  <c r="AN48" i="84"/>
  <c r="AQ48" i="84" s="1"/>
  <c r="AH284" i="84"/>
  <c r="AQ284" i="84" s="1"/>
  <c r="AM502" i="84"/>
  <c r="AQ463" i="84"/>
  <c r="AG585" i="84"/>
  <c r="AN326" i="84"/>
  <c r="AH543" i="84"/>
  <c r="AN164" i="84"/>
  <c r="AQ578" i="84"/>
  <c r="AN488" i="84"/>
  <c r="AG353" i="84"/>
  <c r="AH353" i="84"/>
  <c r="AN400" i="84"/>
  <c r="AN399" i="84" s="1"/>
  <c r="AM617" i="84"/>
  <c r="AF617" i="84"/>
  <c r="AQ617" i="84" s="1"/>
  <c r="BS617" i="84" s="1"/>
  <c r="BX617" i="84" s="1"/>
  <c r="AM21" i="84"/>
  <c r="AF21" i="84"/>
  <c r="J14" i="84"/>
  <c r="AN344" i="84"/>
  <c r="AN556" i="84"/>
  <c r="AM48" i="84"/>
  <c r="AQ201" i="84"/>
  <c r="AJ456" i="84"/>
  <c r="AJ426" i="84" s="1"/>
  <c r="AJ422" i="84" s="1"/>
  <c r="AQ322" i="84"/>
  <c r="BA624" i="84"/>
  <c r="AZ553" i="84"/>
  <c r="AZ507" i="84" s="1"/>
  <c r="AZ73" i="84"/>
  <c r="AH574" i="84"/>
  <c r="AQ574" i="84" s="1"/>
  <c r="AJ43" i="84"/>
  <c r="AI522" i="84"/>
  <c r="AG501" i="84"/>
  <c r="J349" i="84"/>
  <c r="K349" i="84" s="1"/>
  <c r="L349" i="84" s="1"/>
  <c r="CS349" i="84"/>
  <c r="AG400" i="84"/>
  <c r="AN367" i="84"/>
  <c r="AQ367" i="84" s="1"/>
  <c r="AQ238" i="84"/>
  <c r="AQ343" i="84"/>
  <c r="AM395" i="84"/>
  <c r="AQ469" i="84"/>
  <c r="AO475" i="84"/>
  <c r="AF52" i="84"/>
  <c r="AQ52" i="84" s="1"/>
  <c r="CK553" i="84"/>
  <c r="CK507" i="84" s="1"/>
  <c r="CK475" i="84" s="1"/>
  <c r="AQ501" i="84"/>
  <c r="AV501" i="84" s="1"/>
  <c r="AH381" i="84"/>
  <c r="I553" i="84"/>
  <c r="K531" i="84"/>
  <c r="K530" i="84" s="1"/>
  <c r="AH405" i="84"/>
  <c r="AG405" i="84"/>
  <c r="AQ66" i="84"/>
  <c r="AV66" i="84" s="1"/>
  <c r="BF66" i="84" s="1"/>
  <c r="AH256" i="84"/>
  <c r="BD10" i="84"/>
  <c r="BD624" i="84" s="1"/>
  <c r="CS169" i="84"/>
  <c r="AN256" i="84"/>
  <c r="AN457" i="84"/>
  <c r="AN456" i="84" s="1"/>
  <c r="AN433" i="84"/>
  <c r="CS508" i="84"/>
  <c r="AI563" i="84"/>
  <c r="AN606" i="84"/>
  <c r="AQ378" i="84"/>
  <c r="AG381" i="84"/>
  <c r="AN605" i="84"/>
  <c r="AG437" i="84"/>
  <c r="AH437" i="84"/>
  <c r="AN437" i="84"/>
  <c r="AG263" i="84"/>
  <c r="AH263" i="84"/>
  <c r="AN71" i="84"/>
  <c r="AW10" i="84"/>
  <c r="AN90" i="84"/>
  <c r="AN85" i="84" s="1"/>
  <c r="AM603" i="84"/>
  <c r="AG603" i="84"/>
  <c r="BS189" i="84"/>
  <c r="BX189" i="84" s="1"/>
  <c r="AN364" i="84"/>
  <c r="AQ364" i="84" s="1"/>
  <c r="AH364" i="84"/>
  <c r="AG363" i="84"/>
  <c r="AQ363" i="84" s="1"/>
  <c r="AN191" i="84"/>
  <c r="AN180" i="84" s="1"/>
  <c r="AM435" i="84"/>
  <c r="AF435" i="84"/>
  <c r="AQ435" i="84" s="1"/>
  <c r="BS435" i="84" s="1"/>
  <c r="BX435" i="84" s="1"/>
  <c r="AQ21" i="84"/>
  <c r="BS21" i="84" s="1"/>
  <c r="BX21" i="84" s="1"/>
  <c r="AG457" i="84"/>
  <c r="AN123" i="84"/>
  <c r="AQ223" i="84"/>
  <c r="BS223" i="84" s="1"/>
  <c r="BX223" i="84" s="1"/>
  <c r="AN603" i="84"/>
  <c r="AN601" i="84" s="1"/>
  <c r="AG606" i="84"/>
  <c r="AQ146" i="84"/>
  <c r="AN596" i="84"/>
  <c r="AN594" i="84"/>
  <c r="AN540" i="84"/>
  <c r="BS374" i="84"/>
  <c r="BX374" i="84" s="1"/>
  <c r="AQ492" i="84"/>
  <c r="AG467" i="84"/>
  <c r="J185" i="84"/>
  <c r="K185" i="84" s="1"/>
  <c r="L185" i="84" s="1"/>
  <c r="CS185" i="84"/>
  <c r="CS180" i="84" s="1"/>
  <c r="AI399" i="84"/>
  <c r="AF94" i="84"/>
  <c r="AM204" i="84"/>
  <c r="AF204" i="84"/>
  <c r="AQ204" i="84" s="1"/>
  <c r="AN321" i="84"/>
  <c r="BW10" i="84"/>
  <c r="BW624" i="84" s="1"/>
  <c r="AG182" i="84"/>
  <c r="AG579" i="84"/>
  <c r="AM333" i="84"/>
  <c r="AH123" i="84"/>
  <c r="AQ123" i="84" s="1"/>
  <c r="AH295" i="84"/>
  <c r="CS593" i="84"/>
  <c r="AG562" i="84"/>
  <c r="AQ562" i="84" s="1"/>
  <c r="BS562" i="84" s="1"/>
  <c r="BX562" i="84" s="1"/>
  <c r="AH198" i="84"/>
  <c r="AG354" i="84"/>
  <c r="AQ354" i="84" s="1"/>
  <c r="AQ260" i="84"/>
  <c r="AH218" i="84"/>
  <c r="BB504" i="84"/>
  <c r="BB485" i="84" s="1"/>
  <c r="AH25" i="84"/>
  <c r="AH24" i="84" s="1"/>
  <c r="AH305" i="84"/>
  <c r="AQ432" i="84"/>
  <c r="AJ95" i="84"/>
  <c r="I398" i="84"/>
  <c r="AH384" i="84"/>
  <c r="AF537" i="84"/>
  <c r="AV236" i="84"/>
  <c r="AF371" i="84"/>
  <c r="AQ371" i="84" s="1"/>
  <c r="AN474" i="84"/>
  <c r="AG474" i="84"/>
  <c r="AQ474" i="84" s="1"/>
  <c r="BS474" i="84" s="1"/>
  <c r="BX474" i="84" s="1"/>
  <c r="AH242" i="84"/>
  <c r="AN260" i="84"/>
  <c r="AG260" i="84"/>
  <c r="AG565" i="84"/>
  <c r="AQ565" i="84" s="1"/>
  <c r="AV565" i="84" s="1"/>
  <c r="AG36" i="84"/>
  <c r="AH36" i="84"/>
  <c r="AH30" i="84" s="1"/>
  <c r="AG296" i="84"/>
  <c r="AN296" i="84"/>
  <c r="AG76" i="84"/>
  <c r="AQ76" i="84" s="1"/>
  <c r="AH76" i="84"/>
  <c r="AG64" i="84"/>
  <c r="AM231" i="84"/>
  <c r="AF231" i="84"/>
  <c r="AQ231" i="84" s="1"/>
  <c r="AM538" i="84"/>
  <c r="AQ538" i="84" s="1"/>
  <c r="AF55" i="84"/>
  <c r="AG584" i="84"/>
  <c r="AN82" i="84"/>
  <c r="AF613" i="84"/>
  <c r="AQ613" i="84" s="1"/>
  <c r="AM613" i="84"/>
  <c r="AN213" i="84"/>
  <c r="CS423" i="84"/>
  <c r="AN108" i="84"/>
  <c r="AG164" i="84"/>
  <c r="AI105" i="84"/>
  <c r="CS515" i="84"/>
  <c r="AO274" i="84"/>
  <c r="BE444" i="84"/>
  <c r="AN547" i="84"/>
  <c r="AM350" i="84"/>
  <c r="AF350" i="84"/>
  <c r="AQ350" i="84" s="1"/>
  <c r="AV350" i="84" s="1"/>
  <c r="AG265" i="84"/>
  <c r="AH265" i="84"/>
  <c r="AO29" i="84"/>
  <c r="AQ163" i="84"/>
  <c r="BS163" i="84" s="1"/>
  <c r="BX163" i="84" s="1"/>
  <c r="AQ108" i="84"/>
  <c r="AV108" i="84" s="1"/>
  <c r="AN35" i="84"/>
  <c r="P475" i="84"/>
  <c r="P624" i="84" s="1"/>
  <c r="AM219" i="84"/>
  <c r="AJ530" i="84"/>
  <c r="AJ521" i="84" s="1"/>
  <c r="AJ507" i="84" s="1"/>
  <c r="AQ197" i="84"/>
  <c r="AV197" i="84" s="1"/>
  <c r="AH205" i="84"/>
  <c r="J292" i="84"/>
  <c r="K292" i="84" s="1"/>
  <c r="L292" i="84" s="1"/>
  <c r="CS292" i="84"/>
  <c r="BG285" i="84"/>
  <c r="AG357" i="84"/>
  <c r="AQ357" i="84" s="1"/>
  <c r="BJ426" i="84"/>
  <c r="AI118" i="84"/>
  <c r="I426" i="84"/>
  <c r="I422" i="84" s="1"/>
  <c r="AG82" i="84"/>
  <c r="AM346" i="84"/>
  <c r="AG41" i="84"/>
  <c r="AQ41" i="84" s="1"/>
  <c r="AH387" i="84"/>
  <c r="AF384" i="84"/>
  <c r="AH373" i="84"/>
  <c r="AG373" i="84"/>
  <c r="AQ373" i="84" s="1"/>
  <c r="AM375" i="84"/>
  <c r="AH447" i="84"/>
  <c r="AG447" i="84"/>
  <c r="AG605" i="84"/>
  <c r="AQ605" i="84" s="1"/>
  <c r="AQ72" i="84"/>
  <c r="AN467" i="84"/>
  <c r="AQ467" i="84" s="1"/>
  <c r="AZ426" i="84"/>
  <c r="AZ422" i="84" s="1"/>
  <c r="AK10" i="84"/>
  <c r="AK624" i="84" s="1"/>
  <c r="AH182" i="84"/>
  <c r="AQ182" i="84" s="1"/>
  <c r="AG295" i="84"/>
  <c r="AQ295" i="84" s="1"/>
  <c r="AQ581" i="84"/>
  <c r="AV581" i="84" s="1"/>
  <c r="AH343" i="84"/>
  <c r="AN343" i="84"/>
  <c r="AG343" i="84"/>
  <c r="AN95" i="84"/>
  <c r="AG384" i="84"/>
  <c r="AG342" i="84"/>
  <c r="R624" i="84"/>
  <c r="AN74" i="84"/>
  <c r="AG173" i="84"/>
  <c r="AH357" i="84"/>
  <c r="AN206" i="84"/>
  <c r="AQ164" i="84"/>
  <c r="BS164" i="84" s="1"/>
  <c r="BX164" i="84" s="1"/>
  <c r="AM359" i="84"/>
  <c r="AQ383" i="84"/>
  <c r="BS383" i="84" s="1"/>
  <c r="BX383" i="84" s="1"/>
  <c r="AG540" i="84"/>
  <c r="AQ540" i="84" s="1"/>
  <c r="CS11" i="84"/>
  <c r="AG470" i="84"/>
  <c r="AH565" i="84"/>
  <c r="AG375" i="84"/>
  <c r="AH375" i="84"/>
  <c r="AQ396" i="84"/>
  <c r="AH490" i="84"/>
  <c r="AQ114" i="84"/>
  <c r="BS114" i="84" s="1"/>
  <c r="BX114" i="84" s="1"/>
  <c r="BU10" i="84"/>
  <c r="AI451" i="84"/>
  <c r="AQ296" i="84"/>
  <c r="BS296" i="84" s="1"/>
  <c r="BX296" i="84" s="1"/>
  <c r="J156" i="84"/>
  <c r="AF406" i="84"/>
  <c r="CS85" i="84"/>
  <c r="AH71" i="84"/>
  <c r="AH69" i="84" s="1"/>
  <c r="J85" i="84"/>
  <c r="AQ297" i="84"/>
  <c r="AJ180" i="84"/>
  <c r="AH482" i="84"/>
  <c r="AG23" i="84"/>
  <c r="AG22" i="84" s="1"/>
  <c r="AJ588" i="84"/>
  <c r="AQ462" i="84"/>
  <c r="AV462" i="84" s="1"/>
  <c r="AH259" i="84"/>
  <c r="AN259" i="84"/>
  <c r="AO398" i="84"/>
  <c r="AH173" i="84"/>
  <c r="CS488" i="84"/>
  <c r="AG321" i="84"/>
  <c r="AM616" i="84"/>
  <c r="AH470" i="84"/>
  <c r="AN588" i="84"/>
  <c r="AH273" i="84"/>
  <c r="BL624" i="84"/>
  <c r="AH312" i="84"/>
  <c r="AH191" i="84"/>
  <c r="AG368" i="84"/>
  <c r="AQ392" i="84"/>
  <c r="AF500" i="84"/>
  <c r="AM500" i="84"/>
  <c r="AH464" i="84"/>
  <c r="AQ464" i="84" s="1"/>
  <c r="AQ36" i="84"/>
  <c r="BS36" i="84" s="1"/>
  <c r="BX36" i="84" s="1"/>
  <c r="CN507" i="84"/>
  <c r="BE487" i="84"/>
  <c r="AH50" i="84"/>
  <c r="AG50" i="84"/>
  <c r="AN50" i="84"/>
  <c r="AQ388" i="84"/>
  <c r="J133" i="84"/>
  <c r="K133" i="84" s="1"/>
  <c r="L133" i="84" s="1"/>
  <c r="CS133" i="84"/>
  <c r="AM235" i="84"/>
  <c r="AQ101" i="84"/>
  <c r="CN287" i="84"/>
  <c r="AH99" i="84"/>
  <c r="AJ143" i="84"/>
  <c r="AF313" i="84"/>
  <c r="AQ313" i="84" s="1"/>
  <c r="AH98" i="84"/>
  <c r="AQ98" i="84" s="1"/>
  <c r="AQ49" i="84"/>
  <c r="AG568" i="84"/>
  <c r="AF381" i="84"/>
  <c r="AM381" i="84"/>
  <c r="AG312" i="84"/>
  <c r="AQ312" i="84" s="1"/>
  <c r="AN353" i="84"/>
  <c r="AQ353" i="84" s="1"/>
  <c r="AH145" i="84"/>
  <c r="AG145" i="84"/>
  <c r="AQ145" i="84" s="1"/>
  <c r="AV145" i="84" s="1"/>
  <c r="AH497" i="84"/>
  <c r="AV388" i="84"/>
  <c r="BS388" i="84"/>
  <c r="BX388" i="84" s="1"/>
  <c r="AF124" i="84"/>
  <c r="AM124" i="84"/>
  <c r="AL624" i="84"/>
  <c r="AN143" i="84"/>
  <c r="AV248" i="84"/>
  <c r="BS248" i="84"/>
  <c r="BX248" i="84" s="1"/>
  <c r="AM582" i="84"/>
  <c r="AF582" i="84"/>
  <c r="AV379" i="84"/>
  <c r="BS379" i="84"/>
  <c r="BX379" i="84" s="1"/>
  <c r="BS78" i="84"/>
  <c r="BX78" i="84" s="1"/>
  <c r="AV78" i="84"/>
  <c r="BS201" i="84"/>
  <c r="BX201" i="84" s="1"/>
  <c r="AV201" i="84"/>
  <c r="BS322" i="84"/>
  <c r="BX322" i="84" s="1"/>
  <c r="AV322" i="84"/>
  <c r="AF39" i="84"/>
  <c r="AM39" i="84"/>
  <c r="AV228" i="84"/>
  <c r="BS228" i="84"/>
  <c r="BX228" i="84" s="1"/>
  <c r="BS465" i="84"/>
  <c r="BX465" i="84" s="1"/>
  <c r="AV465" i="84"/>
  <c r="AV332" i="84"/>
  <c r="BS332" i="84"/>
  <c r="BX332" i="84" s="1"/>
  <c r="AV101" i="84"/>
  <c r="BS101" i="84"/>
  <c r="BX101" i="84" s="1"/>
  <c r="AM129" i="84"/>
  <c r="AF129" i="84"/>
  <c r="AQ129" i="84" s="1"/>
  <c r="AD624" i="84"/>
  <c r="CP624" i="84"/>
  <c r="AV386" i="84"/>
  <c r="BS386" i="84"/>
  <c r="BX386" i="84" s="1"/>
  <c r="AQ165" i="84"/>
  <c r="BS177" i="84"/>
  <c r="BX177" i="84" s="1"/>
  <c r="AV177" i="84"/>
  <c r="AG95" i="84"/>
  <c r="AW475" i="84"/>
  <c r="AQ395" i="84"/>
  <c r="BS158" i="84"/>
  <c r="BX158" i="84" s="1"/>
  <c r="AV158" i="84"/>
  <c r="AV469" i="84"/>
  <c r="BS469" i="84"/>
  <c r="BX469" i="84" s="1"/>
  <c r="AV300" i="84"/>
  <c r="BS300" i="84"/>
  <c r="BX300" i="84" s="1"/>
  <c r="AQ502" i="84"/>
  <c r="AV238" i="84"/>
  <c r="BS238" i="84"/>
  <c r="BX238" i="84" s="1"/>
  <c r="AV511" i="84"/>
  <c r="BS511" i="84"/>
  <c r="BX511" i="84" s="1"/>
  <c r="AM99" i="84"/>
  <c r="AF99" i="84"/>
  <c r="I63" i="84"/>
  <c r="I29" i="84" s="1"/>
  <c r="AF335" i="84"/>
  <c r="AM335" i="84"/>
  <c r="BS586" i="84"/>
  <c r="BX586" i="84" s="1"/>
  <c r="AV586" i="84"/>
  <c r="AV560" i="84"/>
  <c r="BS560" i="84"/>
  <c r="BX560" i="84" s="1"/>
  <c r="BS81" i="84"/>
  <c r="BX81" i="84" s="1"/>
  <c r="AV81" i="84"/>
  <c r="BS139" i="84"/>
  <c r="BX139" i="84" s="1"/>
  <c r="AV139" i="84"/>
  <c r="BS622" i="84"/>
  <c r="BX622" i="84" s="1"/>
  <c r="AV622" i="84"/>
  <c r="AN554" i="84"/>
  <c r="BS366" i="84"/>
  <c r="BX366" i="84" s="1"/>
  <c r="AV366" i="84"/>
  <c r="BU624" i="84"/>
  <c r="AH310" i="84"/>
  <c r="AG310" i="84"/>
  <c r="AH161" i="84"/>
  <c r="AG161" i="84"/>
  <c r="AV302" i="84"/>
  <c r="BS302" i="84"/>
  <c r="BX302" i="84" s="1"/>
  <c r="AG17" i="84"/>
  <c r="AH17" i="84"/>
  <c r="AQ17" i="84" s="1"/>
  <c r="AM266" i="84"/>
  <c r="AV127" i="84"/>
  <c r="BS127" i="84"/>
  <c r="BX127" i="84" s="1"/>
  <c r="AF221" i="84"/>
  <c r="AM221" i="84"/>
  <c r="AN337" i="84"/>
  <c r="AQ337" i="84" s="1"/>
  <c r="AF446" i="84"/>
  <c r="AM446" i="84"/>
  <c r="AM490" i="84"/>
  <c r="AF490" i="84"/>
  <c r="AV88" i="84"/>
  <c r="BS88" i="84"/>
  <c r="BX88" i="84" s="1"/>
  <c r="CS449" i="84"/>
  <c r="CS448" i="84" s="1"/>
  <c r="CR448" i="84"/>
  <c r="J449" i="84"/>
  <c r="AM186" i="84"/>
  <c r="AF186" i="84"/>
  <c r="AG472" i="84"/>
  <c r="AH472" i="84"/>
  <c r="BS179" i="84"/>
  <c r="BX179" i="84" s="1"/>
  <c r="AV179" i="84"/>
  <c r="AV239" i="84"/>
  <c r="BS239" i="84"/>
  <c r="BX239" i="84" s="1"/>
  <c r="J408" i="84"/>
  <c r="K409" i="84"/>
  <c r="AN19" i="84"/>
  <c r="AQ359" i="84"/>
  <c r="AG198" i="84"/>
  <c r="AQ198" i="84" s="1"/>
  <c r="AM240" i="84"/>
  <c r="AF240" i="84"/>
  <c r="AQ240" i="84" s="1"/>
  <c r="AI456" i="84"/>
  <c r="AH451" i="84"/>
  <c r="AG107" i="84"/>
  <c r="BE14" i="84"/>
  <c r="AH279" i="84"/>
  <c r="AH275" i="84" s="1"/>
  <c r="AG279" i="84"/>
  <c r="AQ279" i="84" s="1"/>
  <c r="AV463" i="84"/>
  <c r="BS463" i="84"/>
  <c r="BX463" i="84" s="1"/>
  <c r="AQ551" i="84"/>
  <c r="AH552" i="84"/>
  <c r="AH547" i="84" s="1"/>
  <c r="AG552" i="84"/>
  <c r="AG547" i="84" s="1"/>
  <c r="AM596" i="84"/>
  <c r="J521" i="84"/>
  <c r="CJ553" i="84"/>
  <c r="CJ507" i="84" s="1"/>
  <c r="AV461" i="84"/>
  <c r="BS461" i="84"/>
  <c r="BX461" i="84" s="1"/>
  <c r="AH438" i="84"/>
  <c r="AG438" i="84"/>
  <c r="AF126" i="84"/>
  <c r="AM126" i="84"/>
  <c r="AQ320" i="84"/>
  <c r="AG590" i="84"/>
  <c r="AQ590" i="84" s="1"/>
  <c r="AM407" i="84"/>
  <c r="AF407" i="84"/>
  <c r="AQ407" i="84" s="1"/>
  <c r="AQ187" i="84"/>
  <c r="BE130" i="84"/>
  <c r="AF37" i="84"/>
  <c r="AM37" i="84"/>
  <c r="AF513" i="84"/>
  <c r="AM513" i="84"/>
  <c r="J64" i="84"/>
  <c r="K65" i="84"/>
  <c r="AM51" i="84"/>
  <c r="AF51" i="84"/>
  <c r="AQ51" i="84" s="1"/>
  <c r="AG246" i="84"/>
  <c r="AH355" i="84"/>
  <c r="AG355" i="84"/>
  <c r="AQ355" i="84" s="1"/>
  <c r="AN17" i="84"/>
  <c r="AN266" i="84"/>
  <c r="AF246" i="84"/>
  <c r="AG55" i="84"/>
  <c r="AV362" i="84"/>
  <c r="BS362" i="84"/>
  <c r="BX362" i="84" s="1"/>
  <c r="AG86" i="84"/>
  <c r="CR293" i="84"/>
  <c r="J294" i="84"/>
  <c r="CS294" i="84"/>
  <c r="CS293" i="84" s="1"/>
  <c r="AH339" i="84"/>
  <c r="AG339" i="84"/>
  <c r="AQ339" i="84" s="1"/>
  <c r="K488" i="84"/>
  <c r="L489" i="84"/>
  <c r="AF192" i="84"/>
  <c r="AM192" i="84"/>
  <c r="AV301" i="84"/>
  <c r="BS301" i="84"/>
  <c r="BX301" i="84" s="1"/>
  <c r="AN472" i="84"/>
  <c r="AG92" i="84"/>
  <c r="AH92" i="84"/>
  <c r="AH85" i="84" s="1"/>
  <c r="AH434" i="84"/>
  <c r="AG434" i="84"/>
  <c r="AG430" i="84" s="1"/>
  <c r="AH95" i="84"/>
  <c r="AH93" i="84"/>
  <c r="AG93" i="84"/>
  <c r="AF243" i="84"/>
  <c r="AQ243" i="84" s="1"/>
  <c r="AN107" i="84"/>
  <c r="J433" i="84"/>
  <c r="K433" i="84" s="1"/>
  <c r="L433" i="84" s="1"/>
  <c r="CS433" i="84"/>
  <c r="AF262" i="84"/>
  <c r="AM262" i="84"/>
  <c r="AG304" i="84"/>
  <c r="AQ304" i="84" s="1"/>
  <c r="AM45" i="84"/>
  <c r="AF45" i="84"/>
  <c r="AQ45" i="84" s="1"/>
  <c r="CK73" i="84"/>
  <c r="CK63" i="84" s="1"/>
  <c r="CK29" i="84" s="1"/>
  <c r="CK10" i="84" s="1"/>
  <c r="AF128" i="84"/>
  <c r="AM128" i="84"/>
  <c r="AG121" i="84"/>
  <c r="AH121" i="84"/>
  <c r="AM229" i="84"/>
  <c r="AQ229" i="84" s="1"/>
  <c r="CF10" i="84"/>
  <c r="CF624" i="84" s="1"/>
  <c r="BB180" i="84"/>
  <c r="BE181" i="84"/>
  <c r="K269" i="84"/>
  <c r="AQ298" i="84"/>
  <c r="BJ507" i="84"/>
  <c r="BJ475" i="84" s="1"/>
  <c r="AV572" i="84"/>
  <c r="BS572" i="84"/>
  <c r="BX572" i="84" s="1"/>
  <c r="AF224" i="84"/>
  <c r="AQ224" i="84" s="1"/>
  <c r="AM224" i="84"/>
  <c r="BE554" i="84"/>
  <c r="AV609" i="84"/>
  <c r="BS609" i="84"/>
  <c r="BX609" i="84" s="1"/>
  <c r="CS547" i="84"/>
  <c r="AN16" i="84"/>
  <c r="AG401" i="84"/>
  <c r="K522" i="84"/>
  <c r="L523" i="84"/>
  <c r="AG519" i="84"/>
  <c r="CS149" i="84"/>
  <c r="J149" i="84"/>
  <c r="K149" i="84" s="1"/>
  <c r="L149" i="84" s="1"/>
  <c r="AM149" i="84" s="1"/>
  <c r="AQ149" i="84" s="1"/>
  <c r="AF454" i="84"/>
  <c r="AV352" i="84"/>
  <c r="BS352" i="84"/>
  <c r="BX352" i="84" s="1"/>
  <c r="AM512" i="84"/>
  <c r="AF512" i="84"/>
  <c r="AQ512" i="84" s="1"/>
  <c r="AI554" i="84"/>
  <c r="AG598" i="84"/>
  <c r="AG593" i="84" s="1"/>
  <c r="AP10" i="84"/>
  <c r="AP624" i="84" s="1"/>
  <c r="AN438" i="84"/>
  <c r="AN430" i="84" s="1"/>
  <c r="AN426" i="84" s="1"/>
  <c r="AN422" i="84" s="1"/>
  <c r="AM518" i="84"/>
  <c r="AF518" i="84"/>
  <c r="BF528" i="84"/>
  <c r="BG528" i="84"/>
  <c r="BG244" i="84"/>
  <c r="AF606" i="84"/>
  <c r="J588" i="84"/>
  <c r="K589" i="84"/>
  <c r="BS286" i="84"/>
  <c r="BX286" i="84" s="1"/>
  <c r="AV286" i="84"/>
  <c r="AG509" i="84"/>
  <c r="AH509" i="84"/>
  <c r="BS411" i="84"/>
  <c r="BX411" i="84" s="1"/>
  <c r="AV411" i="84"/>
  <c r="AV541" i="84"/>
  <c r="BS541" i="84"/>
  <c r="BX541" i="84" s="1"/>
  <c r="AH246" i="84"/>
  <c r="AV299" i="84"/>
  <c r="BF299" i="84" s="1"/>
  <c r="BS299" i="84"/>
  <c r="BX299" i="84" s="1"/>
  <c r="BS412" i="84"/>
  <c r="BX412" i="84" s="1"/>
  <c r="AV412" i="84"/>
  <c r="AF176" i="84"/>
  <c r="AM176" i="84"/>
  <c r="AI194" i="84"/>
  <c r="AI24" i="84"/>
  <c r="BB74" i="84"/>
  <c r="BE75" i="84"/>
  <c r="CS105" i="84"/>
  <c r="AN200" i="84"/>
  <c r="AV257" i="84"/>
  <c r="BS257" i="84"/>
  <c r="BX257" i="84" s="1"/>
  <c r="BS389" i="84"/>
  <c r="BX389" i="84" s="1"/>
  <c r="AV389" i="84"/>
  <c r="AM111" i="84"/>
  <c r="AF111" i="84"/>
  <c r="AG84" i="84"/>
  <c r="AH84" i="84"/>
  <c r="AG200" i="84"/>
  <c r="AQ200" i="84" s="1"/>
  <c r="AH429" i="84"/>
  <c r="AH427" i="84" s="1"/>
  <c r="AG429" i="84"/>
  <c r="BE508" i="84"/>
  <c r="AN33" i="84"/>
  <c r="AM280" i="84"/>
  <c r="AF280" i="84"/>
  <c r="AQ280" i="84" s="1"/>
  <c r="AM358" i="84"/>
  <c r="AQ358" i="84" s="1"/>
  <c r="AF307" i="84"/>
  <c r="AM307" i="84"/>
  <c r="CN426" i="84"/>
  <c r="CN422" i="84" s="1"/>
  <c r="AF256" i="84"/>
  <c r="AV397" i="84"/>
  <c r="BS397" i="84"/>
  <c r="BX397" i="84" s="1"/>
  <c r="AJ30" i="84"/>
  <c r="AG226" i="84"/>
  <c r="AQ226" i="84" s="1"/>
  <c r="AI277" i="84"/>
  <c r="AF277" i="84"/>
  <c r="AM277" i="84"/>
  <c r="AH304" i="84"/>
  <c r="CJ73" i="84"/>
  <c r="CJ63" i="84" s="1"/>
  <c r="CJ29" i="84" s="1"/>
  <c r="CJ10" i="84" s="1"/>
  <c r="L131" i="84"/>
  <c r="AN229" i="84"/>
  <c r="AM387" i="84"/>
  <c r="AI18" i="84"/>
  <c r="AM18" i="84"/>
  <c r="AF18" i="84"/>
  <c r="AQ18" i="84" s="1"/>
  <c r="J75" i="84"/>
  <c r="CR74" i="84"/>
  <c r="CS75" i="84"/>
  <c r="CS74" i="84" s="1"/>
  <c r="AJ130" i="84"/>
  <c r="AN529" i="84"/>
  <c r="AN522" i="84" s="1"/>
  <c r="AN110" i="84"/>
  <c r="AQ216" i="84"/>
  <c r="AI508" i="84"/>
  <c r="AN519" i="84"/>
  <c r="AN515" i="84" s="1"/>
  <c r="AQ384" i="84"/>
  <c r="I521" i="84"/>
  <c r="I507" i="84" s="1"/>
  <c r="AH591" i="84"/>
  <c r="AH588" i="84" s="1"/>
  <c r="AG591" i="84"/>
  <c r="K548" i="84"/>
  <c r="J547" i="84"/>
  <c r="K515" i="84"/>
  <c r="L516" i="84"/>
  <c r="AN616" i="84"/>
  <c r="BG53" i="84"/>
  <c r="AJ593" i="84"/>
  <c r="AG556" i="84"/>
  <c r="J476" i="84"/>
  <c r="K477" i="84"/>
  <c r="CR554" i="84"/>
  <c r="J555" i="84"/>
  <c r="CS555" i="84"/>
  <c r="CS554" i="84" s="1"/>
  <c r="AQ418" i="84"/>
  <c r="AM415" i="84"/>
  <c r="AF415" i="84"/>
  <c r="AH517" i="84"/>
  <c r="AG517" i="84"/>
  <c r="AJ553" i="84"/>
  <c r="AH598" i="84"/>
  <c r="AH610" i="84"/>
  <c r="AG610" i="84"/>
  <c r="AQ610" i="84" s="1"/>
  <c r="AF437" i="84"/>
  <c r="AM437" i="84"/>
  <c r="AQ50" i="84"/>
  <c r="AG377" i="84"/>
  <c r="AQ377" i="84" s="1"/>
  <c r="AH514" i="84"/>
  <c r="AG514" i="84"/>
  <c r="AM237" i="84"/>
  <c r="AF237" i="84"/>
  <c r="AQ237" i="84" s="1"/>
  <c r="AF410" i="84"/>
  <c r="BS527" i="84"/>
  <c r="BX527" i="84" s="1"/>
  <c r="AV527" i="84"/>
  <c r="AG113" i="84"/>
  <c r="AH113" i="84"/>
  <c r="BB601" i="84"/>
  <c r="BB587" i="84" s="1"/>
  <c r="BE602" i="84"/>
  <c r="AM245" i="84"/>
  <c r="AF245" i="84"/>
  <c r="AH55" i="84"/>
  <c r="AH43" i="84" s="1"/>
  <c r="BN73" i="84"/>
  <c r="BN63" i="84" s="1"/>
  <c r="BN29" i="84" s="1"/>
  <c r="J423" i="84"/>
  <c r="K424" i="84"/>
  <c r="J105" i="84"/>
  <c r="AG333" i="84"/>
  <c r="BS308" i="84"/>
  <c r="BX308" i="84" s="1"/>
  <c r="AV308" i="84"/>
  <c r="AV278" i="84"/>
  <c r="BS278" i="84"/>
  <c r="BX278" i="84" s="1"/>
  <c r="AH282" i="84"/>
  <c r="AH281" i="84" s="1"/>
  <c r="AG282" i="84"/>
  <c r="AG281" i="84" s="1"/>
  <c r="AV341" i="84"/>
  <c r="BS341" i="84"/>
  <c r="BX341" i="84" s="1"/>
  <c r="AG344" i="84"/>
  <c r="CS428" i="84"/>
  <c r="CS427" i="84" s="1"/>
  <c r="CR427" i="84"/>
  <c r="J428" i="84"/>
  <c r="AH226" i="84"/>
  <c r="K451" i="84"/>
  <c r="L452" i="84"/>
  <c r="AV251" i="84"/>
  <c r="BS251" i="84"/>
  <c r="BX251" i="84" s="1"/>
  <c r="CN73" i="84"/>
  <c r="CN63" i="84" s="1"/>
  <c r="BE427" i="84"/>
  <c r="AN509" i="84"/>
  <c r="AN508" i="84" s="1"/>
  <c r="CS130" i="84"/>
  <c r="AV146" i="84"/>
  <c r="BS146" i="84"/>
  <c r="BX146" i="84" s="1"/>
  <c r="AM436" i="84"/>
  <c r="AQ436" i="84" s="1"/>
  <c r="AH516" i="84"/>
  <c r="BS68" i="84"/>
  <c r="BX68" i="84" s="1"/>
  <c r="AV68" i="84"/>
  <c r="BF68" i="84" s="1"/>
  <c r="AF420" i="84"/>
  <c r="AQ420" i="84" s="1"/>
  <c r="AI593" i="84"/>
  <c r="AG385" i="84"/>
  <c r="AQ385" i="84" s="1"/>
  <c r="AH171" i="84"/>
  <c r="AG171" i="84"/>
  <c r="BN287" i="84"/>
  <c r="BN274" i="84" s="1"/>
  <c r="AF543" i="84"/>
  <c r="AM543" i="84"/>
  <c r="AV413" i="84"/>
  <c r="BS413" i="84"/>
  <c r="BX413" i="84" s="1"/>
  <c r="AJ478" i="84"/>
  <c r="AM26" i="84"/>
  <c r="AF26" i="84"/>
  <c r="AQ26" i="84" s="1"/>
  <c r="AH320" i="84"/>
  <c r="AG320" i="84"/>
  <c r="AM155" i="84"/>
  <c r="AF155" i="84"/>
  <c r="AV495" i="84"/>
  <c r="BS495" i="84"/>
  <c r="BX495" i="84" s="1"/>
  <c r="AG122" i="84"/>
  <c r="AH122" i="84"/>
  <c r="AV474" i="84"/>
  <c r="J11" i="84"/>
  <c r="K12" i="84"/>
  <c r="AF233" i="84"/>
  <c r="AM233" i="84"/>
  <c r="J566" i="84"/>
  <c r="CR563" i="84"/>
  <c r="CS566" i="84"/>
  <c r="CS563" i="84" s="1"/>
  <c r="BB456" i="84"/>
  <c r="BE457" i="84"/>
  <c r="AV323" i="84"/>
  <c r="BS323" i="84"/>
  <c r="BX323" i="84" s="1"/>
  <c r="AV351" i="84"/>
  <c r="BS351" i="84"/>
  <c r="BX351" i="84" s="1"/>
  <c r="AM212" i="84"/>
  <c r="AF212" i="84"/>
  <c r="AM254" i="84"/>
  <c r="AF254" i="84"/>
  <c r="BS372" i="84"/>
  <c r="BX372" i="84" s="1"/>
  <c r="AV372" i="84"/>
  <c r="AF218" i="84"/>
  <c r="AN273" i="84"/>
  <c r="AN268" i="84" s="1"/>
  <c r="AG266" i="84"/>
  <c r="AV290" i="84"/>
  <c r="BS290" i="84"/>
  <c r="BX290" i="84" s="1"/>
  <c r="BN422" i="84"/>
  <c r="BE27" i="84"/>
  <c r="BS220" i="84"/>
  <c r="BX220" i="84" s="1"/>
  <c r="AV220" i="84"/>
  <c r="AQ344" i="84"/>
  <c r="BS390" i="84"/>
  <c r="BX390" i="84" s="1"/>
  <c r="AV390" i="84"/>
  <c r="AQ235" i="84"/>
  <c r="AN333" i="84"/>
  <c r="K86" i="84"/>
  <c r="AV414" i="84"/>
  <c r="BS414" i="84"/>
  <c r="BX414" i="84" s="1"/>
  <c r="AM141" i="84"/>
  <c r="AF141" i="84"/>
  <c r="AG174" i="84"/>
  <c r="AH153" i="84"/>
  <c r="AG153" i="84"/>
  <c r="AQ153" i="84" s="1"/>
  <c r="BS225" i="84"/>
  <c r="BX225" i="84" s="1"/>
  <c r="AV225" i="84"/>
  <c r="AG19" i="84"/>
  <c r="AG46" i="84"/>
  <c r="AH46" i="84"/>
  <c r="AF264" i="84"/>
  <c r="AM264" i="84"/>
  <c r="BS340" i="84"/>
  <c r="BX340" i="84" s="1"/>
  <c r="AV340" i="84"/>
  <c r="AM283" i="84"/>
  <c r="AF283" i="84"/>
  <c r="BS376" i="84"/>
  <c r="BX376" i="84" s="1"/>
  <c r="AV376" i="84"/>
  <c r="AN133" i="84"/>
  <c r="AN130" i="84" s="1"/>
  <c r="AI180" i="84"/>
  <c r="AM82" i="84"/>
  <c r="AQ82" i="84" s="1"/>
  <c r="AG172" i="84"/>
  <c r="AQ172" i="84" s="1"/>
  <c r="AE29" i="84"/>
  <c r="AQ94" i="84"/>
  <c r="J402" i="84"/>
  <c r="K402" i="84" s="1"/>
  <c r="L402" i="84" s="1"/>
  <c r="CS402" i="84"/>
  <c r="CS399" i="84" s="1"/>
  <c r="CS398" i="84" s="1"/>
  <c r="BS175" i="84"/>
  <c r="BX175" i="84" s="1"/>
  <c r="AV175" i="84"/>
  <c r="AH294" i="84"/>
  <c r="AG294" i="84"/>
  <c r="AM115" i="84"/>
  <c r="AF115" i="84"/>
  <c r="AQ115" i="84" s="1"/>
  <c r="AN121" i="84"/>
  <c r="AZ274" i="84"/>
  <c r="AV250" i="84"/>
  <c r="BS250" i="84"/>
  <c r="BX250" i="84" s="1"/>
  <c r="K132" i="84"/>
  <c r="L132" i="84" s="1"/>
  <c r="J130" i="84"/>
  <c r="AH611" i="84"/>
  <c r="AG611" i="84"/>
  <c r="AM585" i="84"/>
  <c r="AQ585" i="84" s="1"/>
  <c r="AQ532" i="84"/>
  <c r="AQ599" i="84"/>
  <c r="AH385" i="84"/>
  <c r="AF42" i="84"/>
  <c r="AM42" i="84"/>
  <c r="BB563" i="84"/>
  <c r="BB553" i="84" s="1"/>
  <c r="BE564" i="84"/>
  <c r="AZ398" i="84"/>
  <c r="K22" i="84"/>
  <c r="L23" i="84"/>
  <c r="BB288" i="84"/>
  <c r="BB287" i="84" s="1"/>
  <c r="BE289" i="84"/>
  <c r="AQ54" i="84"/>
  <c r="AF166" i="84"/>
  <c r="AM166" i="84"/>
  <c r="AM600" i="84"/>
  <c r="AF600" i="84"/>
  <c r="AQ600" i="84" s="1"/>
  <c r="AH478" i="84"/>
  <c r="AI488" i="84"/>
  <c r="BE593" i="84"/>
  <c r="L431" i="84"/>
  <c r="K430" i="84"/>
  <c r="BS190" i="84"/>
  <c r="BX190" i="84" s="1"/>
  <c r="AV190" i="84"/>
  <c r="AM493" i="84"/>
  <c r="AF493" i="84"/>
  <c r="AQ416" i="84"/>
  <c r="J206" i="84"/>
  <c r="K206" i="84" s="1"/>
  <c r="L206" i="84" s="1"/>
  <c r="CS206" i="84"/>
  <c r="CS194" i="84" s="1"/>
  <c r="BB423" i="84"/>
  <c r="BE424" i="84"/>
  <c r="AN25" i="84"/>
  <c r="AN24" i="84" s="1"/>
  <c r="AI32" i="84"/>
  <c r="AM32" i="84"/>
  <c r="AF32" i="84"/>
  <c r="AG235" i="84"/>
  <c r="AG334" i="84"/>
  <c r="AH334" i="84"/>
  <c r="AH174" i="84"/>
  <c r="AM491" i="84"/>
  <c r="AF491" i="84"/>
  <c r="AM331" i="84"/>
  <c r="AF331" i="84"/>
  <c r="AQ331" i="84" s="1"/>
  <c r="AH172" i="84"/>
  <c r="AV432" i="84"/>
  <c r="BS432" i="84"/>
  <c r="BX432" i="84" s="1"/>
  <c r="AI95" i="84"/>
  <c r="AN93" i="84"/>
  <c r="AJ169" i="84"/>
  <c r="AG159" i="84"/>
  <c r="AH159" i="84"/>
  <c r="AV315" i="84"/>
  <c r="BS315" i="84"/>
  <c r="BX315" i="84" s="1"/>
  <c r="CN398" i="84"/>
  <c r="AM482" i="84"/>
  <c r="AQ482" i="84" s="1"/>
  <c r="AH130" i="84"/>
  <c r="AN279" i="84"/>
  <c r="AN275" i="84" s="1"/>
  <c r="AM40" i="84"/>
  <c r="AF40" i="84"/>
  <c r="AQ40" i="84" s="1"/>
  <c r="BE276" i="84"/>
  <c r="BE282" i="84"/>
  <c r="BB281" i="84"/>
  <c r="BB274" i="84" s="1"/>
  <c r="AF109" i="84"/>
  <c r="AM109" i="84"/>
  <c r="AM403" i="84"/>
  <c r="AF403" i="84"/>
  <c r="L157" i="84"/>
  <c r="K156" i="84"/>
  <c r="AH534" i="84"/>
  <c r="AQ271" i="84"/>
  <c r="J508" i="84"/>
  <c r="K509" i="84"/>
  <c r="AF533" i="84"/>
  <c r="AM533" i="84"/>
  <c r="CS521" i="84"/>
  <c r="AM550" i="84"/>
  <c r="AF550" i="84"/>
  <c r="BE400" i="84"/>
  <c r="BE443" i="84"/>
  <c r="BS536" i="84"/>
  <c r="BX536" i="84" s="1"/>
  <c r="AV536" i="84"/>
  <c r="AG502" i="84"/>
  <c r="AV60" i="84"/>
  <c r="BF60" i="84" s="1"/>
  <c r="BS60" i="84"/>
  <c r="BX60" i="84" s="1"/>
  <c r="AF447" i="84"/>
  <c r="AM447" i="84"/>
  <c r="CO10" i="84"/>
  <c r="CO624" i="84" s="1"/>
  <c r="AH327" i="84"/>
  <c r="AG327" i="84"/>
  <c r="AH542" i="84"/>
  <c r="AG542" i="84"/>
  <c r="AV199" i="84"/>
  <c r="BS199" i="84"/>
  <c r="BX199" i="84" s="1"/>
  <c r="AN408" i="84"/>
  <c r="AF137" i="84"/>
  <c r="AM137" i="84"/>
  <c r="AI293" i="84"/>
  <c r="AI287" i="84" s="1"/>
  <c r="AM183" i="84"/>
  <c r="AF183" i="84"/>
  <c r="AQ183" i="84" s="1"/>
  <c r="AF380" i="84"/>
  <c r="AM380" i="84"/>
  <c r="BS138" i="84"/>
  <c r="BX138" i="84" s="1"/>
  <c r="AV138" i="84"/>
  <c r="AM481" i="84"/>
  <c r="AF481" i="84"/>
  <c r="BS227" i="84"/>
  <c r="BX227" i="84" s="1"/>
  <c r="AV227" i="84"/>
  <c r="BS168" i="84"/>
  <c r="BX168" i="84" s="1"/>
  <c r="AM450" i="84"/>
  <c r="AF450" i="84"/>
  <c r="AQ450" i="84" s="1"/>
  <c r="AH607" i="84"/>
  <c r="AG607" i="84"/>
  <c r="L27" i="84"/>
  <c r="AM28" i="84"/>
  <c r="AM27" i="84" s="1"/>
  <c r="AF28" i="84"/>
  <c r="AF258" i="84"/>
  <c r="AQ258" i="84" s="1"/>
  <c r="CS31" i="84"/>
  <c r="CS30" i="84" s="1"/>
  <c r="CR30" i="84"/>
  <c r="J31" i="84"/>
  <c r="AV57" i="84"/>
  <c r="BS57" i="84"/>
  <c r="BX57" i="84" s="1"/>
  <c r="AQ305" i="84"/>
  <c r="AQ174" i="84"/>
  <c r="AM191" i="84"/>
  <c r="AF191" i="84"/>
  <c r="AQ191" i="84" s="1"/>
  <c r="BS318" i="84"/>
  <c r="BX318" i="84" s="1"/>
  <c r="AV318" i="84"/>
  <c r="AM348" i="84"/>
  <c r="AF348" i="84"/>
  <c r="AQ348" i="84" s="1"/>
  <c r="AQ61" i="84"/>
  <c r="AG116" i="84"/>
  <c r="AQ116" i="84" s="1"/>
  <c r="AG531" i="84"/>
  <c r="BS306" i="84"/>
  <c r="BX306" i="84" s="1"/>
  <c r="AV306" i="84"/>
  <c r="BG374" i="84"/>
  <c r="AJ408" i="84"/>
  <c r="AJ398" i="84" s="1"/>
  <c r="AF70" i="84"/>
  <c r="AM70" i="84"/>
  <c r="AM151" i="84"/>
  <c r="AF151" i="84"/>
  <c r="AQ151" i="84" s="1"/>
  <c r="AG154" i="84"/>
  <c r="AQ154" i="84" s="1"/>
  <c r="AG219" i="84"/>
  <c r="AH152" i="84"/>
  <c r="AG152" i="84"/>
  <c r="AQ152" i="84" s="1"/>
  <c r="AI169" i="84"/>
  <c r="BS350" i="84"/>
  <c r="BX350" i="84" s="1"/>
  <c r="CS430" i="84"/>
  <c r="AM232" i="84"/>
  <c r="AQ232" i="84" s="1"/>
  <c r="AI130" i="84"/>
  <c r="AF480" i="84"/>
  <c r="AQ480" i="84" s="1"/>
  <c r="AM480" i="84"/>
  <c r="BS382" i="84"/>
  <c r="BX382" i="84" s="1"/>
  <c r="AV382" i="84"/>
  <c r="AH619" i="84"/>
  <c r="AQ619" i="84" s="1"/>
  <c r="AG619" i="84"/>
  <c r="AV608" i="84"/>
  <c r="BS608" i="84"/>
  <c r="BX608" i="84" s="1"/>
  <c r="AM612" i="84"/>
  <c r="AF612" i="84"/>
  <c r="AQ612" i="84" s="1"/>
  <c r="AV573" i="84"/>
  <c r="BS573" i="84"/>
  <c r="BX573" i="84" s="1"/>
  <c r="AQ559" i="84"/>
  <c r="AG616" i="84"/>
  <c r="AN593" i="84"/>
  <c r="AM214" i="84"/>
  <c r="AF214" i="84"/>
  <c r="AG535" i="84"/>
  <c r="AH535" i="84"/>
  <c r="AG16" i="84"/>
  <c r="AQ16" i="84" s="1"/>
  <c r="BE531" i="84"/>
  <c r="BE478" i="84"/>
  <c r="AJ504" i="84"/>
  <c r="AJ485" i="84" s="1"/>
  <c r="AH555" i="84"/>
  <c r="AH554" i="84" s="1"/>
  <c r="AG555" i="84"/>
  <c r="BJ422" i="84"/>
  <c r="AN105" i="84"/>
  <c r="AM497" i="84"/>
  <c r="AF497" i="84"/>
  <c r="J504" i="84"/>
  <c r="K505" i="84"/>
  <c r="AI601" i="84"/>
  <c r="J487" i="84"/>
  <c r="CR486" i="84"/>
  <c r="CR485" i="84" s="1"/>
  <c r="CS487" i="84"/>
  <c r="CS486" i="84" s="1"/>
  <c r="AV595" i="84"/>
  <c r="BS595" i="84"/>
  <c r="BX595" i="84" s="1"/>
  <c r="AF117" i="84"/>
  <c r="AQ117" i="84" s="1"/>
  <c r="AF147" i="84"/>
  <c r="AM147" i="84"/>
  <c r="AQ468" i="84"/>
  <c r="AQ401" i="84"/>
  <c r="AV570" i="84"/>
  <c r="BS570" i="84"/>
  <c r="BX570" i="84" s="1"/>
  <c r="AV135" i="84"/>
  <c r="BS135" i="84"/>
  <c r="BX135" i="84" s="1"/>
  <c r="AV492" i="84"/>
  <c r="BS492" i="84"/>
  <c r="BX492" i="84" s="1"/>
  <c r="BE208" i="84"/>
  <c r="AN370" i="84"/>
  <c r="AH116" i="84"/>
  <c r="AH162" i="84"/>
  <c r="AG162" i="84"/>
  <c r="AQ162" i="84" s="1"/>
  <c r="AN282" i="84"/>
  <c r="AN281" i="84" s="1"/>
  <c r="AG90" i="84"/>
  <c r="AQ90" i="84" s="1"/>
  <c r="AN69" i="84"/>
  <c r="AM172" i="84"/>
  <c r="CS95" i="84"/>
  <c r="AH154" i="84"/>
  <c r="CR281" i="84"/>
  <c r="J282" i="84"/>
  <c r="CS282" i="84"/>
  <c r="CS281" i="84" s="1"/>
  <c r="J430" i="84"/>
  <c r="BS466" i="84"/>
  <c r="BX466" i="84" s="1"/>
  <c r="AV466" i="84"/>
  <c r="J180" i="84"/>
  <c r="J118" i="84"/>
  <c r="K119" i="84"/>
  <c r="AM203" i="84"/>
  <c r="AF203" i="84"/>
  <c r="AG15" i="84"/>
  <c r="J458" i="84"/>
  <c r="CS458" i="84"/>
  <c r="CS456" i="84" s="1"/>
  <c r="CR456" i="84"/>
  <c r="BB547" i="84"/>
  <c r="BE548" i="84"/>
  <c r="AQ67" i="84"/>
  <c r="AM217" i="84"/>
  <c r="AF217" i="84"/>
  <c r="AQ217" i="84" s="1"/>
  <c r="AM442" i="84"/>
  <c r="AF442" i="84"/>
  <c r="AQ442" i="84" s="1"/>
  <c r="AG534" i="84"/>
  <c r="AQ534" i="84" s="1"/>
  <c r="BB430" i="84"/>
  <c r="BE434" i="84"/>
  <c r="AG35" i="84"/>
  <c r="AG433" i="84"/>
  <c r="BN587" i="84"/>
  <c r="AF561" i="84"/>
  <c r="AM561" i="84"/>
  <c r="AG276" i="84"/>
  <c r="AN56" i="84"/>
  <c r="AF188" i="84"/>
  <c r="AM188" i="84"/>
  <c r="AH241" i="84"/>
  <c r="AG241" i="84"/>
  <c r="AQ241" i="84" s="1"/>
  <c r="AM584" i="84"/>
  <c r="AG56" i="84"/>
  <c r="AQ56" i="84" s="1"/>
  <c r="AQ89" i="84"/>
  <c r="AG185" i="84"/>
  <c r="AH185" i="84"/>
  <c r="AM539" i="84"/>
  <c r="AQ539" i="84" s="1"/>
  <c r="AV520" i="84"/>
  <c r="BS520" i="84"/>
  <c r="BX520" i="84" s="1"/>
  <c r="BN521" i="84"/>
  <c r="BN507" i="84" s="1"/>
  <c r="AN478" i="84"/>
  <c r="AH544" i="84"/>
  <c r="AG544" i="84"/>
  <c r="AQ544" i="84" s="1"/>
  <c r="AJ601" i="84"/>
  <c r="CN485" i="84"/>
  <c r="AH529" i="84"/>
  <c r="BN485" i="84"/>
  <c r="AH440" i="84"/>
  <c r="AH439" i="84" s="1"/>
  <c r="AG440" i="84"/>
  <c r="AG439" i="84" s="1"/>
  <c r="K144" i="84"/>
  <c r="AH345" i="84"/>
  <c r="AG345" i="84"/>
  <c r="AQ345" i="84" s="1"/>
  <c r="AJ208" i="84"/>
  <c r="L457" i="84"/>
  <c r="AF249" i="84"/>
  <c r="AM249" i="84"/>
  <c r="AQ596" i="84"/>
  <c r="AV471" i="84"/>
  <c r="AH336" i="84"/>
  <c r="AG336" i="84"/>
  <c r="AV319" i="84"/>
  <c r="BS319" i="84"/>
  <c r="BX319" i="84" s="1"/>
  <c r="AQ80" i="84"/>
  <c r="AJ293" i="84"/>
  <c r="AJ287" i="84" s="1"/>
  <c r="AJ274" i="84" s="1"/>
  <c r="J169" i="84"/>
  <c r="K170" i="84"/>
  <c r="AQ387" i="84"/>
  <c r="BE293" i="84"/>
  <c r="BS503" i="84"/>
  <c r="BX503" i="84" s="1"/>
  <c r="AV503" i="84"/>
  <c r="BS210" i="84"/>
  <c r="BX210" i="84" s="1"/>
  <c r="AV210" i="84"/>
  <c r="AH235" i="84"/>
  <c r="AV79" i="84"/>
  <c r="BS79" i="84"/>
  <c r="BX79" i="84" s="1"/>
  <c r="BS328" i="84"/>
  <c r="BX328" i="84" s="1"/>
  <c r="AV328" i="84"/>
  <c r="CN29" i="84"/>
  <c r="AV58" i="84"/>
  <c r="BS58" i="84"/>
  <c r="BX58" i="84" s="1"/>
  <c r="AH269" i="84"/>
  <c r="AH268" i="84" s="1"/>
  <c r="AG269" i="84"/>
  <c r="AG268" i="84" s="1"/>
  <c r="BE24" i="84"/>
  <c r="AG62" i="84"/>
  <c r="AQ100" i="84"/>
  <c r="AM370" i="84"/>
  <c r="BE30" i="84"/>
  <c r="AQ112" i="84"/>
  <c r="AG184" i="84"/>
  <c r="AH184" i="84"/>
  <c r="AH180" i="84" s="1"/>
  <c r="AF330" i="84"/>
  <c r="AQ330" i="84" s="1"/>
  <c r="AQ91" i="84"/>
  <c r="AN46" i="84"/>
  <c r="BB451" i="84"/>
  <c r="BE452" i="84"/>
  <c r="J275" i="84"/>
  <c r="AM360" i="84"/>
  <c r="AF360" i="84"/>
  <c r="AQ360" i="84" s="1"/>
  <c r="BS267" i="84"/>
  <c r="BX267" i="84" s="1"/>
  <c r="AV267" i="84"/>
  <c r="AG409" i="84"/>
  <c r="AG408" i="84" s="1"/>
  <c r="AH409" i="84"/>
  <c r="AH408" i="84" s="1"/>
  <c r="AE398" i="84"/>
  <c r="BB95" i="84"/>
  <c r="BE96" i="84"/>
  <c r="K96" i="84"/>
  <c r="J95" i="84"/>
  <c r="AG142" i="84"/>
  <c r="AQ142" i="84" s="1"/>
  <c r="AM205" i="84"/>
  <c r="AF205" i="84"/>
  <c r="AQ205" i="84" s="1"/>
  <c r="CN274" i="84"/>
  <c r="CR430" i="84"/>
  <c r="I287" i="84"/>
  <c r="I274" i="84" s="1"/>
  <c r="BB408" i="84"/>
  <c r="BB398" i="84" s="1"/>
  <c r="BE409" i="84"/>
  <c r="AI13" i="84"/>
  <c r="AF13" i="84"/>
  <c r="AM13" i="84"/>
  <c r="AG33" i="84"/>
  <c r="BS103" i="84"/>
  <c r="BX103" i="84" s="1"/>
  <c r="AV103" i="84"/>
  <c r="AH395" i="84"/>
  <c r="AQ161" i="84"/>
  <c r="AM311" i="84"/>
  <c r="AQ311" i="84" s="1"/>
  <c r="AI443" i="84"/>
  <c r="I587" i="84"/>
  <c r="AH347" i="84"/>
  <c r="AI410" i="84"/>
  <c r="AN485" i="84"/>
  <c r="AH566" i="84"/>
  <c r="AG566" i="84"/>
  <c r="AM598" i="84"/>
  <c r="BS613" i="84"/>
  <c r="BX613" i="84" s="1"/>
  <c r="AV613" i="84"/>
  <c r="K276" i="84"/>
  <c r="AQ405" i="84"/>
  <c r="AH444" i="84"/>
  <c r="AH443" i="84" s="1"/>
  <c r="BS546" i="84"/>
  <c r="BX546" i="84" s="1"/>
  <c r="AV546" i="84"/>
  <c r="BE144" i="84"/>
  <c r="BB522" i="84"/>
  <c r="BB521" i="84" s="1"/>
  <c r="BE523" i="84"/>
  <c r="AH569" i="84"/>
  <c r="AG569" i="84"/>
  <c r="AQ569" i="84" s="1"/>
  <c r="J288" i="84"/>
  <c r="K289" i="84"/>
  <c r="AF549" i="84"/>
  <c r="AQ549" i="84" s="1"/>
  <c r="AN542" i="84"/>
  <c r="AN530" i="84" s="1"/>
  <c r="AQ614" i="84"/>
  <c r="AQ597" i="84"/>
  <c r="BG583" i="84"/>
  <c r="AV421" i="84"/>
  <c r="BS421" i="84"/>
  <c r="BX421" i="84" s="1"/>
  <c r="AH473" i="84"/>
  <c r="AG473" i="84"/>
  <c r="CS270" i="84"/>
  <c r="CS268" i="84" s="1"/>
  <c r="J270" i="84"/>
  <c r="K270" i="84" s="1"/>
  <c r="L270" i="84" s="1"/>
  <c r="CR439" i="84"/>
  <c r="J440" i="84"/>
  <c r="CS440" i="84"/>
  <c r="CS439" i="84" s="1"/>
  <c r="BE118" i="84"/>
  <c r="AF261" i="84"/>
  <c r="AM261" i="84"/>
  <c r="AJ105" i="84"/>
  <c r="AJ85" i="84"/>
  <c r="AG140" i="84"/>
  <c r="AF317" i="84"/>
  <c r="AM317" i="84"/>
  <c r="AI430" i="84"/>
  <c r="AM97" i="84"/>
  <c r="AQ97" i="84" s="1"/>
  <c r="AN169" i="84"/>
  <c r="AQ247" i="84"/>
  <c r="L15" i="84"/>
  <c r="K14" i="84"/>
  <c r="AM120" i="84"/>
  <c r="AF120" i="84"/>
  <c r="AQ120" i="84" s="1"/>
  <c r="AG506" i="84"/>
  <c r="AQ592" i="84"/>
  <c r="AM604" i="84"/>
  <c r="AF604" i="84"/>
  <c r="AQ604" i="84" s="1"/>
  <c r="AF417" i="84"/>
  <c r="AM417" i="84"/>
  <c r="AG110" i="84"/>
  <c r="AQ110" i="84" s="1"/>
  <c r="I485" i="84"/>
  <c r="AH505" i="84"/>
  <c r="AH504" i="84" s="1"/>
  <c r="AG505" i="84"/>
  <c r="CR521" i="84"/>
  <c r="AG621" i="84"/>
  <c r="AQ621" i="84" s="1"/>
  <c r="J602" i="84"/>
  <c r="CR601" i="84"/>
  <c r="CR587" i="84" s="1"/>
  <c r="CS602" i="84"/>
  <c r="CS601" i="84" s="1"/>
  <c r="BS49" i="84"/>
  <c r="BX49" i="84" s="1"/>
  <c r="AV49" i="84"/>
  <c r="CD624" i="84"/>
  <c r="AG537" i="84"/>
  <c r="AV617" i="84"/>
  <c r="BJ521" i="84"/>
  <c r="AH425" i="84"/>
  <c r="AH423" i="84" s="1"/>
  <c r="AG425" i="84"/>
  <c r="K106" i="84"/>
  <c r="CN475" i="84"/>
  <c r="BE269" i="84"/>
  <c r="AN544" i="84"/>
  <c r="CR287" i="84"/>
  <c r="J444" i="84"/>
  <c r="CR443" i="84"/>
  <c r="CS444" i="84"/>
  <c r="CS443" i="84" s="1"/>
  <c r="BS369" i="84"/>
  <c r="BX369" i="84" s="1"/>
  <c r="AV369" i="84"/>
  <c r="AG582" i="84"/>
  <c r="AF20" i="84"/>
  <c r="AM20" i="84"/>
  <c r="AQ291" i="84"/>
  <c r="AG288" i="84"/>
  <c r="AV578" i="84"/>
  <c r="BS578" i="84"/>
  <c r="BX578" i="84" s="1"/>
  <c r="BM624" i="84"/>
  <c r="BB85" i="84"/>
  <c r="BE86" i="84"/>
  <c r="AM213" i="84"/>
  <c r="K24" i="84"/>
  <c r="L25" i="84"/>
  <c r="AV567" i="84"/>
  <c r="BS567" i="84"/>
  <c r="BX567" i="84" s="1"/>
  <c r="AQ470" i="84"/>
  <c r="AF342" i="84"/>
  <c r="AM342" i="84"/>
  <c r="AQ178" i="84"/>
  <c r="AM230" i="84"/>
  <c r="AF230" i="84"/>
  <c r="AQ230" i="84" s="1"/>
  <c r="AF62" i="84"/>
  <c r="BE70" i="84"/>
  <c r="BJ274" i="84"/>
  <c r="AH391" i="84"/>
  <c r="AG391" i="84"/>
  <c r="AQ391" i="84" s="1"/>
  <c r="AN334" i="84"/>
  <c r="AQ334" i="84" s="1"/>
  <c r="AM104" i="84"/>
  <c r="AQ104" i="84" s="1"/>
  <c r="AM134" i="84"/>
  <c r="AF134" i="84"/>
  <c r="AH202" i="84"/>
  <c r="AG202" i="84"/>
  <c r="AQ202" i="84" s="1"/>
  <c r="CJ475" i="84"/>
  <c r="AM47" i="84"/>
  <c r="AF47" i="84"/>
  <c r="AQ47" i="84" s="1"/>
  <c r="CS118" i="84"/>
  <c r="AG150" i="84"/>
  <c r="AH150" i="84"/>
  <c r="AH143" i="84" s="1"/>
  <c r="AG303" i="84"/>
  <c r="AQ303" i="84" s="1"/>
  <c r="AV343" i="84"/>
  <c r="BS343" i="84"/>
  <c r="BX343" i="84" s="1"/>
  <c r="AF77" i="84"/>
  <c r="AM77" i="84"/>
  <c r="J194" i="84"/>
  <c r="K195" i="84"/>
  <c r="AQ207" i="84"/>
  <c r="CR208" i="84"/>
  <c r="J209" i="84"/>
  <c r="CS209" i="84"/>
  <c r="CS208" i="84" s="1"/>
  <c r="AM292" i="84"/>
  <c r="AF292" i="84"/>
  <c r="AQ292" i="84" s="1"/>
  <c r="AG206" i="84"/>
  <c r="AM167" i="84"/>
  <c r="AF167" i="84"/>
  <c r="AQ167" i="84" s="1"/>
  <c r="AG370" i="84"/>
  <c r="K181" i="84"/>
  <c r="AH213" i="84"/>
  <c r="AN202" i="84"/>
  <c r="AV222" i="84"/>
  <c r="BS222" i="84"/>
  <c r="BX222" i="84" s="1"/>
  <c r="AG234" i="84"/>
  <c r="AH234" i="84"/>
  <c r="AF325" i="84"/>
  <c r="AM325" i="84"/>
  <c r="CK426" i="84"/>
  <c r="CK422" i="84" s="1"/>
  <c r="AG170" i="84"/>
  <c r="AH170" i="84"/>
  <c r="AM361" i="84"/>
  <c r="AF361" i="84"/>
  <c r="AQ361" i="84" s="1"/>
  <c r="AG406" i="84"/>
  <c r="AH406" i="84"/>
  <c r="AQ460" i="84"/>
  <c r="CS43" i="84"/>
  <c r="BE105" i="84"/>
  <c r="AF215" i="84"/>
  <c r="AM215" i="84"/>
  <c r="AQ346" i="84"/>
  <c r="BS272" i="84"/>
  <c r="BX272" i="84" s="1"/>
  <c r="AV272" i="84"/>
  <c r="AV309" i="84"/>
  <c r="BS309" i="84"/>
  <c r="BX309" i="84" s="1"/>
  <c r="AZ485" i="84"/>
  <c r="J515" i="84"/>
  <c r="BE589" i="84"/>
  <c r="K594" i="84"/>
  <c r="BB483" i="84"/>
  <c r="BE484" i="84"/>
  <c r="AQ253" i="84"/>
  <c r="AM494" i="84"/>
  <c r="AF494" i="84"/>
  <c r="AF545" i="84"/>
  <c r="AQ545" i="84" s="1"/>
  <c r="AF524" i="84"/>
  <c r="AM524" i="84"/>
  <c r="AH596" i="84"/>
  <c r="BS618" i="84"/>
  <c r="BX618" i="84" s="1"/>
  <c r="AV618" i="84"/>
  <c r="BE64" i="84"/>
  <c r="AQ526" i="84"/>
  <c r="AM125" i="84"/>
  <c r="AF125" i="84"/>
  <c r="AF326" i="84"/>
  <c r="AQ326" i="84" s="1"/>
  <c r="AQ441" i="84"/>
  <c r="AF498" i="84"/>
  <c r="AM498" i="84"/>
  <c r="BF136" i="84"/>
  <c r="BG136" i="84"/>
  <c r="AN241" i="84"/>
  <c r="CR399" i="84"/>
  <c r="CR398" i="84" s="1"/>
  <c r="J488" i="84"/>
  <c r="CR478" i="84"/>
  <c r="J479" i="84"/>
  <c r="CS479" i="84"/>
  <c r="CS478" i="84" s="1"/>
  <c r="J71" i="84"/>
  <c r="CR69" i="84"/>
  <c r="CS71" i="84"/>
  <c r="CS69" i="84" s="1"/>
  <c r="AG484" i="84"/>
  <c r="AG483" i="84" s="1"/>
  <c r="AM564" i="84"/>
  <c r="AF564" i="84"/>
  <c r="AH602" i="84"/>
  <c r="AH601" i="84" s="1"/>
  <c r="AG602" i="84"/>
  <c r="AG601" i="84" s="1"/>
  <c r="BG455" i="84"/>
  <c r="AI547" i="84"/>
  <c r="BG453" i="84"/>
  <c r="AV394" i="84"/>
  <c r="BS394" i="84"/>
  <c r="BX394" i="84" s="1"/>
  <c r="AV575" i="84"/>
  <c r="BF575" i="84" s="1"/>
  <c r="BS575" i="84"/>
  <c r="BX575" i="84" s="1"/>
  <c r="BS66" i="84"/>
  <c r="BX66" i="84" s="1"/>
  <c r="BB194" i="84"/>
  <c r="BE195" i="84"/>
  <c r="AH356" i="84"/>
  <c r="AG356" i="84"/>
  <c r="CR194" i="84"/>
  <c r="AM87" i="84"/>
  <c r="AF87" i="84"/>
  <c r="AG329" i="84"/>
  <c r="AH329" i="84"/>
  <c r="CS143" i="84"/>
  <c r="BE448" i="84"/>
  <c r="CK485" i="84"/>
  <c r="CR483" i="84"/>
  <c r="J484" i="84"/>
  <c r="CS484" i="84"/>
  <c r="CS483" i="84" s="1"/>
  <c r="AM338" i="84"/>
  <c r="AF338" i="84"/>
  <c r="AM316" i="84"/>
  <c r="AF316" i="84"/>
  <c r="BE11" i="84"/>
  <c r="I73" i="84"/>
  <c r="BB169" i="84"/>
  <c r="BE171" i="84"/>
  <c r="AM193" i="84"/>
  <c r="AF193" i="84"/>
  <c r="AN310" i="84"/>
  <c r="CJ426" i="84"/>
  <c r="CJ422" i="84" s="1"/>
  <c r="AN122" i="84"/>
  <c r="AI208" i="84"/>
  <c r="AM83" i="84"/>
  <c r="AF83" i="84"/>
  <c r="AV59" i="84"/>
  <c r="BS59" i="84"/>
  <c r="BX59" i="84" s="1"/>
  <c r="AF102" i="84"/>
  <c r="AM102" i="84"/>
  <c r="CQ624" i="84"/>
  <c r="J43" i="84"/>
  <c r="K44" i="84"/>
  <c r="BS371" i="84"/>
  <c r="BX371" i="84" s="1"/>
  <c r="AV371" i="84"/>
  <c r="BJ73" i="84"/>
  <c r="BJ63" i="84" s="1"/>
  <c r="BJ29" i="84" s="1"/>
  <c r="BJ10" i="84" s="1"/>
  <c r="AV38" i="84"/>
  <c r="BS38" i="84"/>
  <c r="BX38" i="84" s="1"/>
  <c r="BE486" i="84"/>
  <c r="BS615" i="84"/>
  <c r="BX615" i="84" s="1"/>
  <c r="AV615" i="84"/>
  <c r="BJ587" i="84"/>
  <c r="BF148" i="84"/>
  <c r="BG148" i="84"/>
  <c r="AI485" i="84"/>
  <c r="AQ552" i="84"/>
  <c r="AN505" i="84"/>
  <c r="AN504" i="84" s="1"/>
  <c r="AQ537" i="84"/>
  <c r="AZ63" i="84"/>
  <c r="AZ29" i="84" s="1"/>
  <c r="AH393" i="84"/>
  <c r="AG393" i="84"/>
  <c r="AQ160" i="84"/>
  <c r="BE489" i="84"/>
  <c r="AH525" i="84"/>
  <c r="AH522" i="84" s="1"/>
  <c r="AG525" i="84"/>
  <c r="K400" i="84"/>
  <c r="AG620" i="84"/>
  <c r="AH620" i="84"/>
  <c r="AN336" i="84"/>
  <c r="AQ336" i="84" s="1"/>
  <c r="BS459" i="84"/>
  <c r="BX459" i="84" s="1"/>
  <c r="AV459" i="84"/>
  <c r="BE516" i="84"/>
  <c r="AH499" i="84"/>
  <c r="AG499" i="84"/>
  <c r="AN582" i="84"/>
  <c r="BG255" i="84"/>
  <c r="AN440" i="84"/>
  <c r="AN439" i="84" s="1"/>
  <c r="BF557" i="84"/>
  <c r="BS76" i="84" l="1"/>
  <c r="BX76" i="84" s="1"/>
  <c r="AV76" i="84"/>
  <c r="AV364" i="84"/>
  <c r="BS364" i="84"/>
  <c r="BX364" i="84" s="1"/>
  <c r="AV367" i="84"/>
  <c r="BS367" i="84"/>
  <c r="BX367" i="84" s="1"/>
  <c r="BS510" i="84"/>
  <c r="BX510" i="84" s="1"/>
  <c r="AV510" i="84"/>
  <c r="AV363" i="84"/>
  <c r="BS363" i="84"/>
  <c r="BX363" i="84" s="1"/>
  <c r="BS467" i="84"/>
  <c r="BX467" i="84" s="1"/>
  <c r="AV467" i="84"/>
  <c r="BS373" i="84"/>
  <c r="BX373" i="84" s="1"/>
  <c r="AV373" i="84"/>
  <c r="AV357" i="84"/>
  <c r="BS357" i="84"/>
  <c r="BX357" i="84" s="1"/>
  <c r="BS540" i="84"/>
  <c r="BX540" i="84" s="1"/>
  <c r="AV540" i="84"/>
  <c r="AV464" i="84"/>
  <c r="BF464" i="84" s="1"/>
  <c r="BS464" i="84"/>
  <c r="BX464" i="84" s="1"/>
  <c r="AV312" i="84"/>
  <c r="BG312" i="84" s="1"/>
  <c r="BS312" i="84"/>
  <c r="BX312" i="84" s="1"/>
  <c r="BJ624" i="84"/>
  <c r="AH169" i="84"/>
  <c r="AQ32" i="84"/>
  <c r="BS32" i="84" s="1"/>
  <c r="BX32" i="84" s="1"/>
  <c r="AQ171" i="84"/>
  <c r="BS171" i="84" s="1"/>
  <c r="BX171" i="84" s="1"/>
  <c r="AQ514" i="84"/>
  <c r="BS514" i="84" s="1"/>
  <c r="BX514" i="84" s="1"/>
  <c r="AQ623" i="84"/>
  <c r="AV231" i="84"/>
  <c r="BS231" i="84"/>
  <c r="BX231" i="84" s="1"/>
  <c r="AQ603" i="84"/>
  <c r="AQ500" i="84"/>
  <c r="BS392" i="84"/>
  <c r="BX392" i="84" s="1"/>
  <c r="AV392" i="84"/>
  <c r="AQ620" i="84"/>
  <c r="AQ256" i="84"/>
  <c r="AQ176" i="84"/>
  <c r="AQ513" i="84"/>
  <c r="BS513" i="84" s="1"/>
  <c r="BX513" i="84" s="1"/>
  <c r="AV223" i="84"/>
  <c r="BF223" i="84" s="1"/>
  <c r="BS565" i="84"/>
  <c r="BX565" i="84" s="1"/>
  <c r="AH515" i="84"/>
  <c r="AQ490" i="84"/>
  <c r="AV396" i="84"/>
  <c r="BS396" i="84"/>
  <c r="BX396" i="84" s="1"/>
  <c r="AV72" i="84"/>
  <c r="BS72" i="84"/>
  <c r="BX72" i="84" s="1"/>
  <c r="AQ234" i="84"/>
  <c r="AV234" i="84" s="1"/>
  <c r="BS263" i="84"/>
  <c r="BX263" i="84" s="1"/>
  <c r="BS496" i="84"/>
  <c r="BX496" i="84" s="1"/>
  <c r="AV163" i="84"/>
  <c r="BG163" i="84" s="1"/>
  <c r="AQ381" i="84"/>
  <c r="BS605" i="84"/>
  <c r="BX605" i="84" s="1"/>
  <c r="AV605" i="84"/>
  <c r="AO10" i="84"/>
  <c r="AO624" i="84" s="1"/>
  <c r="AQ329" i="84"/>
  <c r="AH456" i="84"/>
  <c r="AQ333" i="84"/>
  <c r="AQ307" i="84"/>
  <c r="AV36" i="84"/>
  <c r="AQ34" i="84"/>
  <c r="AQ393" i="84"/>
  <c r="AQ83" i="84"/>
  <c r="AQ87" i="84"/>
  <c r="AQ283" i="84"/>
  <c r="AV283" i="84" s="1"/>
  <c r="AQ122" i="84"/>
  <c r="AQ265" i="84"/>
  <c r="BS242" i="84"/>
  <c r="BX242" i="84" s="1"/>
  <c r="AV242" i="84"/>
  <c r="AI553" i="84"/>
  <c r="CN10" i="84"/>
  <c r="CN624" i="84" s="1"/>
  <c r="AQ77" i="84"/>
  <c r="AQ434" i="84"/>
  <c r="AV434" i="84" s="1"/>
  <c r="J399" i="84"/>
  <c r="J398" i="84" s="1"/>
  <c r="BF365" i="84"/>
  <c r="BG365" i="84"/>
  <c r="AQ535" i="84"/>
  <c r="AQ218" i="84"/>
  <c r="AV218" i="84" s="1"/>
  <c r="AQ519" i="84"/>
  <c r="BS519" i="84" s="1"/>
  <c r="BX519" i="84" s="1"/>
  <c r="AQ370" i="84"/>
  <c r="AV370" i="84" s="1"/>
  <c r="AQ140" i="84"/>
  <c r="BS140" i="84" s="1"/>
  <c r="BX140" i="84" s="1"/>
  <c r="AH430" i="84"/>
  <c r="AH426" i="84" s="1"/>
  <c r="AH422" i="84" s="1"/>
  <c r="BS501" i="84"/>
  <c r="BX501" i="84" s="1"/>
  <c r="AN208" i="84"/>
  <c r="AJ73" i="84"/>
  <c r="AJ63" i="84" s="1"/>
  <c r="CS274" i="84"/>
  <c r="AQ327" i="84"/>
  <c r="AQ166" i="84"/>
  <c r="AQ556" i="84"/>
  <c r="AQ606" i="84"/>
  <c r="AV114" i="84"/>
  <c r="AW624" i="84"/>
  <c r="AV164" i="84"/>
  <c r="BG164" i="84" s="1"/>
  <c r="BS462" i="84"/>
  <c r="BX462" i="84" s="1"/>
  <c r="AV260" i="84"/>
  <c r="BS260" i="84"/>
  <c r="BX260" i="84" s="1"/>
  <c r="AQ347" i="84"/>
  <c r="AV562" i="84"/>
  <c r="AQ188" i="84"/>
  <c r="BS188" i="84" s="1"/>
  <c r="BX188" i="84" s="1"/>
  <c r="AN293" i="84"/>
  <c r="AN287" i="84" s="1"/>
  <c r="AN398" i="84"/>
  <c r="CS553" i="84"/>
  <c r="CS507" i="84" s="1"/>
  <c r="AV383" i="84"/>
  <c r="BG383" i="84" s="1"/>
  <c r="AG275" i="84"/>
  <c r="AH530" i="84"/>
  <c r="BF577" i="84"/>
  <c r="BG577" i="84"/>
  <c r="J143" i="84"/>
  <c r="CR553" i="84"/>
  <c r="CR507" i="84" s="1"/>
  <c r="CR475" i="84" s="1"/>
  <c r="AV571" i="84"/>
  <c r="BG571" i="84" s="1"/>
  <c r="AQ173" i="84"/>
  <c r="BF236" i="84"/>
  <c r="BG236" i="84"/>
  <c r="AV375" i="84"/>
  <c r="BN475" i="84"/>
  <c r="AG588" i="84"/>
  <c r="AJ587" i="84"/>
  <c r="CJ624" i="84"/>
  <c r="AV296" i="84"/>
  <c r="BF324" i="84"/>
  <c r="BG324" i="84"/>
  <c r="AH563" i="84"/>
  <c r="AQ584" i="84"/>
  <c r="AQ454" i="84"/>
  <c r="BS454" i="84" s="1"/>
  <c r="BX454" i="84" s="1"/>
  <c r="AH208" i="84"/>
  <c r="AQ219" i="84"/>
  <c r="AV219" i="84" s="1"/>
  <c r="BS145" i="84"/>
  <c r="BX145" i="84" s="1"/>
  <c r="AH105" i="84"/>
  <c r="AV314" i="84"/>
  <c r="BS108" i="84"/>
  <c r="BX108" i="84" s="1"/>
  <c r="CS587" i="84"/>
  <c r="L531" i="84"/>
  <c r="L530" i="84" s="1"/>
  <c r="AV404" i="84"/>
  <c r="BG404" i="84" s="1"/>
  <c r="AH399" i="84"/>
  <c r="AH398" i="84" s="1"/>
  <c r="AQ62" i="84"/>
  <c r="AQ33" i="84"/>
  <c r="AV33" i="84" s="1"/>
  <c r="AQ529" i="84"/>
  <c r="AV529" i="84" s="1"/>
  <c r="CR274" i="84"/>
  <c r="BG68" i="84"/>
  <c r="BG299" i="84"/>
  <c r="AQ99" i="84"/>
  <c r="BS297" i="84"/>
  <c r="BX297" i="84" s="1"/>
  <c r="AV297" i="84"/>
  <c r="AQ576" i="84"/>
  <c r="AZ10" i="84"/>
  <c r="AN30" i="84"/>
  <c r="AQ221" i="84"/>
  <c r="CK624" i="84"/>
  <c r="AQ266" i="84"/>
  <c r="BS266" i="84" s="1"/>
  <c r="BX266" i="84" s="1"/>
  <c r="AN587" i="84"/>
  <c r="AG43" i="84"/>
  <c r="AQ84" i="84"/>
  <c r="AV84" i="84" s="1"/>
  <c r="AQ113" i="84"/>
  <c r="AV113" i="84" s="1"/>
  <c r="AF133" i="84"/>
  <c r="AM133" i="84"/>
  <c r="AN563" i="84"/>
  <c r="AN553" i="84" s="1"/>
  <c r="AN43" i="84"/>
  <c r="AQ35" i="84"/>
  <c r="AV35" i="84" s="1"/>
  <c r="CS485" i="84"/>
  <c r="CS475" i="84" s="1"/>
  <c r="AQ616" i="84"/>
  <c r="AV616" i="84" s="1"/>
  <c r="AV435" i="84"/>
  <c r="AN14" i="84"/>
  <c r="AQ321" i="84"/>
  <c r="AQ498" i="84"/>
  <c r="AV498" i="84" s="1"/>
  <c r="AQ259" i="84"/>
  <c r="AQ215" i="84"/>
  <c r="BF419" i="84"/>
  <c r="BG419" i="84"/>
  <c r="BS581" i="84"/>
  <c r="BX581" i="84" s="1"/>
  <c r="AG488" i="84"/>
  <c r="AH488" i="84"/>
  <c r="AH485" i="84" s="1"/>
  <c r="AH593" i="84"/>
  <c r="AH587" i="84" s="1"/>
  <c r="AG504" i="84"/>
  <c r="AQ13" i="84"/>
  <c r="AG530" i="84"/>
  <c r="AQ543" i="84"/>
  <c r="AV21" i="84"/>
  <c r="BF21" i="84" s="1"/>
  <c r="BS197" i="84"/>
  <c r="BX197" i="84" s="1"/>
  <c r="AF349" i="84"/>
  <c r="AM349" i="84"/>
  <c r="AZ475" i="84"/>
  <c r="AN521" i="84"/>
  <c r="AH194" i="84"/>
  <c r="AV204" i="84"/>
  <c r="BS204" i="84"/>
  <c r="BX204" i="84" s="1"/>
  <c r="AQ264" i="84"/>
  <c r="AV264" i="84" s="1"/>
  <c r="AQ368" i="84"/>
  <c r="AQ19" i="84"/>
  <c r="BS19" i="84" s="1"/>
  <c r="BX19" i="84" s="1"/>
  <c r="AH74" i="84"/>
  <c r="AV580" i="84"/>
  <c r="BF580" i="84" s="1"/>
  <c r="AM185" i="84"/>
  <c r="AF185" i="84"/>
  <c r="AQ185" i="84" s="1"/>
  <c r="AQ213" i="84"/>
  <c r="AV213" i="84" s="1"/>
  <c r="AQ406" i="84"/>
  <c r="BB507" i="84"/>
  <c r="AN194" i="84"/>
  <c r="AQ93" i="84"/>
  <c r="AQ310" i="84"/>
  <c r="BS378" i="84"/>
  <c r="BX378" i="84" s="1"/>
  <c r="AV378" i="84"/>
  <c r="AQ445" i="84"/>
  <c r="BS345" i="84"/>
  <c r="BX345" i="84" s="1"/>
  <c r="AV345" i="84"/>
  <c r="BS162" i="84"/>
  <c r="BX162" i="84" s="1"/>
  <c r="AV162" i="84"/>
  <c r="BS154" i="84"/>
  <c r="BX154" i="84" s="1"/>
  <c r="AV154" i="84"/>
  <c r="BS172" i="84"/>
  <c r="BX172" i="84" s="1"/>
  <c r="AV172" i="84"/>
  <c r="BS17" i="84"/>
  <c r="BX17" i="84" s="1"/>
  <c r="AV17" i="84"/>
  <c r="AV391" i="84"/>
  <c r="BS391" i="84"/>
  <c r="BX391" i="84" s="1"/>
  <c r="AV482" i="84"/>
  <c r="BS482" i="84"/>
  <c r="BX482" i="84" s="1"/>
  <c r="AV82" i="84"/>
  <c r="BS82" i="84"/>
  <c r="BX82" i="84" s="1"/>
  <c r="BB475" i="84"/>
  <c r="BS539" i="84"/>
  <c r="BX539" i="84" s="1"/>
  <c r="AV539" i="84"/>
  <c r="BS610" i="84"/>
  <c r="BX610" i="84" s="1"/>
  <c r="AV610" i="84"/>
  <c r="AV97" i="84"/>
  <c r="BS97" i="84"/>
  <c r="BX97" i="84" s="1"/>
  <c r="BS219" i="84"/>
  <c r="BX219" i="84" s="1"/>
  <c r="BS385" i="84"/>
  <c r="BX385" i="84" s="1"/>
  <c r="AV385" i="84"/>
  <c r="BS142" i="84"/>
  <c r="BX142" i="84" s="1"/>
  <c r="AV142" i="84"/>
  <c r="BS232" i="84"/>
  <c r="BX232" i="84" s="1"/>
  <c r="AV232" i="84"/>
  <c r="BS153" i="84"/>
  <c r="BX153" i="84" s="1"/>
  <c r="AV153" i="84"/>
  <c r="I10" i="84"/>
  <c r="AV104" i="84"/>
  <c r="BS104" i="84"/>
  <c r="BX104" i="84" s="1"/>
  <c r="AV303" i="84"/>
  <c r="BS303" i="84"/>
  <c r="BX303" i="84" s="1"/>
  <c r="BS327" i="84"/>
  <c r="BX327" i="84" s="1"/>
  <c r="AV327" i="84"/>
  <c r="AV436" i="84"/>
  <c r="BS436" i="84"/>
  <c r="BX436" i="84" s="1"/>
  <c r="AV329" i="84"/>
  <c r="BS329" i="84"/>
  <c r="BX329" i="84" s="1"/>
  <c r="BS333" i="84"/>
  <c r="BX333" i="84" s="1"/>
  <c r="AV333" i="84"/>
  <c r="BS229" i="84"/>
  <c r="BX229" i="84" s="1"/>
  <c r="AV229" i="84"/>
  <c r="AV334" i="84"/>
  <c r="BS334" i="84"/>
  <c r="BX334" i="84" s="1"/>
  <c r="BS122" i="84"/>
  <c r="BX122" i="84" s="1"/>
  <c r="AV122" i="84"/>
  <c r="BS621" i="84"/>
  <c r="BX621" i="84" s="1"/>
  <c r="AV621" i="84"/>
  <c r="AV406" i="84"/>
  <c r="BS406" i="84"/>
  <c r="BX406" i="84" s="1"/>
  <c r="AV56" i="84"/>
  <c r="BS56" i="84"/>
  <c r="BX56" i="84" s="1"/>
  <c r="AV585" i="84"/>
  <c r="BS585" i="84"/>
  <c r="BX585" i="84" s="1"/>
  <c r="AV266" i="84"/>
  <c r="BS584" i="84"/>
  <c r="BX584" i="84" s="1"/>
  <c r="AV584" i="84"/>
  <c r="BN10" i="84"/>
  <c r="BN624" i="84" s="1"/>
  <c r="AV93" i="84"/>
  <c r="BS93" i="84"/>
  <c r="BX93" i="84" s="1"/>
  <c r="AV310" i="84"/>
  <c r="BS310" i="84"/>
  <c r="BX310" i="84" s="1"/>
  <c r="AV393" i="84"/>
  <c r="BS393" i="84"/>
  <c r="BX393" i="84" s="1"/>
  <c r="BS347" i="84"/>
  <c r="BX347" i="84" s="1"/>
  <c r="AV347" i="84"/>
  <c r="AV535" i="84"/>
  <c r="BS535" i="84"/>
  <c r="BX535" i="84" s="1"/>
  <c r="AV619" i="84"/>
  <c r="BS619" i="84"/>
  <c r="BX619" i="84" s="1"/>
  <c r="BS116" i="84"/>
  <c r="BX116" i="84" s="1"/>
  <c r="AV116" i="84"/>
  <c r="AV226" i="84"/>
  <c r="BS226" i="84"/>
  <c r="BX226" i="84" s="1"/>
  <c r="AV110" i="84"/>
  <c r="BS110" i="84"/>
  <c r="BX110" i="84" s="1"/>
  <c r="BS90" i="84"/>
  <c r="BX90" i="84" s="1"/>
  <c r="AV90" i="84"/>
  <c r="BS590" i="84"/>
  <c r="BX590" i="84" s="1"/>
  <c r="AV590" i="84"/>
  <c r="J483" i="84"/>
  <c r="K484" i="84"/>
  <c r="BE268" i="84"/>
  <c r="BE522" i="84"/>
  <c r="AV480" i="84"/>
  <c r="BS480" i="84"/>
  <c r="BX480" i="84" s="1"/>
  <c r="BS532" i="84"/>
  <c r="BX532" i="84" s="1"/>
  <c r="AV532" i="84"/>
  <c r="BF308" i="84"/>
  <c r="BG308" i="84"/>
  <c r="L589" i="84"/>
  <c r="K588" i="84"/>
  <c r="AG515" i="84"/>
  <c r="BE169" i="84"/>
  <c r="BF618" i="84"/>
  <c r="BG618" i="84"/>
  <c r="AQ561" i="84"/>
  <c r="AF554" i="84"/>
  <c r="BE399" i="84"/>
  <c r="BS355" i="84"/>
  <c r="BX355" i="84" s="1"/>
  <c r="AV355" i="84"/>
  <c r="BS304" i="84"/>
  <c r="BX304" i="84" s="1"/>
  <c r="AV304" i="84"/>
  <c r="BF322" i="84"/>
  <c r="BG322" i="84"/>
  <c r="L106" i="84"/>
  <c r="K105" i="84"/>
  <c r="AV420" i="84"/>
  <c r="BS420" i="84"/>
  <c r="BX420" i="84" s="1"/>
  <c r="J427" i="84"/>
  <c r="K428" i="84"/>
  <c r="K521" i="84"/>
  <c r="BF461" i="84"/>
  <c r="BG461" i="84"/>
  <c r="AV377" i="84"/>
  <c r="BS377" i="84"/>
  <c r="BX377" i="84" s="1"/>
  <c r="AV240" i="84"/>
  <c r="BS240" i="84"/>
  <c r="BX240" i="84" s="1"/>
  <c r="BF179" i="84"/>
  <c r="BG179" i="84"/>
  <c r="BF462" i="84"/>
  <c r="BG462" i="84"/>
  <c r="BS160" i="84"/>
  <c r="BX160" i="84" s="1"/>
  <c r="AV160" i="84"/>
  <c r="AF563" i="84"/>
  <c r="AQ564" i="84"/>
  <c r="AV506" i="84"/>
  <c r="BS506" i="84"/>
  <c r="BX506" i="84" s="1"/>
  <c r="AQ325" i="84"/>
  <c r="BS48" i="84"/>
  <c r="BX48" i="84" s="1"/>
  <c r="AV48" i="84"/>
  <c r="AQ342" i="84"/>
  <c r="BF578" i="84"/>
  <c r="BG578" i="84"/>
  <c r="AQ425" i="84"/>
  <c r="BE95" i="84"/>
  <c r="AQ249" i="84"/>
  <c r="BS558" i="84"/>
  <c r="BX558" i="84" s="1"/>
  <c r="AV558" i="84"/>
  <c r="BE547" i="84"/>
  <c r="BF314" i="84"/>
  <c r="BG314" i="84"/>
  <c r="BF570" i="84"/>
  <c r="BG570" i="84"/>
  <c r="BF573" i="84"/>
  <c r="BG573" i="84"/>
  <c r="BS295" i="84"/>
  <c r="BX295" i="84" s="1"/>
  <c r="AV295" i="84"/>
  <c r="AV61" i="84"/>
  <c r="BS61" i="84"/>
  <c r="BX61" i="84" s="1"/>
  <c r="BF227" i="84"/>
  <c r="BG227" i="84"/>
  <c r="AQ447" i="84"/>
  <c r="AQ550" i="84"/>
  <c r="AQ403" i="84"/>
  <c r="AQ491" i="84"/>
  <c r="AQ611" i="84"/>
  <c r="BS123" i="84"/>
  <c r="BX123" i="84" s="1"/>
  <c r="AV123" i="84"/>
  <c r="BF390" i="84"/>
  <c r="BG390" i="84"/>
  <c r="CR426" i="84"/>
  <c r="CR422" i="84" s="1"/>
  <c r="BF527" i="84"/>
  <c r="BG527" i="84"/>
  <c r="K476" i="84"/>
  <c r="L477" i="84"/>
  <c r="AJ29" i="84"/>
  <c r="AJ10" i="84" s="1"/>
  <c r="AJ624" i="84" s="1"/>
  <c r="AQ429" i="84"/>
  <c r="AG427" i="84"/>
  <c r="BS606" i="84"/>
  <c r="BX606" i="84" s="1"/>
  <c r="AV606" i="84"/>
  <c r="AG399" i="84"/>
  <c r="AG398" i="84" s="1"/>
  <c r="BF88" i="84"/>
  <c r="BG88" i="84"/>
  <c r="BF300" i="84"/>
  <c r="BG300" i="84"/>
  <c r="AG30" i="84"/>
  <c r="BF201" i="84"/>
  <c r="BG201" i="84"/>
  <c r="AG208" i="84"/>
  <c r="BF471" i="84"/>
  <c r="BG471" i="84"/>
  <c r="BF36" i="84"/>
  <c r="BG36" i="84"/>
  <c r="BS434" i="84"/>
  <c r="BX434" i="84" s="1"/>
  <c r="AF156" i="84"/>
  <c r="AH553" i="84"/>
  <c r="BS313" i="84"/>
  <c r="BX313" i="84" s="1"/>
  <c r="AV313" i="84"/>
  <c r="BS534" i="84"/>
  <c r="BX534" i="84" s="1"/>
  <c r="AV534" i="84"/>
  <c r="BS13" i="84"/>
  <c r="BX13" i="84" s="1"/>
  <c r="AV13" i="84"/>
  <c r="BS387" i="84"/>
  <c r="BX387" i="84" s="1"/>
  <c r="AV387" i="84"/>
  <c r="BG66" i="84"/>
  <c r="BS89" i="84"/>
  <c r="BX89" i="84" s="1"/>
  <c r="AV89" i="84"/>
  <c r="BS348" i="84"/>
  <c r="BX348" i="84" s="1"/>
  <c r="AV348" i="84"/>
  <c r="BS544" i="84"/>
  <c r="BX544" i="84" s="1"/>
  <c r="AV544" i="84"/>
  <c r="BE423" i="84"/>
  <c r="AG293" i="84"/>
  <c r="BF376" i="84"/>
  <c r="BG376" i="84"/>
  <c r="AV98" i="84"/>
  <c r="BS98" i="84"/>
  <c r="BX98" i="84" s="1"/>
  <c r="CS426" i="84"/>
  <c r="CS422" i="84" s="1"/>
  <c r="AV354" i="84"/>
  <c r="BS354" i="84"/>
  <c r="BX354" i="84" s="1"/>
  <c r="L269" i="84"/>
  <c r="K268" i="84"/>
  <c r="AQ273" i="84"/>
  <c r="BS187" i="84"/>
  <c r="BX187" i="84" s="1"/>
  <c r="AV187" i="84"/>
  <c r="AG194" i="84"/>
  <c r="BS490" i="84"/>
  <c r="BX490" i="84" s="1"/>
  <c r="AV490" i="84"/>
  <c r="AQ55" i="84"/>
  <c r="BS165" i="84"/>
  <c r="BX165" i="84" s="1"/>
  <c r="AV165" i="84"/>
  <c r="AV16" i="84"/>
  <c r="BS16" i="84"/>
  <c r="BX16" i="84" s="1"/>
  <c r="BF168" i="84"/>
  <c r="BG168" i="84"/>
  <c r="BE143" i="84"/>
  <c r="BF164" i="84"/>
  <c r="AG287" i="84"/>
  <c r="BF459" i="84"/>
  <c r="BG459" i="84"/>
  <c r="BS120" i="84"/>
  <c r="BX120" i="84" s="1"/>
  <c r="AV120" i="84"/>
  <c r="BF145" i="84"/>
  <c r="BG145" i="84"/>
  <c r="K169" i="84"/>
  <c r="L170" i="84"/>
  <c r="AM457" i="84"/>
  <c r="AG587" i="84"/>
  <c r="J486" i="84"/>
  <c r="J485" i="84" s="1"/>
  <c r="K487" i="84"/>
  <c r="BS612" i="84"/>
  <c r="BX612" i="84" s="1"/>
  <c r="AV612" i="84"/>
  <c r="AQ70" i="84"/>
  <c r="AV258" i="84"/>
  <c r="BS258" i="84"/>
  <c r="BX258" i="84" s="1"/>
  <c r="BF315" i="84"/>
  <c r="BG315" i="84"/>
  <c r="BS358" i="84"/>
  <c r="BX358" i="84" s="1"/>
  <c r="AV358" i="84"/>
  <c r="AH293" i="84"/>
  <c r="AH287" i="84" s="1"/>
  <c r="AH274" i="84" s="1"/>
  <c r="AV344" i="84"/>
  <c r="BS344" i="84"/>
  <c r="BX344" i="84" s="1"/>
  <c r="BF372" i="84"/>
  <c r="BG372" i="84"/>
  <c r="BF413" i="84"/>
  <c r="BG413" i="84"/>
  <c r="BS279" i="84"/>
  <c r="BX279" i="84" s="1"/>
  <c r="AV279" i="84"/>
  <c r="L424" i="84"/>
  <c r="K423" i="84"/>
  <c r="BS556" i="84"/>
  <c r="BX556" i="84" s="1"/>
  <c r="AV556" i="84"/>
  <c r="AV512" i="84"/>
  <c r="BS512" i="84"/>
  <c r="BX512" i="84" s="1"/>
  <c r="J268" i="84"/>
  <c r="J293" i="84"/>
  <c r="J287" i="84" s="1"/>
  <c r="K294" i="84"/>
  <c r="AV51" i="84"/>
  <c r="BS51" i="84"/>
  <c r="BX51" i="84" s="1"/>
  <c r="AV407" i="84"/>
  <c r="BS407" i="84"/>
  <c r="BX407" i="84" s="1"/>
  <c r="AG74" i="84"/>
  <c r="BF366" i="84"/>
  <c r="BG366" i="84"/>
  <c r="BF560" i="84"/>
  <c r="BG560" i="84"/>
  <c r="BF114" i="84"/>
  <c r="BG114" i="84"/>
  <c r="BF101" i="84"/>
  <c r="BG101" i="84"/>
  <c r="BF78" i="84"/>
  <c r="BG78" i="84"/>
  <c r="BF357" i="84"/>
  <c r="BG357" i="84"/>
  <c r="AV604" i="84"/>
  <c r="BS604" i="84"/>
  <c r="BX604" i="84" s="1"/>
  <c r="BF58" i="84"/>
  <c r="BG58" i="84"/>
  <c r="BF540" i="84"/>
  <c r="BG540" i="84"/>
  <c r="AV538" i="84"/>
  <c r="BS538" i="84"/>
  <c r="BX538" i="84" s="1"/>
  <c r="BF135" i="84"/>
  <c r="BG135" i="84"/>
  <c r="AQ380" i="84"/>
  <c r="L22" i="84"/>
  <c r="AM23" i="84"/>
  <c r="AM22" i="84" s="1"/>
  <c r="AF23" i="84"/>
  <c r="BS235" i="84"/>
  <c r="BX235" i="84" s="1"/>
  <c r="AV235" i="84"/>
  <c r="AV18" i="84"/>
  <c r="BS18" i="84"/>
  <c r="BX18" i="84" s="1"/>
  <c r="AM523" i="84"/>
  <c r="AM522" i="84" s="1"/>
  <c r="L522" i="84"/>
  <c r="AF523" i="84"/>
  <c r="BF501" i="84"/>
  <c r="BG501" i="84"/>
  <c r="BF225" i="84"/>
  <c r="BG225" i="84"/>
  <c r="BF257" i="84"/>
  <c r="BG257" i="84"/>
  <c r="BS339" i="84"/>
  <c r="BX339" i="84" s="1"/>
  <c r="AV339" i="84"/>
  <c r="BF59" i="84"/>
  <c r="BG59" i="84"/>
  <c r="AV470" i="84"/>
  <c r="BS470" i="84"/>
  <c r="BX470" i="84" s="1"/>
  <c r="AQ524" i="84"/>
  <c r="AV291" i="84"/>
  <c r="BS291" i="84"/>
  <c r="BX291" i="84" s="1"/>
  <c r="BS311" i="84"/>
  <c r="BX311" i="84" s="1"/>
  <c r="AV311" i="84"/>
  <c r="AQ316" i="84"/>
  <c r="BS545" i="84"/>
  <c r="BX545" i="84" s="1"/>
  <c r="AV545" i="84"/>
  <c r="BF309" i="84"/>
  <c r="BG309" i="84"/>
  <c r="AG143" i="84"/>
  <c r="AQ438" i="84"/>
  <c r="AM270" i="84"/>
  <c r="AF270" i="84"/>
  <c r="AI270" i="84"/>
  <c r="AQ591" i="84"/>
  <c r="BE408" i="84"/>
  <c r="BS100" i="84"/>
  <c r="BX100" i="84" s="1"/>
  <c r="AV100" i="84"/>
  <c r="J281" i="84"/>
  <c r="K282" i="84"/>
  <c r="BS401" i="84"/>
  <c r="BX401" i="84" s="1"/>
  <c r="AV401" i="84"/>
  <c r="BE530" i="84"/>
  <c r="BF318" i="84"/>
  <c r="BG318" i="84"/>
  <c r="AF27" i="84"/>
  <c r="AQ28" i="84"/>
  <c r="BS603" i="84"/>
  <c r="BX603" i="84" s="1"/>
  <c r="AV603" i="84"/>
  <c r="AQ137" i="84"/>
  <c r="AH156" i="84"/>
  <c r="AQ46" i="84"/>
  <c r="AV600" i="84"/>
  <c r="BS600" i="84"/>
  <c r="BX600" i="84" s="1"/>
  <c r="BE563" i="84"/>
  <c r="AM132" i="84"/>
  <c r="AF132" i="84"/>
  <c r="AQ132" i="84" s="1"/>
  <c r="BF175" i="84"/>
  <c r="BG175" i="84"/>
  <c r="BF220" i="84"/>
  <c r="BG220" i="84"/>
  <c r="BG575" i="84"/>
  <c r="BS182" i="84"/>
  <c r="BX182" i="84" s="1"/>
  <c r="AV182" i="84"/>
  <c r="AQ410" i="84"/>
  <c r="L130" i="84"/>
  <c r="AF131" i="84"/>
  <c r="AM131" i="84"/>
  <c r="BF397" i="84"/>
  <c r="BG397" i="84"/>
  <c r="BE74" i="84"/>
  <c r="BF541" i="84"/>
  <c r="BG541" i="84"/>
  <c r="BE180" i="84"/>
  <c r="AQ262" i="84"/>
  <c r="AQ92" i="84"/>
  <c r="AV359" i="84"/>
  <c r="BS359" i="84"/>
  <c r="BX359" i="84" s="1"/>
  <c r="BF302" i="84"/>
  <c r="BG302" i="84"/>
  <c r="BF386" i="84"/>
  <c r="BG386" i="84"/>
  <c r="AV115" i="84"/>
  <c r="BS115" i="84"/>
  <c r="BX115" i="84" s="1"/>
  <c r="BS241" i="84"/>
  <c r="BX241" i="84" s="1"/>
  <c r="AV241" i="84"/>
  <c r="BS292" i="84"/>
  <c r="BX292" i="84" s="1"/>
  <c r="AV292" i="84"/>
  <c r="J439" i="84"/>
  <c r="K440" i="84"/>
  <c r="AV361" i="84"/>
  <c r="BS361" i="84"/>
  <c r="BX361" i="84" s="1"/>
  <c r="AV537" i="84"/>
  <c r="BS537" i="84"/>
  <c r="BX537" i="84" s="1"/>
  <c r="AQ494" i="84"/>
  <c r="BF272" i="84"/>
  <c r="BG272" i="84"/>
  <c r="BF222" i="84"/>
  <c r="BG222" i="84"/>
  <c r="J208" i="84"/>
  <c r="K209" i="84"/>
  <c r="BF567" i="84"/>
  <c r="BG567" i="84"/>
  <c r="AV568" i="84"/>
  <c r="BS568" i="84"/>
  <c r="BX568" i="84" s="1"/>
  <c r="AV405" i="84"/>
  <c r="BS405" i="84"/>
  <c r="BX405" i="84" s="1"/>
  <c r="BS91" i="84"/>
  <c r="BX91" i="84" s="1"/>
  <c r="AV91" i="84"/>
  <c r="BF79" i="84"/>
  <c r="BG79" i="84"/>
  <c r="K458" i="84"/>
  <c r="J456" i="84"/>
  <c r="BS468" i="84"/>
  <c r="BX468" i="84" s="1"/>
  <c r="AV468" i="84"/>
  <c r="L505" i="84"/>
  <c r="K504" i="84"/>
  <c r="AQ481" i="84"/>
  <c r="AQ109" i="84"/>
  <c r="AQ159" i="84"/>
  <c r="AG156" i="84"/>
  <c r="AM206" i="84"/>
  <c r="AF206" i="84"/>
  <c r="AQ141" i="84"/>
  <c r="AQ254" i="84"/>
  <c r="J563" i="84"/>
  <c r="K566" i="84"/>
  <c r="BF251" i="84"/>
  <c r="BG251" i="84"/>
  <c r="AQ517" i="84"/>
  <c r="BF496" i="84"/>
  <c r="BG496" i="84"/>
  <c r="K130" i="84"/>
  <c r="BS256" i="84"/>
  <c r="BX256" i="84" s="1"/>
  <c r="AV256" i="84"/>
  <c r="BB73" i="84"/>
  <c r="BB63" i="84" s="1"/>
  <c r="BB29" i="84" s="1"/>
  <c r="BB10" i="84" s="1"/>
  <c r="BF411" i="84"/>
  <c r="BG411" i="84"/>
  <c r="BF609" i="84"/>
  <c r="BG609" i="84"/>
  <c r="AG85" i="84"/>
  <c r="K64" i="84"/>
  <c r="L65" i="84"/>
  <c r="AQ472" i="84"/>
  <c r="AQ446" i="84"/>
  <c r="BF586" i="84"/>
  <c r="BG586" i="84"/>
  <c r="BF332" i="84"/>
  <c r="BG332" i="84"/>
  <c r="BF228" i="84"/>
  <c r="BG228" i="84"/>
  <c r="AQ124" i="84"/>
  <c r="AH521" i="84"/>
  <c r="BS26" i="84"/>
  <c r="BX26" i="84" s="1"/>
  <c r="AV26" i="84"/>
  <c r="AG554" i="84"/>
  <c r="J554" i="84"/>
  <c r="K555" i="84"/>
  <c r="BS460" i="84"/>
  <c r="BX460" i="84" s="1"/>
  <c r="AV460" i="84"/>
  <c r="BE451" i="84"/>
  <c r="BS183" i="84"/>
  <c r="BX183" i="84" s="1"/>
  <c r="AV183" i="84"/>
  <c r="AJ475" i="84"/>
  <c r="BF617" i="84"/>
  <c r="BG617" i="84"/>
  <c r="L14" i="84"/>
  <c r="AF15" i="84"/>
  <c r="AI15" i="84"/>
  <c r="AI14" i="84" s="1"/>
  <c r="AM15" i="84"/>
  <c r="AM14" i="84" s="1"/>
  <c r="AV574" i="84"/>
  <c r="BS574" i="84"/>
  <c r="BX574" i="84" s="1"/>
  <c r="BF267" i="84"/>
  <c r="BG267" i="84"/>
  <c r="BS80" i="84"/>
  <c r="BX80" i="84" s="1"/>
  <c r="AV80" i="84"/>
  <c r="AQ499" i="84"/>
  <c r="AG14" i="84"/>
  <c r="BF608" i="84"/>
  <c r="BG608" i="84"/>
  <c r="BF312" i="84"/>
  <c r="AV191" i="84"/>
  <c r="BS191" i="84"/>
  <c r="BX191" i="84" s="1"/>
  <c r="BS416" i="84"/>
  <c r="BX416" i="84" s="1"/>
  <c r="AV416" i="84"/>
  <c r="BF250" i="84"/>
  <c r="BG250" i="84"/>
  <c r="BF340" i="84"/>
  <c r="BG340" i="84"/>
  <c r="BF495" i="84"/>
  <c r="BG495" i="84"/>
  <c r="BS543" i="84"/>
  <c r="BX543" i="84" s="1"/>
  <c r="AV543" i="84"/>
  <c r="BF146" i="84"/>
  <c r="BG146" i="84"/>
  <c r="BF341" i="84"/>
  <c r="BG341" i="84"/>
  <c r="AV237" i="84"/>
  <c r="BS237" i="84"/>
  <c r="BX237" i="84" s="1"/>
  <c r="BS216" i="84"/>
  <c r="BX216" i="84" s="1"/>
  <c r="AV216" i="84"/>
  <c r="BF352" i="84"/>
  <c r="BG352" i="84"/>
  <c r="BE553" i="84"/>
  <c r="AV320" i="84"/>
  <c r="BS320" i="84"/>
  <c r="BX320" i="84" s="1"/>
  <c r="BS99" i="84"/>
  <c r="BX99" i="84" s="1"/>
  <c r="AV99" i="84"/>
  <c r="AH14" i="84"/>
  <c r="AG563" i="84"/>
  <c r="BF466" i="84"/>
  <c r="BG466" i="84"/>
  <c r="BS50" i="84"/>
  <c r="BX50" i="84" s="1"/>
  <c r="AV50" i="84"/>
  <c r="L430" i="84"/>
  <c r="AM431" i="84"/>
  <c r="AF431" i="84"/>
  <c r="BF177" i="84"/>
  <c r="BG177" i="84"/>
  <c r="BS592" i="84"/>
  <c r="BX592" i="84" s="1"/>
  <c r="AV592" i="84"/>
  <c r="L156" i="84"/>
  <c r="AM157" i="84"/>
  <c r="AQ437" i="84"/>
  <c r="BS395" i="84"/>
  <c r="BX395" i="84" s="1"/>
  <c r="AV395" i="84"/>
  <c r="AV549" i="84"/>
  <c r="BS549" i="84"/>
  <c r="BX549" i="84" s="1"/>
  <c r="BS47" i="84"/>
  <c r="BX47" i="84" s="1"/>
  <c r="AV47" i="84"/>
  <c r="AV552" i="84"/>
  <c r="BS552" i="84"/>
  <c r="BX552" i="84" s="1"/>
  <c r="AQ338" i="84"/>
  <c r="BF394" i="84"/>
  <c r="BG394" i="84"/>
  <c r="J69" i="84"/>
  <c r="K71" i="84"/>
  <c r="BS326" i="84"/>
  <c r="BX326" i="84" s="1"/>
  <c r="AV326" i="84"/>
  <c r="BS346" i="84"/>
  <c r="BX346" i="84" s="1"/>
  <c r="AV346" i="84"/>
  <c r="AV207" i="84"/>
  <c r="BS207" i="84"/>
  <c r="BX207" i="84" s="1"/>
  <c r="BE69" i="84"/>
  <c r="L24" i="84"/>
  <c r="AM25" i="84"/>
  <c r="AM24" i="84" s="1"/>
  <c r="AF25" i="84"/>
  <c r="I475" i="84"/>
  <c r="BF375" i="84"/>
  <c r="BG375" i="84"/>
  <c r="AQ473" i="84"/>
  <c r="L289" i="84"/>
  <c r="K288" i="84"/>
  <c r="L276" i="84"/>
  <c r="K275" i="84"/>
  <c r="BE430" i="84"/>
  <c r="BE426" i="84" s="1"/>
  <c r="AQ203" i="84"/>
  <c r="AQ147" i="84"/>
  <c r="AQ497" i="84"/>
  <c r="AV52" i="84"/>
  <c r="BS52" i="84"/>
  <c r="BX52" i="84" s="1"/>
  <c r="BF138" i="84"/>
  <c r="BG138" i="84"/>
  <c r="BF199" i="84"/>
  <c r="BG199" i="84"/>
  <c r="AQ533" i="84"/>
  <c r="BE281" i="84"/>
  <c r="AQ42" i="84"/>
  <c r="AF402" i="84"/>
  <c r="AQ402" i="84" s="1"/>
  <c r="AM402" i="84"/>
  <c r="AQ212" i="84"/>
  <c r="AQ233" i="84"/>
  <c r="AQ155" i="84"/>
  <c r="L451" i="84"/>
  <c r="AM452" i="84"/>
  <c r="AM451" i="84" s="1"/>
  <c r="AF452" i="84"/>
  <c r="AQ415" i="84"/>
  <c r="L515" i="84"/>
  <c r="AF516" i="84"/>
  <c r="AI516" i="84"/>
  <c r="AI515" i="84" s="1"/>
  <c r="AM516" i="84"/>
  <c r="AM515" i="84" s="1"/>
  <c r="AQ111" i="84"/>
  <c r="AH508" i="84"/>
  <c r="AF433" i="84"/>
  <c r="AM433" i="84"/>
  <c r="BF362" i="84"/>
  <c r="BG362" i="84"/>
  <c r="AQ186" i="84"/>
  <c r="BS579" i="84"/>
  <c r="BX579" i="84" s="1"/>
  <c r="AV579" i="84"/>
  <c r="BF296" i="84"/>
  <c r="BG296" i="84"/>
  <c r="AQ39" i="84"/>
  <c r="BF379" i="84"/>
  <c r="BG379" i="84"/>
  <c r="BE588" i="84"/>
  <c r="AV112" i="84"/>
  <c r="BS112" i="84"/>
  <c r="BX112" i="84" s="1"/>
  <c r="AG130" i="84"/>
  <c r="L488" i="84"/>
  <c r="AM489" i="84"/>
  <c r="AM488" i="84" s="1"/>
  <c r="AF489" i="84"/>
  <c r="AV597" i="84"/>
  <c r="BS597" i="84"/>
  <c r="BX597" i="84" s="1"/>
  <c r="AV559" i="84"/>
  <c r="BS559" i="84"/>
  <c r="BX559" i="84" s="1"/>
  <c r="BF57" i="84"/>
  <c r="BG57" i="84"/>
  <c r="AV298" i="84"/>
  <c r="BS298" i="84"/>
  <c r="BX298" i="84" s="1"/>
  <c r="AV198" i="84"/>
  <c r="BS198" i="84"/>
  <c r="BX198" i="84" s="1"/>
  <c r="BF343" i="84"/>
  <c r="BG343" i="84"/>
  <c r="AV614" i="84"/>
  <c r="BS614" i="84"/>
  <c r="BX614" i="84" s="1"/>
  <c r="BF328" i="84"/>
  <c r="BG328" i="84"/>
  <c r="BS67" i="84"/>
  <c r="BX67" i="84" s="1"/>
  <c r="AV67" i="84"/>
  <c r="AV384" i="84"/>
  <c r="BS384" i="84"/>
  <c r="BX384" i="84" s="1"/>
  <c r="AV83" i="84"/>
  <c r="BS83" i="84"/>
  <c r="BX83" i="84" s="1"/>
  <c r="AG169" i="84"/>
  <c r="BS620" i="84"/>
  <c r="BX620" i="84" s="1"/>
  <c r="AV620" i="84"/>
  <c r="BF371" i="84"/>
  <c r="BG371" i="84"/>
  <c r="AN274" i="84"/>
  <c r="AQ125" i="84"/>
  <c r="AV253" i="84"/>
  <c r="BS253" i="84"/>
  <c r="BX253" i="84" s="1"/>
  <c r="L195" i="84"/>
  <c r="K194" i="84"/>
  <c r="AV62" i="84"/>
  <c r="BS62" i="84"/>
  <c r="BX62" i="84" s="1"/>
  <c r="AV247" i="84"/>
  <c r="BS247" i="84"/>
  <c r="BX247" i="84" s="1"/>
  <c r="BF613" i="84"/>
  <c r="BG613" i="84"/>
  <c r="BS161" i="84"/>
  <c r="BX161" i="84" s="1"/>
  <c r="AV161" i="84"/>
  <c r="BS330" i="84"/>
  <c r="BX330" i="84" s="1"/>
  <c r="AV330" i="84"/>
  <c r="AV252" i="84"/>
  <c r="BS252" i="84"/>
  <c r="BX252" i="84" s="1"/>
  <c r="BF319" i="84"/>
  <c r="BG319" i="84"/>
  <c r="BB426" i="84"/>
  <c r="BB422" i="84" s="1"/>
  <c r="AV200" i="84"/>
  <c r="BS200" i="84"/>
  <c r="BX200" i="84" s="1"/>
  <c r="AQ214" i="84"/>
  <c r="BF350" i="84"/>
  <c r="BG350" i="84"/>
  <c r="BF306" i="84"/>
  <c r="BG306" i="84"/>
  <c r="AQ607" i="84"/>
  <c r="K508" i="84"/>
  <c r="L509" i="84"/>
  <c r="BE275" i="84"/>
  <c r="AQ493" i="84"/>
  <c r="BS166" i="84"/>
  <c r="BX166" i="84" s="1"/>
  <c r="AV166" i="84"/>
  <c r="BF414" i="84"/>
  <c r="BG414" i="84"/>
  <c r="L12" i="84"/>
  <c r="K11" i="84"/>
  <c r="AQ245" i="84"/>
  <c r="BS307" i="84"/>
  <c r="BX307" i="84" s="1"/>
  <c r="AV307" i="84"/>
  <c r="AG508" i="84"/>
  <c r="AQ518" i="84"/>
  <c r="AH118" i="84"/>
  <c r="AV513" i="84"/>
  <c r="AG456" i="84"/>
  <c r="BS221" i="84"/>
  <c r="BX221" i="84" s="1"/>
  <c r="AV221" i="84"/>
  <c r="BF622" i="84"/>
  <c r="BG622" i="84"/>
  <c r="AQ582" i="84"/>
  <c r="BF197" i="84"/>
  <c r="BG197" i="84"/>
  <c r="BF103" i="84"/>
  <c r="BG103" i="84"/>
  <c r="AV337" i="84"/>
  <c r="BS337" i="84"/>
  <c r="BX337" i="84" s="1"/>
  <c r="BE194" i="84"/>
  <c r="BF81" i="84"/>
  <c r="BG81" i="84"/>
  <c r="BS151" i="84"/>
  <c r="BX151" i="84" s="1"/>
  <c r="AV151" i="84"/>
  <c r="BE456" i="84"/>
  <c r="BF546" i="84"/>
  <c r="BG546" i="84"/>
  <c r="BS87" i="84"/>
  <c r="BX87" i="84" s="1"/>
  <c r="AV87" i="84"/>
  <c r="BE483" i="84"/>
  <c r="AV284" i="84"/>
  <c r="BS284" i="84"/>
  <c r="BX284" i="84" s="1"/>
  <c r="AV360" i="84"/>
  <c r="BS360" i="84"/>
  <c r="BX360" i="84" s="1"/>
  <c r="L144" i="84"/>
  <c r="K143" i="84"/>
  <c r="K118" i="84"/>
  <c r="L119" i="84"/>
  <c r="AV117" i="84"/>
  <c r="BS117" i="84"/>
  <c r="BX117" i="84" s="1"/>
  <c r="BF382" i="84"/>
  <c r="BG382" i="84"/>
  <c r="BF263" i="84"/>
  <c r="BG263" i="84"/>
  <c r="AQ542" i="84"/>
  <c r="BF536" i="84"/>
  <c r="BG536" i="84"/>
  <c r="BS40" i="84"/>
  <c r="BX40" i="84" s="1"/>
  <c r="AV40" i="84"/>
  <c r="AV54" i="84"/>
  <c r="BS54" i="84"/>
  <c r="BX54" i="84" s="1"/>
  <c r="AV599" i="84"/>
  <c r="BS599" i="84"/>
  <c r="BX599" i="84" s="1"/>
  <c r="BS94" i="84"/>
  <c r="BX94" i="84" s="1"/>
  <c r="AV94" i="84"/>
  <c r="L86" i="84"/>
  <c r="K85" i="84"/>
  <c r="BS418" i="84"/>
  <c r="BX418" i="84" s="1"/>
  <c r="AV418" i="84"/>
  <c r="BF389" i="84"/>
  <c r="BG389" i="84"/>
  <c r="AV176" i="84"/>
  <c r="BS176" i="84"/>
  <c r="BX176" i="84" s="1"/>
  <c r="BF286" i="84"/>
  <c r="BG286" i="84"/>
  <c r="AV149" i="84"/>
  <c r="BS149" i="84"/>
  <c r="BX149" i="84" s="1"/>
  <c r="AV224" i="84"/>
  <c r="BS224" i="84"/>
  <c r="BX224" i="84" s="1"/>
  <c r="AG118" i="84"/>
  <c r="AQ121" i="84"/>
  <c r="BF301" i="84"/>
  <c r="BG301" i="84"/>
  <c r="AV551" i="84"/>
  <c r="BS551" i="84"/>
  <c r="BX551" i="84" s="1"/>
  <c r="K408" i="84"/>
  <c r="L409" i="84"/>
  <c r="J448" i="84"/>
  <c r="K449" i="84"/>
  <c r="AQ335" i="84"/>
  <c r="BF511" i="84"/>
  <c r="BG511" i="84"/>
  <c r="BF469" i="84"/>
  <c r="BG469" i="84"/>
  <c r="BF465" i="84"/>
  <c r="BG465" i="84"/>
  <c r="AQ598" i="84"/>
  <c r="BF615" i="84"/>
  <c r="BG615" i="84"/>
  <c r="AV217" i="84"/>
  <c r="BS217" i="84"/>
  <c r="BX217" i="84" s="1"/>
  <c r="BS502" i="84"/>
  <c r="BX502" i="84" s="1"/>
  <c r="AV502" i="84"/>
  <c r="AV167" i="84"/>
  <c r="BS167" i="84"/>
  <c r="BX167" i="84" s="1"/>
  <c r="BS596" i="84"/>
  <c r="BX596" i="84" s="1"/>
  <c r="AV596" i="84"/>
  <c r="AV331" i="84"/>
  <c r="BS331" i="84"/>
  <c r="BX331" i="84" s="1"/>
  <c r="AV129" i="84"/>
  <c r="BS129" i="84"/>
  <c r="BX129" i="84" s="1"/>
  <c r="BE515" i="84"/>
  <c r="BF369" i="84"/>
  <c r="BG369" i="84"/>
  <c r="L400" i="84"/>
  <c r="K399" i="84"/>
  <c r="BS215" i="84"/>
  <c r="BX215" i="84" s="1"/>
  <c r="AV215" i="84"/>
  <c r="AV202" i="84"/>
  <c r="BS202" i="84"/>
  <c r="BX202" i="84" s="1"/>
  <c r="BF210" i="84"/>
  <c r="BG210" i="84"/>
  <c r="BS526" i="84"/>
  <c r="BX526" i="84" s="1"/>
  <c r="AV526" i="84"/>
  <c r="AQ20" i="84"/>
  <c r="BF421" i="84"/>
  <c r="BG421" i="84"/>
  <c r="AQ184" i="84"/>
  <c r="BS442" i="84"/>
  <c r="BX442" i="84" s="1"/>
  <c r="AV442" i="84"/>
  <c r="BF492" i="84"/>
  <c r="BG492" i="84"/>
  <c r="BF581" i="84"/>
  <c r="BG581" i="84"/>
  <c r="BS152" i="84"/>
  <c r="BX152" i="84" s="1"/>
  <c r="AV152" i="84"/>
  <c r="AQ150" i="84"/>
  <c r="BS174" i="84"/>
  <c r="BX174" i="84" s="1"/>
  <c r="AV174" i="84"/>
  <c r="AV450" i="84"/>
  <c r="BS450" i="84"/>
  <c r="BX450" i="84" s="1"/>
  <c r="AV271" i="84"/>
  <c r="BS271" i="84"/>
  <c r="BX271" i="84" s="1"/>
  <c r="BF432" i="84"/>
  <c r="BG432" i="84"/>
  <c r="BF190" i="84"/>
  <c r="BG190" i="84"/>
  <c r="AE10" i="84"/>
  <c r="AE624" i="84" s="1"/>
  <c r="BF290" i="84"/>
  <c r="BG290" i="84"/>
  <c r="BF351" i="84"/>
  <c r="BG351" i="84"/>
  <c r="BF278" i="84"/>
  <c r="BG278" i="84"/>
  <c r="BE601" i="84"/>
  <c r="BF562" i="84"/>
  <c r="BG562" i="84"/>
  <c r="L548" i="84"/>
  <c r="K547" i="84"/>
  <c r="CS73" i="84"/>
  <c r="CS63" i="84" s="1"/>
  <c r="CS29" i="84" s="1"/>
  <c r="CS10" i="84" s="1"/>
  <c r="AV280" i="84"/>
  <c r="BS280" i="84"/>
  <c r="BX280" i="84" s="1"/>
  <c r="BF412" i="84"/>
  <c r="BG412" i="84"/>
  <c r="BS243" i="84"/>
  <c r="BX243" i="84" s="1"/>
  <c r="AV243" i="84"/>
  <c r="AQ246" i="84"/>
  <c r="AQ126" i="84"/>
  <c r="AQ107" i="84"/>
  <c r="BF127" i="84"/>
  <c r="BG127" i="84"/>
  <c r="BF108" i="84"/>
  <c r="BG108" i="84"/>
  <c r="BF158" i="84"/>
  <c r="BG158" i="84"/>
  <c r="BF510" i="84"/>
  <c r="BG510" i="84"/>
  <c r="BS77" i="84"/>
  <c r="BX77" i="84" s="1"/>
  <c r="AV77" i="84"/>
  <c r="BF49" i="84"/>
  <c r="BG49" i="84"/>
  <c r="BF323" i="84"/>
  <c r="BG323" i="84"/>
  <c r="K75" i="84"/>
  <c r="J74" i="84"/>
  <c r="J73" i="84" s="1"/>
  <c r="J63" i="84" s="1"/>
  <c r="BF239" i="84"/>
  <c r="BG239" i="84"/>
  <c r="BE488" i="84"/>
  <c r="BE485" i="84" s="1"/>
  <c r="BS336" i="84"/>
  <c r="BX336" i="84" s="1"/>
  <c r="AV336" i="84"/>
  <c r="BF595" i="84"/>
  <c r="BG595" i="84"/>
  <c r="BS45" i="84"/>
  <c r="BX45" i="84" s="1"/>
  <c r="AV45" i="84"/>
  <c r="BF463" i="84"/>
  <c r="BG463" i="84"/>
  <c r="AQ102" i="84"/>
  <c r="AQ317" i="84"/>
  <c r="K95" i="84"/>
  <c r="L96" i="84"/>
  <c r="J30" i="84"/>
  <c r="K31" i="84"/>
  <c r="BF248" i="84"/>
  <c r="BG248" i="84"/>
  <c r="J601" i="84"/>
  <c r="J587" i="84" s="1"/>
  <c r="K602" i="84"/>
  <c r="BF38" i="84"/>
  <c r="BG38" i="84"/>
  <c r="BS441" i="84"/>
  <c r="BX441" i="84" s="1"/>
  <c r="AV441" i="84"/>
  <c r="BF76" i="84"/>
  <c r="BG76" i="84"/>
  <c r="AV353" i="84"/>
  <c r="BS353" i="84"/>
  <c r="BX353" i="84" s="1"/>
  <c r="BS213" i="84"/>
  <c r="BX213" i="84" s="1"/>
  <c r="J478" i="84"/>
  <c r="K479" i="84"/>
  <c r="BS230" i="84"/>
  <c r="BX230" i="84" s="1"/>
  <c r="AV230" i="84"/>
  <c r="J443" i="84"/>
  <c r="K444" i="84"/>
  <c r="BS205" i="84"/>
  <c r="BX205" i="84" s="1"/>
  <c r="AV205" i="84"/>
  <c r="L44" i="84"/>
  <c r="K43" i="84"/>
  <c r="K180" i="84"/>
  <c r="L181" i="84"/>
  <c r="AQ261" i="84"/>
  <c r="AV569" i="84"/>
  <c r="BS569" i="84"/>
  <c r="BX569" i="84" s="1"/>
  <c r="AG522" i="84"/>
  <c r="AG521" i="84" s="1"/>
  <c r="AQ525" i="84"/>
  <c r="AQ193" i="84"/>
  <c r="AQ356" i="84"/>
  <c r="AG105" i="84"/>
  <c r="L594" i="84"/>
  <c r="K593" i="84"/>
  <c r="AQ134" i="84"/>
  <c r="BS178" i="84"/>
  <c r="BX178" i="84" s="1"/>
  <c r="AV178" i="84"/>
  <c r="BE85" i="84"/>
  <c r="AV41" i="84"/>
  <c r="BS41" i="84"/>
  <c r="BX41" i="84" s="1"/>
  <c r="AQ417" i="84"/>
  <c r="BF363" i="84"/>
  <c r="BG363" i="84"/>
  <c r="AG180" i="84"/>
  <c r="BF503" i="84"/>
  <c r="BG503" i="84"/>
  <c r="BF520" i="84"/>
  <c r="BG520" i="84"/>
  <c r="BS305" i="84"/>
  <c r="BX305" i="84" s="1"/>
  <c r="AV305" i="84"/>
  <c r="BE288" i="84"/>
  <c r="BE287" i="84" s="1"/>
  <c r="BF565" i="84"/>
  <c r="BG565" i="84"/>
  <c r="AN118" i="84"/>
  <c r="AN73" i="84" s="1"/>
  <c r="AN63" i="84" s="1"/>
  <c r="AN29" i="84" s="1"/>
  <c r="BF474" i="84"/>
  <c r="BG474" i="84"/>
  <c r="AG423" i="84"/>
  <c r="CR73" i="84"/>
  <c r="CR63" i="84" s="1"/>
  <c r="CR29" i="84" s="1"/>
  <c r="CR10" i="84" s="1"/>
  <c r="AQ277" i="84"/>
  <c r="BF572" i="84"/>
  <c r="BG572" i="84"/>
  <c r="AQ128" i="84"/>
  <c r="AQ192" i="84"/>
  <c r="AQ37" i="84"/>
  <c r="BG60" i="84"/>
  <c r="BF139" i="84"/>
  <c r="BG139" i="84"/>
  <c r="BF238" i="84"/>
  <c r="BG238" i="84"/>
  <c r="BF388" i="84"/>
  <c r="BG388" i="84"/>
  <c r="AN507" i="84" l="1"/>
  <c r="AN475" i="84" s="1"/>
  <c r="BF434" i="84"/>
  <c r="BG434" i="84"/>
  <c r="AV185" i="84"/>
  <c r="BS185" i="84"/>
  <c r="BX185" i="84" s="1"/>
  <c r="J274" i="84"/>
  <c r="CR624" i="84"/>
  <c r="CS624" i="84"/>
  <c r="AV32" i="84"/>
  <c r="BS368" i="84"/>
  <c r="BX368" i="84" s="1"/>
  <c r="AV368" i="84"/>
  <c r="BF163" i="84"/>
  <c r="AV19" i="84"/>
  <c r="AN10" i="84"/>
  <c r="AN624" i="84" s="1"/>
  <c r="AV188" i="84"/>
  <c r="AM130" i="84"/>
  <c r="BF204" i="84"/>
  <c r="BG204" i="84"/>
  <c r="AF531" i="84"/>
  <c r="AF530" i="84" s="1"/>
  <c r="BF72" i="84"/>
  <c r="BG72" i="84"/>
  <c r="BS33" i="84"/>
  <c r="BX33" i="84" s="1"/>
  <c r="AQ349" i="84"/>
  <c r="BF373" i="84"/>
  <c r="BG373" i="84"/>
  <c r="BS264" i="84"/>
  <c r="BX264" i="84" s="1"/>
  <c r="BE587" i="84"/>
  <c r="BF260" i="84"/>
  <c r="BG260" i="84"/>
  <c r="AV265" i="84"/>
  <c r="BS265" i="84"/>
  <c r="BX265" i="84" s="1"/>
  <c r="AG274" i="84"/>
  <c r="BS283" i="84"/>
  <c r="BX283" i="84" s="1"/>
  <c r="L521" i="84"/>
  <c r="BF571" i="84"/>
  <c r="BS218" i="84"/>
  <c r="BX218" i="84" s="1"/>
  <c r="BS616" i="84"/>
  <c r="BX616" i="84" s="1"/>
  <c r="AV519" i="84"/>
  <c r="AV259" i="84"/>
  <c r="BS259" i="84"/>
  <c r="BX259" i="84" s="1"/>
  <c r="BG605" i="84"/>
  <c r="BF605" i="84"/>
  <c r="AV321" i="84"/>
  <c r="BS321" i="84"/>
  <c r="BX321" i="84" s="1"/>
  <c r="BF396" i="84"/>
  <c r="BG396" i="84"/>
  <c r="BF383" i="84"/>
  <c r="AH73" i="84"/>
  <c r="AH63" i="84" s="1"/>
  <c r="AH29" i="84" s="1"/>
  <c r="AH10" i="84" s="1"/>
  <c r="BF467" i="84"/>
  <c r="BG467" i="84"/>
  <c r="BF404" i="84"/>
  <c r="AV140" i="84"/>
  <c r="BF140" i="84" s="1"/>
  <c r="BF378" i="84"/>
  <c r="BG378" i="84"/>
  <c r="AZ624" i="84"/>
  <c r="BF392" i="84"/>
  <c r="BG392" i="84"/>
  <c r="BS498" i="84"/>
  <c r="BX498" i="84" s="1"/>
  <c r="AI531" i="84"/>
  <c r="AI530" i="84" s="1"/>
  <c r="AI521" i="84" s="1"/>
  <c r="BF242" i="84"/>
  <c r="BG242" i="84"/>
  <c r="AV454" i="84"/>
  <c r="AM430" i="84"/>
  <c r="BS113" i="84"/>
  <c r="BX113" i="84" s="1"/>
  <c r="BS370" i="84"/>
  <c r="BX370" i="84" s="1"/>
  <c r="BG21" i="84"/>
  <c r="BS35" i="84"/>
  <c r="BX35" i="84" s="1"/>
  <c r="BS234" i="84"/>
  <c r="BX234" i="84" s="1"/>
  <c r="BS576" i="84"/>
  <c r="BX576" i="84" s="1"/>
  <c r="AV576" i="84"/>
  <c r="BS34" i="84"/>
  <c r="BX34" i="84" s="1"/>
  <c r="AV34" i="84"/>
  <c r="BS529" i="84"/>
  <c r="BX529" i="84" s="1"/>
  <c r="AM531" i="84"/>
  <c r="AM530" i="84" s="1"/>
  <c r="BG464" i="84"/>
  <c r="AM521" i="84"/>
  <c r="BG580" i="84"/>
  <c r="AV514" i="84"/>
  <c r="BF514" i="84" s="1"/>
  <c r="AG485" i="84"/>
  <c r="BF297" i="84"/>
  <c r="BG297" i="84"/>
  <c r="BS500" i="84"/>
  <c r="BX500" i="84" s="1"/>
  <c r="AV500" i="84"/>
  <c r="BF367" i="84"/>
  <c r="BG367" i="84"/>
  <c r="AV445" i="84"/>
  <c r="BS445" i="84"/>
  <c r="BX445" i="84" s="1"/>
  <c r="BS84" i="84"/>
  <c r="BX84" i="84" s="1"/>
  <c r="BS623" i="84"/>
  <c r="BX623" i="84" s="1"/>
  <c r="AV623" i="84"/>
  <c r="AI507" i="84"/>
  <c r="AQ133" i="84"/>
  <c r="AG553" i="84"/>
  <c r="AG507" i="84" s="1"/>
  <c r="AV171" i="84"/>
  <c r="BF364" i="84"/>
  <c r="BG364" i="84"/>
  <c r="BS381" i="84"/>
  <c r="BX381" i="84" s="1"/>
  <c r="AV381" i="84"/>
  <c r="BG223" i="84"/>
  <c r="BF435" i="84"/>
  <c r="BG435" i="84"/>
  <c r="BS173" i="84"/>
  <c r="BX173" i="84" s="1"/>
  <c r="AV173" i="84"/>
  <c r="BF231" i="84"/>
  <c r="BG231" i="84"/>
  <c r="BF280" i="84"/>
  <c r="BG280" i="84"/>
  <c r="BF331" i="84"/>
  <c r="BG331" i="84"/>
  <c r="BF188" i="84"/>
  <c r="BG188" i="84"/>
  <c r="AQ15" i="84"/>
  <c r="AF14" i="84"/>
  <c r="BF313" i="84"/>
  <c r="BG313" i="84"/>
  <c r="L43" i="84"/>
  <c r="AM44" i="84"/>
  <c r="AM43" i="84" s="1"/>
  <c r="AI44" i="84"/>
  <c r="AI43" i="84" s="1"/>
  <c r="AF44" i="84"/>
  <c r="BF307" i="84"/>
  <c r="BG307" i="84"/>
  <c r="BF320" i="84"/>
  <c r="BG320" i="84"/>
  <c r="BF26" i="84"/>
  <c r="BG26" i="84"/>
  <c r="BF468" i="84"/>
  <c r="BG468" i="84"/>
  <c r="BF344" i="84"/>
  <c r="BG344" i="84"/>
  <c r="BF506" i="84"/>
  <c r="BG506" i="84"/>
  <c r="BF234" i="84"/>
  <c r="BG234" i="84"/>
  <c r="AV102" i="84"/>
  <c r="BS102" i="84"/>
  <c r="BX102" i="84" s="1"/>
  <c r="BF597" i="84"/>
  <c r="BG597" i="84"/>
  <c r="BF172" i="84"/>
  <c r="BG172" i="84"/>
  <c r="AV417" i="84"/>
  <c r="BS417" i="84"/>
  <c r="BX417" i="84" s="1"/>
  <c r="BS356" i="84"/>
  <c r="BX356" i="84" s="1"/>
  <c r="AV356" i="84"/>
  <c r="L75" i="84"/>
  <c r="K74" i="84"/>
  <c r="K73" i="84" s="1"/>
  <c r="AM548" i="84"/>
  <c r="AM547" i="84" s="1"/>
  <c r="L547" i="84"/>
  <c r="AF548" i="84"/>
  <c r="BF215" i="84"/>
  <c r="BG215" i="84"/>
  <c r="L85" i="84"/>
  <c r="AF86" i="84"/>
  <c r="AM86" i="84"/>
  <c r="AM85" i="84" s="1"/>
  <c r="BS542" i="84"/>
  <c r="BX542" i="84" s="1"/>
  <c r="AV542" i="84"/>
  <c r="L143" i="84"/>
  <c r="AM144" i="84"/>
  <c r="AM143" i="84" s="1"/>
  <c r="AF144" i="84"/>
  <c r="AV245" i="84"/>
  <c r="BS245" i="84"/>
  <c r="BX245" i="84" s="1"/>
  <c r="BF614" i="84"/>
  <c r="BG614" i="84"/>
  <c r="AQ516" i="84"/>
  <c r="AF515" i="84"/>
  <c r="BS533" i="84"/>
  <c r="BX533" i="84" s="1"/>
  <c r="AV533" i="84"/>
  <c r="L275" i="84"/>
  <c r="AI276" i="84"/>
  <c r="AI275" i="84" s="1"/>
  <c r="AI274" i="84" s="1"/>
  <c r="AF276" i="84"/>
  <c r="AM276" i="84"/>
  <c r="AM275" i="84" s="1"/>
  <c r="L566" i="84"/>
  <c r="K563" i="84"/>
  <c r="BF359" i="84"/>
  <c r="BG359" i="84"/>
  <c r="BS410" i="84"/>
  <c r="BX410" i="84" s="1"/>
  <c r="AV410" i="84"/>
  <c r="BF401" i="84"/>
  <c r="BG401" i="84"/>
  <c r="BF339" i="84"/>
  <c r="BG339" i="84"/>
  <c r="AV55" i="84"/>
  <c r="BS55" i="84"/>
  <c r="BX55" i="84" s="1"/>
  <c r="L588" i="84"/>
  <c r="AM589" i="84"/>
  <c r="AM588" i="84" s="1"/>
  <c r="AF589" i="84"/>
  <c r="AI589" i="84"/>
  <c r="AI588" i="84" s="1"/>
  <c r="AI587" i="84" s="1"/>
  <c r="BF590" i="84"/>
  <c r="BG590" i="84"/>
  <c r="BF219" i="84"/>
  <c r="BG219" i="84"/>
  <c r="BF116" i="84"/>
  <c r="BG116" i="84"/>
  <c r="BF151" i="84"/>
  <c r="BG151" i="84"/>
  <c r="AV193" i="84"/>
  <c r="BS193" i="84"/>
  <c r="BX193" i="84" s="1"/>
  <c r="K443" i="84"/>
  <c r="L444" i="84"/>
  <c r="BF167" i="84"/>
  <c r="BG167" i="84"/>
  <c r="BS335" i="84"/>
  <c r="BX335" i="84" s="1"/>
  <c r="AV335" i="84"/>
  <c r="BF149" i="84"/>
  <c r="BG149" i="84"/>
  <c r="BF264" i="84"/>
  <c r="BG264" i="84"/>
  <c r="BF579" i="84"/>
  <c r="BG579" i="84"/>
  <c r="BF207" i="84"/>
  <c r="BG207" i="84"/>
  <c r="BF50" i="84"/>
  <c r="BG50" i="84"/>
  <c r="AV124" i="84"/>
  <c r="BS124" i="84"/>
  <c r="BX124" i="84" s="1"/>
  <c r="L458" i="84"/>
  <c r="K456" i="84"/>
  <c r="BF241" i="84"/>
  <c r="BG241" i="84"/>
  <c r="AV92" i="84"/>
  <c r="BS92" i="84"/>
  <c r="BX92" i="84" s="1"/>
  <c r="BF18" i="84"/>
  <c r="BG18" i="84"/>
  <c r="BF556" i="84"/>
  <c r="BG556" i="84"/>
  <c r="AQ457" i="84"/>
  <c r="BF490" i="84"/>
  <c r="BG490" i="84"/>
  <c r="BF98" i="84"/>
  <c r="BG98" i="84"/>
  <c r="BF89" i="84"/>
  <c r="BG89" i="84"/>
  <c r="BS249" i="84"/>
  <c r="BX249" i="84" s="1"/>
  <c r="AV249" i="84"/>
  <c r="BF218" i="84"/>
  <c r="BG218" i="84"/>
  <c r="BF619" i="84"/>
  <c r="BG619" i="84"/>
  <c r="BF584" i="84"/>
  <c r="BG584" i="84"/>
  <c r="BF333" i="84"/>
  <c r="BG333" i="84"/>
  <c r="BF303" i="84"/>
  <c r="BG303" i="84"/>
  <c r="BF84" i="84"/>
  <c r="BG84" i="84"/>
  <c r="BF154" i="84"/>
  <c r="BG154" i="84"/>
  <c r="AV37" i="84"/>
  <c r="BS37" i="84"/>
  <c r="BX37" i="84" s="1"/>
  <c r="BF41" i="84"/>
  <c r="BG41" i="84"/>
  <c r="BS525" i="84"/>
  <c r="BX525" i="84" s="1"/>
  <c r="AV525" i="84"/>
  <c r="BF45" i="84"/>
  <c r="BG45" i="84"/>
  <c r="BF442" i="84"/>
  <c r="BG442" i="84"/>
  <c r="K398" i="84"/>
  <c r="BF502" i="84"/>
  <c r="BG502" i="84"/>
  <c r="L449" i="84"/>
  <c r="K448" i="84"/>
  <c r="BF360" i="84"/>
  <c r="BG360" i="84"/>
  <c r="BF221" i="84"/>
  <c r="BG221" i="84"/>
  <c r="L11" i="84"/>
  <c r="AI12" i="84"/>
  <c r="AI11" i="84" s="1"/>
  <c r="AF12" i="84"/>
  <c r="AM12" i="84"/>
  <c r="AM11" i="84" s="1"/>
  <c r="BF620" i="84"/>
  <c r="BG620" i="84"/>
  <c r="AQ489" i="84"/>
  <c r="AF488" i="84"/>
  <c r="BS415" i="84"/>
  <c r="BX415" i="84" s="1"/>
  <c r="AV415" i="84"/>
  <c r="AF289" i="84"/>
  <c r="L288" i="84"/>
  <c r="AM289" i="84"/>
  <c r="AM288" i="84" s="1"/>
  <c r="BF346" i="84"/>
  <c r="BG346" i="84"/>
  <c r="BF549" i="84"/>
  <c r="BG549" i="84"/>
  <c r="AV499" i="84"/>
  <c r="BS499" i="84"/>
  <c r="BX499" i="84" s="1"/>
  <c r="BF183" i="84"/>
  <c r="BG183" i="84"/>
  <c r="AV254" i="84"/>
  <c r="BS254" i="84"/>
  <c r="BX254" i="84" s="1"/>
  <c r="AV262" i="84"/>
  <c r="BS262" i="84"/>
  <c r="BX262" i="84" s="1"/>
  <c r="BF182" i="84"/>
  <c r="BG182" i="84"/>
  <c r="BF600" i="84"/>
  <c r="BG600" i="84"/>
  <c r="L282" i="84"/>
  <c r="K281" i="84"/>
  <c r="BF545" i="84"/>
  <c r="BG545" i="84"/>
  <c r="BF235" i="84"/>
  <c r="BG235" i="84"/>
  <c r="BF358" i="84"/>
  <c r="BG358" i="84"/>
  <c r="BF61" i="84"/>
  <c r="BG61" i="84"/>
  <c r="L428" i="84"/>
  <c r="K427" i="84"/>
  <c r="BF90" i="84"/>
  <c r="BG90" i="84"/>
  <c r="BF406" i="84"/>
  <c r="BG406" i="84"/>
  <c r="BF330" i="84"/>
  <c r="BG330" i="84"/>
  <c r="L504" i="84"/>
  <c r="AM505" i="84"/>
  <c r="AM504" i="84" s="1"/>
  <c r="AF505" i="84"/>
  <c r="K439" i="84"/>
  <c r="L440" i="84"/>
  <c r="BF538" i="84"/>
  <c r="BG538" i="84"/>
  <c r="BS447" i="84"/>
  <c r="BX447" i="84" s="1"/>
  <c r="AV447" i="84"/>
  <c r="AV607" i="84"/>
  <c r="BS607" i="84"/>
  <c r="BX607" i="84" s="1"/>
  <c r="BF552" i="84"/>
  <c r="BG552" i="84"/>
  <c r="BF377" i="84"/>
  <c r="BG377" i="84"/>
  <c r="K483" i="84"/>
  <c r="L484" i="84"/>
  <c r="BF385" i="84"/>
  <c r="BG385" i="84"/>
  <c r="BF205" i="84"/>
  <c r="BG205" i="84"/>
  <c r="BF202" i="84"/>
  <c r="BG202" i="84"/>
  <c r="AV564" i="84"/>
  <c r="BS564" i="84"/>
  <c r="BS192" i="84"/>
  <c r="BX192" i="84" s="1"/>
  <c r="AV192" i="84"/>
  <c r="BF305" i="84"/>
  <c r="BG305" i="84"/>
  <c r="BF230" i="84"/>
  <c r="BG230" i="84"/>
  <c r="K601" i="84"/>
  <c r="K587" i="84" s="1"/>
  <c r="L602" i="84"/>
  <c r="BF32" i="84"/>
  <c r="BG32" i="84"/>
  <c r="AV107" i="84"/>
  <c r="BS107" i="84"/>
  <c r="BX107" i="84" s="1"/>
  <c r="AF400" i="84"/>
  <c r="L399" i="84"/>
  <c r="AM400" i="84"/>
  <c r="AM399" i="84" s="1"/>
  <c r="BF94" i="84"/>
  <c r="BG94" i="84"/>
  <c r="AV214" i="84"/>
  <c r="BS214" i="84"/>
  <c r="BX214" i="84" s="1"/>
  <c r="AF451" i="84"/>
  <c r="AQ452" i="84"/>
  <c r="AV473" i="84"/>
  <c r="BS473" i="84"/>
  <c r="BX473" i="84" s="1"/>
  <c r="BF395" i="84"/>
  <c r="BG395" i="84"/>
  <c r="BF216" i="84"/>
  <c r="BG216" i="84"/>
  <c r="BF80" i="84"/>
  <c r="BG80" i="84"/>
  <c r="BS141" i="84"/>
  <c r="BX141" i="84" s="1"/>
  <c r="AV141" i="84"/>
  <c r="AV46" i="84"/>
  <c r="BS46" i="84"/>
  <c r="BX46" i="84" s="1"/>
  <c r="BF604" i="84"/>
  <c r="BG604" i="84"/>
  <c r="L169" i="84"/>
  <c r="AF170" i="84"/>
  <c r="AM170" i="84"/>
  <c r="AM169" i="84" s="1"/>
  <c r="BF295" i="84"/>
  <c r="BG295" i="84"/>
  <c r="BF160" i="84"/>
  <c r="BG160" i="84"/>
  <c r="J426" i="84"/>
  <c r="J422" i="84" s="1"/>
  <c r="BE398" i="84"/>
  <c r="BF535" i="84"/>
  <c r="BG535" i="84"/>
  <c r="BF266" i="84"/>
  <c r="BG266" i="84"/>
  <c r="BF621" i="84"/>
  <c r="BG621" i="84"/>
  <c r="BF97" i="84"/>
  <c r="BG97" i="84"/>
  <c r="BF82" i="84"/>
  <c r="BG82" i="84"/>
  <c r="BF162" i="84"/>
  <c r="BG162" i="84"/>
  <c r="BF334" i="84"/>
  <c r="BG334" i="84"/>
  <c r="BF229" i="84"/>
  <c r="BG229" i="84"/>
  <c r="AV128" i="84"/>
  <c r="BS128" i="84"/>
  <c r="BX128" i="84" s="1"/>
  <c r="BS126" i="84"/>
  <c r="BX126" i="84" s="1"/>
  <c r="AV126" i="84"/>
  <c r="BF271" i="84"/>
  <c r="BG271" i="84"/>
  <c r="AV184" i="84"/>
  <c r="BS184" i="84"/>
  <c r="BX184" i="84" s="1"/>
  <c r="L408" i="84"/>
  <c r="AM409" i="84"/>
  <c r="AM408" i="84" s="1"/>
  <c r="AI409" i="84"/>
  <c r="AI408" i="84" s="1"/>
  <c r="AI398" i="84" s="1"/>
  <c r="AF409" i="84"/>
  <c r="BF284" i="84"/>
  <c r="BG284" i="84"/>
  <c r="BF198" i="84"/>
  <c r="BG198" i="84"/>
  <c r="BF326" i="84"/>
  <c r="BG326" i="84"/>
  <c r="AQ206" i="84"/>
  <c r="BF91" i="84"/>
  <c r="BG91" i="84"/>
  <c r="AV494" i="84"/>
  <c r="BS494" i="84"/>
  <c r="BX494" i="84" s="1"/>
  <c r="BF100" i="84"/>
  <c r="BG100" i="84"/>
  <c r="BS316" i="84"/>
  <c r="BX316" i="84" s="1"/>
  <c r="AV316" i="84"/>
  <c r="AF22" i="84"/>
  <c r="AQ23" i="84"/>
  <c r="AG73" i="84"/>
  <c r="AG63" i="84" s="1"/>
  <c r="AG29" i="84" s="1"/>
  <c r="AG10" i="84" s="1"/>
  <c r="L423" i="84"/>
  <c r="AF424" i="84"/>
  <c r="AM424" i="84"/>
  <c r="AM423" i="84" s="1"/>
  <c r="BF187" i="84"/>
  <c r="BG187" i="84"/>
  <c r="BF387" i="84"/>
  <c r="BG387" i="84"/>
  <c r="AV425" i="84"/>
  <c r="BS425" i="84"/>
  <c r="BX425" i="84" s="1"/>
  <c r="AF553" i="84"/>
  <c r="BF532" i="84"/>
  <c r="BG532" i="84"/>
  <c r="BF329" i="84"/>
  <c r="BG329" i="84"/>
  <c r="BF104" i="84"/>
  <c r="BG104" i="84"/>
  <c r="BF610" i="84"/>
  <c r="BG610" i="84"/>
  <c r="BF178" i="84"/>
  <c r="BG178" i="84"/>
  <c r="BF569" i="84"/>
  <c r="BG569" i="84"/>
  <c r="K478" i="84"/>
  <c r="L479" i="84"/>
  <c r="BS246" i="84"/>
  <c r="BX246" i="84" s="1"/>
  <c r="AV246" i="84"/>
  <c r="BF217" i="84"/>
  <c r="BG217" i="84"/>
  <c r="BF176" i="84"/>
  <c r="BG176" i="84"/>
  <c r="BF513" i="84"/>
  <c r="BG513" i="84"/>
  <c r="BF166" i="84"/>
  <c r="BG166" i="84"/>
  <c r="BF200" i="84"/>
  <c r="BG200" i="84"/>
  <c r="BF247" i="84"/>
  <c r="BG247" i="84"/>
  <c r="BS186" i="84"/>
  <c r="BX186" i="84" s="1"/>
  <c r="AV186" i="84"/>
  <c r="BS437" i="84"/>
  <c r="BX437" i="84" s="1"/>
  <c r="AV437" i="84"/>
  <c r="BF416" i="84"/>
  <c r="BG416" i="84"/>
  <c r="BB624" i="84"/>
  <c r="AV137" i="84"/>
  <c r="BS137" i="84"/>
  <c r="BX137" i="84" s="1"/>
  <c r="BF311" i="84"/>
  <c r="BG311" i="84"/>
  <c r="BF279" i="84"/>
  <c r="BG279" i="84"/>
  <c r="BF123" i="84"/>
  <c r="BG123" i="84"/>
  <c r="BF420" i="84"/>
  <c r="BG420" i="84"/>
  <c r="BS561" i="84"/>
  <c r="BX561" i="84" s="1"/>
  <c r="AV561" i="84"/>
  <c r="BF110" i="84"/>
  <c r="BG110" i="84"/>
  <c r="BF347" i="84"/>
  <c r="BG347" i="84"/>
  <c r="BF122" i="84"/>
  <c r="BG122" i="84"/>
  <c r="I624" i="84"/>
  <c r="BF482" i="84"/>
  <c r="BG482" i="84"/>
  <c r="BF345" i="84"/>
  <c r="BG345" i="84"/>
  <c r="BF93" i="84"/>
  <c r="BG93" i="84"/>
  <c r="BF56" i="84"/>
  <c r="BG56" i="84"/>
  <c r="BS261" i="84"/>
  <c r="BX261" i="84" s="1"/>
  <c r="AV261" i="84"/>
  <c r="BF336" i="84"/>
  <c r="BG336" i="84"/>
  <c r="BF243" i="84"/>
  <c r="BG243" i="84"/>
  <c r="BF450" i="84"/>
  <c r="BG450" i="84"/>
  <c r="BF599" i="84"/>
  <c r="BG599" i="84"/>
  <c r="BF337" i="84"/>
  <c r="BG337" i="84"/>
  <c r="BF83" i="84"/>
  <c r="BG83" i="84"/>
  <c r="BF298" i="84"/>
  <c r="BG298" i="84"/>
  <c r="BS155" i="84"/>
  <c r="BX155" i="84" s="1"/>
  <c r="AV155" i="84"/>
  <c r="BF52" i="84"/>
  <c r="BG52" i="84"/>
  <c r="L71" i="84"/>
  <c r="K69" i="84"/>
  <c r="AM156" i="84"/>
  <c r="AQ157" i="84"/>
  <c r="BF237" i="84"/>
  <c r="BG237" i="84"/>
  <c r="BF460" i="84"/>
  <c r="BG460" i="84"/>
  <c r="BF256" i="84"/>
  <c r="BG256" i="84"/>
  <c r="BF498" i="84"/>
  <c r="BG498" i="84"/>
  <c r="BF115" i="84"/>
  <c r="BG115" i="84"/>
  <c r="BF603" i="84"/>
  <c r="BG603" i="84"/>
  <c r="BF407" i="84"/>
  <c r="BG407" i="84"/>
  <c r="AV273" i="84"/>
  <c r="BS273" i="84"/>
  <c r="BX273" i="84" s="1"/>
  <c r="BF13" i="84"/>
  <c r="BG13" i="84"/>
  <c r="BF616" i="84"/>
  <c r="BG616" i="84"/>
  <c r="BF436" i="84"/>
  <c r="BG436" i="84"/>
  <c r="BF153" i="84"/>
  <c r="BG153" i="84"/>
  <c r="BF113" i="84"/>
  <c r="BG113" i="84"/>
  <c r="BS582" i="84"/>
  <c r="BX582" i="84" s="1"/>
  <c r="AV582" i="84"/>
  <c r="BF253" i="84"/>
  <c r="BG253" i="84"/>
  <c r="BS111" i="84"/>
  <c r="BX111" i="84" s="1"/>
  <c r="AV111" i="84"/>
  <c r="BS472" i="84"/>
  <c r="BX472" i="84" s="1"/>
  <c r="AV472" i="84"/>
  <c r="BF470" i="84"/>
  <c r="BG470" i="84"/>
  <c r="BF596" i="84"/>
  <c r="BG596" i="84"/>
  <c r="AV125" i="84"/>
  <c r="BS125" i="84"/>
  <c r="BX125" i="84" s="1"/>
  <c r="AV39" i="84"/>
  <c r="BS39" i="84"/>
  <c r="BX39" i="84" s="1"/>
  <c r="AQ431" i="84"/>
  <c r="AF430" i="84"/>
  <c r="AQ131" i="84"/>
  <c r="AF130" i="84"/>
  <c r="BS438" i="84"/>
  <c r="BX438" i="84" s="1"/>
  <c r="AV438" i="84"/>
  <c r="BF19" i="84"/>
  <c r="BG19" i="84"/>
  <c r="BF161" i="84"/>
  <c r="BG161" i="84"/>
  <c r="BF47" i="84"/>
  <c r="BG47" i="84"/>
  <c r="BF292" i="84"/>
  <c r="BG292" i="84"/>
  <c r="BF512" i="84"/>
  <c r="BG512" i="84"/>
  <c r="BF558" i="84"/>
  <c r="BG558" i="84"/>
  <c r="BS277" i="84"/>
  <c r="BX277" i="84" s="1"/>
  <c r="AV277" i="84"/>
  <c r="BS134" i="84"/>
  <c r="BX134" i="84" s="1"/>
  <c r="AV134" i="84"/>
  <c r="L180" i="84"/>
  <c r="AF181" i="84"/>
  <c r="AM181" i="84"/>
  <c r="AM180" i="84" s="1"/>
  <c r="BF213" i="84"/>
  <c r="BG213" i="84"/>
  <c r="BF77" i="84"/>
  <c r="BG77" i="84"/>
  <c r="BF174" i="84"/>
  <c r="BG174" i="84"/>
  <c r="BS20" i="84"/>
  <c r="BX20" i="84" s="1"/>
  <c r="AV20" i="84"/>
  <c r="BF551" i="84"/>
  <c r="BG551" i="84"/>
  <c r="BF87" i="84"/>
  <c r="BG87" i="84"/>
  <c r="BS493" i="84"/>
  <c r="BX493" i="84" s="1"/>
  <c r="AV493" i="84"/>
  <c r="BF62" i="84"/>
  <c r="BG62" i="84"/>
  <c r="BF112" i="84"/>
  <c r="BG112" i="84"/>
  <c r="AV233" i="84"/>
  <c r="BS233" i="84"/>
  <c r="BX233" i="84" s="1"/>
  <c r="AV497" i="84"/>
  <c r="BS497" i="84"/>
  <c r="BX497" i="84" s="1"/>
  <c r="AV159" i="84"/>
  <c r="BS159" i="84"/>
  <c r="BX159" i="84" s="1"/>
  <c r="BF405" i="84"/>
  <c r="BG405" i="84"/>
  <c r="BF283" i="84"/>
  <c r="BG283" i="84"/>
  <c r="BS380" i="84"/>
  <c r="BX380" i="84" s="1"/>
  <c r="AV380" i="84"/>
  <c r="BF258" i="84"/>
  <c r="BG258" i="84"/>
  <c r="BF120" i="84"/>
  <c r="BG120" i="84"/>
  <c r="BF16" i="84"/>
  <c r="BG16" i="84"/>
  <c r="BF606" i="84"/>
  <c r="BG606" i="84"/>
  <c r="BS611" i="84"/>
  <c r="BX611" i="84" s="1"/>
  <c r="AV611" i="84"/>
  <c r="AV342" i="84"/>
  <c r="BS342" i="84"/>
  <c r="BX342" i="84" s="1"/>
  <c r="L105" i="84"/>
  <c r="AF106" i="84"/>
  <c r="AM106" i="84"/>
  <c r="AM105" i="84" s="1"/>
  <c r="BF480" i="84"/>
  <c r="BG480" i="84"/>
  <c r="BF226" i="84"/>
  <c r="BG226" i="84"/>
  <c r="BF529" i="84"/>
  <c r="BG529" i="84"/>
  <c r="BF327" i="84"/>
  <c r="BG327" i="84"/>
  <c r="BF391" i="84"/>
  <c r="BG391" i="84"/>
  <c r="BF370" i="84"/>
  <c r="BG370" i="84"/>
  <c r="L476" i="84"/>
  <c r="AM477" i="84"/>
  <c r="AM476" i="84" s="1"/>
  <c r="AF477" i="84"/>
  <c r="AI477" i="84"/>
  <c r="AI476" i="84" s="1"/>
  <c r="K30" i="84"/>
  <c r="L31" i="84"/>
  <c r="BF526" i="84"/>
  <c r="BG526" i="84"/>
  <c r="AV598" i="84"/>
  <c r="BS598" i="84"/>
  <c r="BX598" i="84" s="1"/>
  <c r="BF418" i="84"/>
  <c r="BG418" i="84"/>
  <c r="BF54" i="84"/>
  <c r="BG54" i="84"/>
  <c r="BF117" i="84"/>
  <c r="BG117" i="84"/>
  <c r="BF454" i="84"/>
  <c r="BG454" i="84"/>
  <c r="BF384" i="84"/>
  <c r="BG384" i="84"/>
  <c r="BS212" i="84"/>
  <c r="BX212" i="84" s="1"/>
  <c r="AV212" i="84"/>
  <c r="BS147" i="84"/>
  <c r="BX147" i="84" s="1"/>
  <c r="AV147" i="84"/>
  <c r="BF592" i="84"/>
  <c r="BG592" i="84"/>
  <c r="BF99" i="84"/>
  <c r="BG99" i="84"/>
  <c r="BF574" i="84"/>
  <c r="BG574" i="84"/>
  <c r="K554" i="84"/>
  <c r="L555" i="84"/>
  <c r="AV109" i="84"/>
  <c r="BS109" i="84"/>
  <c r="BX109" i="84" s="1"/>
  <c r="BF537" i="84"/>
  <c r="BG537" i="84"/>
  <c r="BE73" i="84"/>
  <c r="BE63" i="84" s="1"/>
  <c r="BE29" i="84" s="1"/>
  <c r="BS28" i="84"/>
  <c r="AV28" i="84"/>
  <c r="AQ27" i="84"/>
  <c r="BS591" i="84"/>
  <c r="BX591" i="84" s="1"/>
  <c r="AV591" i="84"/>
  <c r="BF291" i="84"/>
  <c r="BG291" i="84"/>
  <c r="BF51" i="84"/>
  <c r="BG51" i="84"/>
  <c r="AV70" i="84"/>
  <c r="BS70" i="84"/>
  <c r="L268" i="84"/>
  <c r="AF269" i="84"/>
  <c r="AI269" i="84"/>
  <c r="AI268" i="84" s="1"/>
  <c r="AM269" i="84"/>
  <c r="AM268" i="84" s="1"/>
  <c r="BE422" i="84"/>
  <c r="BF534" i="84"/>
  <c r="BG534" i="84"/>
  <c r="BS491" i="84"/>
  <c r="BX491" i="84" s="1"/>
  <c r="AV491" i="84"/>
  <c r="BF48" i="84"/>
  <c r="BG48" i="84"/>
  <c r="BF393" i="84"/>
  <c r="BG393" i="84"/>
  <c r="BF232" i="84"/>
  <c r="BG232" i="84"/>
  <c r="BF539" i="84"/>
  <c r="BG539" i="84"/>
  <c r="BF17" i="84"/>
  <c r="BG17" i="84"/>
  <c r="J29" i="84"/>
  <c r="J10" i="84" s="1"/>
  <c r="J624" i="84" s="1"/>
  <c r="AV150" i="84"/>
  <c r="BS150" i="84"/>
  <c r="BX150" i="84" s="1"/>
  <c r="BF129" i="84"/>
  <c r="BG129" i="84"/>
  <c r="BF40" i="84"/>
  <c r="BG40" i="84"/>
  <c r="L118" i="84"/>
  <c r="AF119" i="84"/>
  <c r="AM119" i="84"/>
  <c r="AM118" i="84" s="1"/>
  <c r="BE274" i="84"/>
  <c r="L194" i="84"/>
  <c r="AM195" i="84"/>
  <c r="AM194" i="84" s="1"/>
  <c r="AF195" i="84"/>
  <c r="BF67" i="84"/>
  <c r="BG67" i="84"/>
  <c r="AQ433" i="84"/>
  <c r="BS203" i="84"/>
  <c r="BX203" i="84" s="1"/>
  <c r="AV203" i="84"/>
  <c r="AF24" i="84"/>
  <c r="AQ25" i="84"/>
  <c r="J553" i="84"/>
  <c r="J507" i="84" s="1"/>
  <c r="J475" i="84" s="1"/>
  <c r="AV481" i="84"/>
  <c r="BS481" i="84"/>
  <c r="BX481" i="84" s="1"/>
  <c r="BF568" i="84"/>
  <c r="BG568" i="84"/>
  <c r="AV524" i="84"/>
  <c r="BS524" i="84"/>
  <c r="BX524" i="84" s="1"/>
  <c r="K293" i="84"/>
  <c r="K287" i="84" s="1"/>
  <c r="L294" i="84"/>
  <c r="BF544" i="84"/>
  <c r="BG544" i="84"/>
  <c r="AG426" i="84"/>
  <c r="AG422" i="84" s="1"/>
  <c r="BS403" i="84"/>
  <c r="BX403" i="84" s="1"/>
  <c r="AV403" i="84"/>
  <c r="BE521" i="84"/>
  <c r="BE507" i="84" s="1"/>
  <c r="BF585" i="84"/>
  <c r="BG585" i="84"/>
  <c r="BF185" i="84"/>
  <c r="BG185" i="84"/>
  <c r="L593" i="84"/>
  <c r="AM594" i="84"/>
  <c r="AM593" i="84" s="1"/>
  <c r="AF594" i="84"/>
  <c r="BS42" i="84"/>
  <c r="BX42" i="84" s="1"/>
  <c r="AV42" i="84"/>
  <c r="BF543" i="84"/>
  <c r="BG543" i="84"/>
  <c r="AV517" i="84"/>
  <c r="BS517" i="84"/>
  <c r="BX517" i="84" s="1"/>
  <c r="BS132" i="84"/>
  <c r="BX132" i="84" s="1"/>
  <c r="AV132" i="84"/>
  <c r="BF35" i="84"/>
  <c r="BG35" i="84"/>
  <c r="AV317" i="84"/>
  <c r="BS317" i="84"/>
  <c r="BX317" i="84" s="1"/>
  <c r="L64" i="84"/>
  <c r="AM65" i="84"/>
  <c r="AM64" i="84" s="1"/>
  <c r="AF65" i="84"/>
  <c r="L209" i="84"/>
  <c r="K208" i="84"/>
  <c r="K486" i="84"/>
  <c r="K485" i="84" s="1"/>
  <c r="L487" i="84"/>
  <c r="BF348" i="84"/>
  <c r="BG348" i="84"/>
  <c r="BF355" i="84"/>
  <c r="BG355" i="84"/>
  <c r="BF441" i="84"/>
  <c r="BG441" i="84"/>
  <c r="BF224" i="84"/>
  <c r="BG224" i="84"/>
  <c r="BF353" i="84"/>
  <c r="BG353" i="84"/>
  <c r="L95" i="84"/>
  <c r="AM96" i="84"/>
  <c r="AM95" i="84" s="1"/>
  <c r="AF96" i="84"/>
  <c r="BF152" i="84"/>
  <c r="BG152" i="84"/>
  <c r="BS121" i="84"/>
  <c r="BX121" i="84" s="1"/>
  <c r="AV121" i="84"/>
  <c r="AV518" i="84"/>
  <c r="BS518" i="84"/>
  <c r="BX518" i="84" s="1"/>
  <c r="L508" i="84"/>
  <c r="AF509" i="84"/>
  <c r="AM509" i="84"/>
  <c r="AM508" i="84" s="1"/>
  <c r="BF252" i="84"/>
  <c r="BG252" i="84"/>
  <c r="BF559" i="84"/>
  <c r="BG559" i="84"/>
  <c r="AH507" i="84"/>
  <c r="AH475" i="84" s="1"/>
  <c r="BS402" i="84"/>
  <c r="BX402" i="84" s="1"/>
  <c r="AV402" i="84"/>
  <c r="BS338" i="84"/>
  <c r="BX338" i="84" s="1"/>
  <c r="AV338" i="84"/>
  <c r="BF191" i="84"/>
  <c r="BG191" i="84"/>
  <c r="AV446" i="84"/>
  <c r="BS446" i="84"/>
  <c r="BX446" i="84" s="1"/>
  <c r="BF361" i="84"/>
  <c r="BG361" i="84"/>
  <c r="AQ270" i="84"/>
  <c r="AQ523" i="84"/>
  <c r="AF522" i="84"/>
  <c r="BF612" i="84"/>
  <c r="BG612" i="84"/>
  <c r="BF165" i="84"/>
  <c r="BG165" i="84"/>
  <c r="BF354" i="84"/>
  <c r="BG354" i="84"/>
  <c r="BS429" i="84"/>
  <c r="BX429" i="84" s="1"/>
  <c r="AV429" i="84"/>
  <c r="BS550" i="84"/>
  <c r="BX550" i="84" s="1"/>
  <c r="AV550" i="84"/>
  <c r="AV325" i="84"/>
  <c r="BS325" i="84"/>
  <c r="BX325" i="84" s="1"/>
  <c r="BF240" i="84"/>
  <c r="BG240" i="84"/>
  <c r="BF304" i="84"/>
  <c r="BG304" i="84"/>
  <c r="BF310" i="84"/>
  <c r="BG310" i="84"/>
  <c r="BF33" i="84"/>
  <c r="BG33" i="84"/>
  <c r="BF142" i="84"/>
  <c r="BG142" i="84"/>
  <c r="BF519" i="84"/>
  <c r="BG519" i="84"/>
  <c r="BF500" i="84" l="1"/>
  <c r="BG500" i="84"/>
  <c r="BE10" i="84"/>
  <c r="K274" i="84"/>
  <c r="BF34" i="84"/>
  <c r="BG34" i="84"/>
  <c r="AF521" i="84"/>
  <c r="BG514" i="84"/>
  <c r="BG381" i="84"/>
  <c r="BF381" i="84"/>
  <c r="BF321" i="84"/>
  <c r="BG321" i="84"/>
  <c r="BF171" i="84"/>
  <c r="BG171" i="84"/>
  <c r="AQ531" i="84"/>
  <c r="AV531" i="84" s="1"/>
  <c r="BS133" i="84"/>
  <c r="BX133" i="84" s="1"/>
  <c r="AV133" i="84"/>
  <c r="BS349" i="84"/>
  <c r="BX349" i="84" s="1"/>
  <c r="AV349" i="84"/>
  <c r="BF623" i="84"/>
  <c r="BG623" i="84"/>
  <c r="AG475" i="84"/>
  <c r="AG624" i="84" s="1"/>
  <c r="BG140" i="84"/>
  <c r="BF173" i="84"/>
  <c r="BG173" i="84"/>
  <c r="BF368" i="84"/>
  <c r="BG368" i="84"/>
  <c r="BF445" i="84"/>
  <c r="BG445" i="84"/>
  <c r="BF265" i="84"/>
  <c r="BG265" i="84"/>
  <c r="BG576" i="84"/>
  <c r="BF576" i="84"/>
  <c r="BF259" i="84"/>
  <c r="BG259" i="84"/>
  <c r="BE475" i="84"/>
  <c r="K63" i="84"/>
  <c r="K29" i="84" s="1"/>
  <c r="K10" i="84" s="1"/>
  <c r="BF437" i="84"/>
  <c r="BG437" i="84"/>
  <c r="AQ289" i="84"/>
  <c r="AF288" i="84"/>
  <c r="AQ589" i="84"/>
  <c r="AF588" i="84"/>
  <c r="BF132" i="84"/>
  <c r="BG132" i="84"/>
  <c r="BF481" i="84"/>
  <c r="BG481" i="84"/>
  <c r="AQ119" i="84"/>
  <c r="AF118" i="84"/>
  <c r="BF39" i="84"/>
  <c r="BG39" i="84"/>
  <c r="BF273" i="84"/>
  <c r="BG273" i="84"/>
  <c r="AQ451" i="84"/>
  <c r="BS452" i="84"/>
  <c r="AV452" i="84"/>
  <c r="L439" i="84"/>
  <c r="AF440" i="84"/>
  <c r="AM440" i="84"/>
  <c r="AM439" i="84" s="1"/>
  <c r="BF262" i="84"/>
  <c r="BG262" i="84"/>
  <c r="BF415" i="84"/>
  <c r="BG415" i="84"/>
  <c r="BF37" i="84"/>
  <c r="BG37" i="84"/>
  <c r="L443" i="84"/>
  <c r="AM444" i="84"/>
  <c r="AM443" i="84" s="1"/>
  <c r="AF444" i="84"/>
  <c r="AM566" i="84"/>
  <c r="L563" i="84"/>
  <c r="BF356" i="84"/>
  <c r="BG356" i="84"/>
  <c r="BF121" i="84"/>
  <c r="BG121" i="84"/>
  <c r="BF591" i="84"/>
  <c r="BG591" i="84"/>
  <c r="L74" i="84"/>
  <c r="L73" i="84" s="1"/>
  <c r="AM75" i="84"/>
  <c r="AM74" i="84" s="1"/>
  <c r="AM73" i="84" s="1"/>
  <c r="AF75" i="84"/>
  <c r="BF402" i="84"/>
  <c r="BG402" i="84"/>
  <c r="BF342" i="84"/>
  <c r="BG342" i="84"/>
  <c r="BF493" i="84"/>
  <c r="BG493" i="84"/>
  <c r="BF582" i="84"/>
  <c r="BG582" i="84"/>
  <c r="AQ156" i="84"/>
  <c r="AV157" i="84"/>
  <c r="BS157" i="84"/>
  <c r="BF186" i="84"/>
  <c r="BG186" i="84"/>
  <c r="AQ22" i="84"/>
  <c r="AV23" i="84"/>
  <c r="BS23" i="84"/>
  <c r="BF128" i="84"/>
  <c r="BG128" i="84"/>
  <c r="L448" i="84"/>
  <c r="AF449" i="84"/>
  <c r="AM449" i="84"/>
  <c r="AM448" i="84" s="1"/>
  <c r="BF249" i="84"/>
  <c r="BG249" i="84"/>
  <c r="BF338" i="84"/>
  <c r="BG338" i="84"/>
  <c r="BF473" i="84"/>
  <c r="BG473" i="84"/>
  <c r="BF403" i="84"/>
  <c r="BG403" i="84"/>
  <c r="AV25" i="84"/>
  <c r="BS25" i="84"/>
  <c r="AQ24" i="84"/>
  <c r="BF28" i="84"/>
  <c r="BF27" i="84" s="1"/>
  <c r="AV27" i="84"/>
  <c r="BG28" i="84"/>
  <c r="BG27" i="84" s="1"/>
  <c r="BF611" i="84"/>
  <c r="BG611" i="84"/>
  <c r="AF180" i="84"/>
  <c r="AQ181" i="84"/>
  <c r="BF125" i="84"/>
  <c r="BG125" i="84"/>
  <c r="BF246" i="84"/>
  <c r="BG246" i="84"/>
  <c r="L483" i="84"/>
  <c r="AF484" i="84"/>
  <c r="AI484" i="84"/>
  <c r="AI483" i="84" s="1"/>
  <c r="AM484" i="84"/>
  <c r="AM483" i="84" s="1"/>
  <c r="AF504" i="84"/>
  <c r="AQ505" i="84"/>
  <c r="BF254" i="84"/>
  <c r="BG254" i="84"/>
  <c r="AQ276" i="84"/>
  <c r="AF275" i="84"/>
  <c r="BF542" i="84"/>
  <c r="BG542" i="84"/>
  <c r="L601" i="84"/>
  <c r="L587" i="84" s="1"/>
  <c r="AM602" i="84"/>
  <c r="AM601" i="84" s="1"/>
  <c r="AM587" i="84" s="1"/>
  <c r="AF602" i="84"/>
  <c r="AF143" i="84"/>
  <c r="AQ144" i="84"/>
  <c r="AF95" i="84"/>
  <c r="AQ96" i="84"/>
  <c r="L486" i="84"/>
  <c r="L485" i="84" s="1"/>
  <c r="AF487" i="84"/>
  <c r="AM487" i="84"/>
  <c r="AM486" i="84" s="1"/>
  <c r="AM485" i="84" s="1"/>
  <c r="BF517" i="84"/>
  <c r="BG517" i="84"/>
  <c r="BS27" i="84"/>
  <c r="BX28" i="84"/>
  <c r="BX27" i="84" s="1"/>
  <c r="BF147" i="84"/>
  <c r="BG147" i="84"/>
  <c r="BF316" i="84"/>
  <c r="BG316" i="84"/>
  <c r="BF46" i="84"/>
  <c r="BG46" i="84"/>
  <c r="BF214" i="84"/>
  <c r="BG214" i="84"/>
  <c r="AV489" i="84"/>
  <c r="AQ488" i="84"/>
  <c r="BS489" i="84"/>
  <c r="BF193" i="84"/>
  <c r="BG193" i="84"/>
  <c r="BF417" i="84"/>
  <c r="BG417" i="84"/>
  <c r="BF203" i="84"/>
  <c r="BG203" i="84"/>
  <c r="BE624" i="84"/>
  <c r="BF598" i="84"/>
  <c r="BG598" i="84"/>
  <c r="L478" i="84"/>
  <c r="AM479" i="84"/>
  <c r="AM478" i="84" s="1"/>
  <c r="AI479" i="84"/>
  <c r="AI478" i="84" s="1"/>
  <c r="AF479" i="84"/>
  <c r="AF408" i="84"/>
  <c r="AQ409" i="84"/>
  <c r="BF141" i="84"/>
  <c r="BG141" i="84"/>
  <c r="BF92" i="84"/>
  <c r="BG92" i="84"/>
  <c r="BF55" i="84"/>
  <c r="BG55" i="84"/>
  <c r="AV15" i="84"/>
  <c r="AQ14" i="84"/>
  <c r="BS15" i="84"/>
  <c r="AV523" i="84"/>
  <c r="AQ522" i="84"/>
  <c r="BS523" i="84"/>
  <c r="BF212" i="84"/>
  <c r="BG212" i="84"/>
  <c r="BF159" i="84"/>
  <c r="BG159" i="84"/>
  <c r="BF192" i="84"/>
  <c r="BG192" i="84"/>
  <c r="BF533" i="84"/>
  <c r="BG533" i="84"/>
  <c r="AF85" i="84"/>
  <c r="AQ86" i="84"/>
  <c r="AF268" i="84"/>
  <c r="AQ269" i="84"/>
  <c r="BS270" i="84"/>
  <c r="BX270" i="84" s="1"/>
  <c r="AV270" i="84"/>
  <c r="L208" i="84"/>
  <c r="AM209" i="84"/>
  <c r="AM208" i="84" s="1"/>
  <c r="AF209" i="84"/>
  <c r="BF42" i="84"/>
  <c r="BG42" i="84"/>
  <c r="AV433" i="84"/>
  <c r="BS433" i="84"/>
  <c r="BX433" i="84" s="1"/>
  <c r="AH624" i="84"/>
  <c r="BF277" i="84"/>
  <c r="BG277" i="84"/>
  <c r="BF425" i="84"/>
  <c r="BG425" i="84"/>
  <c r="AM398" i="84"/>
  <c r="BF499" i="84"/>
  <c r="BG499" i="84"/>
  <c r="BF325" i="84"/>
  <c r="BG325" i="84"/>
  <c r="AQ65" i="84"/>
  <c r="AF64" i="84"/>
  <c r="L293" i="84"/>
  <c r="L287" i="84" s="1"/>
  <c r="AM294" i="84"/>
  <c r="AM293" i="84" s="1"/>
  <c r="AM287" i="84" s="1"/>
  <c r="AF294" i="84"/>
  <c r="BF150" i="84"/>
  <c r="BG150" i="84"/>
  <c r="BX70" i="84"/>
  <c r="L30" i="84"/>
  <c r="AI31" i="84"/>
  <c r="AI30" i="84" s="1"/>
  <c r="AI29" i="84" s="1"/>
  <c r="AI10" i="84" s="1"/>
  <c r="AF31" i="84"/>
  <c r="AM31" i="84"/>
  <c r="AM30" i="84" s="1"/>
  <c r="BF20" i="84"/>
  <c r="BG20" i="84"/>
  <c r="BF438" i="84"/>
  <c r="BG438" i="84"/>
  <c r="BF155" i="84"/>
  <c r="BG155" i="84"/>
  <c r="L398" i="84"/>
  <c r="BX564" i="84"/>
  <c r="AQ12" i="84"/>
  <c r="AF11" i="84"/>
  <c r="BF134" i="84"/>
  <c r="BG134" i="84"/>
  <c r="BF550" i="84"/>
  <c r="BG550" i="84"/>
  <c r="AQ594" i="84"/>
  <c r="AF593" i="84"/>
  <c r="BF70" i="84"/>
  <c r="BG70" i="84"/>
  <c r="BF109" i="84"/>
  <c r="BG109" i="84"/>
  <c r="BF497" i="84"/>
  <c r="BG497" i="84"/>
  <c r="BF494" i="84"/>
  <c r="BG494" i="84"/>
  <c r="AQ400" i="84"/>
  <c r="AF399" i="84"/>
  <c r="AF398" i="84" s="1"/>
  <c r="BF564" i="84"/>
  <c r="BG564" i="84"/>
  <c r="L281" i="84"/>
  <c r="AM282" i="84"/>
  <c r="AM281" i="84" s="1"/>
  <c r="AF282" i="84"/>
  <c r="AM458" i="84"/>
  <c r="L456" i="84"/>
  <c r="AQ515" i="84"/>
  <c r="AV516" i="84"/>
  <c r="BS516" i="84"/>
  <c r="AF508" i="84"/>
  <c r="AF507" i="84" s="1"/>
  <c r="AQ509" i="84"/>
  <c r="AF194" i="84"/>
  <c r="AQ195" i="84"/>
  <c r="L554" i="84"/>
  <c r="AM555" i="84"/>
  <c r="BF472" i="84"/>
  <c r="BG472" i="84"/>
  <c r="BF261" i="84"/>
  <c r="BG261" i="84"/>
  <c r="BF137" i="84"/>
  <c r="BG137" i="84"/>
  <c r="BF184" i="84"/>
  <c r="BG184" i="84"/>
  <c r="BF607" i="84"/>
  <c r="BG607" i="84"/>
  <c r="BF525" i="84"/>
  <c r="BG525" i="84"/>
  <c r="BF410" i="84"/>
  <c r="BG410" i="84"/>
  <c r="AF547" i="84"/>
  <c r="AQ548" i="84"/>
  <c r="BF429" i="84"/>
  <c r="BG429" i="84"/>
  <c r="BF446" i="84"/>
  <c r="BG446" i="84"/>
  <c r="BF524" i="84"/>
  <c r="BG524" i="84"/>
  <c r="K553" i="84"/>
  <c r="K507" i="84" s="1"/>
  <c r="K475" i="84" s="1"/>
  <c r="AF476" i="84"/>
  <c r="AQ477" i="84"/>
  <c r="BF233" i="84"/>
  <c r="BG233" i="84"/>
  <c r="AQ130" i="84"/>
  <c r="BS131" i="84"/>
  <c r="AV131" i="84"/>
  <c r="BF107" i="84"/>
  <c r="BG107" i="84"/>
  <c r="BF447" i="84"/>
  <c r="BG447" i="84"/>
  <c r="BF124" i="84"/>
  <c r="BG124" i="84"/>
  <c r="BF335" i="84"/>
  <c r="BG335" i="84"/>
  <c r="BF102" i="84"/>
  <c r="BG102" i="84"/>
  <c r="BF317" i="84"/>
  <c r="BG317" i="84"/>
  <c r="BF491" i="84"/>
  <c r="BG491" i="84"/>
  <c r="BF111" i="84"/>
  <c r="BG111" i="84"/>
  <c r="BS206" i="84"/>
  <c r="BX206" i="84" s="1"/>
  <c r="AV206" i="84"/>
  <c r="AQ170" i="84"/>
  <c r="AF169" i="84"/>
  <c r="K426" i="84"/>
  <c r="K422" i="84" s="1"/>
  <c r="BS457" i="84"/>
  <c r="AV457" i="84"/>
  <c r="AF43" i="84"/>
  <c r="AQ44" i="84"/>
  <c r="AM71" i="84"/>
  <c r="AM69" i="84" s="1"/>
  <c r="AM63" i="84" s="1"/>
  <c r="AF71" i="84"/>
  <c r="L69" i="84"/>
  <c r="L63" i="84" s="1"/>
  <c r="BF518" i="84"/>
  <c r="BG518" i="84"/>
  <c r="AF105" i="84"/>
  <c r="AQ106" i="84"/>
  <c r="BF380" i="84"/>
  <c r="BG380" i="84"/>
  <c r="AQ430" i="84"/>
  <c r="AV431" i="84"/>
  <c r="BS431" i="84"/>
  <c r="BF561" i="84"/>
  <c r="BG561" i="84"/>
  <c r="AF423" i="84"/>
  <c r="AQ424" i="84"/>
  <c r="BF126" i="84"/>
  <c r="BG126" i="84"/>
  <c r="L427" i="84"/>
  <c r="L426" i="84" s="1"/>
  <c r="L422" i="84" s="1"/>
  <c r="AM428" i="84"/>
  <c r="AM427" i="84" s="1"/>
  <c r="AF428" i="84"/>
  <c r="AI428" i="84"/>
  <c r="AI427" i="84" s="1"/>
  <c r="AI426" i="84" s="1"/>
  <c r="AI422" i="84" s="1"/>
  <c r="BF245" i="84"/>
  <c r="BG245" i="84"/>
  <c r="BG349" i="84" l="1"/>
  <c r="BF349" i="84"/>
  <c r="AI475" i="84"/>
  <c r="AQ530" i="84"/>
  <c r="BS531" i="84"/>
  <c r="AI624" i="84"/>
  <c r="AM274" i="84"/>
  <c r="BG133" i="84"/>
  <c r="BF133" i="84"/>
  <c r="L274" i="84"/>
  <c r="AQ593" i="84"/>
  <c r="BS594" i="84"/>
  <c r="AV594" i="84"/>
  <c r="BS96" i="84"/>
  <c r="AQ95" i="84"/>
  <c r="AV96" i="84"/>
  <c r="BS505" i="84"/>
  <c r="AQ504" i="84"/>
  <c r="AV505" i="84"/>
  <c r="BF206" i="84"/>
  <c r="BG206" i="84"/>
  <c r="BS424" i="84"/>
  <c r="AV424" i="84"/>
  <c r="AQ423" i="84"/>
  <c r="AV509" i="84"/>
  <c r="AQ508" i="84"/>
  <c r="BS509" i="84"/>
  <c r="BF433" i="84"/>
  <c r="BG433" i="84"/>
  <c r="AQ294" i="84"/>
  <c r="AF293" i="84"/>
  <c r="AF287" i="84" s="1"/>
  <c r="AV14" i="84"/>
  <c r="BF15" i="84"/>
  <c r="BF14" i="84" s="1"/>
  <c r="BG15" i="84"/>
  <c r="BG14" i="84" s="1"/>
  <c r="AV119" i="84"/>
  <c r="AQ118" i="84"/>
  <c r="BS119" i="84"/>
  <c r="AQ71" i="84"/>
  <c r="AF69" i="84"/>
  <c r="AF63" i="84" s="1"/>
  <c r="BS400" i="84"/>
  <c r="AV400" i="84"/>
  <c r="AQ399" i="84"/>
  <c r="AV65" i="84"/>
  <c r="BS65" i="84"/>
  <c r="AQ64" i="84"/>
  <c r="AQ143" i="84"/>
  <c r="AV144" i="84"/>
  <c r="BS144" i="84"/>
  <c r="BX516" i="84"/>
  <c r="BX515" i="84" s="1"/>
  <c r="BS515" i="84"/>
  <c r="AF448" i="84"/>
  <c r="AQ449" i="84"/>
  <c r="AF439" i="84"/>
  <c r="AQ440" i="84"/>
  <c r="BS44" i="84"/>
  <c r="AV44" i="84"/>
  <c r="AQ43" i="84"/>
  <c r="BF516" i="84"/>
  <c r="BF515" i="84" s="1"/>
  <c r="AV515" i="84"/>
  <c r="BG516" i="84"/>
  <c r="BG515" i="84" s="1"/>
  <c r="AM29" i="84"/>
  <c r="AQ209" i="84"/>
  <c r="AF208" i="84"/>
  <c r="AQ602" i="84"/>
  <c r="AF601" i="84"/>
  <c r="AF483" i="84"/>
  <c r="AQ484" i="84"/>
  <c r="BX25" i="84"/>
  <c r="BX24" i="84" s="1"/>
  <c r="BS24" i="84"/>
  <c r="AF587" i="84"/>
  <c r="BS430" i="84"/>
  <c r="BX431" i="84"/>
  <c r="BX430" i="84" s="1"/>
  <c r="AV130" i="84"/>
  <c r="BF131" i="84"/>
  <c r="BF130" i="84" s="1"/>
  <c r="BG131" i="84"/>
  <c r="BG130" i="84" s="1"/>
  <c r="AQ31" i="84"/>
  <c r="AF30" i="84"/>
  <c r="AV530" i="84"/>
  <c r="BF531" i="84"/>
  <c r="BF530" i="84" s="1"/>
  <c r="BG531" i="84"/>
  <c r="BG530" i="84" s="1"/>
  <c r="BF25" i="84"/>
  <c r="BF24" i="84" s="1"/>
  <c r="AV24" i="84"/>
  <c r="BG25" i="84"/>
  <c r="BG24" i="84" s="1"/>
  <c r="AQ566" i="84"/>
  <c r="AM563" i="84"/>
  <c r="AV451" i="84"/>
  <c r="BF452" i="84"/>
  <c r="BF451" i="84" s="1"/>
  <c r="BG452" i="84"/>
  <c r="BG451" i="84" s="1"/>
  <c r="AV589" i="84"/>
  <c r="AQ588" i="84"/>
  <c r="BS589" i="84"/>
  <c r="BF489" i="84"/>
  <c r="BF488" i="84" s="1"/>
  <c r="AV488" i="84"/>
  <c r="BG489" i="84"/>
  <c r="BG488" i="84" s="1"/>
  <c r="BF431" i="84"/>
  <c r="AV430" i="84"/>
  <c r="BG431" i="84"/>
  <c r="BG430" i="84" s="1"/>
  <c r="BF457" i="84"/>
  <c r="BG457" i="84"/>
  <c r="BX131" i="84"/>
  <c r="BX130" i="84" s="1"/>
  <c r="BS130" i="84"/>
  <c r="AQ547" i="84"/>
  <c r="AV548" i="84"/>
  <c r="BS548" i="84"/>
  <c r="BS530" i="84"/>
  <c r="BX531" i="84"/>
  <c r="BX530" i="84" s="1"/>
  <c r="BS451" i="84"/>
  <c r="BX452" i="84"/>
  <c r="BX451" i="84" s="1"/>
  <c r="BX457" i="84"/>
  <c r="AQ458" i="84"/>
  <c r="AM456" i="84"/>
  <c r="AM426" i="84" s="1"/>
  <c r="AM422" i="84" s="1"/>
  <c r="K624" i="84"/>
  <c r="L29" i="84"/>
  <c r="BF270" i="84"/>
  <c r="BG270" i="84"/>
  <c r="BX523" i="84"/>
  <c r="BX522" i="84" s="1"/>
  <c r="BS522" i="84"/>
  <c r="BS22" i="84"/>
  <c r="BX23" i="84"/>
  <c r="BX22" i="84" s="1"/>
  <c r="AQ444" i="84"/>
  <c r="AF443" i="84"/>
  <c r="BS289" i="84"/>
  <c r="AQ288" i="84"/>
  <c r="AV289" i="84"/>
  <c r="BS156" i="84"/>
  <c r="BX157" i="84"/>
  <c r="BX156" i="84" s="1"/>
  <c r="BF157" i="84"/>
  <c r="BF156" i="84" s="1"/>
  <c r="AV156" i="84"/>
  <c r="BG157" i="84"/>
  <c r="BG156" i="84" s="1"/>
  <c r="AV12" i="84"/>
  <c r="AQ11" i="84"/>
  <c r="BS12" i="84"/>
  <c r="AQ521" i="84"/>
  <c r="BF23" i="84"/>
  <c r="BF22" i="84" s="1"/>
  <c r="AV22" i="84"/>
  <c r="BG23" i="84"/>
  <c r="BG22" i="84" s="1"/>
  <c r="AQ282" i="84"/>
  <c r="AF281" i="84"/>
  <c r="AV269" i="84"/>
  <c r="BS269" i="84"/>
  <c r="AQ268" i="84"/>
  <c r="AV522" i="84"/>
  <c r="BF523" i="84"/>
  <c r="BF522" i="84" s="1"/>
  <c r="BG523" i="84"/>
  <c r="BG522" i="84" s="1"/>
  <c r="AV409" i="84"/>
  <c r="AQ408" i="84"/>
  <c r="BS409" i="84"/>
  <c r="AF74" i="84"/>
  <c r="AF73" i="84" s="1"/>
  <c r="AQ75" i="84"/>
  <c r="AQ169" i="84"/>
  <c r="BS170" i="84"/>
  <c r="AV170" i="84"/>
  <c r="AQ194" i="84"/>
  <c r="BS195" i="84"/>
  <c r="AV195" i="84"/>
  <c r="AF427" i="84"/>
  <c r="AQ428" i="84"/>
  <c r="BS106" i="84"/>
  <c r="AV106" i="84"/>
  <c r="AQ105" i="84"/>
  <c r="BS477" i="84"/>
  <c r="AV477" i="84"/>
  <c r="AQ476" i="84"/>
  <c r="AM554" i="84"/>
  <c r="AM553" i="84" s="1"/>
  <c r="AM507" i="84" s="1"/>
  <c r="AM475" i="84" s="1"/>
  <c r="AQ555" i="84"/>
  <c r="BX15" i="84"/>
  <c r="BX14" i="84" s="1"/>
  <c r="BS14" i="84"/>
  <c r="BX489" i="84"/>
  <c r="BX488" i="84" s="1"/>
  <c r="BS488" i="84"/>
  <c r="AQ180" i="84"/>
  <c r="BS181" i="84"/>
  <c r="AV181" i="84"/>
  <c r="AQ487" i="84"/>
  <c r="AF486" i="84"/>
  <c r="AF485" i="84" s="1"/>
  <c r="L553" i="84"/>
  <c r="L507" i="84" s="1"/>
  <c r="L475" i="84" s="1"/>
  <c r="AV86" i="84"/>
  <c r="AQ85" i="84"/>
  <c r="BS86" i="84"/>
  <c r="AQ479" i="84"/>
  <c r="AF478" i="84"/>
  <c r="AF475" i="84" s="1"/>
  <c r="AV276" i="84"/>
  <c r="AQ275" i="84"/>
  <c r="BS276" i="84"/>
  <c r="BF430" i="84" l="1"/>
  <c r="AM10" i="84"/>
  <c r="BS521" i="84"/>
  <c r="BG521" i="84"/>
  <c r="BF521" i="84"/>
  <c r="AV521" i="84"/>
  <c r="L10" i="84"/>
  <c r="L624" i="84" s="1"/>
  <c r="AF274" i="84"/>
  <c r="AV555" i="84"/>
  <c r="AQ554" i="84"/>
  <c r="BS555" i="84"/>
  <c r="BS169" i="84"/>
  <c r="BX170" i="84"/>
  <c r="BX169" i="84" s="1"/>
  <c r="BS282" i="84"/>
  <c r="AQ281" i="84"/>
  <c r="AV282" i="84"/>
  <c r="AV288" i="84"/>
  <c r="BF289" i="84"/>
  <c r="BF288" i="84" s="1"/>
  <c r="BG289" i="84"/>
  <c r="BG288" i="84" s="1"/>
  <c r="BS64" i="84"/>
  <c r="BX65" i="84"/>
  <c r="BX64" i="84" s="1"/>
  <c r="BS458" i="84"/>
  <c r="AV458" i="84"/>
  <c r="AQ456" i="84"/>
  <c r="BF65" i="84"/>
  <c r="BF64" i="84" s="1"/>
  <c r="AV64" i="84"/>
  <c r="BG65" i="84"/>
  <c r="BG64" i="84" s="1"/>
  <c r="AV294" i="84"/>
  <c r="AQ293" i="84"/>
  <c r="AQ287" i="84" s="1"/>
  <c r="BS294" i="84"/>
  <c r="AV504" i="84"/>
  <c r="BF505" i="84"/>
  <c r="BF504" i="84" s="1"/>
  <c r="BG505" i="84"/>
  <c r="BG504" i="84" s="1"/>
  <c r="AV85" i="84"/>
  <c r="BF86" i="84"/>
  <c r="BF85" i="84" s="1"/>
  <c r="BG86" i="84"/>
  <c r="BG85" i="84" s="1"/>
  <c r="AV268" i="84"/>
  <c r="BF269" i="84"/>
  <c r="BF268" i="84" s="1"/>
  <c r="BG269" i="84"/>
  <c r="BG268" i="84" s="1"/>
  <c r="AQ74" i="84"/>
  <c r="AQ73" i="84" s="1"/>
  <c r="AV75" i="84"/>
  <c r="BS75" i="84"/>
  <c r="BX289" i="84"/>
  <c r="BX288" i="84" s="1"/>
  <c r="BS288" i="84"/>
  <c r="BS566" i="84"/>
  <c r="AV566" i="84"/>
  <c r="AQ563" i="84"/>
  <c r="AV43" i="84"/>
  <c r="BF44" i="84"/>
  <c r="BF43" i="84" s="1"/>
  <c r="BG44" i="84"/>
  <c r="BG43" i="84" s="1"/>
  <c r="AQ398" i="84"/>
  <c r="AV487" i="84"/>
  <c r="BS487" i="84"/>
  <c r="AQ486" i="84"/>
  <c r="AQ485" i="84" s="1"/>
  <c r="AV476" i="84"/>
  <c r="BF477" i="84"/>
  <c r="BF476" i="84" s="1"/>
  <c r="BG477" i="84"/>
  <c r="BG476" i="84" s="1"/>
  <c r="BS43" i="84"/>
  <c r="BX44" i="84"/>
  <c r="BX43" i="84" s="1"/>
  <c r="AV399" i="84"/>
  <c r="BF400" i="84"/>
  <c r="BF399" i="84" s="1"/>
  <c r="BG400" i="84"/>
  <c r="BG399" i="84" s="1"/>
  <c r="BS504" i="84"/>
  <c r="BX505" i="84"/>
  <c r="BX504" i="84" s="1"/>
  <c r="BF181" i="84"/>
  <c r="BF180" i="84" s="1"/>
  <c r="AV180" i="84"/>
  <c r="BG181" i="84"/>
  <c r="BG180" i="84" s="1"/>
  <c r="BS476" i="84"/>
  <c r="BX477" i="84"/>
  <c r="BX476" i="84" s="1"/>
  <c r="BS408" i="84"/>
  <c r="BX409" i="84"/>
  <c r="BX408" i="84" s="1"/>
  <c r="BS444" i="84"/>
  <c r="AV444" i="84"/>
  <c r="AQ443" i="84"/>
  <c r="AV440" i="84"/>
  <c r="BS440" i="84"/>
  <c r="AQ439" i="84"/>
  <c r="BX400" i="84"/>
  <c r="BX399" i="84" s="1"/>
  <c r="BS399" i="84"/>
  <c r="AV95" i="84"/>
  <c r="BF96" i="84"/>
  <c r="BF95" i="84" s="1"/>
  <c r="BG96" i="84"/>
  <c r="BG95" i="84" s="1"/>
  <c r="BX276" i="84"/>
  <c r="BX275" i="84" s="1"/>
  <c r="BS275" i="84"/>
  <c r="BX181" i="84"/>
  <c r="BX180" i="84" s="1"/>
  <c r="BS180" i="84"/>
  <c r="AV484" i="84"/>
  <c r="AQ483" i="84"/>
  <c r="BS484" i="84"/>
  <c r="AV169" i="84"/>
  <c r="BF170" i="84"/>
  <c r="BF169" i="84" s="1"/>
  <c r="BG170" i="84"/>
  <c r="BG169" i="84" s="1"/>
  <c r="BF106" i="84"/>
  <c r="BF105" i="84" s="1"/>
  <c r="AV105" i="84"/>
  <c r="BG106" i="84"/>
  <c r="BG105" i="84" s="1"/>
  <c r="BF409" i="84"/>
  <c r="BF408" i="84" s="1"/>
  <c r="AV408" i="84"/>
  <c r="BG409" i="84"/>
  <c r="BG408" i="84" s="1"/>
  <c r="BX12" i="84"/>
  <c r="BX11" i="84" s="1"/>
  <c r="BS11" i="84"/>
  <c r="BS449" i="84"/>
  <c r="AQ448" i="84"/>
  <c r="AV449" i="84"/>
  <c r="BS71" i="84"/>
  <c r="AV71" i="84"/>
  <c r="AQ69" i="84"/>
  <c r="AQ63" i="84" s="1"/>
  <c r="BX509" i="84"/>
  <c r="BX508" i="84" s="1"/>
  <c r="BS508" i="84"/>
  <c r="BX96" i="84"/>
  <c r="BX95" i="84" s="1"/>
  <c r="BS95" i="84"/>
  <c r="BF276" i="84"/>
  <c r="BF275" i="84" s="1"/>
  <c r="AV275" i="84"/>
  <c r="BG276" i="84"/>
  <c r="BG275" i="84" s="1"/>
  <c r="BX106" i="84"/>
  <c r="BX105" i="84" s="1"/>
  <c r="BS105" i="84"/>
  <c r="AV593" i="84"/>
  <c r="BF594" i="84"/>
  <c r="BF593" i="84" s="1"/>
  <c r="BG594" i="84"/>
  <c r="BG593" i="84" s="1"/>
  <c r="BS428" i="84"/>
  <c r="AV428" i="84"/>
  <c r="AQ427" i="84"/>
  <c r="AV11" i="84"/>
  <c r="BF12" i="84"/>
  <c r="BF11" i="84" s="1"/>
  <c r="BG12" i="84"/>
  <c r="BG11" i="84" s="1"/>
  <c r="BX521" i="84"/>
  <c r="AQ601" i="84"/>
  <c r="AQ587" i="84" s="1"/>
  <c r="BS602" i="84"/>
  <c r="AV602" i="84"/>
  <c r="BS118" i="84"/>
  <c r="BX119" i="84"/>
  <c r="BX118" i="84" s="1"/>
  <c r="BF509" i="84"/>
  <c r="BF508" i="84" s="1"/>
  <c r="AV508" i="84"/>
  <c r="BG509" i="84"/>
  <c r="BG508" i="84" s="1"/>
  <c r="BX594" i="84"/>
  <c r="BX593" i="84" s="1"/>
  <c r="BS593" i="84"/>
  <c r="AV479" i="84"/>
  <c r="BS479" i="84"/>
  <c r="AQ478" i="84"/>
  <c r="AF426" i="84"/>
  <c r="AF422" i="84" s="1"/>
  <c r="BS547" i="84"/>
  <c r="BX548" i="84"/>
  <c r="BX547" i="84" s="1"/>
  <c r="BX589" i="84"/>
  <c r="BX588" i="84" s="1"/>
  <c r="BS588" i="84"/>
  <c r="AF29" i="84"/>
  <c r="BS85" i="84"/>
  <c r="BX86" i="84"/>
  <c r="BX85" i="84" s="1"/>
  <c r="AV194" i="84"/>
  <c r="BF195" i="84"/>
  <c r="BF194" i="84" s="1"/>
  <c r="BG195" i="84"/>
  <c r="BG194" i="84" s="1"/>
  <c r="BF548" i="84"/>
  <c r="BF547" i="84" s="1"/>
  <c r="AV547" i="84"/>
  <c r="BG548" i="84"/>
  <c r="BG547" i="84" s="1"/>
  <c r="BS31" i="84"/>
  <c r="AV31" i="84"/>
  <c r="AQ30" i="84"/>
  <c r="AV209" i="84"/>
  <c r="BS209" i="84"/>
  <c r="AQ208" i="84"/>
  <c r="BX144" i="84"/>
  <c r="BX143" i="84" s="1"/>
  <c r="BS143" i="84"/>
  <c r="BF119" i="84"/>
  <c r="BF118" i="84" s="1"/>
  <c r="AV118" i="84"/>
  <c r="BG119" i="84"/>
  <c r="BG118" i="84" s="1"/>
  <c r="AV423" i="84"/>
  <c r="BF424" i="84"/>
  <c r="BF423" i="84" s="1"/>
  <c r="BG424" i="84"/>
  <c r="BG423" i="84" s="1"/>
  <c r="BX195" i="84"/>
  <c r="BX194" i="84" s="1"/>
  <c r="BS194" i="84"/>
  <c r="BX269" i="84"/>
  <c r="BX268" i="84" s="1"/>
  <c r="BS268" i="84"/>
  <c r="BF589" i="84"/>
  <c r="BF588" i="84" s="1"/>
  <c r="AV588" i="84"/>
  <c r="BG589" i="84"/>
  <c r="BG588" i="84" s="1"/>
  <c r="AM624" i="84"/>
  <c r="BF144" i="84"/>
  <c r="BF143" i="84" s="1"/>
  <c r="AV143" i="84"/>
  <c r="BG144" i="84"/>
  <c r="BG143" i="84" s="1"/>
  <c r="BX424" i="84"/>
  <c r="BX423" i="84" s="1"/>
  <c r="BS423" i="84"/>
  <c r="AQ426" i="84" l="1"/>
  <c r="AQ422" i="84" s="1"/>
  <c r="AF10" i="84"/>
  <c r="AF624" i="84" s="1"/>
  <c r="AQ274" i="84"/>
  <c r="BS74" i="84"/>
  <c r="BS73" i="84" s="1"/>
  <c r="BX75" i="84"/>
  <c r="BX74" i="84" s="1"/>
  <c r="BX73" i="84" s="1"/>
  <c r="BS478" i="84"/>
  <c r="BX479" i="84"/>
  <c r="BX478" i="84" s="1"/>
  <c r="BG587" i="84"/>
  <c r="BF428" i="84"/>
  <c r="BF427" i="84" s="1"/>
  <c r="AV427" i="84"/>
  <c r="BG428" i="84"/>
  <c r="BG427" i="84" s="1"/>
  <c r="BS486" i="84"/>
  <c r="BS485" i="84" s="1"/>
  <c r="BX487" i="84"/>
  <c r="BX486" i="84" s="1"/>
  <c r="BX485" i="84" s="1"/>
  <c r="AV74" i="84"/>
  <c r="AV73" i="84" s="1"/>
  <c r="BF75" i="84"/>
  <c r="BF74" i="84" s="1"/>
  <c r="BF73" i="84" s="1"/>
  <c r="BG75" i="84"/>
  <c r="BG74" i="84" s="1"/>
  <c r="BG73" i="84" s="1"/>
  <c r="BF294" i="84"/>
  <c r="BF293" i="84" s="1"/>
  <c r="BF287" i="84" s="1"/>
  <c r="AV293" i="84"/>
  <c r="BG294" i="84"/>
  <c r="BG293" i="84" s="1"/>
  <c r="BG287" i="84" s="1"/>
  <c r="BG274" i="84" s="1"/>
  <c r="AV287" i="84"/>
  <c r="BS63" i="84"/>
  <c r="BS293" i="84"/>
  <c r="BS287" i="84" s="1"/>
  <c r="BX294" i="84"/>
  <c r="BX293" i="84" s="1"/>
  <c r="BX287" i="84" s="1"/>
  <c r="BS427" i="84"/>
  <c r="BX428" i="84"/>
  <c r="BX427" i="84" s="1"/>
  <c r="BF487" i="84"/>
  <c r="BF486" i="84" s="1"/>
  <c r="BF485" i="84" s="1"/>
  <c r="AV486" i="84"/>
  <c r="AV485" i="84" s="1"/>
  <c r="BG487" i="84"/>
  <c r="BG486" i="84" s="1"/>
  <c r="BG485" i="84" s="1"/>
  <c r="AV281" i="84"/>
  <c r="BF282" i="84"/>
  <c r="BF281" i="84" s="1"/>
  <c r="BG282" i="84"/>
  <c r="BG281" i="84" s="1"/>
  <c r="BS398" i="84"/>
  <c r="BF479" i="84"/>
  <c r="BF478" i="84" s="1"/>
  <c r="AV478" i="84"/>
  <c r="BG479" i="84"/>
  <c r="BG478" i="84" s="1"/>
  <c r="BS208" i="84"/>
  <c r="BX209" i="84"/>
  <c r="BX208" i="84" s="1"/>
  <c r="BF71" i="84"/>
  <c r="BF69" i="84" s="1"/>
  <c r="BG71" i="84"/>
  <c r="BG69" i="84" s="1"/>
  <c r="AV69" i="84"/>
  <c r="BX398" i="84"/>
  <c r="BX282" i="84"/>
  <c r="BX281" i="84" s="1"/>
  <c r="BS281" i="84"/>
  <c r="AV208" i="84"/>
  <c r="BF209" i="84"/>
  <c r="BF208" i="84" s="1"/>
  <c r="BG209" i="84"/>
  <c r="BG208" i="84" s="1"/>
  <c r="BX71" i="84"/>
  <c r="BX69" i="84" s="1"/>
  <c r="BS69" i="84"/>
  <c r="AQ29" i="84"/>
  <c r="AQ10" i="84" s="1"/>
  <c r="AV448" i="84"/>
  <c r="BF449" i="84"/>
  <c r="BF448" i="84" s="1"/>
  <c r="BG449" i="84"/>
  <c r="BG448" i="84" s="1"/>
  <c r="BS439" i="84"/>
  <c r="BX440" i="84"/>
  <c r="BX439" i="84" s="1"/>
  <c r="BG398" i="84"/>
  <c r="AV30" i="84"/>
  <c r="BF31" i="84"/>
  <c r="BF30" i="84" s="1"/>
  <c r="BG31" i="84"/>
  <c r="BG30" i="84" s="1"/>
  <c r="BF602" i="84"/>
  <c r="BF601" i="84" s="1"/>
  <c r="BF587" i="84" s="1"/>
  <c r="AV601" i="84"/>
  <c r="AV587" i="84" s="1"/>
  <c r="BG602" i="84"/>
  <c r="BG601" i="84" s="1"/>
  <c r="BS483" i="84"/>
  <c r="BX484" i="84"/>
  <c r="BX483" i="84" s="1"/>
  <c r="BF440" i="84"/>
  <c r="BF439" i="84" s="1"/>
  <c r="AV439" i="84"/>
  <c r="BG440" i="84"/>
  <c r="BG439" i="84" s="1"/>
  <c r="BF398" i="84"/>
  <c r="BF458" i="84"/>
  <c r="BF456" i="84" s="1"/>
  <c r="BG458" i="84"/>
  <c r="BG456" i="84" s="1"/>
  <c r="AV456" i="84"/>
  <c r="BS554" i="84"/>
  <c r="BX555" i="84"/>
  <c r="BX554" i="84" s="1"/>
  <c r="BS30" i="84"/>
  <c r="BX31" i="84"/>
  <c r="BX30" i="84" s="1"/>
  <c r="BX602" i="84"/>
  <c r="BX601" i="84" s="1"/>
  <c r="BX587" i="84" s="1"/>
  <c r="BS601" i="84"/>
  <c r="BS587" i="84" s="1"/>
  <c r="BX449" i="84"/>
  <c r="BX448" i="84" s="1"/>
  <c r="BS448" i="84"/>
  <c r="AV398" i="84"/>
  <c r="BX458" i="84"/>
  <c r="BX456" i="84" s="1"/>
  <c r="BS456" i="84"/>
  <c r="AQ553" i="84"/>
  <c r="AQ507" i="84" s="1"/>
  <c r="AQ475" i="84" s="1"/>
  <c r="BF484" i="84"/>
  <c r="BF483" i="84" s="1"/>
  <c r="AV483" i="84"/>
  <c r="BG484" i="84"/>
  <c r="BG483" i="84" s="1"/>
  <c r="BF444" i="84"/>
  <c r="BF443" i="84" s="1"/>
  <c r="AV443" i="84"/>
  <c r="BG444" i="84"/>
  <c r="BG443" i="84" s="1"/>
  <c r="BF566" i="84"/>
  <c r="BF563" i="84" s="1"/>
  <c r="BG566" i="84"/>
  <c r="BG563" i="84" s="1"/>
  <c r="AV563" i="84"/>
  <c r="AV554" i="84"/>
  <c r="AV553" i="84" s="1"/>
  <c r="AV507" i="84" s="1"/>
  <c r="BF555" i="84"/>
  <c r="BF554" i="84" s="1"/>
  <c r="BF553" i="84" s="1"/>
  <c r="BF507" i="84" s="1"/>
  <c r="BG555" i="84"/>
  <c r="BG554" i="84" s="1"/>
  <c r="BX444" i="84"/>
  <c r="BX443" i="84" s="1"/>
  <c r="BS443" i="84"/>
  <c r="BX566" i="84"/>
  <c r="BX563" i="84" s="1"/>
  <c r="BS563" i="84"/>
  <c r="BS274" i="84" l="1"/>
  <c r="BS553" i="84"/>
  <c r="BS507" i="84" s="1"/>
  <c r="BG63" i="84"/>
  <c r="BX274" i="84"/>
  <c r="BX63" i="84"/>
  <c r="BF475" i="84"/>
  <c r="BF274" i="84"/>
  <c r="AV63" i="84"/>
  <c r="BF63" i="84"/>
  <c r="AV274" i="84"/>
  <c r="BS475" i="84"/>
  <c r="AV475" i="84"/>
  <c r="BX29" i="84"/>
  <c r="BX10" i="84" s="1"/>
  <c r="AQ624" i="84"/>
  <c r="BS29" i="84"/>
  <c r="BS10" i="84" s="1"/>
  <c r="BG553" i="84"/>
  <c r="BG507" i="84" s="1"/>
  <c r="BG475" i="84" s="1"/>
  <c r="BX553" i="84"/>
  <c r="BX507" i="84" s="1"/>
  <c r="BX475" i="84" s="1"/>
  <c r="BG29" i="84"/>
  <c r="BG10" i="84" s="1"/>
  <c r="BX426" i="84"/>
  <c r="BX422" i="84" s="1"/>
  <c r="BF29" i="84"/>
  <c r="BF10" i="84" s="1"/>
  <c r="BS426" i="84"/>
  <c r="BS422" i="84" s="1"/>
  <c r="AV29" i="84"/>
  <c r="AV10" i="84" s="1"/>
  <c r="BG426" i="84"/>
  <c r="BG422" i="84" s="1"/>
  <c r="AV426" i="84"/>
  <c r="AV422" i="84" s="1"/>
  <c r="BF426" i="84"/>
  <c r="BF422" i="84" s="1"/>
  <c r="AV624" i="84" l="1"/>
  <c r="BF624" i="84"/>
  <c r="BG624" i="84"/>
  <c r="BS624" i="84"/>
  <c r="BX624" i="84"/>
  <c r="L5" i="2" l="1"/>
  <c r="L6" i="2"/>
  <c r="L7" i="2"/>
  <c r="L8" i="2"/>
  <c r="L9" i="2"/>
  <c r="L10" i="2"/>
  <c r="L11" i="2"/>
  <c r="L12" i="2"/>
  <c r="L13" i="2"/>
  <c r="L14" i="2"/>
  <c r="L15" i="2"/>
  <c r="L4" i="2"/>
  <c r="U10" i="2" l="1"/>
  <c r="U6" i="2" l="1"/>
  <c r="U14" i="2" l="1"/>
  <c r="U12" i="2"/>
  <c r="U11" i="2"/>
  <c r="U13" i="2" l="1"/>
  <c r="U15" i="2"/>
  <c r="U9" i="2" l="1"/>
  <c r="U8" i="2"/>
  <c r="U5" i="2" l="1"/>
  <c r="U7" i="2" l="1"/>
  <c r="H11" i="12" l="1"/>
  <c r="O11" i="12"/>
  <c r="P11" i="12"/>
  <c r="Q11" i="12"/>
  <c r="R11" i="12"/>
  <c r="S11" i="12"/>
  <c r="T11" i="12"/>
  <c r="U11" i="12"/>
  <c r="V11" i="12"/>
  <c r="W11" i="12"/>
  <c r="X11" i="12"/>
  <c r="Y11" i="12"/>
  <c r="Z11" i="12"/>
  <c r="AA11" i="12"/>
  <c r="AB11" i="12"/>
  <c r="AC11" i="12"/>
  <c r="AD11" i="12"/>
  <c r="AF11" i="12"/>
  <c r="AV11" i="12"/>
  <c r="AW11" i="12"/>
  <c r="AX11" i="12"/>
  <c r="BA11" i="12"/>
  <c r="BB11" i="12"/>
  <c r="BC11" i="12"/>
  <c r="BE11" i="12"/>
  <c r="BF11" i="12"/>
  <c r="BJ11" i="12"/>
  <c r="BO11" i="12"/>
  <c r="BP11" i="12"/>
  <c r="BS11" i="12"/>
  <c r="BV11" i="12"/>
  <c r="BW11" i="12"/>
  <c r="BX11" i="12"/>
  <c r="CA11" i="12"/>
  <c r="CC11" i="12"/>
  <c r="CF11" i="12"/>
  <c r="CG11" i="12"/>
  <c r="CH11" i="12"/>
  <c r="CI11" i="12"/>
  <c r="CJ11" i="12"/>
  <c r="CK11" i="12"/>
  <c r="CL11" i="12"/>
  <c r="CM11" i="12"/>
  <c r="CN11" i="12"/>
  <c r="CO11" i="12"/>
  <c r="CP11" i="12"/>
  <c r="CS11" i="12"/>
  <c r="DA11" i="12"/>
  <c r="DB11" i="12"/>
  <c r="DC11" i="12"/>
  <c r="G11" i="12"/>
  <c r="CX12" i="12" l="1"/>
  <c r="CW12" i="12"/>
  <c r="CV12" i="12"/>
  <c r="CU12" i="12"/>
  <c r="CT12" i="12"/>
  <c r="CQ12" i="12"/>
  <c r="CB12" i="12"/>
  <c r="BU12" i="12"/>
  <c r="BT12" i="12"/>
  <c r="BD12" i="12"/>
  <c r="AL12" i="12"/>
  <c r="AE12" i="12"/>
  <c r="N12" i="12"/>
  <c r="A12" i="12"/>
  <c r="CD12" i="12" l="1"/>
  <c r="AN12" i="12"/>
  <c r="CR12" i="12"/>
  <c r="BQ12" i="12"/>
  <c r="BG12" i="12"/>
  <c r="I12" i="12"/>
  <c r="AQ12" i="12"/>
  <c r="CY12" i="12"/>
  <c r="BR12" i="12" l="1"/>
  <c r="AH12" i="12" s="1"/>
  <c r="AK12" i="12"/>
  <c r="AG12" i="12"/>
  <c r="J12" i="12"/>
  <c r="K12" i="12" s="1"/>
  <c r="AS12" i="12" s="1"/>
  <c r="AM12" i="12"/>
  <c r="AR12" i="12"/>
  <c r="CZ12" i="12"/>
  <c r="AP12" i="12" l="1"/>
  <c r="AI12" i="12"/>
  <c r="L12" i="12"/>
  <c r="AO12" i="12" s="1"/>
  <c r="AJ12" i="12" l="1"/>
  <c r="AE14" i="12" l="1"/>
  <c r="F6" i="71"/>
  <c r="N13" i="12" l="1"/>
  <c r="N11" i="12" l="1"/>
  <c r="AN13" i="12"/>
  <c r="AL23" i="12" l="1"/>
  <c r="AN11" i="12" l="1"/>
  <c r="AL15" i="12"/>
  <c r="AL14" i="12" s="1"/>
  <c r="AY11" i="12" l="1"/>
  <c r="AY3" i="2" l="1"/>
  <c r="AX3" i="2"/>
  <c r="AZ4" i="2" l="1"/>
  <c r="BY11" i="12" l="1"/>
  <c r="BA3" i="2" l="1"/>
  <c r="BB3" i="2" l="1"/>
  <c r="A23" i="12" l="1"/>
  <c r="A15" i="12"/>
  <c r="B14" i="12" l="1"/>
  <c r="H22" i="12"/>
  <c r="P22" i="12"/>
  <c r="Q22" i="12"/>
  <c r="R22" i="12"/>
  <c r="S22" i="12"/>
  <c r="T22" i="12"/>
  <c r="U22" i="12"/>
  <c r="V22" i="12"/>
  <c r="W22" i="12"/>
  <c r="X22" i="12"/>
  <c r="Y22" i="12"/>
  <c r="Z22" i="12"/>
  <c r="AA22" i="12"/>
  <c r="AB22" i="12"/>
  <c r="AC22" i="12"/>
  <c r="AD22" i="12"/>
  <c r="AF22" i="12"/>
  <c r="AV22" i="12"/>
  <c r="AW22" i="12"/>
  <c r="AX22" i="12"/>
  <c r="BA22" i="12"/>
  <c r="BB22" i="12"/>
  <c r="BC22" i="12"/>
  <c r="BE22" i="12"/>
  <c r="BF22" i="12"/>
  <c r="BJ22" i="12"/>
  <c r="BO22" i="12"/>
  <c r="BP22" i="12"/>
  <c r="BS22" i="12"/>
  <c r="BU22" i="12"/>
  <c r="BV22" i="12"/>
  <c r="BW22" i="12"/>
  <c r="BX22" i="12"/>
  <c r="CA22" i="12"/>
  <c r="CC22" i="12"/>
  <c r="CF22" i="12"/>
  <c r="CG22" i="12"/>
  <c r="CH22" i="12"/>
  <c r="CI22" i="12"/>
  <c r="CJ22" i="12"/>
  <c r="CK22" i="12"/>
  <c r="CL22" i="12"/>
  <c r="CM22" i="12"/>
  <c r="CN22" i="12"/>
  <c r="CO22" i="12"/>
  <c r="CP22" i="12"/>
  <c r="CS22" i="12"/>
  <c r="F3" i="2" l="1"/>
  <c r="G3" i="2"/>
  <c r="H3" i="2"/>
  <c r="I3" i="2"/>
  <c r="J3" i="2"/>
  <c r="K3" i="2"/>
  <c r="M3" i="2"/>
  <c r="N3" i="2"/>
  <c r="O3" i="2"/>
  <c r="P3" i="2"/>
  <c r="Q3" i="2"/>
  <c r="R3" i="2"/>
  <c r="S3" i="2"/>
  <c r="T3" i="2"/>
  <c r="V3" i="2"/>
  <c r="W3" i="2"/>
  <c r="Y3" i="2"/>
  <c r="AA3" i="2"/>
  <c r="AB3" i="2"/>
  <c r="AC3" i="2"/>
  <c r="AD3" i="2"/>
  <c r="AE3" i="2"/>
  <c r="AG3" i="2"/>
  <c r="AH3" i="2"/>
  <c r="AI3" i="2"/>
  <c r="AJ3" i="2"/>
  <c r="AK3" i="2"/>
  <c r="AL3" i="2"/>
  <c r="AM3" i="2"/>
  <c r="AN3" i="2"/>
  <c r="AO3" i="2"/>
  <c r="AP3" i="2"/>
  <c r="AQ3" i="2"/>
  <c r="AR3" i="2"/>
  <c r="AS3" i="2"/>
  <c r="AU3" i="2"/>
  <c r="AV3" i="2"/>
  <c r="AW3" i="2"/>
  <c r="D3" i="2"/>
  <c r="BH22" i="12"/>
  <c r="BH11" i="12"/>
  <c r="BH14" i="12" l="1"/>
  <c r="Z3" i="2"/>
  <c r="F5" i="71" l="1"/>
  <c r="E3" i="2" l="1"/>
  <c r="AF4" i="2" l="1"/>
  <c r="AU12" i="12" s="1"/>
  <c r="BD15" i="12"/>
  <c r="BD23" i="12"/>
  <c r="AL22" i="12"/>
  <c r="AL13" i="12"/>
  <c r="AL11" i="12" s="1"/>
  <c r="BD14" i="12" l="1"/>
  <c r="BK14" i="12"/>
  <c r="BZ12" i="12"/>
  <c r="CE12" i="12" s="1"/>
  <c r="BI12" i="12" s="1"/>
  <c r="AZ12" i="12"/>
  <c r="AT22" i="12"/>
  <c r="BK22" i="12"/>
  <c r="BD22" i="12"/>
  <c r="BG22" i="12"/>
  <c r="AT11" i="12"/>
  <c r="DA14" i="12" l="1"/>
  <c r="DB14" i="12"/>
  <c r="DC14" i="12"/>
  <c r="DA22" i="12"/>
  <c r="DB22" i="12"/>
  <c r="DC22" i="12"/>
  <c r="DE11" i="12"/>
  <c r="DF11" i="12"/>
  <c r="DG11" i="12"/>
  <c r="DH11" i="12"/>
  <c r="DI11" i="12"/>
  <c r="G14" i="12" l="1"/>
  <c r="G22" i="12"/>
  <c r="B22" i="12"/>
  <c r="BC6" i="2" l="1"/>
  <c r="BC8" i="2"/>
  <c r="BC12" i="2"/>
  <c r="BC14" i="2"/>
  <c r="CM14" i="12" l="1"/>
  <c r="E23" i="12"/>
  <c r="N23" i="12"/>
  <c r="AE22" i="12"/>
  <c r="BT23" i="12"/>
  <c r="AQ23" i="12" s="1"/>
  <c r="CB23" i="12"/>
  <c r="CQ23" i="12"/>
  <c r="CT23" i="12"/>
  <c r="CU23" i="12"/>
  <c r="CV23" i="12"/>
  <c r="CW23" i="12"/>
  <c r="CW22" i="12" s="1"/>
  <c r="CX23" i="12"/>
  <c r="CX22" i="12" s="1"/>
  <c r="A13" i="12"/>
  <c r="B11" i="12" s="1"/>
  <c r="AE13" i="12"/>
  <c r="AE11" i="12" s="1"/>
  <c r="BD13" i="12"/>
  <c r="BD11" i="12" s="1"/>
  <c r="BT13" i="12"/>
  <c r="BU13" i="12"/>
  <c r="CB13" i="12"/>
  <c r="CB11" i="12" s="1"/>
  <c r="CQ13" i="12"/>
  <c r="CQ11" i="12" s="1"/>
  <c r="CT13" i="12"/>
  <c r="CT11" i="12" s="1"/>
  <c r="CU13" i="12"/>
  <c r="CV13" i="12"/>
  <c r="CW13" i="12"/>
  <c r="CW11" i="12" s="1"/>
  <c r="CX13" i="12"/>
  <c r="CX11" i="12" s="1"/>
  <c r="AN23" i="12" l="1"/>
  <c r="AN22" i="12" s="1"/>
  <c r="N22" i="12"/>
  <c r="BU11" i="12"/>
  <c r="BG13" i="12"/>
  <c r="BT11" i="12"/>
  <c r="AQ13" i="12"/>
  <c r="AQ11" i="12" s="1"/>
  <c r="CV11" i="12"/>
  <c r="CU11" i="12"/>
  <c r="CV22" i="12"/>
  <c r="BT22" i="12"/>
  <c r="AQ22" i="12"/>
  <c r="CU22" i="12"/>
  <c r="CT22" i="12"/>
  <c r="CR23" i="12"/>
  <c r="CR22" i="12" s="1"/>
  <c r="CQ22" i="12"/>
  <c r="CD23" i="12"/>
  <c r="CD22" i="12" s="1"/>
  <c r="CB22" i="12"/>
  <c r="B10" i="12"/>
  <c r="X3" i="2"/>
  <c r="BQ23" i="12"/>
  <c r="I13" i="12"/>
  <c r="CR13" i="12"/>
  <c r="CR11" i="12" s="1"/>
  <c r="CY23" i="12"/>
  <c r="BQ13" i="12"/>
  <c r="I23" i="12"/>
  <c r="CY13" i="12"/>
  <c r="CY11" i="12" s="1"/>
  <c r="CD13" i="12"/>
  <c r="CD11" i="12" s="1"/>
  <c r="BQ11" i="12" l="1"/>
  <c r="AG13" i="12"/>
  <c r="AM23" i="12"/>
  <c r="AM22" i="12" s="1"/>
  <c r="AG23" i="12"/>
  <c r="AG22" i="12" s="1"/>
  <c r="I11" i="12"/>
  <c r="AM13" i="12"/>
  <c r="AM11" i="12" s="1"/>
  <c r="BG11" i="12"/>
  <c r="AF3" i="2"/>
  <c r="I22" i="12"/>
  <c r="BQ22" i="12"/>
  <c r="AJ23" i="12"/>
  <c r="AJ22" i="12" s="1"/>
  <c r="AK23" i="12"/>
  <c r="AK22" i="12" s="1"/>
  <c r="J23" i="12"/>
  <c r="CY22" i="12"/>
  <c r="BR23" i="12"/>
  <c r="AP23" i="12" s="1"/>
  <c r="AK13" i="12"/>
  <c r="AK11" i="12" s="1"/>
  <c r="AR13" i="12"/>
  <c r="AR11" i="12" s="1"/>
  <c r="AR23" i="12"/>
  <c r="AR22" i="12" s="1"/>
  <c r="CZ23" i="12"/>
  <c r="CZ22" i="12" s="1"/>
  <c r="BR13" i="12"/>
  <c r="BR11" i="12" s="1"/>
  <c r="J13" i="12"/>
  <c r="J11" i="12" s="1"/>
  <c r="CZ13" i="12"/>
  <c r="CZ11" i="12" s="1"/>
  <c r="AP13" i="12" l="1"/>
  <c r="AP11" i="12" s="1"/>
  <c r="AI13" i="12"/>
  <c r="AI11" i="12" s="1"/>
  <c r="AH13" i="12"/>
  <c r="AH23" i="12"/>
  <c r="AH22" i="12" s="1"/>
  <c r="AI23" i="12"/>
  <c r="AG11" i="12"/>
  <c r="K23" i="12"/>
  <c r="AS23" i="12" s="1"/>
  <c r="J22" i="12"/>
  <c r="AP22" i="12"/>
  <c r="BR22" i="12"/>
  <c r="K13" i="12"/>
  <c r="AH11" i="12" l="1"/>
  <c r="K11" i="12"/>
  <c r="AS13" i="12"/>
  <c r="AS11" i="12" s="1"/>
  <c r="AI22" i="12"/>
  <c r="L23" i="12"/>
  <c r="AO23" i="12" s="1"/>
  <c r="AU23" i="12" s="1"/>
  <c r="AZ23" i="12" s="1"/>
  <c r="AS22" i="12"/>
  <c r="K22" i="12"/>
  <c r="L13" i="12"/>
  <c r="AO13" i="12" s="1"/>
  <c r="L11" i="12" l="1"/>
  <c r="AO22" i="12"/>
  <c r="L22" i="12"/>
  <c r="AO11" i="12"/>
  <c r="AJ13" i="12"/>
  <c r="AC561" i="75"/>
  <c r="AD561" i="75" s="1"/>
  <c r="AE561" i="75"/>
  <c r="AF561" i="75"/>
  <c r="AG561" i="75"/>
  <c r="AH561" i="75"/>
  <c r="AI561" i="75"/>
  <c r="AJ561" i="75"/>
  <c r="AK561" i="75"/>
  <c r="AL561" i="75"/>
  <c r="AM561" i="75"/>
  <c r="AN561" i="75"/>
  <c r="AC562" i="75"/>
  <c r="AD562" i="75"/>
  <c r="AE562" i="75"/>
  <c r="AF562" i="75" s="1"/>
  <c r="AG562" i="75"/>
  <c r="AH562" i="75"/>
  <c r="AI562" i="75"/>
  <c r="AJ562" i="75"/>
  <c r="AK562" i="75"/>
  <c r="AL562" i="75"/>
  <c r="AM562" i="75"/>
  <c r="AN562" i="75"/>
  <c r="AC563" i="75"/>
  <c r="AD563" i="75" s="1"/>
  <c r="AE563" i="75"/>
  <c r="AF563" i="75" s="1"/>
  <c r="AG563" i="75"/>
  <c r="AH563" i="75" s="1"/>
  <c r="AI563" i="75"/>
  <c r="AJ563" i="75"/>
  <c r="AK563" i="75"/>
  <c r="AL563" i="75"/>
  <c r="AM563" i="75"/>
  <c r="AN563" i="75"/>
  <c r="AC564" i="75"/>
  <c r="AD564" i="75"/>
  <c r="AE564" i="75"/>
  <c r="AF564" i="75"/>
  <c r="AG564" i="75"/>
  <c r="AH564" i="75"/>
  <c r="AI564" i="75"/>
  <c r="AJ564" i="75" s="1"/>
  <c r="AK564" i="75"/>
  <c r="AL564" i="75"/>
  <c r="AM564" i="75"/>
  <c r="AN564" i="75"/>
  <c r="AC565" i="75"/>
  <c r="AD565" i="75"/>
  <c r="AE565" i="75"/>
  <c r="AF565" i="75"/>
  <c r="AG565" i="75"/>
  <c r="AH565" i="75"/>
  <c r="AI565" i="75"/>
  <c r="AJ565" i="75" s="1"/>
  <c r="AK565" i="75"/>
  <c r="AL565" i="75" s="1"/>
  <c r="AM565" i="75"/>
  <c r="AN565" i="75"/>
  <c r="AC566" i="75"/>
  <c r="AD566" i="75"/>
  <c r="AE566" i="75"/>
  <c r="AF566" i="75"/>
  <c r="AG566" i="75"/>
  <c r="AH566" i="75"/>
  <c r="AI566" i="75"/>
  <c r="AJ566" i="75"/>
  <c r="AK566" i="75"/>
  <c r="AL566" i="75"/>
  <c r="AM566" i="75"/>
  <c r="AN566" i="75" s="1"/>
  <c r="AC567" i="75"/>
  <c r="AD567" i="75"/>
  <c r="AE567" i="75"/>
  <c r="AF567" i="75"/>
  <c r="AG567" i="75"/>
  <c r="AH567" i="75"/>
  <c r="AI567" i="75"/>
  <c r="AJ567" i="75"/>
  <c r="AK567" i="75"/>
  <c r="AL567" i="75"/>
  <c r="AM567" i="75"/>
  <c r="AN567" i="75"/>
  <c r="AC568" i="75"/>
  <c r="AD568" i="75" s="1"/>
  <c r="AE568" i="75"/>
  <c r="AF568" i="75"/>
  <c r="AG568" i="75"/>
  <c r="AH568" i="75" s="1"/>
  <c r="AI568" i="75"/>
  <c r="AJ568" i="75"/>
  <c r="AK568" i="75"/>
  <c r="AL568" i="75"/>
  <c r="AM568" i="75"/>
  <c r="AN568" i="75"/>
  <c r="AC569" i="75"/>
  <c r="AD569" i="75"/>
  <c r="AE569" i="75"/>
  <c r="AF569" i="75" s="1"/>
  <c r="AG569" i="75"/>
  <c r="AH569" i="75"/>
  <c r="AI569" i="75"/>
  <c r="AJ569" i="75"/>
  <c r="AK569" i="75"/>
  <c r="AL569" i="75"/>
  <c r="AM569" i="75"/>
  <c r="AN569" i="75"/>
  <c r="AC570" i="75"/>
  <c r="AD570" i="75"/>
  <c r="AE570" i="75"/>
  <c r="AF570" i="75"/>
  <c r="AG570" i="75"/>
  <c r="AH570" i="75" s="1"/>
  <c r="AI570" i="75"/>
  <c r="AJ570" i="75"/>
  <c r="AK570" i="75"/>
  <c r="AL570" i="75"/>
  <c r="AM570" i="75"/>
  <c r="AN570" i="75" s="1"/>
  <c r="AC571" i="75"/>
  <c r="AD571" i="75"/>
  <c r="AE571" i="75"/>
  <c r="AF571" i="75"/>
  <c r="AG571" i="75"/>
  <c r="AH571" i="75"/>
  <c r="AI571" i="75"/>
  <c r="AJ571" i="75" s="1"/>
  <c r="AK571" i="75"/>
  <c r="AL571" i="75"/>
  <c r="AM571" i="75"/>
  <c r="AN571" i="75"/>
  <c r="AC572" i="75"/>
  <c r="AD572" i="75"/>
  <c r="AE572" i="75"/>
  <c r="AF572" i="75"/>
  <c r="AG572" i="75"/>
  <c r="AH572" i="75"/>
  <c r="AI572" i="75"/>
  <c r="AJ572" i="75"/>
  <c r="AK572" i="75"/>
  <c r="AL572" i="75" s="1"/>
  <c r="AM572" i="75"/>
  <c r="AN572" i="75"/>
  <c r="AC573" i="75"/>
  <c r="AD573" i="75"/>
  <c r="AE573" i="75"/>
  <c r="AF573" i="75"/>
  <c r="AG573" i="75"/>
  <c r="AH573" i="75" s="1"/>
  <c r="AI573" i="75"/>
  <c r="AJ573" i="75"/>
  <c r="AK573" i="75"/>
  <c r="AL573" i="75"/>
  <c r="AM573" i="75"/>
  <c r="AN573" i="75" s="1"/>
  <c r="AC574" i="75"/>
  <c r="AD574" i="75"/>
  <c r="AE574" i="75"/>
  <c r="AF574" i="75"/>
  <c r="AG574" i="75"/>
  <c r="AH574" i="75"/>
  <c r="AI574" i="75"/>
  <c r="AJ574" i="75" s="1"/>
  <c r="AK574" i="75"/>
  <c r="AL574" i="75"/>
  <c r="AM574" i="75"/>
  <c r="AN574" i="75"/>
  <c r="AC575" i="75"/>
  <c r="AD575" i="75" s="1"/>
  <c r="AE575" i="75"/>
  <c r="AF575" i="75"/>
  <c r="AG575" i="75"/>
  <c r="AH575" i="75"/>
  <c r="AI575" i="75"/>
  <c r="AJ575" i="75"/>
  <c r="AK575" i="75"/>
  <c r="AL575" i="75"/>
  <c r="AM575" i="75"/>
  <c r="AN575" i="75" s="1"/>
  <c r="AC576" i="75"/>
  <c r="AD576" i="75"/>
  <c r="AE576" i="75"/>
  <c r="AF576" i="75" s="1"/>
  <c r="AG576" i="75"/>
  <c r="AH576" i="75"/>
  <c r="AI576" i="75"/>
  <c r="AJ576" i="75"/>
  <c r="AK576" i="75"/>
  <c r="AL576" i="75"/>
  <c r="AM576" i="75"/>
  <c r="AN576" i="75"/>
  <c r="AC577" i="75"/>
  <c r="AD577" i="75"/>
  <c r="AE577" i="75"/>
  <c r="AF577" i="75"/>
  <c r="AG577" i="75"/>
  <c r="AH577" i="75" s="1"/>
  <c r="AI577" i="75"/>
  <c r="AJ577" i="75"/>
  <c r="AK577" i="75"/>
  <c r="AL577" i="75"/>
  <c r="AM577" i="75"/>
  <c r="AN577" i="75"/>
  <c r="AC578" i="75"/>
  <c r="AD578" i="75"/>
  <c r="AE578" i="75"/>
  <c r="AF578" i="75"/>
  <c r="AG578" i="75"/>
  <c r="AH578" i="75"/>
  <c r="AI578" i="75"/>
  <c r="AJ578" i="75" s="1"/>
  <c r="AK578" i="75"/>
  <c r="AL578" i="75"/>
  <c r="AM578" i="75"/>
  <c r="AN578" i="75"/>
  <c r="AC579" i="75"/>
  <c r="AD579" i="75"/>
  <c r="AE579" i="75"/>
  <c r="AF579" i="75"/>
  <c r="AG579" i="75"/>
  <c r="AH579" i="75"/>
  <c r="AI579" i="75"/>
  <c r="AJ579" i="75"/>
  <c r="AK579" i="75"/>
  <c r="AL579" i="75" s="1"/>
  <c r="AM579" i="75"/>
  <c r="AN579" i="75"/>
  <c r="AC580" i="75"/>
  <c r="AD580" i="75"/>
  <c r="AE580" i="75"/>
  <c r="AF580" i="75"/>
  <c r="AG580" i="75"/>
  <c r="AH580" i="75"/>
  <c r="AI580" i="75"/>
  <c r="AJ580" i="75"/>
  <c r="AK580" i="75"/>
  <c r="AL580" i="75"/>
  <c r="AM580" i="75"/>
  <c r="AN580" i="75" s="1"/>
  <c r="AJ11" i="12" l="1"/>
  <c r="AU13" i="12"/>
  <c r="AZ13" i="12" s="1"/>
  <c r="AU11" i="12" l="1"/>
  <c r="AU22" i="12"/>
  <c r="BU15" i="12" l="1"/>
  <c r="BG15" i="12" s="1"/>
  <c r="O585" i="75" l="1"/>
  <c r="N585" i="75"/>
  <c r="M585" i="75"/>
  <c r="L585" i="75"/>
  <c r="K585" i="75"/>
  <c r="J585" i="75"/>
  <c r="I585" i="75"/>
  <c r="H585" i="75"/>
  <c r="G585" i="75"/>
  <c r="F585" i="75"/>
  <c r="E585" i="75"/>
  <c r="D585" i="75"/>
  <c r="AM584" i="75"/>
  <c r="AN584" i="75" s="1"/>
  <c r="AK584" i="75"/>
  <c r="AL584" i="75" s="1"/>
  <c r="AI584" i="75"/>
  <c r="AJ584" i="75" s="1"/>
  <c r="AG584" i="75"/>
  <c r="AH584" i="75" s="1"/>
  <c r="AE584" i="75"/>
  <c r="AF584" i="75" s="1"/>
  <c r="AC584" i="75"/>
  <c r="AD584" i="75" s="1"/>
  <c r="AA584" i="75"/>
  <c r="AB584" i="75" s="1"/>
  <c r="Y584" i="75"/>
  <c r="Z584" i="75" s="1"/>
  <c r="W584" i="75"/>
  <c r="X584" i="75" s="1"/>
  <c r="U584" i="75"/>
  <c r="V584" i="75" s="1"/>
  <c r="S584" i="75"/>
  <c r="T584" i="75" s="1"/>
  <c r="Q584" i="75"/>
  <c r="R584" i="75" s="1"/>
  <c r="P584" i="75"/>
  <c r="A584" i="75"/>
  <c r="B585" i="75" s="1"/>
  <c r="AM583" i="75"/>
  <c r="AN583" i="75" s="1"/>
  <c r="AK583" i="75"/>
  <c r="AL583" i="75" s="1"/>
  <c r="AI583" i="75"/>
  <c r="AJ583" i="75" s="1"/>
  <c r="AG583" i="75"/>
  <c r="AH583" i="75" s="1"/>
  <c r="AE583" i="75"/>
  <c r="AF583" i="75" s="1"/>
  <c r="AC583" i="75"/>
  <c r="AD583" i="75" s="1"/>
  <c r="AA583" i="75"/>
  <c r="AB583" i="75" s="1"/>
  <c r="Y583" i="75"/>
  <c r="Z583" i="75" s="1"/>
  <c r="P583" i="75"/>
  <c r="A583" i="75"/>
  <c r="AM582" i="75"/>
  <c r="AN582" i="75" s="1"/>
  <c r="AK582" i="75"/>
  <c r="AL582" i="75" s="1"/>
  <c r="AI582" i="75"/>
  <c r="AJ582" i="75" s="1"/>
  <c r="AG582" i="75"/>
  <c r="AH582" i="75" s="1"/>
  <c r="AE582" i="75"/>
  <c r="AF582" i="75" s="1"/>
  <c r="AC582" i="75"/>
  <c r="AD582" i="75" s="1"/>
  <c r="P582" i="75"/>
  <c r="AM581" i="75"/>
  <c r="AN581" i="75" s="1"/>
  <c r="AK581" i="75"/>
  <c r="AL581" i="75" s="1"/>
  <c r="AI581" i="75"/>
  <c r="AJ581" i="75" s="1"/>
  <c r="AG581" i="75"/>
  <c r="AH581" i="75" s="1"/>
  <c r="AE581" i="75"/>
  <c r="AF581" i="75" s="1"/>
  <c r="AC581" i="75"/>
  <c r="AD581" i="75" s="1"/>
  <c r="AA581" i="75"/>
  <c r="AB581" i="75" s="1"/>
  <c r="P581" i="75"/>
  <c r="A581" i="75"/>
  <c r="A582" i="75" s="1"/>
  <c r="AM560" i="75"/>
  <c r="AN560" i="75" s="1"/>
  <c r="AK560" i="75"/>
  <c r="AL560" i="75" s="1"/>
  <c r="AI560" i="75"/>
  <c r="AJ560" i="75" s="1"/>
  <c r="AG560" i="75"/>
  <c r="AH560" i="75" s="1"/>
  <c r="AE560" i="75"/>
  <c r="AF560" i="75" s="1"/>
  <c r="AC560" i="75"/>
  <c r="AD560" i="75" s="1"/>
  <c r="AA560" i="75"/>
  <c r="AB560" i="75" s="1"/>
  <c r="Y560" i="75"/>
  <c r="Z560" i="75" s="1"/>
  <c r="W560" i="75"/>
  <c r="X560" i="75" s="1"/>
  <c r="U560" i="75"/>
  <c r="V560" i="75" s="1"/>
  <c r="P560" i="75"/>
  <c r="AM559" i="75"/>
  <c r="AN559" i="75" s="1"/>
  <c r="AK559" i="75"/>
  <c r="AL559" i="75" s="1"/>
  <c r="AI559" i="75"/>
  <c r="AJ559" i="75" s="1"/>
  <c r="AG559" i="75"/>
  <c r="AH559" i="75" s="1"/>
  <c r="AE559" i="75"/>
  <c r="AF559" i="75" s="1"/>
  <c r="AC559" i="75"/>
  <c r="AD559" i="75" s="1"/>
  <c r="AA559" i="75"/>
  <c r="AB559" i="75" s="1"/>
  <c r="Y559" i="75"/>
  <c r="Z559" i="75" s="1"/>
  <c r="W559" i="75"/>
  <c r="X559" i="75" s="1"/>
  <c r="U559" i="75"/>
  <c r="V559" i="75" s="1"/>
  <c r="S559" i="75"/>
  <c r="T559" i="75" s="1"/>
  <c r="P559" i="75"/>
  <c r="AM558" i="75"/>
  <c r="AN558" i="75" s="1"/>
  <c r="AK558" i="75"/>
  <c r="AL558" i="75" s="1"/>
  <c r="AI558" i="75"/>
  <c r="AJ558" i="75" s="1"/>
  <c r="AG558" i="75"/>
  <c r="AH558" i="75" s="1"/>
  <c r="AE558" i="75"/>
  <c r="AF558" i="75" s="1"/>
  <c r="AC558" i="75"/>
  <c r="AD558" i="75" s="1"/>
  <c r="AA558" i="75"/>
  <c r="AB558" i="75" s="1"/>
  <c r="Y558" i="75"/>
  <c r="Z558" i="75" s="1"/>
  <c r="W558" i="75"/>
  <c r="X558" i="75" s="1"/>
  <c r="U558" i="75"/>
  <c r="V558" i="75" s="1"/>
  <c r="S558" i="75"/>
  <c r="T558" i="75" s="1"/>
  <c r="P558" i="75"/>
  <c r="AM557" i="75"/>
  <c r="AN557" i="75" s="1"/>
  <c r="AK557" i="75"/>
  <c r="AL557" i="75" s="1"/>
  <c r="AI557" i="75"/>
  <c r="AJ557" i="75" s="1"/>
  <c r="AG557" i="75"/>
  <c r="AH557" i="75" s="1"/>
  <c r="AE557" i="75"/>
  <c r="AF557" i="75" s="1"/>
  <c r="AC557" i="75"/>
  <c r="AD557" i="75" s="1"/>
  <c r="AA557" i="75"/>
  <c r="AB557" i="75" s="1"/>
  <c r="Y557" i="75"/>
  <c r="Z557" i="75" s="1"/>
  <c r="W557" i="75"/>
  <c r="X557" i="75" s="1"/>
  <c r="U557" i="75"/>
  <c r="V557" i="75" s="1"/>
  <c r="P557" i="75"/>
  <c r="AM556" i="75"/>
  <c r="AN556" i="75" s="1"/>
  <c r="AK556" i="75"/>
  <c r="AL556" i="75" s="1"/>
  <c r="AI556" i="75"/>
  <c r="AJ556" i="75" s="1"/>
  <c r="AG556" i="75"/>
  <c r="AH556" i="75" s="1"/>
  <c r="AE556" i="75"/>
  <c r="AF556" i="75" s="1"/>
  <c r="AC556" i="75"/>
  <c r="AD556" i="75" s="1"/>
  <c r="AA556" i="75"/>
  <c r="AB556" i="75" s="1"/>
  <c r="Y556" i="75"/>
  <c r="Z556" i="75" s="1"/>
  <c r="W556" i="75"/>
  <c r="X556" i="75" s="1"/>
  <c r="U556" i="75"/>
  <c r="V556" i="75" s="1"/>
  <c r="P556" i="75"/>
  <c r="AM555" i="75"/>
  <c r="AN555" i="75" s="1"/>
  <c r="AK555" i="75"/>
  <c r="AL555" i="75" s="1"/>
  <c r="AJ555" i="75"/>
  <c r="AI555" i="75"/>
  <c r="AG555" i="75"/>
  <c r="AH555" i="75" s="1"/>
  <c r="AE555" i="75"/>
  <c r="AF555" i="75" s="1"/>
  <c r="AC555" i="75"/>
  <c r="AD555" i="75" s="1"/>
  <c r="AA555" i="75"/>
  <c r="AB555" i="75" s="1"/>
  <c r="Y555" i="75"/>
  <c r="Z555" i="75" s="1"/>
  <c r="W555" i="75"/>
  <c r="X555" i="75" s="1"/>
  <c r="U555" i="75"/>
  <c r="V555" i="75" s="1"/>
  <c r="P555" i="75"/>
  <c r="AM554" i="75"/>
  <c r="AN554" i="75" s="1"/>
  <c r="AK554" i="75"/>
  <c r="AL554" i="75" s="1"/>
  <c r="AI554" i="75"/>
  <c r="AJ554" i="75" s="1"/>
  <c r="AG554" i="75"/>
  <c r="AH554" i="75" s="1"/>
  <c r="AE554" i="75"/>
  <c r="AF554" i="75" s="1"/>
  <c r="AC554" i="75"/>
  <c r="AD554" i="75" s="1"/>
  <c r="AA554" i="75"/>
  <c r="AB554" i="75" s="1"/>
  <c r="Y554" i="75"/>
  <c r="Z554" i="75" s="1"/>
  <c r="W554" i="75"/>
  <c r="X554" i="75" s="1"/>
  <c r="U554" i="75"/>
  <c r="V554" i="75" s="1"/>
  <c r="S554" i="75"/>
  <c r="T554" i="75" s="1"/>
  <c r="P554" i="75"/>
  <c r="AM553" i="75"/>
  <c r="AN553" i="75" s="1"/>
  <c r="AK553" i="75"/>
  <c r="AL553" i="75" s="1"/>
  <c r="AI553" i="75"/>
  <c r="AJ553" i="75" s="1"/>
  <c r="AG553" i="75"/>
  <c r="AH553" i="75" s="1"/>
  <c r="AE553" i="75"/>
  <c r="AF553" i="75" s="1"/>
  <c r="AC553" i="75"/>
  <c r="AD553" i="75" s="1"/>
  <c r="AA553" i="75"/>
  <c r="AB553" i="75" s="1"/>
  <c r="Y553" i="75"/>
  <c r="Z553" i="75" s="1"/>
  <c r="W553" i="75"/>
  <c r="X553" i="75" s="1"/>
  <c r="U553" i="75"/>
  <c r="V553" i="75" s="1"/>
  <c r="S553" i="75"/>
  <c r="T553" i="75" s="1"/>
  <c r="P553" i="75"/>
  <c r="AM552" i="75"/>
  <c r="AN552" i="75" s="1"/>
  <c r="AK552" i="75"/>
  <c r="AL552" i="75" s="1"/>
  <c r="AI552" i="75"/>
  <c r="AJ552" i="75" s="1"/>
  <c r="AG552" i="75"/>
  <c r="AH552" i="75" s="1"/>
  <c r="AE552" i="75"/>
  <c r="AF552" i="75" s="1"/>
  <c r="AC552" i="75"/>
  <c r="AD552" i="75" s="1"/>
  <c r="AA552" i="75"/>
  <c r="AB552" i="75" s="1"/>
  <c r="Y552" i="75"/>
  <c r="Z552" i="75" s="1"/>
  <c r="W552" i="75"/>
  <c r="X552" i="75" s="1"/>
  <c r="U552" i="75"/>
  <c r="V552" i="75" s="1"/>
  <c r="S552" i="75"/>
  <c r="T552" i="75" s="1"/>
  <c r="P552" i="75"/>
  <c r="AM551" i="75"/>
  <c r="AN551" i="75" s="1"/>
  <c r="AK551" i="75"/>
  <c r="AL551" i="75" s="1"/>
  <c r="AI551" i="75"/>
  <c r="AJ551" i="75" s="1"/>
  <c r="AG551" i="75"/>
  <c r="AH551" i="75" s="1"/>
  <c r="AE551" i="75"/>
  <c r="AF551" i="75" s="1"/>
  <c r="AC551" i="75"/>
  <c r="AD551" i="75" s="1"/>
  <c r="AA551" i="75"/>
  <c r="AB551" i="75" s="1"/>
  <c r="Y551" i="75"/>
  <c r="Z551" i="75" s="1"/>
  <c r="W551" i="75"/>
  <c r="X551" i="75" s="1"/>
  <c r="U551" i="75"/>
  <c r="V551" i="75" s="1"/>
  <c r="S551" i="75"/>
  <c r="T551" i="75" s="1"/>
  <c r="P551" i="75"/>
  <c r="AM550" i="75"/>
  <c r="AN550" i="75" s="1"/>
  <c r="AK550" i="75"/>
  <c r="AL550" i="75" s="1"/>
  <c r="AI550" i="75"/>
  <c r="AJ550" i="75" s="1"/>
  <c r="AG550" i="75"/>
  <c r="AH550" i="75" s="1"/>
  <c r="AE550" i="75"/>
  <c r="AF550" i="75" s="1"/>
  <c r="AC550" i="75"/>
  <c r="AD550" i="75" s="1"/>
  <c r="AA550" i="75"/>
  <c r="AB550" i="75" s="1"/>
  <c r="Y550" i="75"/>
  <c r="Z550" i="75" s="1"/>
  <c r="W550" i="75"/>
  <c r="X550" i="75" s="1"/>
  <c r="U550" i="75"/>
  <c r="V550" i="75" s="1"/>
  <c r="S550" i="75"/>
  <c r="T550" i="75" s="1"/>
  <c r="P550" i="75"/>
  <c r="AM549" i="75"/>
  <c r="AN549" i="75" s="1"/>
  <c r="AK549" i="75"/>
  <c r="AL549" i="75" s="1"/>
  <c r="AI549" i="75"/>
  <c r="AJ549" i="75" s="1"/>
  <c r="AG549" i="75"/>
  <c r="AH549" i="75" s="1"/>
  <c r="AE549" i="75"/>
  <c r="AF549" i="75" s="1"/>
  <c r="AC549" i="75"/>
  <c r="AD549" i="75" s="1"/>
  <c r="AA549" i="75"/>
  <c r="AB549" i="75" s="1"/>
  <c r="Y549" i="75"/>
  <c r="Z549" i="75" s="1"/>
  <c r="W549" i="75"/>
  <c r="X549" i="75" s="1"/>
  <c r="U549" i="75"/>
  <c r="V549" i="75" s="1"/>
  <c r="S549" i="75"/>
  <c r="T549" i="75" s="1"/>
  <c r="P549" i="75"/>
  <c r="AM548" i="75"/>
  <c r="AN548" i="75" s="1"/>
  <c r="AK548" i="75"/>
  <c r="AL548" i="75" s="1"/>
  <c r="AI548" i="75"/>
  <c r="AJ548" i="75" s="1"/>
  <c r="AG548" i="75"/>
  <c r="AH548" i="75" s="1"/>
  <c r="AE548" i="75"/>
  <c r="AF548" i="75" s="1"/>
  <c r="AC548" i="75"/>
  <c r="AD548" i="75" s="1"/>
  <c r="AA548" i="75"/>
  <c r="AB548" i="75" s="1"/>
  <c r="Y548" i="75"/>
  <c r="Z548" i="75" s="1"/>
  <c r="W548" i="75"/>
  <c r="X548" i="75" s="1"/>
  <c r="U548" i="75"/>
  <c r="V548" i="75" s="1"/>
  <c r="S548" i="75"/>
  <c r="T548" i="75" s="1"/>
  <c r="P548" i="75"/>
  <c r="AM547" i="75"/>
  <c r="AN547" i="75" s="1"/>
  <c r="AK547" i="75"/>
  <c r="AL547" i="75" s="1"/>
  <c r="AI547" i="75"/>
  <c r="AJ547" i="75" s="1"/>
  <c r="AG547" i="75"/>
  <c r="AH547" i="75" s="1"/>
  <c r="AE547" i="75"/>
  <c r="AF547" i="75" s="1"/>
  <c r="AC547" i="75"/>
  <c r="AD547" i="75" s="1"/>
  <c r="AA547" i="75"/>
  <c r="AB547" i="75" s="1"/>
  <c r="Y547" i="75"/>
  <c r="Z547" i="75" s="1"/>
  <c r="W547" i="75"/>
  <c r="X547" i="75" s="1"/>
  <c r="U547" i="75"/>
  <c r="V547" i="75" s="1"/>
  <c r="S547" i="75"/>
  <c r="T547" i="75" s="1"/>
  <c r="P547" i="75"/>
  <c r="AM546" i="75"/>
  <c r="AN546" i="75" s="1"/>
  <c r="AK546" i="75"/>
  <c r="AL546" i="75" s="1"/>
  <c r="AI546" i="75"/>
  <c r="AJ546" i="75" s="1"/>
  <c r="AG546" i="75"/>
  <c r="AH546" i="75" s="1"/>
  <c r="AE546" i="75"/>
  <c r="AF546" i="75" s="1"/>
  <c r="AC546" i="75"/>
  <c r="AD546" i="75" s="1"/>
  <c r="AA546" i="75"/>
  <c r="AB546" i="75" s="1"/>
  <c r="Y546" i="75"/>
  <c r="Z546" i="75" s="1"/>
  <c r="W546" i="75"/>
  <c r="X546" i="75" s="1"/>
  <c r="U546" i="75"/>
  <c r="V546" i="75" s="1"/>
  <c r="S546" i="75"/>
  <c r="T546" i="75" s="1"/>
  <c r="Q546" i="75"/>
  <c r="R546" i="75" s="1"/>
  <c r="P546" i="75"/>
  <c r="AM545" i="75"/>
  <c r="AN545" i="75" s="1"/>
  <c r="AK545" i="75"/>
  <c r="AL545" i="75" s="1"/>
  <c r="AI545" i="75"/>
  <c r="AJ545" i="75" s="1"/>
  <c r="AG545" i="75"/>
  <c r="AH545" i="75" s="1"/>
  <c r="AE545" i="75"/>
  <c r="AF545" i="75" s="1"/>
  <c r="AC545" i="75"/>
  <c r="AD545" i="75" s="1"/>
  <c r="AA545" i="75"/>
  <c r="AB545" i="75" s="1"/>
  <c r="Y545" i="75"/>
  <c r="Z545" i="75" s="1"/>
  <c r="W545" i="75"/>
  <c r="X545" i="75" s="1"/>
  <c r="U545" i="75"/>
  <c r="V545" i="75" s="1"/>
  <c r="S545" i="75"/>
  <c r="T545" i="75" s="1"/>
  <c r="Q545" i="75"/>
  <c r="R545" i="75" s="1"/>
  <c r="P545" i="75"/>
  <c r="AM544" i="75"/>
  <c r="AN544" i="75" s="1"/>
  <c r="AK544" i="75"/>
  <c r="AL544" i="75" s="1"/>
  <c r="AI544" i="75"/>
  <c r="AJ544" i="75" s="1"/>
  <c r="AG544" i="75"/>
  <c r="AH544" i="75" s="1"/>
  <c r="AE544" i="75"/>
  <c r="AF544" i="75" s="1"/>
  <c r="AC544" i="75"/>
  <c r="AD544" i="75" s="1"/>
  <c r="AA544" i="75"/>
  <c r="AB544" i="75" s="1"/>
  <c r="Y544" i="75"/>
  <c r="Z544" i="75" s="1"/>
  <c r="W544" i="75"/>
  <c r="X544" i="75" s="1"/>
  <c r="U544" i="75"/>
  <c r="V544" i="75" s="1"/>
  <c r="S544" i="75"/>
  <c r="T544" i="75" s="1"/>
  <c r="Q544" i="75"/>
  <c r="R544" i="75" s="1"/>
  <c r="P544" i="75"/>
  <c r="AM543" i="75"/>
  <c r="AN543" i="75" s="1"/>
  <c r="AK543" i="75"/>
  <c r="AL543" i="75" s="1"/>
  <c r="AI543" i="75"/>
  <c r="AJ543" i="75" s="1"/>
  <c r="AG543" i="75"/>
  <c r="AH543" i="75" s="1"/>
  <c r="AE543" i="75"/>
  <c r="AF543" i="75" s="1"/>
  <c r="AC543" i="75"/>
  <c r="AD543" i="75" s="1"/>
  <c r="AA543" i="75"/>
  <c r="AB543" i="75" s="1"/>
  <c r="Y543" i="75"/>
  <c r="Z543" i="75" s="1"/>
  <c r="W543" i="75"/>
  <c r="X543" i="75" s="1"/>
  <c r="U543" i="75"/>
  <c r="V543" i="75" s="1"/>
  <c r="S543" i="75"/>
  <c r="T543" i="75" s="1"/>
  <c r="Q543" i="75"/>
  <c r="R543" i="75" s="1"/>
  <c r="P543" i="75"/>
  <c r="AM542" i="75"/>
  <c r="AN542" i="75" s="1"/>
  <c r="AK542" i="75"/>
  <c r="AL542" i="75" s="1"/>
  <c r="AI542" i="75"/>
  <c r="AJ542" i="75" s="1"/>
  <c r="AG542" i="75"/>
  <c r="AH542" i="75" s="1"/>
  <c r="AE542" i="75"/>
  <c r="AF542" i="75" s="1"/>
  <c r="AC542" i="75"/>
  <c r="AD542" i="75" s="1"/>
  <c r="AA542" i="75"/>
  <c r="AB542" i="75" s="1"/>
  <c r="Y542" i="75"/>
  <c r="Z542" i="75" s="1"/>
  <c r="W542" i="75"/>
  <c r="X542" i="75" s="1"/>
  <c r="U542" i="75"/>
  <c r="V542" i="75" s="1"/>
  <c r="S542" i="75"/>
  <c r="T542" i="75" s="1"/>
  <c r="Q542" i="75"/>
  <c r="R542" i="75" s="1"/>
  <c r="P542" i="75"/>
  <c r="AM541" i="75"/>
  <c r="AN541" i="75" s="1"/>
  <c r="AK541" i="75"/>
  <c r="AL541" i="75" s="1"/>
  <c r="AI541" i="75"/>
  <c r="AJ541" i="75" s="1"/>
  <c r="AG541" i="75"/>
  <c r="AH541" i="75" s="1"/>
  <c r="AE541" i="75"/>
  <c r="AF541" i="75" s="1"/>
  <c r="AC541" i="75"/>
  <c r="AD541" i="75" s="1"/>
  <c r="AA541" i="75"/>
  <c r="AB541" i="75" s="1"/>
  <c r="Y541" i="75"/>
  <c r="Z541" i="75" s="1"/>
  <c r="W541" i="75"/>
  <c r="X541" i="75" s="1"/>
  <c r="U541" i="75"/>
  <c r="V541" i="75" s="1"/>
  <c r="S541" i="75"/>
  <c r="T541" i="75" s="1"/>
  <c r="Q541" i="75"/>
  <c r="R541" i="75" s="1"/>
  <c r="P541" i="75"/>
  <c r="AM540" i="75"/>
  <c r="AN540" i="75" s="1"/>
  <c r="AK540" i="75"/>
  <c r="AL540" i="75" s="1"/>
  <c r="AI540" i="75"/>
  <c r="AJ540" i="75" s="1"/>
  <c r="AG540" i="75"/>
  <c r="AH540" i="75" s="1"/>
  <c r="AE540" i="75"/>
  <c r="AF540" i="75" s="1"/>
  <c r="AC540" i="75"/>
  <c r="AD540" i="75" s="1"/>
  <c r="AA540" i="75"/>
  <c r="AB540" i="75" s="1"/>
  <c r="Y540" i="75"/>
  <c r="Z540" i="75" s="1"/>
  <c r="W540" i="75"/>
  <c r="X540" i="75" s="1"/>
  <c r="U540" i="75"/>
  <c r="V540" i="75" s="1"/>
  <c r="S540" i="75"/>
  <c r="T540" i="75" s="1"/>
  <c r="Q540" i="75"/>
  <c r="R540" i="75" s="1"/>
  <c r="P540" i="75"/>
  <c r="AM539" i="75"/>
  <c r="AN539" i="75" s="1"/>
  <c r="AK539" i="75"/>
  <c r="AL539" i="75" s="1"/>
  <c r="AI539" i="75"/>
  <c r="AJ539" i="75" s="1"/>
  <c r="AG539" i="75"/>
  <c r="AH539" i="75" s="1"/>
  <c r="AE539" i="75"/>
  <c r="AF539" i="75" s="1"/>
  <c r="AC539" i="75"/>
  <c r="AD539" i="75" s="1"/>
  <c r="AA539" i="75"/>
  <c r="AB539" i="75" s="1"/>
  <c r="Y539" i="75"/>
  <c r="Z539" i="75" s="1"/>
  <c r="W539" i="75"/>
  <c r="X539" i="75" s="1"/>
  <c r="U539" i="75"/>
  <c r="V539" i="75" s="1"/>
  <c r="S539" i="75"/>
  <c r="T539" i="75" s="1"/>
  <c r="Q539" i="75"/>
  <c r="R539" i="75" s="1"/>
  <c r="P539" i="75"/>
  <c r="AM538" i="75"/>
  <c r="AN538" i="75" s="1"/>
  <c r="AK538" i="75"/>
  <c r="AL538" i="75" s="1"/>
  <c r="AI538" i="75"/>
  <c r="AJ538" i="75" s="1"/>
  <c r="AG538" i="75"/>
  <c r="AH538" i="75" s="1"/>
  <c r="AE538" i="75"/>
  <c r="AF538" i="75" s="1"/>
  <c r="AC538" i="75"/>
  <c r="AD538" i="75" s="1"/>
  <c r="AA538" i="75"/>
  <c r="AB538" i="75" s="1"/>
  <c r="Y538" i="75"/>
  <c r="Z538" i="75" s="1"/>
  <c r="W538" i="75"/>
  <c r="X538" i="75" s="1"/>
  <c r="U538" i="75"/>
  <c r="V538" i="75" s="1"/>
  <c r="S538" i="75"/>
  <c r="T538" i="75" s="1"/>
  <c r="Q538" i="75"/>
  <c r="R538" i="75" s="1"/>
  <c r="P538" i="75"/>
  <c r="AM537" i="75"/>
  <c r="AN537" i="75" s="1"/>
  <c r="AK537" i="75"/>
  <c r="AL537" i="75" s="1"/>
  <c r="AI537" i="75"/>
  <c r="AJ537" i="75" s="1"/>
  <c r="AG537" i="75"/>
  <c r="AH537" i="75" s="1"/>
  <c r="AE537" i="75"/>
  <c r="AF537" i="75" s="1"/>
  <c r="AC537" i="75"/>
  <c r="AD537" i="75" s="1"/>
  <c r="AA537" i="75"/>
  <c r="AB537" i="75" s="1"/>
  <c r="Y537" i="75"/>
  <c r="Z537" i="75" s="1"/>
  <c r="W537" i="75"/>
  <c r="X537" i="75" s="1"/>
  <c r="U537" i="75"/>
  <c r="V537" i="75" s="1"/>
  <c r="S537" i="75"/>
  <c r="T537" i="75" s="1"/>
  <c r="Q537" i="75"/>
  <c r="R537" i="75" s="1"/>
  <c r="P537" i="75"/>
  <c r="AM536" i="75"/>
  <c r="AN536" i="75" s="1"/>
  <c r="AK536" i="75"/>
  <c r="AL536" i="75" s="1"/>
  <c r="AI536" i="75"/>
  <c r="AJ536" i="75" s="1"/>
  <c r="AG536" i="75"/>
  <c r="AH536" i="75" s="1"/>
  <c r="AE536" i="75"/>
  <c r="AF536" i="75" s="1"/>
  <c r="AC536" i="75"/>
  <c r="AD536" i="75" s="1"/>
  <c r="AA536" i="75"/>
  <c r="AB536" i="75" s="1"/>
  <c r="Y536" i="75"/>
  <c r="Z536" i="75" s="1"/>
  <c r="W536" i="75"/>
  <c r="X536" i="75" s="1"/>
  <c r="U536" i="75"/>
  <c r="V536" i="75" s="1"/>
  <c r="S536" i="75"/>
  <c r="T536" i="75" s="1"/>
  <c r="Q536" i="75"/>
  <c r="R536" i="75" s="1"/>
  <c r="P536" i="75"/>
  <c r="AM535" i="75"/>
  <c r="AN535" i="75" s="1"/>
  <c r="AK535" i="75"/>
  <c r="AL535" i="75" s="1"/>
  <c r="AI535" i="75"/>
  <c r="AJ535" i="75" s="1"/>
  <c r="AG535" i="75"/>
  <c r="AH535" i="75" s="1"/>
  <c r="AE535" i="75"/>
  <c r="AF535" i="75" s="1"/>
  <c r="AC535" i="75"/>
  <c r="AD535" i="75" s="1"/>
  <c r="AA535" i="75"/>
  <c r="AB535" i="75" s="1"/>
  <c r="Y535" i="75"/>
  <c r="Z535" i="75" s="1"/>
  <c r="W535" i="75"/>
  <c r="X535" i="75" s="1"/>
  <c r="U535" i="75"/>
  <c r="V535" i="75" s="1"/>
  <c r="S535" i="75"/>
  <c r="T535" i="75" s="1"/>
  <c r="Q535" i="75"/>
  <c r="R535" i="75" s="1"/>
  <c r="P535" i="75"/>
  <c r="AM534" i="75"/>
  <c r="AN534" i="75" s="1"/>
  <c r="AK534" i="75"/>
  <c r="AL534" i="75" s="1"/>
  <c r="AI534" i="75"/>
  <c r="AJ534" i="75" s="1"/>
  <c r="AG534" i="75"/>
  <c r="AH534" i="75" s="1"/>
  <c r="AE534" i="75"/>
  <c r="AF534" i="75" s="1"/>
  <c r="AC534" i="75"/>
  <c r="AD534" i="75" s="1"/>
  <c r="AA534" i="75"/>
  <c r="AB534" i="75" s="1"/>
  <c r="Y534" i="75"/>
  <c r="Z534" i="75" s="1"/>
  <c r="W534" i="75"/>
  <c r="X534" i="75" s="1"/>
  <c r="U534" i="75"/>
  <c r="V534" i="75" s="1"/>
  <c r="S534" i="75"/>
  <c r="T534" i="75" s="1"/>
  <c r="Q534" i="75"/>
  <c r="R534" i="75" s="1"/>
  <c r="P534" i="75"/>
  <c r="AM533" i="75"/>
  <c r="AN533" i="75" s="1"/>
  <c r="AK533" i="75"/>
  <c r="AL533" i="75" s="1"/>
  <c r="AI533" i="75"/>
  <c r="AJ533" i="75" s="1"/>
  <c r="AG533" i="75"/>
  <c r="AH533" i="75" s="1"/>
  <c r="AE533" i="75"/>
  <c r="AF533" i="75" s="1"/>
  <c r="AC533" i="75"/>
  <c r="AD533" i="75" s="1"/>
  <c r="AA533" i="75"/>
  <c r="AB533" i="75" s="1"/>
  <c r="Y533" i="75"/>
  <c r="Z533" i="75" s="1"/>
  <c r="W533" i="75"/>
  <c r="X533" i="75" s="1"/>
  <c r="U533" i="75"/>
  <c r="V533" i="75" s="1"/>
  <c r="S533" i="75"/>
  <c r="T533" i="75" s="1"/>
  <c r="P533" i="75"/>
  <c r="AM532" i="75"/>
  <c r="AN532" i="75" s="1"/>
  <c r="AK532" i="75"/>
  <c r="AL532" i="75" s="1"/>
  <c r="AI532" i="75"/>
  <c r="AJ532" i="75" s="1"/>
  <c r="AG532" i="75"/>
  <c r="AH532" i="75" s="1"/>
  <c r="AE532" i="75"/>
  <c r="AF532" i="75" s="1"/>
  <c r="AC532" i="75"/>
  <c r="AD532" i="75" s="1"/>
  <c r="AA532" i="75"/>
  <c r="AB532" i="75" s="1"/>
  <c r="Y532" i="75"/>
  <c r="Z532" i="75" s="1"/>
  <c r="W532" i="75"/>
  <c r="X532" i="75" s="1"/>
  <c r="U532" i="75"/>
  <c r="V532" i="75" s="1"/>
  <c r="S532" i="75"/>
  <c r="T532" i="75" s="1"/>
  <c r="P532" i="75"/>
  <c r="AM531" i="75"/>
  <c r="AN531" i="75" s="1"/>
  <c r="AK531" i="75"/>
  <c r="AL531" i="75" s="1"/>
  <c r="AI531" i="75"/>
  <c r="AJ531" i="75" s="1"/>
  <c r="AG531" i="75"/>
  <c r="AH531" i="75" s="1"/>
  <c r="AE531" i="75"/>
  <c r="AF531" i="75" s="1"/>
  <c r="AC531" i="75"/>
  <c r="AD531" i="75" s="1"/>
  <c r="AA531" i="75"/>
  <c r="AB531" i="75" s="1"/>
  <c r="Y531" i="75"/>
  <c r="Z531" i="75" s="1"/>
  <c r="W531" i="75"/>
  <c r="X531" i="75" s="1"/>
  <c r="U531" i="75"/>
  <c r="V531" i="75" s="1"/>
  <c r="S531" i="75"/>
  <c r="T531" i="75" s="1"/>
  <c r="P531" i="75"/>
  <c r="AM530" i="75"/>
  <c r="AN530" i="75" s="1"/>
  <c r="AK530" i="75"/>
  <c r="AL530" i="75" s="1"/>
  <c r="AI530" i="75"/>
  <c r="AJ530" i="75" s="1"/>
  <c r="AG530" i="75"/>
  <c r="AH530" i="75" s="1"/>
  <c r="AE530" i="75"/>
  <c r="AF530" i="75" s="1"/>
  <c r="AC530" i="75"/>
  <c r="AD530" i="75" s="1"/>
  <c r="AA530" i="75"/>
  <c r="AB530" i="75" s="1"/>
  <c r="Y530" i="75"/>
  <c r="Z530" i="75" s="1"/>
  <c r="W530" i="75"/>
  <c r="X530" i="75" s="1"/>
  <c r="U530" i="75"/>
  <c r="V530" i="75" s="1"/>
  <c r="S530" i="75"/>
  <c r="T530" i="75" s="1"/>
  <c r="P530" i="75"/>
  <c r="AM529" i="75"/>
  <c r="AN529" i="75" s="1"/>
  <c r="AK529" i="75"/>
  <c r="AL529" i="75" s="1"/>
  <c r="AI529" i="75"/>
  <c r="AJ529" i="75" s="1"/>
  <c r="AG529" i="75"/>
  <c r="AH529" i="75" s="1"/>
  <c r="AE529" i="75"/>
  <c r="AF529" i="75" s="1"/>
  <c r="AC529" i="75"/>
  <c r="AD529" i="75" s="1"/>
  <c r="AA529" i="75"/>
  <c r="AB529" i="75" s="1"/>
  <c r="Y529" i="75"/>
  <c r="Z529" i="75" s="1"/>
  <c r="W529" i="75"/>
  <c r="X529" i="75" s="1"/>
  <c r="U529" i="75"/>
  <c r="V529" i="75" s="1"/>
  <c r="S529" i="75"/>
  <c r="T529" i="75" s="1"/>
  <c r="P529" i="75"/>
  <c r="AM528" i="75"/>
  <c r="AN528" i="75" s="1"/>
  <c r="AK528" i="75"/>
  <c r="AL528" i="75" s="1"/>
  <c r="AI528" i="75"/>
  <c r="AJ528" i="75" s="1"/>
  <c r="AG528" i="75"/>
  <c r="AH528" i="75" s="1"/>
  <c r="AE528" i="75"/>
  <c r="AF528" i="75" s="1"/>
  <c r="AC528" i="75"/>
  <c r="AD528" i="75" s="1"/>
  <c r="AA528" i="75"/>
  <c r="AB528" i="75" s="1"/>
  <c r="Y528" i="75"/>
  <c r="Z528" i="75" s="1"/>
  <c r="W528" i="75"/>
  <c r="X528" i="75" s="1"/>
  <c r="U528" i="75"/>
  <c r="V528" i="75" s="1"/>
  <c r="S528" i="75"/>
  <c r="T528" i="75" s="1"/>
  <c r="P528" i="75"/>
  <c r="AM527" i="75"/>
  <c r="AN527" i="75" s="1"/>
  <c r="AK527" i="75"/>
  <c r="AL527" i="75" s="1"/>
  <c r="AI527" i="75"/>
  <c r="AJ527" i="75" s="1"/>
  <c r="AG527" i="75"/>
  <c r="AH527" i="75" s="1"/>
  <c r="AE527" i="75"/>
  <c r="AF527" i="75" s="1"/>
  <c r="AC527" i="75"/>
  <c r="AD527" i="75" s="1"/>
  <c r="AA527" i="75"/>
  <c r="AB527" i="75" s="1"/>
  <c r="Y527" i="75"/>
  <c r="Z527" i="75" s="1"/>
  <c r="W527" i="75"/>
  <c r="X527" i="75" s="1"/>
  <c r="U527" i="75"/>
  <c r="V527" i="75" s="1"/>
  <c r="S527" i="75"/>
  <c r="T527" i="75" s="1"/>
  <c r="P527" i="75"/>
  <c r="AM526" i="75"/>
  <c r="AN526" i="75" s="1"/>
  <c r="AK526" i="75"/>
  <c r="AL526" i="75" s="1"/>
  <c r="AI526" i="75"/>
  <c r="AJ526" i="75" s="1"/>
  <c r="AG526" i="75"/>
  <c r="AH526" i="75" s="1"/>
  <c r="AE526" i="75"/>
  <c r="AF526" i="75" s="1"/>
  <c r="AC526" i="75"/>
  <c r="AD526" i="75" s="1"/>
  <c r="AA526" i="75"/>
  <c r="AB526" i="75" s="1"/>
  <c r="Y526" i="75"/>
  <c r="Z526" i="75" s="1"/>
  <c r="W526" i="75"/>
  <c r="X526" i="75" s="1"/>
  <c r="U526" i="75"/>
  <c r="V526" i="75" s="1"/>
  <c r="S526" i="75"/>
  <c r="T526" i="75" s="1"/>
  <c r="P526" i="75"/>
  <c r="AM525" i="75"/>
  <c r="AN525" i="75" s="1"/>
  <c r="AK525" i="75"/>
  <c r="AL525" i="75" s="1"/>
  <c r="AI525" i="75"/>
  <c r="AJ525" i="75" s="1"/>
  <c r="AG525" i="75"/>
  <c r="AH525" i="75" s="1"/>
  <c r="AE525" i="75"/>
  <c r="AF525" i="75" s="1"/>
  <c r="AC525" i="75"/>
  <c r="AD525" i="75" s="1"/>
  <c r="AA525" i="75"/>
  <c r="AB525" i="75" s="1"/>
  <c r="Y525" i="75"/>
  <c r="Z525" i="75" s="1"/>
  <c r="W525" i="75"/>
  <c r="X525" i="75" s="1"/>
  <c r="U525" i="75"/>
  <c r="V525" i="75" s="1"/>
  <c r="S525" i="75"/>
  <c r="T525" i="75" s="1"/>
  <c r="P525" i="75"/>
  <c r="AM524" i="75"/>
  <c r="AN524" i="75" s="1"/>
  <c r="AK524" i="75"/>
  <c r="AL524" i="75" s="1"/>
  <c r="AI524" i="75"/>
  <c r="AJ524" i="75" s="1"/>
  <c r="AG524" i="75"/>
  <c r="AH524" i="75" s="1"/>
  <c r="AE524" i="75"/>
  <c r="AF524" i="75" s="1"/>
  <c r="AC524" i="75"/>
  <c r="AD524" i="75" s="1"/>
  <c r="AA524" i="75"/>
  <c r="AB524" i="75" s="1"/>
  <c r="Y524" i="75"/>
  <c r="Z524" i="75" s="1"/>
  <c r="W524" i="75"/>
  <c r="X524" i="75" s="1"/>
  <c r="U524" i="75"/>
  <c r="V524" i="75" s="1"/>
  <c r="S524" i="75"/>
  <c r="T524" i="75" s="1"/>
  <c r="P524" i="75"/>
  <c r="AM523" i="75"/>
  <c r="AN523" i="75" s="1"/>
  <c r="AK523" i="75"/>
  <c r="AL523" i="75" s="1"/>
  <c r="AI523" i="75"/>
  <c r="AJ523" i="75" s="1"/>
  <c r="AG523" i="75"/>
  <c r="AH523" i="75" s="1"/>
  <c r="AE523" i="75"/>
  <c r="AF523" i="75" s="1"/>
  <c r="AC523" i="75"/>
  <c r="AD523" i="75" s="1"/>
  <c r="AA523" i="75"/>
  <c r="AB523" i="75" s="1"/>
  <c r="Y523" i="75"/>
  <c r="Z523" i="75" s="1"/>
  <c r="W523" i="75"/>
  <c r="X523" i="75" s="1"/>
  <c r="U523" i="75"/>
  <c r="V523" i="75" s="1"/>
  <c r="S523" i="75"/>
  <c r="T523" i="75" s="1"/>
  <c r="P523" i="75"/>
  <c r="AM522" i="75"/>
  <c r="AN522" i="75" s="1"/>
  <c r="AK522" i="75"/>
  <c r="AL522" i="75" s="1"/>
  <c r="AI522" i="75"/>
  <c r="AJ522" i="75" s="1"/>
  <c r="AG522" i="75"/>
  <c r="AH522" i="75" s="1"/>
  <c r="AE522" i="75"/>
  <c r="AF522" i="75" s="1"/>
  <c r="AC522" i="75"/>
  <c r="AD522" i="75" s="1"/>
  <c r="AA522" i="75"/>
  <c r="AB522" i="75" s="1"/>
  <c r="Y522" i="75"/>
  <c r="Z522" i="75" s="1"/>
  <c r="W522" i="75"/>
  <c r="X522" i="75" s="1"/>
  <c r="U522" i="75"/>
  <c r="V522" i="75" s="1"/>
  <c r="S522" i="75"/>
  <c r="T522" i="75" s="1"/>
  <c r="P522" i="75"/>
  <c r="AM521" i="75"/>
  <c r="AN521" i="75" s="1"/>
  <c r="AK521" i="75"/>
  <c r="AL521" i="75" s="1"/>
  <c r="AI521" i="75"/>
  <c r="AJ521" i="75" s="1"/>
  <c r="AG521" i="75"/>
  <c r="AH521" i="75" s="1"/>
  <c r="AE521" i="75"/>
  <c r="AF521" i="75" s="1"/>
  <c r="AC521" i="75"/>
  <c r="AD521" i="75" s="1"/>
  <c r="AA521" i="75"/>
  <c r="AB521" i="75" s="1"/>
  <c r="Y521" i="75"/>
  <c r="Z521" i="75" s="1"/>
  <c r="W521" i="75"/>
  <c r="X521" i="75" s="1"/>
  <c r="U521" i="75"/>
  <c r="V521" i="75" s="1"/>
  <c r="S521" i="75"/>
  <c r="T521" i="75" s="1"/>
  <c r="P521" i="75"/>
  <c r="AM520" i="75"/>
  <c r="AN520" i="75" s="1"/>
  <c r="AK520" i="75"/>
  <c r="AL520" i="75" s="1"/>
  <c r="AI520" i="75"/>
  <c r="AJ520" i="75" s="1"/>
  <c r="AG520" i="75"/>
  <c r="AH520" i="75" s="1"/>
  <c r="AE520" i="75"/>
  <c r="AF520" i="75" s="1"/>
  <c r="AC520" i="75"/>
  <c r="AD520" i="75" s="1"/>
  <c r="AA520" i="75"/>
  <c r="AB520" i="75" s="1"/>
  <c r="Y520" i="75"/>
  <c r="Z520" i="75" s="1"/>
  <c r="W520" i="75"/>
  <c r="X520" i="75" s="1"/>
  <c r="U520" i="75"/>
  <c r="V520" i="75" s="1"/>
  <c r="S520" i="75"/>
  <c r="T520" i="75" s="1"/>
  <c r="P520" i="75"/>
  <c r="AM519" i="75"/>
  <c r="AN519" i="75" s="1"/>
  <c r="AK519" i="75"/>
  <c r="AL519" i="75" s="1"/>
  <c r="AI519" i="75"/>
  <c r="AJ519" i="75" s="1"/>
  <c r="AG519" i="75"/>
  <c r="AH519" i="75" s="1"/>
  <c r="AE519" i="75"/>
  <c r="AF519" i="75" s="1"/>
  <c r="AC519" i="75"/>
  <c r="AD519" i="75" s="1"/>
  <c r="AA519" i="75"/>
  <c r="AB519" i="75" s="1"/>
  <c r="Y519" i="75"/>
  <c r="Z519" i="75" s="1"/>
  <c r="W519" i="75"/>
  <c r="X519" i="75" s="1"/>
  <c r="U519" i="75"/>
  <c r="V519" i="75" s="1"/>
  <c r="S519" i="75"/>
  <c r="T519" i="75" s="1"/>
  <c r="Q519" i="75"/>
  <c r="R519" i="75" s="1"/>
  <c r="P519" i="75"/>
  <c r="AM518" i="75"/>
  <c r="AN518" i="75" s="1"/>
  <c r="AK518" i="75"/>
  <c r="AL518" i="75" s="1"/>
  <c r="AI518" i="75"/>
  <c r="AJ518" i="75" s="1"/>
  <c r="AG518" i="75"/>
  <c r="AH518" i="75" s="1"/>
  <c r="AE518" i="75"/>
  <c r="AF518" i="75" s="1"/>
  <c r="AC518" i="75"/>
  <c r="AD518" i="75" s="1"/>
  <c r="AA518" i="75"/>
  <c r="AB518" i="75" s="1"/>
  <c r="Y518" i="75"/>
  <c r="Z518" i="75" s="1"/>
  <c r="W518" i="75"/>
  <c r="X518" i="75" s="1"/>
  <c r="U518" i="75"/>
  <c r="V518" i="75" s="1"/>
  <c r="S518" i="75"/>
  <c r="T518" i="75" s="1"/>
  <c r="Q518" i="75"/>
  <c r="R518" i="75" s="1"/>
  <c r="P518" i="75"/>
  <c r="AM517" i="75"/>
  <c r="AN517" i="75" s="1"/>
  <c r="AK517" i="75"/>
  <c r="AL517" i="75" s="1"/>
  <c r="AI517" i="75"/>
  <c r="AJ517" i="75" s="1"/>
  <c r="AG517" i="75"/>
  <c r="AH517" i="75" s="1"/>
  <c r="AE517" i="75"/>
  <c r="AF517" i="75" s="1"/>
  <c r="AC517" i="75"/>
  <c r="AD517" i="75" s="1"/>
  <c r="AA517" i="75"/>
  <c r="AB517" i="75" s="1"/>
  <c r="Y517" i="75"/>
  <c r="Z517" i="75" s="1"/>
  <c r="W517" i="75"/>
  <c r="X517" i="75" s="1"/>
  <c r="U517" i="75"/>
  <c r="V517" i="75" s="1"/>
  <c r="S517" i="75"/>
  <c r="T517" i="75" s="1"/>
  <c r="Q517" i="75"/>
  <c r="R517" i="75" s="1"/>
  <c r="P517" i="75"/>
  <c r="AM516" i="75"/>
  <c r="AN516" i="75" s="1"/>
  <c r="AK516" i="75"/>
  <c r="AL516" i="75" s="1"/>
  <c r="AI516" i="75"/>
  <c r="AJ516" i="75" s="1"/>
  <c r="AG516" i="75"/>
  <c r="AH516" i="75" s="1"/>
  <c r="AE516" i="75"/>
  <c r="AF516" i="75" s="1"/>
  <c r="AC516" i="75"/>
  <c r="AD516" i="75" s="1"/>
  <c r="AA516" i="75"/>
  <c r="AB516" i="75" s="1"/>
  <c r="Y516" i="75"/>
  <c r="Z516" i="75" s="1"/>
  <c r="W516" i="75"/>
  <c r="X516" i="75" s="1"/>
  <c r="U516" i="75"/>
  <c r="V516" i="75" s="1"/>
  <c r="S516" i="75"/>
  <c r="T516" i="75" s="1"/>
  <c r="Q516" i="75"/>
  <c r="R516" i="75" s="1"/>
  <c r="P516" i="75"/>
  <c r="AM515" i="75"/>
  <c r="AN515" i="75" s="1"/>
  <c r="AK515" i="75"/>
  <c r="AL515" i="75" s="1"/>
  <c r="AI515" i="75"/>
  <c r="AJ515" i="75" s="1"/>
  <c r="AG515" i="75"/>
  <c r="AH515" i="75" s="1"/>
  <c r="AE515" i="75"/>
  <c r="AF515" i="75" s="1"/>
  <c r="AC515" i="75"/>
  <c r="AD515" i="75" s="1"/>
  <c r="AA515" i="75"/>
  <c r="AB515" i="75" s="1"/>
  <c r="Y515" i="75"/>
  <c r="Z515" i="75" s="1"/>
  <c r="W515" i="75"/>
  <c r="X515" i="75" s="1"/>
  <c r="U515" i="75"/>
  <c r="V515" i="75" s="1"/>
  <c r="S515" i="75"/>
  <c r="T515" i="75" s="1"/>
  <c r="Q515" i="75"/>
  <c r="R515" i="75" s="1"/>
  <c r="P515" i="75"/>
  <c r="AM514" i="75"/>
  <c r="AN514" i="75" s="1"/>
  <c r="AK514" i="75"/>
  <c r="AL514" i="75" s="1"/>
  <c r="AI514" i="75"/>
  <c r="AJ514" i="75" s="1"/>
  <c r="AG514" i="75"/>
  <c r="AH514" i="75" s="1"/>
  <c r="AE514" i="75"/>
  <c r="AF514" i="75" s="1"/>
  <c r="AC514" i="75"/>
  <c r="AD514" i="75" s="1"/>
  <c r="AA514" i="75"/>
  <c r="AB514" i="75" s="1"/>
  <c r="Y514" i="75"/>
  <c r="Z514" i="75" s="1"/>
  <c r="W514" i="75"/>
  <c r="X514" i="75" s="1"/>
  <c r="U514" i="75"/>
  <c r="V514" i="75" s="1"/>
  <c r="S514" i="75"/>
  <c r="T514" i="75" s="1"/>
  <c r="Q514" i="75"/>
  <c r="R514" i="75" s="1"/>
  <c r="P514" i="75"/>
  <c r="AM513" i="75"/>
  <c r="AN513" i="75" s="1"/>
  <c r="AK513" i="75"/>
  <c r="AL513" i="75" s="1"/>
  <c r="AI513" i="75"/>
  <c r="AJ513" i="75" s="1"/>
  <c r="AG513" i="75"/>
  <c r="AH513" i="75" s="1"/>
  <c r="AE513" i="75"/>
  <c r="AF513" i="75" s="1"/>
  <c r="AC513" i="75"/>
  <c r="AD513" i="75" s="1"/>
  <c r="AA513" i="75"/>
  <c r="AB513" i="75" s="1"/>
  <c r="Y513" i="75"/>
  <c r="Z513" i="75" s="1"/>
  <c r="W513" i="75"/>
  <c r="X513" i="75" s="1"/>
  <c r="U513" i="75"/>
  <c r="V513" i="75" s="1"/>
  <c r="S513" i="75"/>
  <c r="T513" i="75" s="1"/>
  <c r="Q513" i="75"/>
  <c r="R513" i="75" s="1"/>
  <c r="P513" i="75"/>
  <c r="AM512" i="75"/>
  <c r="AN512" i="75" s="1"/>
  <c r="AK512" i="75"/>
  <c r="AL512" i="75" s="1"/>
  <c r="AI512" i="75"/>
  <c r="AJ512" i="75" s="1"/>
  <c r="AG512" i="75"/>
  <c r="AH512" i="75" s="1"/>
  <c r="AE512" i="75"/>
  <c r="AF512" i="75" s="1"/>
  <c r="AC512" i="75"/>
  <c r="AD512" i="75" s="1"/>
  <c r="AA512" i="75"/>
  <c r="AB512" i="75" s="1"/>
  <c r="Y512" i="75"/>
  <c r="Z512" i="75" s="1"/>
  <c r="W512" i="75"/>
  <c r="X512" i="75" s="1"/>
  <c r="V512" i="75"/>
  <c r="U512" i="75"/>
  <c r="S512" i="75"/>
  <c r="T512" i="75" s="1"/>
  <c r="Q512" i="75"/>
  <c r="R512" i="75" s="1"/>
  <c r="P512" i="75"/>
  <c r="AM511" i="75"/>
  <c r="AN511" i="75" s="1"/>
  <c r="AK511" i="75"/>
  <c r="AL511" i="75" s="1"/>
  <c r="AI511" i="75"/>
  <c r="AJ511" i="75" s="1"/>
  <c r="AG511" i="75"/>
  <c r="AH511" i="75" s="1"/>
  <c r="AE511" i="75"/>
  <c r="AF511" i="75" s="1"/>
  <c r="AC511" i="75"/>
  <c r="AD511" i="75" s="1"/>
  <c r="AA511" i="75"/>
  <c r="AB511" i="75" s="1"/>
  <c r="Y511" i="75"/>
  <c r="Z511" i="75" s="1"/>
  <c r="W511" i="75"/>
  <c r="X511" i="75" s="1"/>
  <c r="U511" i="75"/>
  <c r="V511" i="75" s="1"/>
  <c r="S511" i="75"/>
  <c r="T511" i="75" s="1"/>
  <c r="Q511" i="75"/>
  <c r="R511" i="75" s="1"/>
  <c r="P511" i="75"/>
  <c r="AM510" i="75"/>
  <c r="AN510" i="75" s="1"/>
  <c r="AK510" i="75"/>
  <c r="AL510" i="75" s="1"/>
  <c r="AI510" i="75"/>
  <c r="AJ510" i="75" s="1"/>
  <c r="AG510" i="75"/>
  <c r="AH510" i="75" s="1"/>
  <c r="AE510" i="75"/>
  <c r="AF510" i="75" s="1"/>
  <c r="AC510" i="75"/>
  <c r="AD510" i="75" s="1"/>
  <c r="AA510" i="75"/>
  <c r="AB510" i="75" s="1"/>
  <c r="Y510" i="75"/>
  <c r="Z510" i="75" s="1"/>
  <c r="W510" i="75"/>
  <c r="X510" i="75" s="1"/>
  <c r="U510" i="75"/>
  <c r="V510" i="75" s="1"/>
  <c r="S510" i="75"/>
  <c r="T510" i="75" s="1"/>
  <c r="Q510" i="75"/>
  <c r="R510" i="75" s="1"/>
  <c r="P510" i="75"/>
  <c r="AM509" i="75"/>
  <c r="AN509" i="75" s="1"/>
  <c r="AK509" i="75"/>
  <c r="AL509" i="75" s="1"/>
  <c r="AI509" i="75"/>
  <c r="AJ509" i="75" s="1"/>
  <c r="AG509" i="75"/>
  <c r="AH509" i="75" s="1"/>
  <c r="AE509" i="75"/>
  <c r="AF509" i="75" s="1"/>
  <c r="AC509" i="75"/>
  <c r="AD509" i="75" s="1"/>
  <c r="AA509" i="75"/>
  <c r="AB509" i="75" s="1"/>
  <c r="Y509" i="75"/>
  <c r="Z509" i="75" s="1"/>
  <c r="W509" i="75"/>
  <c r="X509" i="75" s="1"/>
  <c r="U509" i="75"/>
  <c r="V509" i="75" s="1"/>
  <c r="S509" i="75"/>
  <c r="T509" i="75" s="1"/>
  <c r="Q509" i="75"/>
  <c r="R509" i="75" s="1"/>
  <c r="P509" i="75"/>
  <c r="AM508" i="75"/>
  <c r="AN508" i="75" s="1"/>
  <c r="AK508" i="75"/>
  <c r="AL508" i="75" s="1"/>
  <c r="AI508" i="75"/>
  <c r="AJ508" i="75" s="1"/>
  <c r="AG508" i="75"/>
  <c r="AH508" i="75" s="1"/>
  <c r="AE508" i="75"/>
  <c r="AF508" i="75" s="1"/>
  <c r="AC508" i="75"/>
  <c r="AD508" i="75" s="1"/>
  <c r="AA508" i="75"/>
  <c r="AB508" i="75" s="1"/>
  <c r="Y508" i="75"/>
  <c r="Z508" i="75" s="1"/>
  <c r="W508" i="75"/>
  <c r="X508" i="75" s="1"/>
  <c r="U508" i="75"/>
  <c r="V508" i="75" s="1"/>
  <c r="S508" i="75"/>
  <c r="T508" i="75" s="1"/>
  <c r="Q508" i="75"/>
  <c r="R508" i="75" s="1"/>
  <c r="P508" i="75"/>
  <c r="AM507" i="75"/>
  <c r="AN507" i="75" s="1"/>
  <c r="AK507" i="75"/>
  <c r="AL507" i="75" s="1"/>
  <c r="AI507" i="75"/>
  <c r="AJ507" i="75" s="1"/>
  <c r="AG507" i="75"/>
  <c r="AH507" i="75" s="1"/>
  <c r="AE507" i="75"/>
  <c r="AF507" i="75" s="1"/>
  <c r="AC507" i="75"/>
  <c r="AD507" i="75" s="1"/>
  <c r="AA507" i="75"/>
  <c r="AB507" i="75" s="1"/>
  <c r="Y507" i="75"/>
  <c r="Z507" i="75" s="1"/>
  <c r="W507" i="75"/>
  <c r="X507" i="75" s="1"/>
  <c r="U507" i="75"/>
  <c r="V507" i="75" s="1"/>
  <c r="S507" i="75"/>
  <c r="T507" i="75" s="1"/>
  <c r="Q507" i="75"/>
  <c r="R507" i="75" s="1"/>
  <c r="P507" i="75"/>
  <c r="AM506" i="75"/>
  <c r="AN506" i="75" s="1"/>
  <c r="AK506" i="75"/>
  <c r="AL506" i="75" s="1"/>
  <c r="AI506" i="75"/>
  <c r="AJ506" i="75" s="1"/>
  <c r="AG506" i="75"/>
  <c r="AH506" i="75" s="1"/>
  <c r="AE506" i="75"/>
  <c r="AF506" i="75" s="1"/>
  <c r="AC506" i="75"/>
  <c r="AD506" i="75" s="1"/>
  <c r="AA506" i="75"/>
  <c r="AB506" i="75" s="1"/>
  <c r="Y506" i="75"/>
  <c r="Z506" i="75" s="1"/>
  <c r="W506" i="75"/>
  <c r="X506" i="75" s="1"/>
  <c r="U506" i="75"/>
  <c r="V506" i="75" s="1"/>
  <c r="S506" i="75"/>
  <c r="T506" i="75" s="1"/>
  <c r="Q506" i="75"/>
  <c r="R506" i="75" s="1"/>
  <c r="P506" i="75"/>
  <c r="AM505" i="75"/>
  <c r="AN505" i="75" s="1"/>
  <c r="AK505" i="75"/>
  <c r="AL505" i="75" s="1"/>
  <c r="AI505" i="75"/>
  <c r="AJ505" i="75" s="1"/>
  <c r="AG505" i="75"/>
  <c r="AH505" i="75" s="1"/>
  <c r="AE505" i="75"/>
  <c r="AF505" i="75" s="1"/>
  <c r="AC505" i="75"/>
  <c r="AD505" i="75" s="1"/>
  <c r="AA505" i="75"/>
  <c r="AB505" i="75" s="1"/>
  <c r="Y505" i="75"/>
  <c r="Z505" i="75" s="1"/>
  <c r="W505" i="75"/>
  <c r="X505" i="75" s="1"/>
  <c r="U505" i="75"/>
  <c r="V505" i="75" s="1"/>
  <c r="S505" i="75"/>
  <c r="T505" i="75" s="1"/>
  <c r="Q505" i="75"/>
  <c r="R505" i="75" s="1"/>
  <c r="P505" i="75"/>
  <c r="AM504" i="75"/>
  <c r="AN504" i="75" s="1"/>
  <c r="AK504" i="75"/>
  <c r="AL504" i="75" s="1"/>
  <c r="AI504" i="75"/>
  <c r="AJ504" i="75" s="1"/>
  <c r="AG504" i="75"/>
  <c r="AH504" i="75" s="1"/>
  <c r="AE504" i="75"/>
  <c r="AF504" i="75" s="1"/>
  <c r="AC504" i="75"/>
  <c r="AD504" i="75" s="1"/>
  <c r="AA504" i="75"/>
  <c r="AB504" i="75" s="1"/>
  <c r="Y504" i="75"/>
  <c r="Z504" i="75" s="1"/>
  <c r="W504" i="75"/>
  <c r="X504" i="75" s="1"/>
  <c r="U504" i="75"/>
  <c r="V504" i="75" s="1"/>
  <c r="S504" i="75"/>
  <c r="T504" i="75" s="1"/>
  <c r="Q504" i="75"/>
  <c r="R504" i="75" s="1"/>
  <c r="P504" i="75"/>
  <c r="AM503" i="75"/>
  <c r="AN503" i="75" s="1"/>
  <c r="AK503" i="75"/>
  <c r="AL503" i="75" s="1"/>
  <c r="AI503" i="75"/>
  <c r="AJ503" i="75" s="1"/>
  <c r="AG503" i="75"/>
  <c r="AH503" i="75" s="1"/>
  <c r="AE503" i="75"/>
  <c r="AF503" i="75" s="1"/>
  <c r="AC503" i="75"/>
  <c r="AD503" i="75" s="1"/>
  <c r="AA503" i="75"/>
  <c r="AB503" i="75" s="1"/>
  <c r="Y503" i="75"/>
  <c r="Z503" i="75" s="1"/>
  <c r="W503" i="75"/>
  <c r="X503" i="75" s="1"/>
  <c r="U503" i="75"/>
  <c r="V503" i="75" s="1"/>
  <c r="S503" i="75"/>
  <c r="T503" i="75" s="1"/>
  <c r="Q503" i="75"/>
  <c r="R503" i="75" s="1"/>
  <c r="P503" i="75"/>
  <c r="AM502" i="75"/>
  <c r="AN502" i="75" s="1"/>
  <c r="AK502" i="75"/>
  <c r="AL502" i="75" s="1"/>
  <c r="AI502" i="75"/>
  <c r="AJ502" i="75" s="1"/>
  <c r="AG502" i="75"/>
  <c r="AH502" i="75" s="1"/>
  <c r="AE502" i="75"/>
  <c r="AF502" i="75" s="1"/>
  <c r="AC502" i="75"/>
  <c r="AD502" i="75" s="1"/>
  <c r="AA502" i="75"/>
  <c r="AB502" i="75" s="1"/>
  <c r="Y502" i="75"/>
  <c r="Z502" i="75" s="1"/>
  <c r="W502" i="75"/>
  <c r="X502" i="75" s="1"/>
  <c r="U502" i="75"/>
  <c r="V502" i="75" s="1"/>
  <c r="S502" i="75"/>
  <c r="T502" i="75" s="1"/>
  <c r="Q502" i="75"/>
  <c r="R502" i="75" s="1"/>
  <c r="P502" i="75"/>
  <c r="AM501" i="75"/>
  <c r="AN501" i="75" s="1"/>
  <c r="AK501" i="75"/>
  <c r="AL501" i="75" s="1"/>
  <c r="AI501" i="75"/>
  <c r="AJ501" i="75" s="1"/>
  <c r="AG501" i="75"/>
  <c r="AH501" i="75" s="1"/>
  <c r="AE501" i="75"/>
  <c r="AF501" i="75" s="1"/>
  <c r="AC501" i="75"/>
  <c r="AD501" i="75" s="1"/>
  <c r="AA501" i="75"/>
  <c r="AB501" i="75" s="1"/>
  <c r="Y501" i="75"/>
  <c r="Z501" i="75" s="1"/>
  <c r="W501" i="75"/>
  <c r="X501" i="75" s="1"/>
  <c r="U501" i="75"/>
  <c r="V501" i="75" s="1"/>
  <c r="S501" i="75"/>
  <c r="T501" i="75" s="1"/>
  <c r="Q501" i="75"/>
  <c r="R501" i="75" s="1"/>
  <c r="P501" i="75"/>
  <c r="AM500" i="75"/>
  <c r="AN500" i="75" s="1"/>
  <c r="AK500" i="75"/>
  <c r="AL500" i="75" s="1"/>
  <c r="AI500" i="75"/>
  <c r="AJ500" i="75" s="1"/>
  <c r="AG500" i="75"/>
  <c r="AH500" i="75" s="1"/>
  <c r="AE500" i="75"/>
  <c r="AF500" i="75" s="1"/>
  <c r="AC500" i="75"/>
  <c r="AD500" i="75" s="1"/>
  <c r="AA500" i="75"/>
  <c r="AB500" i="75" s="1"/>
  <c r="Y500" i="75"/>
  <c r="Z500" i="75" s="1"/>
  <c r="W500" i="75"/>
  <c r="X500" i="75" s="1"/>
  <c r="U500" i="75"/>
  <c r="V500" i="75" s="1"/>
  <c r="S500" i="75"/>
  <c r="T500" i="75" s="1"/>
  <c r="Q500" i="75"/>
  <c r="R500" i="75" s="1"/>
  <c r="P500" i="75"/>
  <c r="AM499" i="75"/>
  <c r="AN499" i="75" s="1"/>
  <c r="AK499" i="75"/>
  <c r="AL499" i="75" s="1"/>
  <c r="AI499" i="75"/>
  <c r="AJ499" i="75" s="1"/>
  <c r="AG499" i="75"/>
  <c r="AH499" i="75" s="1"/>
  <c r="AE499" i="75"/>
  <c r="AF499" i="75" s="1"/>
  <c r="AC499" i="75"/>
  <c r="AD499" i="75" s="1"/>
  <c r="AA499" i="75"/>
  <c r="AB499" i="75" s="1"/>
  <c r="Y499" i="75"/>
  <c r="Z499" i="75" s="1"/>
  <c r="W499" i="75"/>
  <c r="X499" i="75" s="1"/>
  <c r="U499" i="75"/>
  <c r="V499" i="75" s="1"/>
  <c r="S499" i="75"/>
  <c r="T499" i="75" s="1"/>
  <c r="Q499" i="75"/>
  <c r="R499" i="75" s="1"/>
  <c r="P499" i="75"/>
  <c r="AM498" i="75"/>
  <c r="AN498" i="75" s="1"/>
  <c r="AK498" i="75"/>
  <c r="AL498" i="75" s="1"/>
  <c r="AI498" i="75"/>
  <c r="AJ498" i="75" s="1"/>
  <c r="AG498" i="75"/>
  <c r="AH498" i="75" s="1"/>
  <c r="AE498" i="75"/>
  <c r="AF498" i="75" s="1"/>
  <c r="AC498" i="75"/>
  <c r="AD498" i="75" s="1"/>
  <c r="AA498" i="75"/>
  <c r="AB498" i="75" s="1"/>
  <c r="Y498" i="75"/>
  <c r="Z498" i="75" s="1"/>
  <c r="W498" i="75"/>
  <c r="X498" i="75" s="1"/>
  <c r="U498" i="75"/>
  <c r="V498" i="75" s="1"/>
  <c r="S498" i="75"/>
  <c r="T498" i="75" s="1"/>
  <c r="Q498" i="75"/>
  <c r="R498" i="75" s="1"/>
  <c r="P498" i="75"/>
  <c r="AM497" i="75"/>
  <c r="AN497" i="75" s="1"/>
  <c r="AK497" i="75"/>
  <c r="AL497" i="75" s="1"/>
  <c r="AI497" i="75"/>
  <c r="AJ497" i="75" s="1"/>
  <c r="AG497" i="75"/>
  <c r="AH497" i="75" s="1"/>
  <c r="AE497" i="75"/>
  <c r="AF497" i="75" s="1"/>
  <c r="AC497" i="75"/>
  <c r="AD497" i="75" s="1"/>
  <c r="AA497" i="75"/>
  <c r="AB497" i="75" s="1"/>
  <c r="Y497" i="75"/>
  <c r="Z497" i="75" s="1"/>
  <c r="W497" i="75"/>
  <c r="X497" i="75" s="1"/>
  <c r="U497" i="75"/>
  <c r="V497" i="75" s="1"/>
  <c r="S497" i="75"/>
  <c r="T497" i="75" s="1"/>
  <c r="Q497" i="75"/>
  <c r="R497" i="75" s="1"/>
  <c r="P497" i="75"/>
  <c r="AM496" i="75"/>
  <c r="AN496" i="75" s="1"/>
  <c r="AK496" i="75"/>
  <c r="AL496" i="75" s="1"/>
  <c r="AI496" i="75"/>
  <c r="AJ496" i="75" s="1"/>
  <c r="AG496" i="75"/>
  <c r="AH496" i="75" s="1"/>
  <c r="AE496" i="75"/>
  <c r="AF496" i="75" s="1"/>
  <c r="AC496" i="75"/>
  <c r="AD496" i="75" s="1"/>
  <c r="AA496" i="75"/>
  <c r="AB496" i="75" s="1"/>
  <c r="Y496" i="75"/>
  <c r="Z496" i="75" s="1"/>
  <c r="W496" i="75"/>
  <c r="X496" i="75" s="1"/>
  <c r="U496" i="75"/>
  <c r="V496" i="75" s="1"/>
  <c r="S496" i="75"/>
  <c r="T496" i="75" s="1"/>
  <c r="Q496" i="75"/>
  <c r="R496" i="75" s="1"/>
  <c r="P496" i="75"/>
  <c r="AM495" i="75"/>
  <c r="AN495" i="75" s="1"/>
  <c r="AK495" i="75"/>
  <c r="AL495" i="75" s="1"/>
  <c r="AI495" i="75"/>
  <c r="AJ495" i="75" s="1"/>
  <c r="AG495" i="75"/>
  <c r="AH495" i="75" s="1"/>
  <c r="AE495" i="75"/>
  <c r="AF495" i="75" s="1"/>
  <c r="AC495" i="75"/>
  <c r="AD495" i="75" s="1"/>
  <c r="AA495" i="75"/>
  <c r="AB495" i="75" s="1"/>
  <c r="Y495" i="75"/>
  <c r="Z495" i="75" s="1"/>
  <c r="W495" i="75"/>
  <c r="X495" i="75" s="1"/>
  <c r="U495" i="75"/>
  <c r="V495" i="75" s="1"/>
  <c r="S495" i="75"/>
  <c r="T495" i="75" s="1"/>
  <c r="Q495" i="75"/>
  <c r="R495" i="75" s="1"/>
  <c r="P495" i="75"/>
  <c r="AM494" i="75"/>
  <c r="AN494" i="75" s="1"/>
  <c r="AK494" i="75"/>
  <c r="AL494" i="75" s="1"/>
  <c r="AI494" i="75"/>
  <c r="AJ494" i="75" s="1"/>
  <c r="AG494" i="75"/>
  <c r="AH494" i="75" s="1"/>
  <c r="AE494" i="75"/>
  <c r="AF494" i="75" s="1"/>
  <c r="AC494" i="75"/>
  <c r="AD494" i="75" s="1"/>
  <c r="Y494" i="75"/>
  <c r="Z494" i="75" s="1"/>
  <c r="W494" i="75"/>
  <c r="X494" i="75" s="1"/>
  <c r="U494" i="75"/>
  <c r="V494" i="75" s="1"/>
  <c r="S494" i="75"/>
  <c r="T494" i="75" s="1"/>
  <c r="Q494" i="75"/>
  <c r="R494" i="75" s="1"/>
  <c r="P494" i="75"/>
  <c r="AM493" i="75"/>
  <c r="AN493" i="75" s="1"/>
  <c r="AK493" i="75"/>
  <c r="AL493" i="75" s="1"/>
  <c r="AI493" i="75"/>
  <c r="AJ493" i="75" s="1"/>
  <c r="AG493" i="75"/>
  <c r="AH493" i="75" s="1"/>
  <c r="AE493" i="75"/>
  <c r="AF493" i="75" s="1"/>
  <c r="AC493" i="75"/>
  <c r="AD493" i="75" s="1"/>
  <c r="Y493" i="75"/>
  <c r="Z493" i="75" s="1"/>
  <c r="W493" i="75"/>
  <c r="X493" i="75" s="1"/>
  <c r="U493" i="75"/>
  <c r="V493" i="75" s="1"/>
  <c r="S493" i="75"/>
  <c r="T493" i="75" s="1"/>
  <c r="Q493" i="75"/>
  <c r="R493" i="75" s="1"/>
  <c r="P493" i="75"/>
  <c r="AM492" i="75"/>
  <c r="AN492" i="75" s="1"/>
  <c r="AK492" i="75"/>
  <c r="AL492" i="75" s="1"/>
  <c r="AI492" i="75"/>
  <c r="AJ492" i="75" s="1"/>
  <c r="AG492" i="75"/>
  <c r="AH492" i="75" s="1"/>
  <c r="AE492" i="75"/>
  <c r="AF492" i="75" s="1"/>
  <c r="AC492" i="75"/>
  <c r="AD492" i="75" s="1"/>
  <c r="Y492" i="75"/>
  <c r="Z492" i="75" s="1"/>
  <c r="W492" i="75"/>
  <c r="X492" i="75" s="1"/>
  <c r="U492" i="75"/>
  <c r="V492" i="75" s="1"/>
  <c r="S492" i="75"/>
  <c r="T492" i="75" s="1"/>
  <c r="Q492" i="75"/>
  <c r="R492" i="75" s="1"/>
  <c r="P492" i="75"/>
  <c r="AM491" i="75"/>
  <c r="AN491" i="75" s="1"/>
  <c r="AK491" i="75"/>
  <c r="AL491" i="75" s="1"/>
  <c r="AI491" i="75"/>
  <c r="AJ491" i="75" s="1"/>
  <c r="AG491" i="75"/>
  <c r="AH491" i="75" s="1"/>
  <c r="AE491" i="75"/>
  <c r="AF491" i="75" s="1"/>
  <c r="AC491" i="75"/>
  <c r="AD491" i="75" s="1"/>
  <c r="Y491" i="75"/>
  <c r="Z491" i="75" s="1"/>
  <c r="W491" i="75"/>
  <c r="X491" i="75" s="1"/>
  <c r="U491" i="75"/>
  <c r="V491" i="75" s="1"/>
  <c r="S491" i="75"/>
  <c r="T491" i="75" s="1"/>
  <c r="Q491" i="75"/>
  <c r="R491" i="75" s="1"/>
  <c r="P491" i="75"/>
  <c r="AM490" i="75"/>
  <c r="AN490" i="75" s="1"/>
  <c r="AK490" i="75"/>
  <c r="AL490" i="75" s="1"/>
  <c r="AI490" i="75"/>
  <c r="AJ490" i="75" s="1"/>
  <c r="AG490" i="75"/>
  <c r="AH490" i="75" s="1"/>
  <c r="AE490" i="75"/>
  <c r="AF490" i="75" s="1"/>
  <c r="AC490" i="75"/>
  <c r="AD490" i="75" s="1"/>
  <c r="Y490" i="75"/>
  <c r="Z490" i="75" s="1"/>
  <c r="W490" i="75"/>
  <c r="X490" i="75" s="1"/>
  <c r="U490" i="75"/>
  <c r="V490" i="75" s="1"/>
  <c r="S490" i="75"/>
  <c r="T490" i="75" s="1"/>
  <c r="Q490" i="75"/>
  <c r="R490" i="75" s="1"/>
  <c r="P490" i="75"/>
  <c r="AM489" i="75"/>
  <c r="AN489" i="75" s="1"/>
  <c r="AK489" i="75"/>
  <c r="AL489" i="75" s="1"/>
  <c r="AI489" i="75"/>
  <c r="AJ489" i="75" s="1"/>
  <c r="AG489" i="75"/>
  <c r="AH489" i="75" s="1"/>
  <c r="AE489" i="75"/>
  <c r="AF489" i="75" s="1"/>
  <c r="AC489" i="75"/>
  <c r="AD489" i="75" s="1"/>
  <c r="Y489" i="75"/>
  <c r="Z489" i="75" s="1"/>
  <c r="W489" i="75"/>
  <c r="X489" i="75" s="1"/>
  <c r="U489" i="75"/>
  <c r="V489" i="75" s="1"/>
  <c r="S489" i="75"/>
  <c r="T489" i="75" s="1"/>
  <c r="Q489" i="75"/>
  <c r="R489" i="75" s="1"/>
  <c r="P489" i="75"/>
  <c r="AM488" i="75"/>
  <c r="AN488" i="75" s="1"/>
  <c r="AK488" i="75"/>
  <c r="AL488" i="75" s="1"/>
  <c r="AI488" i="75"/>
  <c r="AJ488" i="75" s="1"/>
  <c r="AG488" i="75"/>
  <c r="AH488" i="75" s="1"/>
  <c r="AE488" i="75"/>
  <c r="AF488" i="75" s="1"/>
  <c r="AC488" i="75"/>
  <c r="AD488" i="75" s="1"/>
  <c r="Y488" i="75"/>
  <c r="Z488" i="75" s="1"/>
  <c r="W488" i="75"/>
  <c r="X488" i="75" s="1"/>
  <c r="U488" i="75"/>
  <c r="V488" i="75" s="1"/>
  <c r="S488" i="75"/>
  <c r="T488" i="75" s="1"/>
  <c r="Q488" i="75"/>
  <c r="R488" i="75" s="1"/>
  <c r="P488" i="75"/>
  <c r="AM487" i="75"/>
  <c r="AN487" i="75" s="1"/>
  <c r="AK487" i="75"/>
  <c r="AL487" i="75" s="1"/>
  <c r="AI487" i="75"/>
  <c r="AJ487" i="75" s="1"/>
  <c r="AG487" i="75"/>
  <c r="AH487" i="75" s="1"/>
  <c r="AE487" i="75"/>
  <c r="AF487" i="75" s="1"/>
  <c r="AC487" i="75"/>
  <c r="AD487" i="75" s="1"/>
  <c r="Y487" i="75"/>
  <c r="Z487" i="75" s="1"/>
  <c r="W487" i="75"/>
  <c r="X487" i="75" s="1"/>
  <c r="U487" i="75"/>
  <c r="V487" i="75" s="1"/>
  <c r="S487" i="75"/>
  <c r="T487" i="75" s="1"/>
  <c r="Q487" i="75"/>
  <c r="R487" i="75" s="1"/>
  <c r="P487" i="75"/>
  <c r="AM486" i="75"/>
  <c r="AN486" i="75" s="1"/>
  <c r="AK486" i="75"/>
  <c r="AL486" i="75" s="1"/>
  <c r="AI486" i="75"/>
  <c r="AJ486" i="75" s="1"/>
  <c r="AG486" i="75"/>
  <c r="AH486" i="75" s="1"/>
  <c r="AE486" i="75"/>
  <c r="AF486" i="75" s="1"/>
  <c r="AC486" i="75"/>
  <c r="AD486" i="75" s="1"/>
  <c r="Y486" i="75"/>
  <c r="Z486" i="75" s="1"/>
  <c r="W486" i="75"/>
  <c r="X486" i="75" s="1"/>
  <c r="U486" i="75"/>
  <c r="V486" i="75" s="1"/>
  <c r="S486" i="75"/>
  <c r="T486" i="75" s="1"/>
  <c r="Q486" i="75"/>
  <c r="R486" i="75" s="1"/>
  <c r="P486" i="75"/>
  <c r="AM485" i="75"/>
  <c r="AN485" i="75" s="1"/>
  <c r="AK485" i="75"/>
  <c r="AL485" i="75" s="1"/>
  <c r="AI485" i="75"/>
  <c r="AJ485" i="75" s="1"/>
  <c r="AG485" i="75"/>
  <c r="AH485" i="75" s="1"/>
  <c r="AE485" i="75"/>
  <c r="AF485" i="75" s="1"/>
  <c r="AC485" i="75"/>
  <c r="AD485" i="75" s="1"/>
  <c r="Y485" i="75"/>
  <c r="Z485" i="75" s="1"/>
  <c r="W485" i="75"/>
  <c r="X485" i="75" s="1"/>
  <c r="U485" i="75"/>
  <c r="V485" i="75" s="1"/>
  <c r="S485" i="75"/>
  <c r="T485" i="75" s="1"/>
  <c r="Q485" i="75"/>
  <c r="R485" i="75" s="1"/>
  <c r="P485" i="75"/>
  <c r="AM484" i="75"/>
  <c r="AN484" i="75" s="1"/>
  <c r="AK484" i="75"/>
  <c r="AL484" i="75" s="1"/>
  <c r="AI484" i="75"/>
  <c r="AJ484" i="75" s="1"/>
  <c r="AG484" i="75"/>
  <c r="AH484" i="75" s="1"/>
  <c r="AE484" i="75"/>
  <c r="AF484" i="75" s="1"/>
  <c r="AC484" i="75"/>
  <c r="AD484" i="75" s="1"/>
  <c r="Y484" i="75"/>
  <c r="Z484" i="75" s="1"/>
  <c r="W484" i="75"/>
  <c r="X484" i="75" s="1"/>
  <c r="U484" i="75"/>
  <c r="V484" i="75" s="1"/>
  <c r="S484" i="75"/>
  <c r="T484" i="75" s="1"/>
  <c r="Q484" i="75"/>
  <c r="R484" i="75" s="1"/>
  <c r="P484" i="75"/>
  <c r="AM483" i="75"/>
  <c r="AN483" i="75" s="1"/>
  <c r="AK483" i="75"/>
  <c r="AL483" i="75" s="1"/>
  <c r="AI483" i="75"/>
  <c r="AJ483" i="75" s="1"/>
  <c r="AG483" i="75"/>
  <c r="AH483" i="75" s="1"/>
  <c r="AE483" i="75"/>
  <c r="AF483" i="75" s="1"/>
  <c r="AC483" i="75"/>
  <c r="AD483" i="75" s="1"/>
  <c r="Y483" i="75"/>
  <c r="Z483" i="75" s="1"/>
  <c r="W483" i="75"/>
  <c r="X483" i="75" s="1"/>
  <c r="U483" i="75"/>
  <c r="V483" i="75" s="1"/>
  <c r="S483" i="75"/>
  <c r="T483" i="75" s="1"/>
  <c r="Q483" i="75"/>
  <c r="R483" i="75" s="1"/>
  <c r="P483" i="75"/>
  <c r="AM482" i="75"/>
  <c r="AN482" i="75" s="1"/>
  <c r="AK482" i="75"/>
  <c r="AL482" i="75" s="1"/>
  <c r="AI482" i="75"/>
  <c r="AJ482" i="75" s="1"/>
  <c r="AG482" i="75"/>
  <c r="AH482" i="75" s="1"/>
  <c r="AE482" i="75"/>
  <c r="AF482" i="75" s="1"/>
  <c r="AC482" i="75"/>
  <c r="AD482" i="75" s="1"/>
  <c r="Y482" i="75"/>
  <c r="Z482" i="75" s="1"/>
  <c r="W482" i="75"/>
  <c r="X482" i="75" s="1"/>
  <c r="U482" i="75"/>
  <c r="V482" i="75" s="1"/>
  <c r="S482" i="75"/>
  <c r="T482" i="75" s="1"/>
  <c r="Q482" i="75"/>
  <c r="R482" i="75" s="1"/>
  <c r="P482" i="75"/>
  <c r="AM481" i="75"/>
  <c r="AN481" i="75" s="1"/>
  <c r="AK481" i="75"/>
  <c r="AL481" i="75" s="1"/>
  <c r="AI481" i="75"/>
  <c r="AJ481" i="75" s="1"/>
  <c r="AG481" i="75"/>
  <c r="AH481" i="75" s="1"/>
  <c r="AE481" i="75"/>
  <c r="AF481" i="75" s="1"/>
  <c r="AC481" i="75"/>
  <c r="AD481" i="75" s="1"/>
  <c r="Y481" i="75"/>
  <c r="Z481" i="75" s="1"/>
  <c r="W481" i="75"/>
  <c r="X481" i="75" s="1"/>
  <c r="U481" i="75"/>
  <c r="V481" i="75" s="1"/>
  <c r="S481" i="75"/>
  <c r="T481" i="75" s="1"/>
  <c r="Q481" i="75"/>
  <c r="R481" i="75" s="1"/>
  <c r="P481" i="75"/>
  <c r="AM480" i="75"/>
  <c r="AN480" i="75" s="1"/>
  <c r="AK480" i="75"/>
  <c r="AL480" i="75" s="1"/>
  <c r="AI480" i="75"/>
  <c r="AJ480" i="75" s="1"/>
  <c r="AG480" i="75"/>
  <c r="AH480" i="75" s="1"/>
  <c r="AE480" i="75"/>
  <c r="AF480" i="75" s="1"/>
  <c r="AC480" i="75"/>
  <c r="AD480" i="75" s="1"/>
  <c r="Y480" i="75"/>
  <c r="Z480" i="75" s="1"/>
  <c r="W480" i="75"/>
  <c r="X480" i="75" s="1"/>
  <c r="U480" i="75"/>
  <c r="V480" i="75" s="1"/>
  <c r="S480" i="75"/>
  <c r="T480" i="75" s="1"/>
  <c r="Q480" i="75"/>
  <c r="R480" i="75" s="1"/>
  <c r="P480" i="75"/>
  <c r="AM479" i="75"/>
  <c r="AN479" i="75" s="1"/>
  <c r="AK479" i="75"/>
  <c r="AL479" i="75" s="1"/>
  <c r="AI479" i="75"/>
  <c r="AJ479" i="75" s="1"/>
  <c r="AG479" i="75"/>
  <c r="AH479" i="75" s="1"/>
  <c r="AE479" i="75"/>
  <c r="AF479" i="75" s="1"/>
  <c r="AC479" i="75"/>
  <c r="AD479" i="75" s="1"/>
  <c r="Y479" i="75"/>
  <c r="Z479" i="75" s="1"/>
  <c r="W479" i="75"/>
  <c r="X479" i="75" s="1"/>
  <c r="U479" i="75"/>
  <c r="V479" i="75" s="1"/>
  <c r="S479" i="75"/>
  <c r="T479" i="75" s="1"/>
  <c r="Q479" i="75"/>
  <c r="R479" i="75" s="1"/>
  <c r="P479" i="75"/>
  <c r="AM478" i="75"/>
  <c r="AN478" i="75" s="1"/>
  <c r="AK478" i="75"/>
  <c r="AL478" i="75" s="1"/>
  <c r="AI478" i="75"/>
  <c r="AJ478" i="75" s="1"/>
  <c r="AG478" i="75"/>
  <c r="AH478" i="75" s="1"/>
  <c r="AE478" i="75"/>
  <c r="AF478" i="75" s="1"/>
  <c r="AC478" i="75"/>
  <c r="AD478" i="75" s="1"/>
  <c r="Y478" i="75"/>
  <c r="Z478" i="75" s="1"/>
  <c r="W478" i="75"/>
  <c r="X478" i="75" s="1"/>
  <c r="U478" i="75"/>
  <c r="V478" i="75" s="1"/>
  <c r="S478" i="75"/>
  <c r="T478" i="75" s="1"/>
  <c r="Q478" i="75"/>
  <c r="R478" i="75" s="1"/>
  <c r="P478" i="75"/>
  <c r="AM477" i="75"/>
  <c r="AN477" i="75" s="1"/>
  <c r="AK477" i="75"/>
  <c r="AL477" i="75" s="1"/>
  <c r="AI477" i="75"/>
  <c r="AJ477" i="75" s="1"/>
  <c r="AG477" i="75"/>
  <c r="AH477" i="75" s="1"/>
  <c r="AE477" i="75"/>
  <c r="AF477" i="75" s="1"/>
  <c r="AC477" i="75"/>
  <c r="AD477" i="75" s="1"/>
  <c r="Y477" i="75"/>
  <c r="Z477" i="75" s="1"/>
  <c r="W477" i="75"/>
  <c r="X477" i="75" s="1"/>
  <c r="U477" i="75"/>
  <c r="V477" i="75" s="1"/>
  <c r="S477" i="75"/>
  <c r="T477" i="75" s="1"/>
  <c r="Q477" i="75"/>
  <c r="R477" i="75" s="1"/>
  <c r="P477" i="75"/>
  <c r="AM476" i="75"/>
  <c r="AN476" i="75" s="1"/>
  <c r="AK476" i="75"/>
  <c r="AL476" i="75" s="1"/>
  <c r="AI476" i="75"/>
  <c r="AJ476" i="75" s="1"/>
  <c r="AG476" i="75"/>
  <c r="AH476" i="75" s="1"/>
  <c r="AE476" i="75"/>
  <c r="AF476" i="75" s="1"/>
  <c r="AC476" i="75"/>
  <c r="AD476" i="75" s="1"/>
  <c r="AA476" i="75"/>
  <c r="AB476" i="75" s="1"/>
  <c r="Y476" i="75"/>
  <c r="Z476" i="75" s="1"/>
  <c r="W476" i="75"/>
  <c r="X476" i="75" s="1"/>
  <c r="U476" i="75"/>
  <c r="V476" i="75" s="1"/>
  <c r="S476" i="75"/>
  <c r="T476" i="75" s="1"/>
  <c r="Q476" i="75"/>
  <c r="R476" i="75" s="1"/>
  <c r="P476" i="75"/>
  <c r="AM475" i="75"/>
  <c r="AN475" i="75" s="1"/>
  <c r="AK475" i="75"/>
  <c r="AL475" i="75" s="1"/>
  <c r="AJ475" i="75"/>
  <c r="AI475" i="75"/>
  <c r="AG475" i="75"/>
  <c r="AH475" i="75" s="1"/>
  <c r="AE475" i="75"/>
  <c r="AF475" i="75" s="1"/>
  <c r="AC475" i="75"/>
  <c r="AD475" i="75" s="1"/>
  <c r="AA475" i="75"/>
  <c r="AB475" i="75" s="1"/>
  <c r="Y475" i="75"/>
  <c r="Z475" i="75" s="1"/>
  <c r="W475" i="75"/>
  <c r="X475" i="75" s="1"/>
  <c r="U475" i="75"/>
  <c r="V475" i="75" s="1"/>
  <c r="S475" i="75"/>
  <c r="T475" i="75" s="1"/>
  <c r="Q475" i="75"/>
  <c r="R475" i="75" s="1"/>
  <c r="P475" i="75"/>
  <c r="AM474" i="75"/>
  <c r="AN474" i="75" s="1"/>
  <c r="AK474" i="75"/>
  <c r="AL474" i="75" s="1"/>
  <c r="AI474" i="75"/>
  <c r="AJ474" i="75" s="1"/>
  <c r="AG474" i="75"/>
  <c r="AH474" i="75" s="1"/>
  <c r="AE474" i="75"/>
  <c r="AF474" i="75" s="1"/>
  <c r="AC474" i="75"/>
  <c r="AD474" i="75" s="1"/>
  <c r="AA474" i="75"/>
  <c r="AB474" i="75" s="1"/>
  <c r="Y474" i="75"/>
  <c r="Z474" i="75" s="1"/>
  <c r="W474" i="75"/>
  <c r="X474" i="75" s="1"/>
  <c r="U474" i="75"/>
  <c r="V474" i="75" s="1"/>
  <c r="S474" i="75"/>
  <c r="T474" i="75" s="1"/>
  <c r="Q474" i="75"/>
  <c r="R474" i="75" s="1"/>
  <c r="P474" i="75"/>
  <c r="AM473" i="75"/>
  <c r="AN473" i="75" s="1"/>
  <c r="AK473" i="75"/>
  <c r="AL473" i="75" s="1"/>
  <c r="AI473" i="75"/>
  <c r="AJ473" i="75" s="1"/>
  <c r="AG473" i="75"/>
  <c r="AH473" i="75" s="1"/>
  <c r="AE473" i="75"/>
  <c r="AF473" i="75" s="1"/>
  <c r="AC473" i="75"/>
  <c r="AD473" i="75" s="1"/>
  <c r="AA473" i="75"/>
  <c r="AB473" i="75" s="1"/>
  <c r="Y473" i="75"/>
  <c r="Z473" i="75" s="1"/>
  <c r="W473" i="75"/>
  <c r="X473" i="75" s="1"/>
  <c r="U473" i="75"/>
  <c r="V473" i="75" s="1"/>
  <c r="S473" i="75"/>
  <c r="T473" i="75" s="1"/>
  <c r="Q473" i="75"/>
  <c r="R473" i="75" s="1"/>
  <c r="P473" i="75"/>
  <c r="AM472" i="75"/>
  <c r="AN472" i="75" s="1"/>
  <c r="AK472" i="75"/>
  <c r="AL472" i="75" s="1"/>
  <c r="AI472" i="75"/>
  <c r="AJ472" i="75" s="1"/>
  <c r="AG472" i="75"/>
  <c r="AH472" i="75" s="1"/>
  <c r="AE472" i="75"/>
  <c r="AF472" i="75" s="1"/>
  <c r="AC472" i="75"/>
  <c r="AD472" i="75" s="1"/>
  <c r="AA472" i="75"/>
  <c r="AB472" i="75" s="1"/>
  <c r="Y472" i="75"/>
  <c r="Z472" i="75" s="1"/>
  <c r="W472" i="75"/>
  <c r="X472" i="75" s="1"/>
  <c r="U472" i="75"/>
  <c r="V472" i="75" s="1"/>
  <c r="S472" i="75"/>
  <c r="T472" i="75" s="1"/>
  <c r="Q472" i="75"/>
  <c r="R472" i="75" s="1"/>
  <c r="P472" i="75"/>
  <c r="AM471" i="75"/>
  <c r="AN471" i="75" s="1"/>
  <c r="AK471" i="75"/>
  <c r="AL471" i="75" s="1"/>
  <c r="AI471" i="75"/>
  <c r="AJ471" i="75" s="1"/>
  <c r="AG471" i="75"/>
  <c r="AH471" i="75" s="1"/>
  <c r="AE471" i="75"/>
  <c r="AF471" i="75" s="1"/>
  <c r="AC471" i="75"/>
  <c r="AD471" i="75" s="1"/>
  <c r="AA471" i="75"/>
  <c r="AB471" i="75" s="1"/>
  <c r="Y471" i="75"/>
  <c r="Z471" i="75" s="1"/>
  <c r="W471" i="75"/>
  <c r="X471" i="75" s="1"/>
  <c r="U471" i="75"/>
  <c r="V471" i="75" s="1"/>
  <c r="S471" i="75"/>
  <c r="T471" i="75" s="1"/>
  <c r="Q471" i="75"/>
  <c r="R471" i="75" s="1"/>
  <c r="P471" i="75"/>
  <c r="AM470" i="75"/>
  <c r="AN470" i="75" s="1"/>
  <c r="AK470" i="75"/>
  <c r="AL470" i="75" s="1"/>
  <c r="AI470" i="75"/>
  <c r="AJ470" i="75" s="1"/>
  <c r="AG470" i="75"/>
  <c r="AH470" i="75" s="1"/>
  <c r="AE470" i="75"/>
  <c r="AF470" i="75" s="1"/>
  <c r="AC470" i="75"/>
  <c r="AD470" i="75" s="1"/>
  <c r="AA470" i="75"/>
  <c r="AB470" i="75" s="1"/>
  <c r="Y470" i="75"/>
  <c r="Z470" i="75" s="1"/>
  <c r="W470" i="75"/>
  <c r="X470" i="75" s="1"/>
  <c r="U470" i="75"/>
  <c r="V470" i="75" s="1"/>
  <c r="S470" i="75"/>
  <c r="T470" i="75" s="1"/>
  <c r="Q470" i="75"/>
  <c r="R470" i="75" s="1"/>
  <c r="P470" i="75"/>
  <c r="AM469" i="75"/>
  <c r="AN469" i="75" s="1"/>
  <c r="AK469" i="75"/>
  <c r="AL469" i="75" s="1"/>
  <c r="AI469" i="75"/>
  <c r="AJ469" i="75" s="1"/>
  <c r="AG469" i="75"/>
  <c r="AH469" i="75" s="1"/>
  <c r="AE469" i="75"/>
  <c r="AF469" i="75" s="1"/>
  <c r="AC469" i="75"/>
  <c r="AD469" i="75" s="1"/>
  <c r="AA469" i="75"/>
  <c r="AB469" i="75" s="1"/>
  <c r="Y469" i="75"/>
  <c r="Z469" i="75" s="1"/>
  <c r="W469" i="75"/>
  <c r="X469" i="75" s="1"/>
  <c r="U469" i="75"/>
  <c r="V469" i="75" s="1"/>
  <c r="S469" i="75"/>
  <c r="T469" i="75" s="1"/>
  <c r="Q469" i="75"/>
  <c r="R469" i="75" s="1"/>
  <c r="P469" i="75"/>
  <c r="AM468" i="75"/>
  <c r="AN468" i="75" s="1"/>
  <c r="AK468" i="75"/>
  <c r="AL468" i="75" s="1"/>
  <c r="AI468" i="75"/>
  <c r="AJ468" i="75" s="1"/>
  <c r="AG468" i="75"/>
  <c r="AH468" i="75" s="1"/>
  <c r="AE468" i="75"/>
  <c r="AF468" i="75" s="1"/>
  <c r="AC468" i="75"/>
  <c r="AD468" i="75" s="1"/>
  <c r="AA468" i="75"/>
  <c r="AB468" i="75" s="1"/>
  <c r="Y468" i="75"/>
  <c r="Z468" i="75" s="1"/>
  <c r="W468" i="75"/>
  <c r="X468" i="75" s="1"/>
  <c r="U468" i="75"/>
  <c r="V468" i="75" s="1"/>
  <c r="S468" i="75"/>
  <c r="T468" i="75" s="1"/>
  <c r="Q468" i="75"/>
  <c r="R468" i="75" s="1"/>
  <c r="P468" i="75"/>
  <c r="AM467" i="75"/>
  <c r="AN467" i="75" s="1"/>
  <c r="AK467" i="75"/>
  <c r="AL467" i="75" s="1"/>
  <c r="AI467" i="75"/>
  <c r="AJ467" i="75" s="1"/>
  <c r="AG467" i="75"/>
  <c r="AH467" i="75" s="1"/>
  <c r="AE467" i="75"/>
  <c r="AF467" i="75" s="1"/>
  <c r="AC467" i="75"/>
  <c r="AD467" i="75" s="1"/>
  <c r="AA467" i="75"/>
  <c r="AB467" i="75" s="1"/>
  <c r="Y467" i="75"/>
  <c r="Z467" i="75" s="1"/>
  <c r="W467" i="75"/>
  <c r="X467" i="75" s="1"/>
  <c r="U467" i="75"/>
  <c r="V467" i="75" s="1"/>
  <c r="S467" i="75"/>
  <c r="T467" i="75" s="1"/>
  <c r="Q467" i="75"/>
  <c r="R467" i="75" s="1"/>
  <c r="P467" i="75"/>
  <c r="AM466" i="75"/>
  <c r="AN466" i="75" s="1"/>
  <c r="AK466" i="75"/>
  <c r="AL466" i="75" s="1"/>
  <c r="AI466" i="75"/>
  <c r="AJ466" i="75" s="1"/>
  <c r="AG466" i="75"/>
  <c r="AH466" i="75" s="1"/>
  <c r="AE466" i="75"/>
  <c r="AF466" i="75" s="1"/>
  <c r="AC466" i="75"/>
  <c r="AD466" i="75" s="1"/>
  <c r="AA466" i="75"/>
  <c r="AB466" i="75" s="1"/>
  <c r="Y466" i="75"/>
  <c r="Z466" i="75" s="1"/>
  <c r="W466" i="75"/>
  <c r="X466" i="75" s="1"/>
  <c r="U466" i="75"/>
  <c r="V466" i="75" s="1"/>
  <c r="S466" i="75"/>
  <c r="T466" i="75" s="1"/>
  <c r="Q466" i="75"/>
  <c r="R466" i="75" s="1"/>
  <c r="P466" i="75"/>
  <c r="AM465" i="75"/>
  <c r="AN465" i="75" s="1"/>
  <c r="AK465" i="75"/>
  <c r="AL465" i="75" s="1"/>
  <c r="AI465" i="75"/>
  <c r="AJ465" i="75" s="1"/>
  <c r="AG465" i="75"/>
  <c r="AH465" i="75" s="1"/>
  <c r="AE465" i="75"/>
  <c r="AF465" i="75" s="1"/>
  <c r="AC465" i="75"/>
  <c r="AD465" i="75" s="1"/>
  <c r="AA465" i="75"/>
  <c r="AB465" i="75" s="1"/>
  <c r="Y465" i="75"/>
  <c r="Z465" i="75" s="1"/>
  <c r="W465" i="75"/>
  <c r="X465" i="75" s="1"/>
  <c r="U465" i="75"/>
  <c r="V465" i="75" s="1"/>
  <c r="S465" i="75"/>
  <c r="T465" i="75" s="1"/>
  <c r="Q465" i="75"/>
  <c r="R465" i="75" s="1"/>
  <c r="P465" i="75"/>
  <c r="AN464" i="75"/>
  <c r="AM464" i="75"/>
  <c r="AK464" i="75"/>
  <c r="AL464" i="75" s="1"/>
  <c r="AI464" i="75"/>
  <c r="AJ464" i="75" s="1"/>
  <c r="AG464" i="75"/>
  <c r="AH464" i="75" s="1"/>
  <c r="AE464" i="75"/>
  <c r="AF464" i="75" s="1"/>
  <c r="AC464" i="75"/>
  <c r="AD464" i="75" s="1"/>
  <c r="AA464" i="75"/>
  <c r="AB464" i="75" s="1"/>
  <c r="Y464" i="75"/>
  <c r="Z464" i="75" s="1"/>
  <c r="W464" i="75"/>
  <c r="X464" i="75" s="1"/>
  <c r="U464" i="75"/>
  <c r="V464" i="75" s="1"/>
  <c r="S464" i="75"/>
  <c r="T464" i="75" s="1"/>
  <c r="Q464" i="75"/>
  <c r="R464" i="75" s="1"/>
  <c r="P464" i="75"/>
  <c r="AM463" i="75"/>
  <c r="AN463" i="75" s="1"/>
  <c r="AK463" i="75"/>
  <c r="AL463" i="75" s="1"/>
  <c r="AI463" i="75"/>
  <c r="AJ463" i="75" s="1"/>
  <c r="AG463" i="75"/>
  <c r="AH463" i="75" s="1"/>
  <c r="AE463" i="75"/>
  <c r="AF463" i="75" s="1"/>
  <c r="AC463" i="75"/>
  <c r="AD463" i="75" s="1"/>
  <c r="AA463" i="75"/>
  <c r="AB463" i="75" s="1"/>
  <c r="Y463" i="75"/>
  <c r="Z463" i="75" s="1"/>
  <c r="W463" i="75"/>
  <c r="X463" i="75" s="1"/>
  <c r="U463" i="75"/>
  <c r="V463" i="75" s="1"/>
  <c r="S463" i="75"/>
  <c r="T463" i="75" s="1"/>
  <c r="Q463" i="75"/>
  <c r="R463" i="75" s="1"/>
  <c r="P463" i="75"/>
  <c r="AM462" i="75"/>
  <c r="AN462" i="75" s="1"/>
  <c r="AK462" i="75"/>
  <c r="AL462" i="75" s="1"/>
  <c r="AI462" i="75"/>
  <c r="AJ462" i="75" s="1"/>
  <c r="AG462" i="75"/>
  <c r="AH462" i="75" s="1"/>
  <c r="AE462" i="75"/>
  <c r="AF462" i="75" s="1"/>
  <c r="AC462" i="75"/>
  <c r="AD462" i="75" s="1"/>
  <c r="AA462" i="75"/>
  <c r="AB462" i="75" s="1"/>
  <c r="Y462" i="75"/>
  <c r="Z462" i="75" s="1"/>
  <c r="W462" i="75"/>
  <c r="X462" i="75" s="1"/>
  <c r="U462" i="75"/>
  <c r="V462" i="75" s="1"/>
  <c r="S462" i="75"/>
  <c r="T462" i="75" s="1"/>
  <c r="Q462" i="75"/>
  <c r="R462" i="75" s="1"/>
  <c r="P462" i="75"/>
  <c r="AM461" i="75"/>
  <c r="AN461" i="75" s="1"/>
  <c r="AK461" i="75"/>
  <c r="AL461" i="75" s="1"/>
  <c r="AI461" i="75"/>
  <c r="AJ461" i="75" s="1"/>
  <c r="AG461" i="75"/>
  <c r="AH461" i="75" s="1"/>
  <c r="AE461" i="75"/>
  <c r="AF461" i="75" s="1"/>
  <c r="AC461" i="75"/>
  <c r="AD461" i="75" s="1"/>
  <c r="AA461" i="75"/>
  <c r="AB461" i="75" s="1"/>
  <c r="Y461" i="75"/>
  <c r="Z461" i="75" s="1"/>
  <c r="W461" i="75"/>
  <c r="X461" i="75" s="1"/>
  <c r="U461" i="75"/>
  <c r="V461" i="75" s="1"/>
  <c r="S461" i="75"/>
  <c r="T461" i="75" s="1"/>
  <c r="Q461" i="75"/>
  <c r="R461" i="75" s="1"/>
  <c r="P461" i="75"/>
  <c r="AM460" i="75"/>
  <c r="AN460" i="75" s="1"/>
  <c r="AK460" i="75"/>
  <c r="AL460" i="75" s="1"/>
  <c r="AI460" i="75"/>
  <c r="AJ460" i="75" s="1"/>
  <c r="AG460" i="75"/>
  <c r="AH460" i="75" s="1"/>
  <c r="AE460" i="75"/>
  <c r="AF460" i="75" s="1"/>
  <c r="AC460" i="75"/>
  <c r="AD460" i="75" s="1"/>
  <c r="AA460" i="75"/>
  <c r="AB460" i="75" s="1"/>
  <c r="Y460" i="75"/>
  <c r="Z460" i="75" s="1"/>
  <c r="W460" i="75"/>
  <c r="X460" i="75" s="1"/>
  <c r="U460" i="75"/>
  <c r="V460" i="75" s="1"/>
  <c r="S460" i="75"/>
  <c r="T460" i="75" s="1"/>
  <c r="Q460" i="75"/>
  <c r="R460" i="75" s="1"/>
  <c r="P460" i="75"/>
  <c r="AM459" i="75"/>
  <c r="AN459" i="75" s="1"/>
  <c r="AK459" i="75"/>
  <c r="AL459" i="75" s="1"/>
  <c r="AI459" i="75"/>
  <c r="AJ459" i="75" s="1"/>
  <c r="AG459" i="75"/>
  <c r="AH459" i="75" s="1"/>
  <c r="AE459" i="75"/>
  <c r="AF459" i="75" s="1"/>
  <c r="AC459" i="75"/>
  <c r="AD459" i="75" s="1"/>
  <c r="AA459" i="75"/>
  <c r="AB459" i="75" s="1"/>
  <c r="Y459" i="75"/>
  <c r="Z459" i="75" s="1"/>
  <c r="W459" i="75"/>
  <c r="X459" i="75" s="1"/>
  <c r="U459" i="75"/>
  <c r="V459" i="75" s="1"/>
  <c r="S459" i="75"/>
  <c r="T459" i="75" s="1"/>
  <c r="Q459" i="75"/>
  <c r="R459" i="75" s="1"/>
  <c r="P459" i="75"/>
  <c r="AM458" i="75"/>
  <c r="AN458" i="75" s="1"/>
  <c r="AK458" i="75"/>
  <c r="AL458" i="75" s="1"/>
  <c r="AI458" i="75"/>
  <c r="AJ458" i="75" s="1"/>
  <c r="AG458" i="75"/>
  <c r="AH458" i="75" s="1"/>
  <c r="AE458" i="75"/>
  <c r="AF458" i="75" s="1"/>
  <c r="AC458" i="75"/>
  <c r="AD458" i="75" s="1"/>
  <c r="AA458" i="75"/>
  <c r="AB458" i="75" s="1"/>
  <c r="Y458" i="75"/>
  <c r="Z458" i="75" s="1"/>
  <c r="W458" i="75"/>
  <c r="X458" i="75" s="1"/>
  <c r="U458" i="75"/>
  <c r="V458" i="75" s="1"/>
  <c r="S458" i="75"/>
  <c r="T458" i="75" s="1"/>
  <c r="Q458" i="75"/>
  <c r="R458" i="75" s="1"/>
  <c r="P458" i="75"/>
  <c r="AM457" i="75"/>
  <c r="AN457" i="75" s="1"/>
  <c r="AK457" i="75"/>
  <c r="AL457" i="75" s="1"/>
  <c r="AI457" i="75"/>
  <c r="AJ457" i="75" s="1"/>
  <c r="AG457" i="75"/>
  <c r="AH457" i="75" s="1"/>
  <c r="AE457" i="75"/>
  <c r="AF457" i="75" s="1"/>
  <c r="AC457" i="75"/>
  <c r="AD457" i="75" s="1"/>
  <c r="AA457" i="75"/>
  <c r="AB457" i="75" s="1"/>
  <c r="Y457" i="75"/>
  <c r="Z457" i="75" s="1"/>
  <c r="W457" i="75"/>
  <c r="X457" i="75" s="1"/>
  <c r="U457" i="75"/>
  <c r="V457" i="75" s="1"/>
  <c r="S457" i="75"/>
  <c r="T457" i="75" s="1"/>
  <c r="Q457" i="75"/>
  <c r="R457" i="75" s="1"/>
  <c r="P457" i="75"/>
  <c r="AM456" i="75"/>
  <c r="AN456" i="75" s="1"/>
  <c r="AK456" i="75"/>
  <c r="AL456" i="75" s="1"/>
  <c r="AI456" i="75"/>
  <c r="AJ456" i="75" s="1"/>
  <c r="AG456" i="75"/>
  <c r="AH456" i="75" s="1"/>
  <c r="AE456" i="75"/>
  <c r="AF456" i="75" s="1"/>
  <c r="AC456" i="75"/>
  <c r="AD456" i="75" s="1"/>
  <c r="AA456" i="75"/>
  <c r="AB456" i="75" s="1"/>
  <c r="Y456" i="75"/>
  <c r="Z456" i="75" s="1"/>
  <c r="W456" i="75"/>
  <c r="X456" i="75" s="1"/>
  <c r="U456" i="75"/>
  <c r="V456" i="75" s="1"/>
  <c r="S456" i="75"/>
  <c r="T456" i="75" s="1"/>
  <c r="Q456" i="75"/>
  <c r="R456" i="75" s="1"/>
  <c r="P456" i="75"/>
  <c r="AM455" i="75"/>
  <c r="AN455" i="75" s="1"/>
  <c r="AK455" i="75"/>
  <c r="AL455" i="75" s="1"/>
  <c r="AI455" i="75"/>
  <c r="AJ455" i="75" s="1"/>
  <c r="AG455" i="75"/>
  <c r="AH455" i="75" s="1"/>
  <c r="AE455" i="75"/>
  <c r="AF455" i="75" s="1"/>
  <c r="AC455" i="75"/>
  <c r="AD455" i="75" s="1"/>
  <c r="AA455" i="75"/>
  <c r="AB455" i="75" s="1"/>
  <c r="Y455" i="75"/>
  <c r="Z455" i="75" s="1"/>
  <c r="W455" i="75"/>
  <c r="X455" i="75" s="1"/>
  <c r="U455" i="75"/>
  <c r="V455" i="75" s="1"/>
  <c r="S455" i="75"/>
  <c r="T455" i="75" s="1"/>
  <c r="Q455" i="75"/>
  <c r="R455" i="75" s="1"/>
  <c r="P455" i="75"/>
  <c r="AM454" i="75"/>
  <c r="AN454" i="75" s="1"/>
  <c r="AK454" i="75"/>
  <c r="AL454" i="75" s="1"/>
  <c r="AI454" i="75"/>
  <c r="AJ454" i="75" s="1"/>
  <c r="AG454" i="75"/>
  <c r="AH454" i="75" s="1"/>
  <c r="AE454" i="75"/>
  <c r="AF454" i="75" s="1"/>
  <c r="AC454" i="75"/>
  <c r="AD454" i="75" s="1"/>
  <c r="AA454" i="75"/>
  <c r="AB454" i="75" s="1"/>
  <c r="Y454" i="75"/>
  <c r="Z454" i="75" s="1"/>
  <c r="W454" i="75"/>
  <c r="X454" i="75" s="1"/>
  <c r="U454" i="75"/>
  <c r="V454" i="75" s="1"/>
  <c r="S454" i="75"/>
  <c r="T454" i="75" s="1"/>
  <c r="Q454" i="75"/>
  <c r="R454" i="75" s="1"/>
  <c r="P454" i="75"/>
  <c r="AM453" i="75"/>
  <c r="AN453" i="75" s="1"/>
  <c r="AK453" i="75"/>
  <c r="AL453" i="75" s="1"/>
  <c r="AI453" i="75"/>
  <c r="AJ453" i="75" s="1"/>
  <c r="AG453" i="75"/>
  <c r="AH453" i="75" s="1"/>
  <c r="AE453" i="75"/>
  <c r="AF453" i="75" s="1"/>
  <c r="AC453" i="75"/>
  <c r="AD453" i="75" s="1"/>
  <c r="AA453" i="75"/>
  <c r="AB453" i="75" s="1"/>
  <c r="Y453" i="75"/>
  <c r="Z453" i="75" s="1"/>
  <c r="W453" i="75"/>
  <c r="X453" i="75" s="1"/>
  <c r="U453" i="75"/>
  <c r="V453" i="75" s="1"/>
  <c r="S453" i="75"/>
  <c r="T453" i="75" s="1"/>
  <c r="Q453" i="75"/>
  <c r="R453" i="75" s="1"/>
  <c r="P453" i="75"/>
  <c r="AM452" i="75"/>
  <c r="AN452" i="75" s="1"/>
  <c r="AK452" i="75"/>
  <c r="AL452" i="75" s="1"/>
  <c r="AI452" i="75"/>
  <c r="AJ452" i="75" s="1"/>
  <c r="AG452" i="75"/>
  <c r="AH452" i="75" s="1"/>
  <c r="AE452" i="75"/>
  <c r="AF452" i="75" s="1"/>
  <c r="AC452" i="75"/>
  <c r="AD452" i="75" s="1"/>
  <c r="AA452" i="75"/>
  <c r="AB452" i="75" s="1"/>
  <c r="Y452" i="75"/>
  <c r="Z452" i="75" s="1"/>
  <c r="W452" i="75"/>
  <c r="X452" i="75" s="1"/>
  <c r="U452" i="75"/>
  <c r="V452" i="75" s="1"/>
  <c r="S452" i="75"/>
  <c r="T452" i="75" s="1"/>
  <c r="Q452" i="75"/>
  <c r="R452" i="75" s="1"/>
  <c r="P452" i="75"/>
  <c r="AM451" i="75"/>
  <c r="AN451" i="75" s="1"/>
  <c r="AK451" i="75"/>
  <c r="AL451" i="75" s="1"/>
  <c r="AI451" i="75"/>
  <c r="AJ451" i="75" s="1"/>
  <c r="AG451" i="75"/>
  <c r="AH451" i="75" s="1"/>
  <c r="AE451" i="75"/>
  <c r="AF451" i="75" s="1"/>
  <c r="AC451" i="75"/>
  <c r="AD451" i="75" s="1"/>
  <c r="AA451" i="75"/>
  <c r="AB451" i="75" s="1"/>
  <c r="Y451" i="75"/>
  <c r="Z451" i="75" s="1"/>
  <c r="W451" i="75"/>
  <c r="X451" i="75" s="1"/>
  <c r="U451" i="75"/>
  <c r="V451" i="75" s="1"/>
  <c r="S451" i="75"/>
  <c r="T451" i="75" s="1"/>
  <c r="Q451" i="75"/>
  <c r="R451" i="75" s="1"/>
  <c r="P451" i="75"/>
  <c r="AM450" i="75"/>
  <c r="AN450" i="75" s="1"/>
  <c r="AK450" i="75"/>
  <c r="AL450" i="75" s="1"/>
  <c r="AI450" i="75"/>
  <c r="AJ450" i="75" s="1"/>
  <c r="AG450" i="75"/>
  <c r="AH450" i="75" s="1"/>
  <c r="AE450" i="75"/>
  <c r="AF450" i="75" s="1"/>
  <c r="AC450" i="75"/>
  <c r="AD450" i="75" s="1"/>
  <c r="AA450" i="75"/>
  <c r="AB450" i="75" s="1"/>
  <c r="Y450" i="75"/>
  <c r="Z450" i="75" s="1"/>
  <c r="W450" i="75"/>
  <c r="X450" i="75" s="1"/>
  <c r="U450" i="75"/>
  <c r="V450" i="75" s="1"/>
  <c r="S450" i="75"/>
  <c r="T450" i="75" s="1"/>
  <c r="Q450" i="75"/>
  <c r="R450" i="75" s="1"/>
  <c r="P450" i="75"/>
  <c r="AM449" i="75"/>
  <c r="AN449" i="75" s="1"/>
  <c r="AK449" i="75"/>
  <c r="AL449" i="75" s="1"/>
  <c r="AI449" i="75"/>
  <c r="AJ449" i="75" s="1"/>
  <c r="AG449" i="75"/>
  <c r="AH449" i="75" s="1"/>
  <c r="AE449" i="75"/>
  <c r="AF449" i="75" s="1"/>
  <c r="AC449" i="75"/>
  <c r="AD449" i="75" s="1"/>
  <c r="AA449" i="75"/>
  <c r="AB449" i="75" s="1"/>
  <c r="Y449" i="75"/>
  <c r="Z449" i="75" s="1"/>
  <c r="W449" i="75"/>
  <c r="X449" i="75" s="1"/>
  <c r="U449" i="75"/>
  <c r="V449" i="75" s="1"/>
  <c r="S449" i="75"/>
  <c r="T449" i="75" s="1"/>
  <c r="Q449" i="75"/>
  <c r="R449" i="75" s="1"/>
  <c r="P449" i="75"/>
  <c r="AM448" i="75"/>
  <c r="AN448" i="75" s="1"/>
  <c r="AK448" i="75"/>
  <c r="AL448" i="75" s="1"/>
  <c r="AI448" i="75"/>
  <c r="AJ448" i="75" s="1"/>
  <c r="AG448" i="75"/>
  <c r="AH448" i="75" s="1"/>
  <c r="AE448" i="75"/>
  <c r="AF448" i="75" s="1"/>
  <c r="AC448" i="75"/>
  <c r="AD448" i="75" s="1"/>
  <c r="AA448" i="75"/>
  <c r="AB448" i="75" s="1"/>
  <c r="Y448" i="75"/>
  <c r="Z448" i="75" s="1"/>
  <c r="W448" i="75"/>
  <c r="X448" i="75" s="1"/>
  <c r="U448" i="75"/>
  <c r="V448" i="75" s="1"/>
  <c r="S448" i="75"/>
  <c r="T448" i="75" s="1"/>
  <c r="Q448" i="75"/>
  <c r="R448" i="75" s="1"/>
  <c r="P448" i="75"/>
  <c r="AM447" i="75"/>
  <c r="AN447" i="75" s="1"/>
  <c r="AK447" i="75"/>
  <c r="AL447" i="75" s="1"/>
  <c r="AI447" i="75"/>
  <c r="AJ447" i="75" s="1"/>
  <c r="AG447" i="75"/>
  <c r="AH447" i="75" s="1"/>
  <c r="AE447" i="75"/>
  <c r="AF447" i="75" s="1"/>
  <c r="AC447" i="75"/>
  <c r="AD447" i="75" s="1"/>
  <c r="AA447" i="75"/>
  <c r="AB447" i="75" s="1"/>
  <c r="Y447" i="75"/>
  <c r="Z447" i="75" s="1"/>
  <c r="W447" i="75"/>
  <c r="X447" i="75" s="1"/>
  <c r="U447" i="75"/>
  <c r="V447" i="75" s="1"/>
  <c r="S447" i="75"/>
  <c r="T447" i="75" s="1"/>
  <c r="Q447" i="75"/>
  <c r="R447" i="75" s="1"/>
  <c r="P447" i="75"/>
  <c r="AM446" i="75"/>
  <c r="AN446" i="75" s="1"/>
  <c r="AK446" i="75"/>
  <c r="AL446" i="75" s="1"/>
  <c r="AI446" i="75"/>
  <c r="AJ446" i="75" s="1"/>
  <c r="AG446" i="75"/>
  <c r="AH446" i="75" s="1"/>
  <c r="AE446" i="75"/>
  <c r="AF446" i="75" s="1"/>
  <c r="AC446" i="75"/>
  <c r="AD446" i="75" s="1"/>
  <c r="AA446" i="75"/>
  <c r="AB446" i="75" s="1"/>
  <c r="Y446" i="75"/>
  <c r="Z446" i="75" s="1"/>
  <c r="W446" i="75"/>
  <c r="X446" i="75" s="1"/>
  <c r="U446" i="75"/>
  <c r="V446" i="75" s="1"/>
  <c r="S446" i="75"/>
  <c r="T446" i="75" s="1"/>
  <c r="Q446" i="75"/>
  <c r="R446" i="75" s="1"/>
  <c r="P446" i="75"/>
  <c r="AM445" i="75"/>
  <c r="AN445" i="75" s="1"/>
  <c r="AK445" i="75"/>
  <c r="AL445" i="75" s="1"/>
  <c r="AI445" i="75"/>
  <c r="AJ445" i="75" s="1"/>
  <c r="AG445" i="75"/>
  <c r="AH445" i="75" s="1"/>
  <c r="AE445" i="75"/>
  <c r="AF445" i="75" s="1"/>
  <c r="AC445" i="75"/>
  <c r="AD445" i="75" s="1"/>
  <c r="AA445" i="75"/>
  <c r="AB445" i="75" s="1"/>
  <c r="Y445" i="75"/>
  <c r="Z445" i="75" s="1"/>
  <c r="W445" i="75"/>
  <c r="X445" i="75" s="1"/>
  <c r="U445" i="75"/>
  <c r="V445" i="75" s="1"/>
  <c r="S445" i="75"/>
  <c r="T445" i="75" s="1"/>
  <c r="Q445" i="75"/>
  <c r="R445" i="75" s="1"/>
  <c r="P445" i="75"/>
  <c r="AM444" i="75"/>
  <c r="AN444" i="75" s="1"/>
  <c r="AK444" i="75"/>
  <c r="AL444" i="75" s="1"/>
  <c r="AI444" i="75"/>
  <c r="AJ444" i="75" s="1"/>
  <c r="AG444" i="75"/>
  <c r="AH444" i="75" s="1"/>
  <c r="AE444" i="75"/>
  <c r="AF444" i="75" s="1"/>
  <c r="AC444" i="75"/>
  <c r="AD444" i="75" s="1"/>
  <c r="AA444" i="75"/>
  <c r="AB444" i="75" s="1"/>
  <c r="Y444" i="75"/>
  <c r="Z444" i="75" s="1"/>
  <c r="W444" i="75"/>
  <c r="X444" i="75" s="1"/>
  <c r="U444" i="75"/>
  <c r="V444" i="75" s="1"/>
  <c r="S444" i="75"/>
  <c r="T444" i="75" s="1"/>
  <c r="Q444" i="75"/>
  <c r="R444" i="75" s="1"/>
  <c r="P444" i="75"/>
  <c r="AM443" i="75"/>
  <c r="AN443" i="75" s="1"/>
  <c r="AK443" i="75"/>
  <c r="AL443" i="75" s="1"/>
  <c r="AI443" i="75"/>
  <c r="AJ443" i="75" s="1"/>
  <c r="AG443" i="75"/>
  <c r="AH443" i="75" s="1"/>
  <c r="AE443" i="75"/>
  <c r="AF443" i="75" s="1"/>
  <c r="AC443" i="75"/>
  <c r="AD443" i="75" s="1"/>
  <c r="AA443" i="75"/>
  <c r="AB443" i="75" s="1"/>
  <c r="Y443" i="75"/>
  <c r="Z443" i="75" s="1"/>
  <c r="W443" i="75"/>
  <c r="X443" i="75" s="1"/>
  <c r="U443" i="75"/>
  <c r="V443" i="75" s="1"/>
  <c r="S443" i="75"/>
  <c r="T443" i="75" s="1"/>
  <c r="Q443" i="75"/>
  <c r="R443" i="75" s="1"/>
  <c r="P443" i="75"/>
  <c r="AM442" i="75"/>
  <c r="AN442" i="75" s="1"/>
  <c r="AK442" i="75"/>
  <c r="AL442" i="75" s="1"/>
  <c r="AI442" i="75"/>
  <c r="AJ442" i="75" s="1"/>
  <c r="AG442" i="75"/>
  <c r="AH442" i="75" s="1"/>
  <c r="AE442" i="75"/>
  <c r="AF442" i="75" s="1"/>
  <c r="AC442" i="75"/>
  <c r="AD442" i="75" s="1"/>
  <c r="AA442" i="75"/>
  <c r="AB442" i="75" s="1"/>
  <c r="Y442" i="75"/>
  <c r="Z442" i="75" s="1"/>
  <c r="W442" i="75"/>
  <c r="X442" i="75" s="1"/>
  <c r="U442" i="75"/>
  <c r="V442" i="75" s="1"/>
  <c r="S442" i="75"/>
  <c r="T442" i="75" s="1"/>
  <c r="Q442" i="75"/>
  <c r="R442" i="75" s="1"/>
  <c r="P442" i="75"/>
  <c r="AM441" i="75"/>
  <c r="AN441" i="75" s="1"/>
  <c r="AK441" i="75"/>
  <c r="AL441" i="75" s="1"/>
  <c r="AI441" i="75"/>
  <c r="AJ441" i="75" s="1"/>
  <c r="AG441" i="75"/>
  <c r="AH441" i="75" s="1"/>
  <c r="AE441" i="75"/>
  <c r="AF441" i="75" s="1"/>
  <c r="AC441" i="75"/>
  <c r="AD441" i="75" s="1"/>
  <c r="AA441" i="75"/>
  <c r="AB441" i="75" s="1"/>
  <c r="Y441" i="75"/>
  <c r="Z441" i="75" s="1"/>
  <c r="W441" i="75"/>
  <c r="X441" i="75" s="1"/>
  <c r="U441" i="75"/>
  <c r="V441" i="75" s="1"/>
  <c r="S441" i="75"/>
  <c r="T441" i="75" s="1"/>
  <c r="Q441" i="75"/>
  <c r="R441" i="75" s="1"/>
  <c r="P441" i="75"/>
  <c r="AM440" i="75"/>
  <c r="AN440" i="75" s="1"/>
  <c r="AK440" i="75"/>
  <c r="AL440" i="75" s="1"/>
  <c r="AI440" i="75"/>
  <c r="AJ440" i="75" s="1"/>
  <c r="AG440" i="75"/>
  <c r="AH440" i="75" s="1"/>
  <c r="AE440" i="75"/>
  <c r="AF440" i="75" s="1"/>
  <c r="AC440" i="75"/>
  <c r="AD440" i="75" s="1"/>
  <c r="AA440" i="75"/>
  <c r="AB440" i="75" s="1"/>
  <c r="Y440" i="75"/>
  <c r="Z440" i="75" s="1"/>
  <c r="W440" i="75"/>
  <c r="X440" i="75" s="1"/>
  <c r="U440" i="75"/>
  <c r="V440" i="75" s="1"/>
  <c r="S440" i="75"/>
  <c r="T440" i="75" s="1"/>
  <c r="Q440" i="75"/>
  <c r="R440" i="75" s="1"/>
  <c r="P440" i="75"/>
  <c r="AM439" i="75"/>
  <c r="AN439" i="75" s="1"/>
  <c r="AK439" i="75"/>
  <c r="AL439" i="75" s="1"/>
  <c r="AI439" i="75"/>
  <c r="AJ439" i="75" s="1"/>
  <c r="AG439" i="75"/>
  <c r="AH439" i="75" s="1"/>
  <c r="AE439" i="75"/>
  <c r="AF439" i="75" s="1"/>
  <c r="AC439" i="75"/>
  <c r="AD439" i="75" s="1"/>
  <c r="AA439" i="75"/>
  <c r="AB439" i="75" s="1"/>
  <c r="Y439" i="75"/>
  <c r="Z439" i="75" s="1"/>
  <c r="W439" i="75"/>
  <c r="X439" i="75" s="1"/>
  <c r="U439" i="75"/>
  <c r="V439" i="75" s="1"/>
  <c r="S439" i="75"/>
  <c r="T439" i="75" s="1"/>
  <c r="Q439" i="75"/>
  <c r="R439" i="75" s="1"/>
  <c r="P439" i="75"/>
  <c r="AM438" i="75"/>
  <c r="AN438" i="75" s="1"/>
  <c r="AK438" i="75"/>
  <c r="AL438" i="75" s="1"/>
  <c r="AI438" i="75"/>
  <c r="AJ438" i="75" s="1"/>
  <c r="AG438" i="75"/>
  <c r="AH438" i="75" s="1"/>
  <c r="AE438" i="75"/>
  <c r="AF438" i="75" s="1"/>
  <c r="AC438" i="75"/>
  <c r="AD438" i="75" s="1"/>
  <c r="AA438" i="75"/>
  <c r="AB438" i="75" s="1"/>
  <c r="Y438" i="75"/>
  <c r="Z438" i="75" s="1"/>
  <c r="W438" i="75"/>
  <c r="X438" i="75" s="1"/>
  <c r="U438" i="75"/>
  <c r="V438" i="75" s="1"/>
  <c r="S438" i="75"/>
  <c r="T438" i="75" s="1"/>
  <c r="Q438" i="75"/>
  <c r="R438" i="75" s="1"/>
  <c r="P438" i="75"/>
  <c r="AM437" i="75"/>
  <c r="AN437" i="75" s="1"/>
  <c r="AK437" i="75"/>
  <c r="AL437" i="75" s="1"/>
  <c r="AI437" i="75"/>
  <c r="AJ437" i="75" s="1"/>
  <c r="AG437" i="75"/>
  <c r="AH437" i="75" s="1"/>
  <c r="AE437" i="75"/>
  <c r="AF437" i="75" s="1"/>
  <c r="AC437" i="75"/>
  <c r="AD437" i="75" s="1"/>
  <c r="AA437" i="75"/>
  <c r="AB437" i="75" s="1"/>
  <c r="Y437" i="75"/>
  <c r="Z437" i="75" s="1"/>
  <c r="W437" i="75"/>
  <c r="X437" i="75" s="1"/>
  <c r="U437" i="75"/>
  <c r="V437" i="75" s="1"/>
  <c r="S437" i="75"/>
  <c r="T437" i="75" s="1"/>
  <c r="Q437" i="75"/>
  <c r="R437" i="75" s="1"/>
  <c r="P437" i="75"/>
  <c r="AM436" i="75"/>
  <c r="AN436" i="75" s="1"/>
  <c r="AK436" i="75"/>
  <c r="AL436" i="75" s="1"/>
  <c r="AI436" i="75"/>
  <c r="AJ436" i="75" s="1"/>
  <c r="AG436" i="75"/>
  <c r="AH436" i="75" s="1"/>
  <c r="AE436" i="75"/>
  <c r="AF436" i="75" s="1"/>
  <c r="AC436" i="75"/>
  <c r="AD436" i="75" s="1"/>
  <c r="AA436" i="75"/>
  <c r="AB436" i="75" s="1"/>
  <c r="Y436" i="75"/>
  <c r="Z436" i="75" s="1"/>
  <c r="W436" i="75"/>
  <c r="X436" i="75" s="1"/>
  <c r="U436" i="75"/>
  <c r="V436" i="75" s="1"/>
  <c r="S436" i="75"/>
  <c r="T436" i="75" s="1"/>
  <c r="Q436" i="75"/>
  <c r="R436" i="75" s="1"/>
  <c r="P436" i="75"/>
  <c r="AM435" i="75"/>
  <c r="AN435" i="75" s="1"/>
  <c r="AK435" i="75"/>
  <c r="AL435" i="75" s="1"/>
  <c r="AI435" i="75"/>
  <c r="AJ435" i="75" s="1"/>
  <c r="AG435" i="75"/>
  <c r="AH435" i="75" s="1"/>
  <c r="AE435" i="75"/>
  <c r="AF435" i="75" s="1"/>
  <c r="AC435" i="75"/>
  <c r="AD435" i="75" s="1"/>
  <c r="AA435" i="75"/>
  <c r="AB435" i="75" s="1"/>
  <c r="Y435" i="75"/>
  <c r="Z435" i="75" s="1"/>
  <c r="W435" i="75"/>
  <c r="X435" i="75" s="1"/>
  <c r="U435" i="75"/>
  <c r="V435" i="75" s="1"/>
  <c r="S435" i="75"/>
  <c r="T435" i="75" s="1"/>
  <c r="Q435" i="75"/>
  <c r="R435" i="75" s="1"/>
  <c r="P435" i="75"/>
  <c r="AM434" i="75"/>
  <c r="AN434" i="75" s="1"/>
  <c r="AK434" i="75"/>
  <c r="AL434" i="75" s="1"/>
  <c r="AI434" i="75"/>
  <c r="AJ434" i="75" s="1"/>
  <c r="AG434" i="75"/>
  <c r="AH434" i="75" s="1"/>
  <c r="AE434" i="75"/>
  <c r="AF434" i="75" s="1"/>
  <c r="AC434" i="75"/>
  <c r="AD434" i="75" s="1"/>
  <c r="AA434" i="75"/>
  <c r="AB434" i="75" s="1"/>
  <c r="Y434" i="75"/>
  <c r="Z434" i="75" s="1"/>
  <c r="W434" i="75"/>
  <c r="X434" i="75" s="1"/>
  <c r="U434" i="75"/>
  <c r="V434" i="75" s="1"/>
  <c r="S434" i="75"/>
  <c r="T434" i="75" s="1"/>
  <c r="Q434" i="75"/>
  <c r="R434" i="75" s="1"/>
  <c r="P434" i="75"/>
  <c r="AM433" i="75"/>
  <c r="AN433" i="75" s="1"/>
  <c r="AK433" i="75"/>
  <c r="AL433" i="75" s="1"/>
  <c r="AI433" i="75"/>
  <c r="AJ433" i="75" s="1"/>
  <c r="AG433" i="75"/>
  <c r="AH433" i="75" s="1"/>
  <c r="AE433" i="75"/>
  <c r="AF433" i="75" s="1"/>
  <c r="AC433" i="75"/>
  <c r="AD433" i="75" s="1"/>
  <c r="AA433" i="75"/>
  <c r="AB433" i="75" s="1"/>
  <c r="Y433" i="75"/>
  <c r="Z433" i="75" s="1"/>
  <c r="W433" i="75"/>
  <c r="X433" i="75" s="1"/>
  <c r="U433" i="75"/>
  <c r="V433" i="75" s="1"/>
  <c r="S433" i="75"/>
  <c r="T433" i="75" s="1"/>
  <c r="Q433" i="75"/>
  <c r="R433" i="75" s="1"/>
  <c r="P433" i="75"/>
  <c r="AM432" i="75"/>
  <c r="AN432" i="75" s="1"/>
  <c r="AK432" i="75"/>
  <c r="AL432" i="75" s="1"/>
  <c r="AI432" i="75"/>
  <c r="AJ432" i="75" s="1"/>
  <c r="AG432" i="75"/>
  <c r="AH432" i="75" s="1"/>
  <c r="AE432" i="75"/>
  <c r="AF432" i="75" s="1"/>
  <c r="AC432" i="75"/>
  <c r="AD432" i="75" s="1"/>
  <c r="AA432" i="75"/>
  <c r="AB432" i="75" s="1"/>
  <c r="Y432" i="75"/>
  <c r="Z432" i="75" s="1"/>
  <c r="W432" i="75"/>
  <c r="X432" i="75" s="1"/>
  <c r="U432" i="75"/>
  <c r="V432" i="75" s="1"/>
  <c r="S432" i="75"/>
  <c r="T432" i="75" s="1"/>
  <c r="Q432" i="75"/>
  <c r="R432" i="75" s="1"/>
  <c r="P432" i="75"/>
  <c r="AM431" i="75"/>
  <c r="AN431" i="75" s="1"/>
  <c r="AK431" i="75"/>
  <c r="AL431" i="75" s="1"/>
  <c r="AI431" i="75"/>
  <c r="AJ431" i="75" s="1"/>
  <c r="AG431" i="75"/>
  <c r="AH431" i="75" s="1"/>
  <c r="AE431" i="75"/>
  <c r="AF431" i="75" s="1"/>
  <c r="AC431" i="75"/>
  <c r="AD431" i="75" s="1"/>
  <c r="AA431" i="75"/>
  <c r="AB431" i="75" s="1"/>
  <c r="Y431" i="75"/>
  <c r="Z431" i="75" s="1"/>
  <c r="W431" i="75"/>
  <c r="X431" i="75" s="1"/>
  <c r="U431" i="75"/>
  <c r="V431" i="75" s="1"/>
  <c r="S431" i="75"/>
  <c r="T431" i="75" s="1"/>
  <c r="Q431" i="75"/>
  <c r="R431" i="75" s="1"/>
  <c r="P431" i="75"/>
  <c r="AM430" i="75"/>
  <c r="AN430" i="75" s="1"/>
  <c r="AK430" i="75"/>
  <c r="AL430" i="75" s="1"/>
  <c r="AI430" i="75"/>
  <c r="AJ430" i="75" s="1"/>
  <c r="AG430" i="75"/>
  <c r="AH430" i="75" s="1"/>
  <c r="AE430" i="75"/>
  <c r="AF430" i="75" s="1"/>
  <c r="AC430" i="75"/>
  <c r="AD430" i="75" s="1"/>
  <c r="AA430" i="75"/>
  <c r="AB430" i="75" s="1"/>
  <c r="Y430" i="75"/>
  <c r="Z430" i="75" s="1"/>
  <c r="W430" i="75"/>
  <c r="X430" i="75" s="1"/>
  <c r="U430" i="75"/>
  <c r="V430" i="75" s="1"/>
  <c r="S430" i="75"/>
  <c r="T430" i="75" s="1"/>
  <c r="Q430" i="75"/>
  <c r="R430" i="75" s="1"/>
  <c r="P430" i="75"/>
  <c r="AM429" i="75"/>
  <c r="AN429" i="75" s="1"/>
  <c r="AK429" i="75"/>
  <c r="AL429" i="75" s="1"/>
  <c r="AI429" i="75"/>
  <c r="AJ429" i="75" s="1"/>
  <c r="AG429" i="75"/>
  <c r="AH429" i="75" s="1"/>
  <c r="AE429" i="75"/>
  <c r="AF429" i="75" s="1"/>
  <c r="AC429" i="75"/>
  <c r="AD429" i="75" s="1"/>
  <c r="AA429" i="75"/>
  <c r="AB429" i="75" s="1"/>
  <c r="Y429" i="75"/>
  <c r="Z429" i="75" s="1"/>
  <c r="W429" i="75"/>
  <c r="X429" i="75" s="1"/>
  <c r="U429" i="75"/>
  <c r="V429" i="75" s="1"/>
  <c r="S429" i="75"/>
  <c r="T429" i="75" s="1"/>
  <c r="Q429" i="75"/>
  <c r="R429" i="75" s="1"/>
  <c r="P429" i="75"/>
  <c r="AM428" i="75"/>
  <c r="AN428" i="75" s="1"/>
  <c r="AK428" i="75"/>
  <c r="AL428" i="75" s="1"/>
  <c r="AI428" i="75"/>
  <c r="AJ428" i="75" s="1"/>
  <c r="AG428" i="75"/>
  <c r="AH428" i="75" s="1"/>
  <c r="AE428" i="75"/>
  <c r="AF428" i="75" s="1"/>
  <c r="AC428" i="75"/>
  <c r="AD428" i="75" s="1"/>
  <c r="AA428" i="75"/>
  <c r="AB428" i="75" s="1"/>
  <c r="Y428" i="75"/>
  <c r="Z428" i="75" s="1"/>
  <c r="W428" i="75"/>
  <c r="X428" i="75" s="1"/>
  <c r="U428" i="75"/>
  <c r="V428" i="75" s="1"/>
  <c r="S428" i="75"/>
  <c r="T428" i="75" s="1"/>
  <c r="Q428" i="75"/>
  <c r="R428" i="75" s="1"/>
  <c r="P428" i="75"/>
  <c r="AM427" i="75"/>
  <c r="AN427" i="75" s="1"/>
  <c r="AK427" i="75"/>
  <c r="AL427" i="75" s="1"/>
  <c r="AI427" i="75"/>
  <c r="AJ427" i="75" s="1"/>
  <c r="AG427" i="75"/>
  <c r="AH427" i="75" s="1"/>
  <c r="AE427" i="75"/>
  <c r="AF427" i="75" s="1"/>
  <c r="AC427" i="75"/>
  <c r="AD427" i="75" s="1"/>
  <c r="AA427" i="75"/>
  <c r="AB427" i="75" s="1"/>
  <c r="Y427" i="75"/>
  <c r="Z427" i="75" s="1"/>
  <c r="W427" i="75"/>
  <c r="X427" i="75" s="1"/>
  <c r="U427" i="75"/>
  <c r="V427" i="75" s="1"/>
  <c r="S427" i="75"/>
  <c r="T427" i="75" s="1"/>
  <c r="Q427" i="75"/>
  <c r="R427" i="75" s="1"/>
  <c r="P427" i="75"/>
  <c r="AM426" i="75"/>
  <c r="AN426" i="75" s="1"/>
  <c r="AK426" i="75"/>
  <c r="AL426" i="75" s="1"/>
  <c r="AI426" i="75"/>
  <c r="AJ426" i="75" s="1"/>
  <c r="AG426" i="75"/>
  <c r="AH426" i="75" s="1"/>
  <c r="AE426" i="75"/>
  <c r="AF426" i="75" s="1"/>
  <c r="AC426" i="75"/>
  <c r="AD426" i="75" s="1"/>
  <c r="AA426" i="75"/>
  <c r="AB426" i="75" s="1"/>
  <c r="Y426" i="75"/>
  <c r="Z426" i="75" s="1"/>
  <c r="W426" i="75"/>
  <c r="X426" i="75" s="1"/>
  <c r="U426" i="75"/>
  <c r="V426" i="75" s="1"/>
  <c r="S426" i="75"/>
  <c r="T426" i="75" s="1"/>
  <c r="Q426" i="75"/>
  <c r="R426" i="75" s="1"/>
  <c r="P426" i="75"/>
  <c r="AM425" i="75"/>
  <c r="AN425" i="75" s="1"/>
  <c r="AK425" i="75"/>
  <c r="AL425" i="75" s="1"/>
  <c r="AI425" i="75"/>
  <c r="AJ425" i="75" s="1"/>
  <c r="AG425" i="75"/>
  <c r="AH425" i="75" s="1"/>
  <c r="AE425" i="75"/>
  <c r="AF425" i="75" s="1"/>
  <c r="AC425" i="75"/>
  <c r="AD425" i="75" s="1"/>
  <c r="AA425" i="75"/>
  <c r="AB425" i="75" s="1"/>
  <c r="Y425" i="75"/>
  <c r="Z425" i="75" s="1"/>
  <c r="W425" i="75"/>
  <c r="X425" i="75" s="1"/>
  <c r="U425" i="75"/>
  <c r="V425" i="75" s="1"/>
  <c r="S425" i="75"/>
  <c r="T425" i="75" s="1"/>
  <c r="Q425" i="75"/>
  <c r="R425" i="75" s="1"/>
  <c r="P425" i="75"/>
  <c r="AM424" i="75"/>
  <c r="AN424" i="75" s="1"/>
  <c r="AK424" i="75"/>
  <c r="AL424" i="75" s="1"/>
  <c r="AI424" i="75"/>
  <c r="AJ424" i="75" s="1"/>
  <c r="AG424" i="75"/>
  <c r="AH424" i="75" s="1"/>
  <c r="AE424" i="75"/>
  <c r="AF424" i="75" s="1"/>
  <c r="AC424" i="75"/>
  <c r="AD424" i="75" s="1"/>
  <c r="AA424" i="75"/>
  <c r="AB424" i="75" s="1"/>
  <c r="Y424" i="75"/>
  <c r="Z424" i="75" s="1"/>
  <c r="W424" i="75"/>
  <c r="X424" i="75" s="1"/>
  <c r="U424" i="75"/>
  <c r="V424" i="75" s="1"/>
  <c r="S424" i="75"/>
  <c r="T424" i="75" s="1"/>
  <c r="Q424" i="75"/>
  <c r="R424" i="75" s="1"/>
  <c r="P424" i="75"/>
  <c r="AM423" i="75"/>
  <c r="AN423" i="75" s="1"/>
  <c r="AK423" i="75"/>
  <c r="AL423" i="75" s="1"/>
  <c r="AI423" i="75"/>
  <c r="AJ423" i="75" s="1"/>
  <c r="AG423" i="75"/>
  <c r="AH423" i="75" s="1"/>
  <c r="AE423" i="75"/>
  <c r="AF423" i="75" s="1"/>
  <c r="AC423" i="75"/>
  <c r="AD423" i="75" s="1"/>
  <c r="AA423" i="75"/>
  <c r="AB423" i="75" s="1"/>
  <c r="Y423" i="75"/>
  <c r="Z423" i="75" s="1"/>
  <c r="W423" i="75"/>
  <c r="X423" i="75" s="1"/>
  <c r="U423" i="75"/>
  <c r="V423" i="75" s="1"/>
  <c r="S423" i="75"/>
  <c r="T423" i="75" s="1"/>
  <c r="Q423" i="75"/>
  <c r="R423" i="75" s="1"/>
  <c r="P423" i="75"/>
  <c r="AM422" i="75"/>
  <c r="AN422" i="75" s="1"/>
  <c r="AK422" i="75"/>
  <c r="AL422" i="75" s="1"/>
  <c r="AI422" i="75"/>
  <c r="AJ422" i="75" s="1"/>
  <c r="AG422" i="75"/>
  <c r="AH422" i="75" s="1"/>
  <c r="AE422" i="75"/>
  <c r="AF422" i="75" s="1"/>
  <c r="AC422" i="75"/>
  <c r="AD422" i="75" s="1"/>
  <c r="AA422" i="75"/>
  <c r="AB422" i="75" s="1"/>
  <c r="Y422" i="75"/>
  <c r="Z422" i="75" s="1"/>
  <c r="W422" i="75"/>
  <c r="X422" i="75" s="1"/>
  <c r="U422" i="75"/>
  <c r="V422" i="75" s="1"/>
  <c r="S422" i="75"/>
  <c r="T422" i="75" s="1"/>
  <c r="Q422" i="75"/>
  <c r="R422" i="75" s="1"/>
  <c r="P422" i="75"/>
  <c r="AM421" i="75"/>
  <c r="AN421" i="75" s="1"/>
  <c r="AK421" i="75"/>
  <c r="AL421" i="75" s="1"/>
  <c r="AI421" i="75"/>
  <c r="AJ421" i="75" s="1"/>
  <c r="AG421" i="75"/>
  <c r="AH421" i="75" s="1"/>
  <c r="AE421" i="75"/>
  <c r="AF421" i="75" s="1"/>
  <c r="AC421" i="75"/>
  <c r="AD421" i="75" s="1"/>
  <c r="AA421" i="75"/>
  <c r="AB421" i="75" s="1"/>
  <c r="Y421" i="75"/>
  <c r="Z421" i="75" s="1"/>
  <c r="W421" i="75"/>
  <c r="X421" i="75" s="1"/>
  <c r="U421" i="75"/>
  <c r="V421" i="75" s="1"/>
  <c r="S421" i="75"/>
  <c r="T421" i="75" s="1"/>
  <c r="Q421" i="75"/>
  <c r="R421" i="75" s="1"/>
  <c r="P421" i="75"/>
  <c r="AM420" i="75"/>
  <c r="AN420" i="75" s="1"/>
  <c r="AK420" i="75"/>
  <c r="AL420" i="75" s="1"/>
  <c r="AI420" i="75"/>
  <c r="AJ420" i="75" s="1"/>
  <c r="AG420" i="75"/>
  <c r="AH420" i="75" s="1"/>
  <c r="AE420" i="75"/>
  <c r="AF420" i="75" s="1"/>
  <c r="AC420" i="75"/>
  <c r="AD420" i="75" s="1"/>
  <c r="AA420" i="75"/>
  <c r="AB420" i="75" s="1"/>
  <c r="Y420" i="75"/>
  <c r="Z420" i="75" s="1"/>
  <c r="W420" i="75"/>
  <c r="X420" i="75" s="1"/>
  <c r="U420" i="75"/>
  <c r="V420" i="75" s="1"/>
  <c r="S420" i="75"/>
  <c r="T420" i="75" s="1"/>
  <c r="Q420" i="75"/>
  <c r="R420" i="75" s="1"/>
  <c r="P420" i="75"/>
  <c r="AM419" i="75"/>
  <c r="AN419" i="75" s="1"/>
  <c r="AK419" i="75"/>
  <c r="AL419" i="75" s="1"/>
  <c r="AI419" i="75"/>
  <c r="AJ419" i="75" s="1"/>
  <c r="AG419" i="75"/>
  <c r="AH419" i="75" s="1"/>
  <c r="AE419" i="75"/>
  <c r="AF419" i="75" s="1"/>
  <c r="AC419" i="75"/>
  <c r="AD419" i="75" s="1"/>
  <c r="AA419" i="75"/>
  <c r="AB419" i="75" s="1"/>
  <c r="Y419" i="75"/>
  <c r="Z419" i="75" s="1"/>
  <c r="W419" i="75"/>
  <c r="X419" i="75" s="1"/>
  <c r="U419" i="75"/>
  <c r="V419" i="75" s="1"/>
  <c r="S419" i="75"/>
  <c r="T419" i="75" s="1"/>
  <c r="Q419" i="75"/>
  <c r="R419" i="75" s="1"/>
  <c r="P419" i="75"/>
  <c r="AM418" i="75"/>
  <c r="AN418" i="75" s="1"/>
  <c r="AK418" i="75"/>
  <c r="AL418" i="75" s="1"/>
  <c r="AI418" i="75"/>
  <c r="AJ418" i="75" s="1"/>
  <c r="AG418" i="75"/>
  <c r="AH418" i="75" s="1"/>
  <c r="AE418" i="75"/>
  <c r="AF418" i="75" s="1"/>
  <c r="AC418" i="75"/>
  <c r="AD418" i="75" s="1"/>
  <c r="AA418" i="75"/>
  <c r="AB418" i="75" s="1"/>
  <c r="Y418" i="75"/>
  <c r="Z418" i="75" s="1"/>
  <c r="W418" i="75"/>
  <c r="X418" i="75" s="1"/>
  <c r="U418" i="75"/>
  <c r="V418" i="75" s="1"/>
  <c r="S418" i="75"/>
  <c r="T418" i="75" s="1"/>
  <c r="Q418" i="75"/>
  <c r="R418" i="75" s="1"/>
  <c r="P418" i="75"/>
  <c r="AM417" i="75"/>
  <c r="AN417" i="75" s="1"/>
  <c r="AK417" i="75"/>
  <c r="AL417" i="75" s="1"/>
  <c r="AI417" i="75"/>
  <c r="AJ417" i="75" s="1"/>
  <c r="AG417" i="75"/>
  <c r="AH417" i="75" s="1"/>
  <c r="AE417" i="75"/>
  <c r="AF417" i="75" s="1"/>
  <c r="AC417" i="75"/>
  <c r="AD417" i="75" s="1"/>
  <c r="AA417" i="75"/>
  <c r="AB417" i="75" s="1"/>
  <c r="Y417" i="75"/>
  <c r="Z417" i="75" s="1"/>
  <c r="W417" i="75"/>
  <c r="X417" i="75" s="1"/>
  <c r="U417" i="75"/>
  <c r="V417" i="75" s="1"/>
  <c r="S417" i="75"/>
  <c r="T417" i="75" s="1"/>
  <c r="Q417" i="75"/>
  <c r="R417" i="75" s="1"/>
  <c r="P417" i="75"/>
  <c r="AM416" i="75"/>
  <c r="AN416" i="75" s="1"/>
  <c r="AK416" i="75"/>
  <c r="AL416" i="75" s="1"/>
  <c r="AI416" i="75"/>
  <c r="AJ416" i="75" s="1"/>
  <c r="AG416" i="75"/>
  <c r="AH416" i="75" s="1"/>
  <c r="AE416" i="75"/>
  <c r="AF416" i="75" s="1"/>
  <c r="AC416" i="75"/>
  <c r="AD416" i="75" s="1"/>
  <c r="AA416" i="75"/>
  <c r="AB416" i="75" s="1"/>
  <c r="Y416" i="75"/>
  <c r="Z416" i="75" s="1"/>
  <c r="W416" i="75"/>
  <c r="X416" i="75" s="1"/>
  <c r="U416" i="75"/>
  <c r="V416" i="75" s="1"/>
  <c r="S416" i="75"/>
  <c r="T416" i="75" s="1"/>
  <c r="Q416" i="75"/>
  <c r="R416" i="75" s="1"/>
  <c r="P416" i="75"/>
  <c r="AM415" i="75"/>
  <c r="AN415" i="75" s="1"/>
  <c r="AK415" i="75"/>
  <c r="AL415" i="75" s="1"/>
  <c r="AI415" i="75"/>
  <c r="AJ415" i="75" s="1"/>
  <c r="AG415" i="75"/>
  <c r="AH415" i="75" s="1"/>
  <c r="AE415" i="75"/>
  <c r="AF415" i="75" s="1"/>
  <c r="AC415" i="75"/>
  <c r="AD415" i="75" s="1"/>
  <c r="AA415" i="75"/>
  <c r="AB415" i="75" s="1"/>
  <c r="Y415" i="75"/>
  <c r="Z415" i="75" s="1"/>
  <c r="W415" i="75"/>
  <c r="X415" i="75" s="1"/>
  <c r="U415" i="75"/>
  <c r="V415" i="75" s="1"/>
  <c r="S415" i="75"/>
  <c r="T415" i="75" s="1"/>
  <c r="Q415" i="75"/>
  <c r="R415" i="75" s="1"/>
  <c r="P415" i="75"/>
  <c r="AM414" i="75"/>
  <c r="AN414" i="75" s="1"/>
  <c r="AK414" i="75"/>
  <c r="AL414" i="75" s="1"/>
  <c r="AI414" i="75"/>
  <c r="AJ414" i="75" s="1"/>
  <c r="AG414" i="75"/>
  <c r="AH414" i="75" s="1"/>
  <c r="AE414" i="75"/>
  <c r="AF414" i="75" s="1"/>
  <c r="AC414" i="75"/>
  <c r="AD414" i="75" s="1"/>
  <c r="AA414" i="75"/>
  <c r="AB414" i="75" s="1"/>
  <c r="Y414" i="75"/>
  <c r="Z414" i="75" s="1"/>
  <c r="W414" i="75"/>
  <c r="X414" i="75" s="1"/>
  <c r="U414" i="75"/>
  <c r="V414" i="75" s="1"/>
  <c r="S414" i="75"/>
  <c r="T414" i="75" s="1"/>
  <c r="Q414" i="75"/>
  <c r="R414" i="75" s="1"/>
  <c r="P414" i="75"/>
  <c r="AM413" i="75"/>
  <c r="AN413" i="75" s="1"/>
  <c r="AK413" i="75"/>
  <c r="AL413" i="75" s="1"/>
  <c r="AI413" i="75"/>
  <c r="AJ413" i="75" s="1"/>
  <c r="AG413" i="75"/>
  <c r="AH413" i="75" s="1"/>
  <c r="AE413" i="75"/>
  <c r="AF413" i="75" s="1"/>
  <c r="AC413" i="75"/>
  <c r="AD413" i="75" s="1"/>
  <c r="AA413" i="75"/>
  <c r="AB413" i="75" s="1"/>
  <c r="Y413" i="75"/>
  <c r="Z413" i="75" s="1"/>
  <c r="W413" i="75"/>
  <c r="X413" i="75" s="1"/>
  <c r="U413" i="75"/>
  <c r="V413" i="75" s="1"/>
  <c r="S413" i="75"/>
  <c r="T413" i="75" s="1"/>
  <c r="Q413" i="75"/>
  <c r="R413" i="75" s="1"/>
  <c r="P413" i="75"/>
  <c r="AM412" i="75"/>
  <c r="AN412" i="75" s="1"/>
  <c r="AK412" i="75"/>
  <c r="AL412" i="75" s="1"/>
  <c r="AI412" i="75"/>
  <c r="AJ412" i="75" s="1"/>
  <c r="AG412" i="75"/>
  <c r="AH412" i="75" s="1"/>
  <c r="AE412" i="75"/>
  <c r="AF412" i="75" s="1"/>
  <c r="AC412" i="75"/>
  <c r="AD412" i="75" s="1"/>
  <c r="AA412" i="75"/>
  <c r="AB412" i="75" s="1"/>
  <c r="Y412" i="75"/>
  <c r="Z412" i="75" s="1"/>
  <c r="W412" i="75"/>
  <c r="X412" i="75" s="1"/>
  <c r="U412" i="75"/>
  <c r="V412" i="75" s="1"/>
  <c r="S412" i="75"/>
  <c r="T412" i="75" s="1"/>
  <c r="Q412" i="75"/>
  <c r="R412" i="75" s="1"/>
  <c r="P412" i="75"/>
  <c r="AM411" i="75"/>
  <c r="AN411" i="75" s="1"/>
  <c r="AK411" i="75"/>
  <c r="AL411" i="75" s="1"/>
  <c r="AI411" i="75"/>
  <c r="AJ411" i="75" s="1"/>
  <c r="AG411" i="75"/>
  <c r="AH411" i="75" s="1"/>
  <c r="AE411" i="75"/>
  <c r="AF411" i="75" s="1"/>
  <c r="AC411" i="75"/>
  <c r="AD411" i="75" s="1"/>
  <c r="AA411" i="75"/>
  <c r="AB411" i="75" s="1"/>
  <c r="Y411" i="75"/>
  <c r="Z411" i="75" s="1"/>
  <c r="W411" i="75"/>
  <c r="X411" i="75" s="1"/>
  <c r="U411" i="75"/>
  <c r="V411" i="75" s="1"/>
  <c r="S411" i="75"/>
  <c r="T411" i="75" s="1"/>
  <c r="Q411" i="75"/>
  <c r="R411" i="75" s="1"/>
  <c r="P411" i="75"/>
  <c r="AM410" i="75"/>
  <c r="AN410" i="75" s="1"/>
  <c r="AK410" i="75"/>
  <c r="AL410" i="75" s="1"/>
  <c r="AI410" i="75"/>
  <c r="AJ410" i="75" s="1"/>
  <c r="AG410" i="75"/>
  <c r="AH410" i="75" s="1"/>
  <c r="AE410" i="75"/>
  <c r="AF410" i="75" s="1"/>
  <c r="AC410" i="75"/>
  <c r="AD410" i="75" s="1"/>
  <c r="AA410" i="75"/>
  <c r="AB410" i="75" s="1"/>
  <c r="Y410" i="75"/>
  <c r="Z410" i="75" s="1"/>
  <c r="W410" i="75"/>
  <c r="X410" i="75" s="1"/>
  <c r="U410" i="75"/>
  <c r="V410" i="75" s="1"/>
  <c r="S410" i="75"/>
  <c r="T410" i="75" s="1"/>
  <c r="Q410" i="75"/>
  <c r="R410" i="75" s="1"/>
  <c r="P410" i="75"/>
  <c r="AM409" i="75"/>
  <c r="AN409" i="75" s="1"/>
  <c r="AK409" i="75"/>
  <c r="AL409" i="75" s="1"/>
  <c r="AI409" i="75"/>
  <c r="AJ409" i="75" s="1"/>
  <c r="AG409" i="75"/>
  <c r="AH409" i="75" s="1"/>
  <c r="AE409" i="75"/>
  <c r="AF409" i="75" s="1"/>
  <c r="AC409" i="75"/>
  <c r="AD409" i="75" s="1"/>
  <c r="AA409" i="75"/>
  <c r="AB409" i="75" s="1"/>
  <c r="Y409" i="75"/>
  <c r="Z409" i="75" s="1"/>
  <c r="W409" i="75"/>
  <c r="X409" i="75" s="1"/>
  <c r="U409" i="75"/>
  <c r="V409" i="75" s="1"/>
  <c r="S409" i="75"/>
  <c r="T409" i="75" s="1"/>
  <c r="Q409" i="75"/>
  <c r="R409" i="75" s="1"/>
  <c r="P409" i="75"/>
  <c r="AM408" i="75"/>
  <c r="AN408" i="75" s="1"/>
  <c r="AK408" i="75"/>
  <c r="AL408" i="75" s="1"/>
  <c r="AI408" i="75"/>
  <c r="AJ408" i="75" s="1"/>
  <c r="AG408" i="75"/>
  <c r="AH408" i="75" s="1"/>
  <c r="AE408" i="75"/>
  <c r="AF408" i="75" s="1"/>
  <c r="AC408" i="75"/>
  <c r="AD408" i="75" s="1"/>
  <c r="AA408" i="75"/>
  <c r="AB408" i="75" s="1"/>
  <c r="Y408" i="75"/>
  <c r="Z408" i="75" s="1"/>
  <c r="W408" i="75"/>
  <c r="X408" i="75" s="1"/>
  <c r="U408" i="75"/>
  <c r="V408" i="75" s="1"/>
  <c r="S408" i="75"/>
  <c r="T408" i="75" s="1"/>
  <c r="Q408" i="75"/>
  <c r="R408" i="75" s="1"/>
  <c r="P408" i="75"/>
  <c r="AM407" i="75"/>
  <c r="AN407" i="75" s="1"/>
  <c r="AK407" i="75"/>
  <c r="AL407" i="75" s="1"/>
  <c r="AI407" i="75"/>
  <c r="AJ407" i="75" s="1"/>
  <c r="AG407" i="75"/>
  <c r="AH407" i="75" s="1"/>
  <c r="AE407" i="75"/>
  <c r="AF407" i="75" s="1"/>
  <c r="AC407" i="75"/>
  <c r="AD407" i="75" s="1"/>
  <c r="AA407" i="75"/>
  <c r="AB407" i="75" s="1"/>
  <c r="Y407" i="75"/>
  <c r="Z407" i="75" s="1"/>
  <c r="W407" i="75"/>
  <c r="X407" i="75" s="1"/>
  <c r="U407" i="75"/>
  <c r="V407" i="75" s="1"/>
  <c r="S407" i="75"/>
  <c r="T407" i="75" s="1"/>
  <c r="Q407" i="75"/>
  <c r="R407" i="75" s="1"/>
  <c r="P407" i="75"/>
  <c r="AM406" i="75"/>
  <c r="AN406" i="75" s="1"/>
  <c r="AK406" i="75"/>
  <c r="AL406" i="75" s="1"/>
  <c r="AI406" i="75"/>
  <c r="AJ406" i="75" s="1"/>
  <c r="AG406" i="75"/>
  <c r="AH406" i="75" s="1"/>
  <c r="AE406" i="75"/>
  <c r="AF406" i="75" s="1"/>
  <c r="AC406" i="75"/>
  <c r="AD406" i="75" s="1"/>
  <c r="AA406" i="75"/>
  <c r="AB406" i="75" s="1"/>
  <c r="Y406" i="75"/>
  <c r="Z406" i="75" s="1"/>
  <c r="W406" i="75"/>
  <c r="X406" i="75" s="1"/>
  <c r="U406" i="75"/>
  <c r="V406" i="75" s="1"/>
  <c r="S406" i="75"/>
  <c r="T406" i="75" s="1"/>
  <c r="Q406" i="75"/>
  <c r="R406" i="75" s="1"/>
  <c r="P406" i="75"/>
  <c r="AM405" i="75"/>
  <c r="AN405" i="75" s="1"/>
  <c r="AK405" i="75"/>
  <c r="AL405" i="75" s="1"/>
  <c r="AI405" i="75"/>
  <c r="AJ405" i="75" s="1"/>
  <c r="AG405" i="75"/>
  <c r="AH405" i="75" s="1"/>
  <c r="AE405" i="75"/>
  <c r="AF405" i="75" s="1"/>
  <c r="AC405" i="75"/>
  <c r="AD405" i="75" s="1"/>
  <c r="AA405" i="75"/>
  <c r="AB405" i="75" s="1"/>
  <c r="Y405" i="75"/>
  <c r="Z405" i="75" s="1"/>
  <c r="W405" i="75"/>
  <c r="X405" i="75" s="1"/>
  <c r="U405" i="75"/>
  <c r="V405" i="75" s="1"/>
  <c r="S405" i="75"/>
  <c r="T405" i="75" s="1"/>
  <c r="Q405" i="75"/>
  <c r="R405" i="75" s="1"/>
  <c r="P405" i="75"/>
  <c r="AM404" i="75"/>
  <c r="AN404" i="75" s="1"/>
  <c r="AK404" i="75"/>
  <c r="AL404" i="75" s="1"/>
  <c r="AI404" i="75"/>
  <c r="AJ404" i="75" s="1"/>
  <c r="AG404" i="75"/>
  <c r="AH404" i="75" s="1"/>
  <c r="AE404" i="75"/>
  <c r="AF404" i="75" s="1"/>
  <c r="AC404" i="75"/>
  <c r="AD404" i="75" s="1"/>
  <c r="AA404" i="75"/>
  <c r="AB404" i="75" s="1"/>
  <c r="Y404" i="75"/>
  <c r="Z404" i="75" s="1"/>
  <c r="W404" i="75"/>
  <c r="X404" i="75" s="1"/>
  <c r="U404" i="75"/>
  <c r="V404" i="75" s="1"/>
  <c r="S404" i="75"/>
  <c r="T404" i="75" s="1"/>
  <c r="Q404" i="75"/>
  <c r="R404" i="75" s="1"/>
  <c r="P404" i="75"/>
  <c r="AM403" i="75"/>
  <c r="AN403" i="75" s="1"/>
  <c r="AK403" i="75"/>
  <c r="AL403" i="75" s="1"/>
  <c r="AI403" i="75"/>
  <c r="AJ403" i="75" s="1"/>
  <c r="AG403" i="75"/>
  <c r="AH403" i="75" s="1"/>
  <c r="AE403" i="75"/>
  <c r="AF403" i="75" s="1"/>
  <c r="AC403" i="75"/>
  <c r="AD403" i="75" s="1"/>
  <c r="AA403" i="75"/>
  <c r="AB403" i="75" s="1"/>
  <c r="Y403" i="75"/>
  <c r="Z403" i="75" s="1"/>
  <c r="W403" i="75"/>
  <c r="X403" i="75" s="1"/>
  <c r="U403" i="75"/>
  <c r="V403" i="75" s="1"/>
  <c r="S403" i="75"/>
  <c r="T403" i="75" s="1"/>
  <c r="Q403" i="75"/>
  <c r="R403" i="75" s="1"/>
  <c r="P403" i="75"/>
  <c r="AM402" i="75"/>
  <c r="AN402" i="75" s="1"/>
  <c r="AK402" i="75"/>
  <c r="AL402" i="75" s="1"/>
  <c r="AI402" i="75"/>
  <c r="AJ402" i="75" s="1"/>
  <c r="AG402" i="75"/>
  <c r="AH402" i="75" s="1"/>
  <c r="AE402" i="75"/>
  <c r="AF402" i="75" s="1"/>
  <c r="AC402" i="75"/>
  <c r="AD402" i="75" s="1"/>
  <c r="AA402" i="75"/>
  <c r="AB402" i="75" s="1"/>
  <c r="Y402" i="75"/>
  <c r="Z402" i="75" s="1"/>
  <c r="W402" i="75"/>
  <c r="X402" i="75" s="1"/>
  <c r="U402" i="75"/>
  <c r="V402" i="75" s="1"/>
  <c r="S402" i="75"/>
  <c r="T402" i="75" s="1"/>
  <c r="Q402" i="75"/>
  <c r="R402" i="75" s="1"/>
  <c r="P402" i="75"/>
  <c r="AM401" i="75"/>
  <c r="AN401" i="75" s="1"/>
  <c r="AK401" i="75"/>
  <c r="AL401" i="75" s="1"/>
  <c r="AI401" i="75"/>
  <c r="AJ401" i="75" s="1"/>
  <c r="AG401" i="75"/>
  <c r="AH401" i="75" s="1"/>
  <c r="AE401" i="75"/>
  <c r="AF401" i="75" s="1"/>
  <c r="AC401" i="75"/>
  <c r="AD401" i="75" s="1"/>
  <c r="AA401" i="75"/>
  <c r="AB401" i="75" s="1"/>
  <c r="Y401" i="75"/>
  <c r="Z401" i="75" s="1"/>
  <c r="W401" i="75"/>
  <c r="X401" i="75" s="1"/>
  <c r="U401" i="75"/>
  <c r="V401" i="75" s="1"/>
  <c r="S401" i="75"/>
  <c r="T401" i="75" s="1"/>
  <c r="Q401" i="75"/>
  <c r="R401" i="75" s="1"/>
  <c r="P401" i="75"/>
  <c r="AM400" i="75"/>
  <c r="AN400" i="75" s="1"/>
  <c r="AK400" i="75"/>
  <c r="AL400" i="75" s="1"/>
  <c r="AI400" i="75"/>
  <c r="AJ400" i="75" s="1"/>
  <c r="AG400" i="75"/>
  <c r="AH400" i="75" s="1"/>
  <c r="AE400" i="75"/>
  <c r="AF400" i="75" s="1"/>
  <c r="AC400" i="75"/>
  <c r="AD400" i="75" s="1"/>
  <c r="AA400" i="75"/>
  <c r="AB400" i="75" s="1"/>
  <c r="Y400" i="75"/>
  <c r="Z400" i="75" s="1"/>
  <c r="W400" i="75"/>
  <c r="X400" i="75" s="1"/>
  <c r="U400" i="75"/>
  <c r="V400" i="75" s="1"/>
  <c r="S400" i="75"/>
  <c r="T400" i="75" s="1"/>
  <c r="Q400" i="75"/>
  <c r="R400" i="75" s="1"/>
  <c r="P400" i="75"/>
  <c r="AM399" i="75"/>
  <c r="AN399" i="75" s="1"/>
  <c r="AK399" i="75"/>
  <c r="AL399" i="75" s="1"/>
  <c r="AI399" i="75"/>
  <c r="AJ399" i="75" s="1"/>
  <c r="AG399" i="75"/>
  <c r="AH399" i="75" s="1"/>
  <c r="AE399" i="75"/>
  <c r="AF399" i="75" s="1"/>
  <c r="AC399" i="75"/>
  <c r="AD399" i="75" s="1"/>
  <c r="AA399" i="75"/>
  <c r="AB399" i="75" s="1"/>
  <c r="Y399" i="75"/>
  <c r="Z399" i="75" s="1"/>
  <c r="W399" i="75"/>
  <c r="X399" i="75" s="1"/>
  <c r="U399" i="75"/>
  <c r="V399" i="75" s="1"/>
  <c r="S399" i="75"/>
  <c r="T399" i="75" s="1"/>
  <c r="Q399" i="75"/>
  <c r="R399" i="75" s="1"/>
  <c r="P399" i="75"/>
  <c r="AM398" i="75"/>
  <c r="AN398" i="75" s="1"/>
  <c r="AK398" i="75"/>
  <c r="AL398" i="75" s="1"/>
  <c r="AI398" i="75"/>
  <c r="AJ398" i="75" s="1"/>
  <c r="AG398" i="75"/>
  <c r="AH398" i="75" s="1"/>
  <c r="AE398" i="75"/>
  <c r="AF398" i="75" s="1"/>
  <c r="AC398" i="75"/>
  <c r="AD398" i="75" s="1"/>
  <c r="AA398" i="75"/>
  <c r="AB398" i="75" s="1"/>
  <c r="Y398" i="75"/>
  <c r="Z398" i="75" s="1"/>
  <c r="W398" i="75"/>
  <c r="X398" i="75" s="1"/>
  <c r="U398" i="75"/>
  <c r="V398" i="75" s="1"/>
  <c r="S398" i="75"/>
  <c r="T398" i="75" s="1"/>
  <c r="Q398" i="75"/>
  <c r="R398" i="75" s="1"/>
  <c r="P398" i="75"/>
  <c r="AM397" i="75"/>
  <c r="AN397" i="75" s="1"/>
  <c r="AK397" i="75"/>
  <c r="AL397" i="75" s="1"/>
  <c r="AI397" i="75"/>
  <c r="AJ397" i="75" s="1"/>
  <c r="AG397" i="75"/>
  <c r="AH397" i="75" s="1"/>
  <c r="AE397" i="75"/>
  <c r="AF397" i="75" s="1"/>
  <c r="AC397" i="75"/>
  <c r="AD397" i="75" s="1"/>
  <c r="AA397" i="75"/>
  <c r="AB397" i="75" s="1"/>
  <c r="Y397" i="75"/>
  <c r="Z397" i="75" s="1"/>
  <c r="W397" i="75"/>
  <c r="X397" i="75" s="1"/>
  <c r="U397" i="75"/>
  <c r="V397" i="75" s="1"/>
  <c r="S397" i="75"/>
  <c r="T397" i="75" s="1"/>
  <c r="Q397" i="75"/>
  <c r="R397" i="75" s="1"/>
  <c r="P397" i="75"/>
  <c r="AM396" i="75"/>
  <c r="AN396" i="75" s="1"/>
  <c r="AK396" i="75"/>
  <c r="AL396" i="75" s="1"/>
  <c r="AI396" i="75"/>
  <c r="AJ396" i="75" s="1"/>
  <c r="AG396" i="75"/>
  <c r="AH396" i="75" s="1"/>
  <c r="AE396" i="75"/>
  <c r="AF396" i="75" s="1"/>
  <c r="AC396" i="75"/>
  <c r="AD396" i="75" s="1"/>
  <c r="AA396" i="75"/>
  <c r="AB396" i="75" s="1"/>
  <c r="Y396" i="75"/>
  <c r="Z396" i="75" s="1"/>
  <c r="W396" i="75"/>
  <c r="X396" i="75" s="1"/>
  <c r="U396" i="75"/>
  <c r="V396" i="75" s="1"/>
  <c r="S396" i="75"/>
  <c r="T396" i="75" s="1"/>
  <c r="Q396" i="75"/>
  <c r="R396" i="75" s="1"/>
  <c r="P396" i="75"/>
  <c r="AM395" i="75"/>
  <c r="AN395" i="75" s="1"/>
  <c r="AK395" i="75"/>
  <c r="AL395" i="75" s="1"/>
  <c r="AI395" i="75"/>
  <c r="AJ395" i="75" s="1"/>
  <c r="AG395" i="75"/>
  <c r="AH395" i="75" s="1"/>
  <c r="AE395" i="75"/>
  <c r="AF395" i="75" s="1"/>
  <c r="AC395" i="75"/>
  <c r="AD395" i="75" s="1"/>
  <c r="AA395" i="75"/>
  <c r="AB395" i="75" s="1"/>
  <c r="Y395" i="75"/>
  <c r="Z395" i="75" s="1"/>
  <c r="W395" i="75"/>
  <c r="X395" i="75" s="1"/>
  <c r="U395" i="75"/>
  <c r="V395" i="75" s="1"/>
  <c r="S395" i="75"/>
  <c r="T395" i="75" s="1"/>
  <c r="Q395" i="75"/>
  <c r="R395" i="75" s="1"/>
  <c r="P395" i="75"/>
  <c r="AM394" i="75"/>
  <c r="AN394" i="75" s="1"/>
  <c r="AK394" i="75"/>
  <c r="AL394" i="75" s="1"/>
  <c r="AI394" i="75"/>
  <c r="AJ394" i="75" s="1"/>
  <c r="AG394" i="75"/>
  <c r="AH394" i="75" s="1"/>
  <c r="AE394" i="75"/>
  <c r="AF394" i="75" s="1"/>
  <c r="AC394" i="75"/>
  <c r="AD394" i="75" s="1"/>
  <c r="AA394" i="75"/>
  <c r="AB394" i="75" s="1"/>
  <c r="Y394" i="75"/>
  <c r="Z394" i="75" s="1"/>
  <c r="W394" i="75"/>
  <c r="X394" i="75" s="1"/>
  <c r="U394" i="75"/>
  <c r="V394" i="75" s="1"/>
  <c r="S394" i="75"/>
  <c r="T394" i="75" s="1"/>
  <c r="Q394" i="75"/>
  <c r="R394" i="75" s="1"/>
  <c r="P394" i="75"/>
  <c r="AM393" i="75"/>
  <c r="AN393" i="75" s="1"/>
  <c r="AK393" i="75"/>
  <c r="AL393" i="75" s="1"/>
  <c r="AI393" i="75"/>
  <c r="AJ393" i="75" s="1"/>
  <c r="AG393" i="75"/>
  <c r="AH393" i="75" s="1"/>
  <c r="AE393" i="75"/>
  <c r="AF393" i="75" s="1"/>
  <c r="AC393" i="75"/>
  <c r="AD393" i="75" s="1"/>
  <c r="AA393" i="75"/>
  <c r="AB393" i="75" s="1"/>
  <c r="Y393" i="75"/>
  <c r="Z393" i="75" s="1"/>
  <c r="W393" i="75"/>
  <c r="X393" i="75" s="1"/>
  <c r="U393" i="75"/>
  <c r="V393" i="75" s="1"/>
  <c r="S393" i="75"/>
  <c r="T393" i="75" s="1"/>
  <c r="Q393" i="75"/>
  <c r="R393" i="75" s="1"/>
  <c r="P393" i="75"/>
  <c r="AM392" i="75"/>
  <c r="AN392" i="75" s="1"/>
  <c r="AK392" i="75"/>
  <c r="AL392" i="75" s="1"/>
  <c r="AI392" i="75"/>
  <c r="AJ392" i="75" s="1"/>
  <c r="AG392" i="75"/>
  <c r="AH392" i="75" s="1"/>
  <c r="AE392" i="75"/>
  <c r="AF392" i="75" s="1"/>
  <c r="AC392" i="75"/>
  <c r="AD392" i="75" s="1"/>
  <c r="AA392" i="75"/>
  <c r="AB392" i="75" s="1"/>
  <c r="Y392" i="75"/>
  <c r="Z392" i="75" s="1"/>
  <c r="W392" i="75"/>
  <c r="X392" i="75" s="1"/>
  <c r="U392" i="75"/>
  <c r="V392" i="75" s="1"/>
  <c r="S392" i="75"/>
  <c r="T392" i="75" s="1"/>
  <c r="Q392" i="75"/>
  <c r="R392" i="75" s="1"/>
  <c r="P392" i="75"/>
  <c r="AM391" i="75"/>
  <c r="AN391" i="75" s="1"/>
  <c r="AK391" i="75"/>
  <c r="AL391" i="75" s="1"/>
  <c r="AI391" i="75"/>
  <c r="AJ391" i="75" s="1"/>
  <c r="AG391" i="75"/>
  <c r="AH391" i="75" s="1"/>
  <c r="AE391" i="75"/>
  <c r="AF391" i="75" s="1"/>
  <c r="AC391" i="75"/>
  <c r="AD391" i="75" s="1"/>
  <c r="AA391" i="75"/>
  <c r="AB391" i="75" s="1"/>
  <c r="Y391" i="75"/>
  <c r="Z391" i="75" s="1"/>
  <c r="W391" i="75"/>
  <c r="X391" i="75" s="1"/>
  <c r="U391" i="75"/>
  <c r="V391" i="75" s="1"/>
  <c r="S391" i="75"/>
  <c r="T391" i="75" s="1"/>
  <c r="Q391" i="75"/>
  <c r="R391" i="75" s="1"/>
  <c r="P391" i="75"/>
  <c r="AM390" i="75"/>
  <c r="AN390" i="75" s="1"/>
  <c r="AK390" i="75"/>
  <c r="AL390" i="75" s="1"/>
  <c r="AI390" i="75"/>
  <c r="AJ390" i="75" s="1"/>
  <c r="AG390" i="75"/>
  <c r="AH390" i="75" s="1"/>
  <c r="AE390" i="75"/>
  <c r="AF390" i="75" s="1"/>
  <c r="AC390" i="75"/>
  <c r="AD390" i="75" s="1"/>
  <c r="AA390" i="75"/>
  <c r="AB390" i="75" s="1"/>
  <c r="Y390" i="75"/>
  <c r="Z390" i="75" s="1"/>
  <c r="W390" i="75"/>
  <c r="X390" i="75" s="1"/>
  <c r="U390" i="75"/>
  <c r="V390" i="75" s="1"/>
  <c r="S390" i="75"/>
  <c r="T390" i="75" s="1"/>
  <c r="Q390" i="75"/>
  <c r="R390" i="75" s="1"/>
  <c r="P390" i="75"/>
  <c r="AM389" i="75"/>
  <c r="AN389" i="75" s="1"/>
  <c r="AK389" i="75"/>
  <c r="AL389" i="75" s="1"/>
  <c r="AI389" i="75"/>
  <c r="AJ389" i="75" s="1"/>
  <c r="AG389" i="75"/>
  <c r="AH389" i="75" s="1"/>
  <c r="AE389" i="75"/>
  <c r="AF389" i="75" s="1"/>
  <c r="AC389" i="75"/>
  <c r="AD389" i="75" s="1"/>
  <c r="AA389" i="75"/>
  <c r="AB389" i="75" s="1"/>
  <c r="Y389" i="75"/>
  <c r="Z389" i="75" s="1"/>
  <c r="W389" i="75"/>
  <c r="X389" i="75" s="1"/>
  <c r="U389" i="75"/>
  <c r="V389" i="75" s="1"/>
  <c r="S389" i="75"/>
  <c r="T389" i="75" s="1"/>
  <c r="Q389" i="75"/>
  <c r="R389" i="75" s="1"/>
  <c r="P389" i="75"/>
  <c r="AM388" i="75"/>
  <c r="AN388" i="75" s="1"/>
  <c r="AK388" i="75"/>
  <c r="AL388" i="75" s="1"/>
  <c r="AI388" i="75"/>
  <c r="AJ388" i="75" s="1"/>
  <c r="AG388" i="75"/>
  <c r="AH388" i="75" s="1"/>
  <c r="AE388" i="75"/>
  <c r="AF388" i="75" s="1"/>
  <c r="AC388" i="75"/>
  <c r="AD388" i="75" s="1"/>
  <c r="AA388" i="75"/>
  <c r="AB388" i="75" s="1"/>
  <c r="Y388" i="75"/>
  <c r="Z388" i="75" s="1"/>
  <c r="W388" i="75"/>
  <c r="X388" i="75" s="1"/>
  <c r="U388" i="75"/>
  <c r="V388" i="75" s="1"/>
  <c r="S388" i="75"/>
  <c r="T388" i="75" s="1"/>
  <c r="Q388" i="75"/>
  <c r="R388" i="75" s="1"/>
  <c r="P388" i="75"/>
  <c r="AM387" i="75"/>
  <c r="AN387" i="75" s="1"/>
  <c r="AK387" i="75"/>
  <c r="AL387" i="75" s="1"/>
  <c r="AI387" i="75"/>
  <c r="AJ387" i="75" s="1"/>
  <c r="AG387" i="75"/>
  <c r="AH387" i="75" s="1"/>
  <c r="AE387" i="75"/>
  <c r="AF387" i="75" s="1"/>
  <c r="AC387" i="75"/>
  <c r="AD387" i="75" s="1"/>
  <c r="AA387" i="75"/>
  <c r="AB387" i="75" s="1"/>
  <c r="Y387" i="75"/>
  <c r="Z387" i="75" s="1"/>
  <c r="W387" i="75"/>
  <c r="X387" i="75" s="1"/>
  <c r="U387" i="75"/>
  <c r="V387" i="75" s="1"/>
  <c r="S387" i="75"/>
  <c r="T387" i="75" s="1"/>
  <c r="Q387" i="75"/>
  <c r="R387" i="75" s="1"/>
  <c r="P387" i="75"/>
  <c r="AM386" i="75"/>
  <c r="AN386" i="75" s="1"/>
  <c r="AK386" i="75"/>
  <c r="AL386" i="75" s="1"/>
  <c r="AI386" i="75"/>
  <c r="AJ386" i="75" s="1"/>
  <c r="AG386" i="75"/>
  <c r="AH386" i="75" s="1"/>
  <c r="AE386" i="75"/>
  <c r="AF386" i="75" s="1"/>
  <c r="AC386" i="75"/>
  <c r="AD386" i="75" s="1"/>
  <c r="AA386" i="75"/>
  <c r="AB386" i="75" s="1"/>
  <c r="Y386" i="75"/>
  <c r="Z386" i="75" s="1"/>
  <c r="W386" i="75"/>
  <c r="X386" i="75" s="1"/>
  <c r="U386" i="75"/>
  <c r="V386" i="75" s="1"/>
  <c r="S386" i="75"/>
  <c r="T386" i="75" s="1"/>
  <c r="Q386" i="75"/>
  <c r="R386" i="75" s="1"/>
  <c r="P386" i="75"/>
  <c r="AM385" i="75"/>
  <c r="AN385" i="75" s="1"/>
  <c r="AK385" i="75"/>
  <c r="AL385" i="75" s="1"/>
  <c r="AI385" i="75"/>
  <c r="AJ385" i="75" s="1"/>
  <c r="AG385" i="75"/>
  <c r="AH385" i="75" s="1"/>
  <c r="AE385" i="75"/>
  <c r="AF385" i="75" s="1"/>
  <c r="AC385" i="75"/>
  <c r="AD385" i="75" s="1"/>
  <c r="AA385" i="75"/>
  <c r="AB385" i="75" s="1"/>
  <c r="Y385" i="75"/>
  <c r="Z385" i="75" s="1"/>
  <c r="W385" i="75"/>
  <c r="X385" i="75" s="1"/>
  <c r="U385" i="75"/>
  <c r="V385" i="75" s="1"/>
  <c r="S385" i="75"/>
  <c r="T385" i="75" s="1"/>
  <c r="Q385" i="75"/>
  <c r="R385" i="75" s="1"/>
  <c r="P385" i="75"/>
  <c r="AM384" i="75"/>
  <c r="AN384" i="75" s="1"/>
  <c r="AK384" i="75"/>
  <c r="AL384" i="75" s="1"/>
  <c r="AI384" i="75"/>
  <c r="AJ384" i="75" s="1"/>
  <c r="AG384" i="75"/>
  <c r="AH384" i="75" s="1"/>
  <c r="AE384" i="75"/>
  <c r="AF384" i="75" s="1"/>
  <c r="AC384" i="75"/>
  <c r="AD384" i="75" s="1"/>
  <c r="AA384" i="75"/>
  <c r="AB384" i="75" s="1"/>
  <c r="Y384" i="75"/>
  <c r="Z384" i="75" s="1"/>
  <c r="W384" i="75"/>
  <c r="X384" i="75" s="1"/>
  <c r="U384" i="75"/>
  <c r="V384" i="75" s="1"/>
  <c r="S384" i="75"/>
  <c r="T384" i="75" s="1"/>
  <c r="Q384" i="75"/>
  <c r="R384" i="75" s="1"/>
  <c r="P384" i="75"/>
  <c r="AM383" i="75"/>
  <c r="AN383" i="75" s="1"/>
  <c r="AK383" i="75"/>
  <c r="AL383" i="75" s="1"/>
  <c r="AI383" i="75"/>
  <c r="AJ383" i="75" s="1"/>
  <c r="AG383" i="75"/>
  <c r="AH383" i="75" s="1"/>
  <c r="AE383" i="75"/>
  <c r="AF383" i="75" s="1"/>
  <c r="AC383" i="75"/>
  <c r="AD383" i="75" s="1"/>
  <c r="AA383" i="75"/>
  <c r="AB383" i="75" s="1"/>
  <c r="Y383" i="75"/>
  <c r="Z383" i="75" s="1"/>
  <c r="W383" i="75"/>
  <c r="X383" i="75" s="1"/>
  <c r="U383" i="75"/>
  <c r="V383" i="75" s="1"/>
  <c r="S383" i="75"/>
  <c r="T383" i="75" s="1"/>
  <c r="Q383" i="75"/>
  <c r="R383" i="75" s="1"/>
  <c r="P383" i="75"/>
  <c r="AM382" i="75"/>
  <c r="AN382" i="75" s="1"/>
  <c r="AK382" i="75"/>
  <c r="AL382" i="75" s="1"/>
  <c r="AI382" i="75"/>
  <c r="AJ382" i="75" s="1"/>
  <c r="AG382" i="75"/>
  <c r="AH382" i="75" s="1"/>
  <c r="AE382" i="75"/>
  <c r="AF382" i="75" s="1"/>
  <c r="AC382" i="75"/>
  <c r="AD382" i="75" s="1"/>
  <c r="AA382" i="75"/>
  <c r="AB382" i="75" s="1"/>
  <c r="Y382" i="75"/>
  <c r="Z382" i="75" s="1"/>
  <c r="W382" i="75"/>
  <c r="X382" i="75" s="1"/>
  <c r="U382" i="75"/>
  <c r="V382" i="75" s="1"/>
  <c r="S382" i="75"/>
  <c r="T382" i="75" s="1"/>
  <c r="Q382" i="75"/>
  <c r="R382" i="75" s="1"/>
  <c r="P382" i="75"/>
  <c r="AM381" i="75"/>
  <c r="AN381" i="75" s="1"/>
  <c r="AK381" i="75"/>
  <c r="AL381" i="75" s="1"/>
  <c r="AI381" i="75"/>
  <c r="AJ381" i="75" s="1"/>
  <c r="AG381" i="75"/>
  <c r="AH381" i="75" s="1"/>
  <c r="AE381" i="75"/>
  <c r="AF381" i="75" s="1"/>
  <c r="AC381" i="75"/>
  <c r="AD381" i="75" s="1"/>
  <c r="AA381" i="75"/>
  <c r="AB381" i="75" s="1"/>
  <c r="Y381" i="75"/>
  <c r="Z381" i="75" s="1"/>
  <c r="W381" i="75"/>
  <c r="X381" i="75" s="1"/>
  <c r="U381" i="75"/>
  <c r="V381" i="75" s="1"/>
  <c r="S381" i="75"/>
  <c r="T381" i="75" s="1"/>
  <c r="Q381" i="75"/>
  <c r="R381" i="75" s="1"/>
  <c r="P381" i="75"/>
  <c r="AM380" i="75"/>
  <c r="AN380" i="75" s="1"/>
  <c r="AK380" i="75"/>
  <c r="AL380" i="75" s="1"/>
  <c r="AI380" i="75"/>
  <c r="AJ380" i="75" s="1"/>
  <c r="AG380" i="75"/>
  <c r="AH380" i="75" s="1"/>
  <c r="AE380" i="75"/>
  <c r="AF380" i="75" s="1"/>
  <c r="AC380" i="75"/>
  <c r="AD380" i="75" s="1"/>
  <c r="AA380" i="75"/>
  <c r="AB380" i="75" s="1"/>
  <c r="Y380" i="75"/>
  <c r="Z380" i="75" s="1"/>
  <c r="W380" i="75"/>
  <c r="X380" i="75" s="1"/>
  <c r="U380" i="75"/>
  <c r="V380" i="75" s="1"/>
  <c r="S380" i="75"/>
  <c r="T380" i="75" s="1"/>
  <c r="Q380" i="75"/>
  <c r="R380" i="75" s="1"/>
  <c r="P380" i="75"/>
  <c r="AM379" i="75"/>
  <c r="AN379" i="75" s="1"/>
  <c r="AK379" i="75"/>
  <c r="AL379" i="75" s="1"/>
  <c r="AI379" i="75"/>
  <c r="AJ379" i="75" s="1"/>
  <c r="AG379" i="75"/>
  <c r="AH379" i="75" s="1"/>
  <c r="AE379" i="75"/>
  <c r="AF379" i="75" s="1"/>
  <c r="AC379" i="75"/>
  <c r="AD379" i="75" s="1"/>
  <c r="AA379" i="75"/>
  <c r="AB379" i="75" s="1"/>
  <c r="Y379" i="75"/>
  <c r="Z379" i="75" s="1"/>
  <c r="W379" i="75"/>
  <c r="X379" i="75" s="1"/>
  <c r="U379" i="75"/>
  <c r="V379" i="75" s="1"/>
  <c r="S379" i="75"/>
  <c r="T379" i="75" s="1"/>
  <c r="Q379" i="75"/>
  <c r="R379" i="75" s="1"/>
  <c r="P379" i="75"/>
  <c r="AM378" i="75"/>
  <c r="AN378" i="75" s="1"/>
  <c r="AK378" i="75"/>
  <c r="AL378" i="75" s="1"/>
  <c r="AJ378" i="75"/>
  <c r="AI378" i="75"/>
  <c r="AG378" i="75"/>
  <c r="AH378" i="75" s="1"/>
  <c r="AE378" i="75"/>
  <c r="AF378" i="75" s="1"/>
  <c r="AC378" i="75"/>
  <c r="AD378" i="75" s="1"/>
  <c r="AA378" i="75"/>
  <c r="AB378" i="75" s="1"/>
  <c r="Y378" i="75"/>
  <c r="Z378" i="75" s="1"/>
  <c r="W378" i="75"/>
  <c r="X378" i="75" s="1"/>
  <c r="U378" i="75"/>
  <c r="V378" i="75" s="1"/>
  <c r="S378" i="75"/>
  <c r="T378" i="75" s="1"/>
  <c r="Q378" i="75"/>
  <c r="R378" i="75" s="1"/>
  <c r="P378" i="75"/>
  <c r="AM377" i="75"/>
  <c r="AN377" i="75" s="1"/>
  <c r="AK377" i="75"/>
  <c r="AL377" i="75" s="1"/>
  <c r="AI377" i="75"/>
  <c r="AJ377" i="75" s="1"/>
  <c r="AG377" i="75"/>
  <c r="AH377" i="75" s="1"/>
  <c r="AE377" i="75"/>
  <c r="AF377" i="75" s="1"/>
  <c r="AC377" i="75"/>
  <c r="AD377" i="75" s="1"/>
  <c r="AA377" i="75"/>
  <c r="AB377" i="75" s="1"/>
  <c r="Y377" i="75"/>
  <c r="Z377" i="75" s="1"/>
  <c r="W377" i="75"/>
  <c r="X377" i="75" s="1"/>
  <c r="U377" i="75"/>
  <c r="V377" i="75" s="1"/>
  <c r="S377" i="75"/>
  <c r="T377" i="75" s="1"/>
  <c r="Q377" i="75"/>
  <c r="R377" i="75" s="1"/>
  <c r="P377" i="75"/>
  <c r="AM376" i="75"/>
  <c r="AN376" i="75" s="1"/>
  <c r="AK376" i="75"/>
  <c r="AL376" i="75" s="1"/>
  <c r="AI376" i="75"/>
  <c r="AJ376" i="75" s="1"/>
  <c r="AG376" i="75"/>
  <c r="AH376" i="75" s="1"/>
  <c r="AE376" i="75"/>
  <c r="AF376" i="75" s="1"/>
  <c r="AC376" i="75"/>
  <c r="AD376" i="75" s="1"/>
  <c r="AA376" i="75"/>
  <c r="AB376" i="75" s="1"/>
  <c r="Y376" i="75"/>
  <c r="Z376" i="75" s="1"/>
  <c r="W376" i="75"/>
  <c r="X376" i="75" s="1"/>
  <c r="U376" i="75"/>
  <c r="V376" i="75" s="1"/>
  <c r="S376" i="75"/>
  <c r="T376" i="75" s="1"/>
  <c r="Q376" i="75"/>
  <c r="R376" i="75" s="1"/>
  <c r="P376" i="75"/>
  <c r="AM375" i="75"/>
  <c r="AN375" i="75" s="1"/>
  <c r="AK375" i="75"/>
  <c r="AL375" i="75" s="1"/>
  <c r="AI375" i="75"/>
  <c r="AJ375" i="75" s="1"/>
  <c r="AG375" i="75"/>
  <c r="AH375" i="75" s="1"/>
  <c r="AE375" i="75"/>
  <c r="AF375" i="75" s="1"/>
  <c r="AC375" i="75"/>
  <c r="AD375" i="75" s="1"/>
  <c r="AA375" i="75"/>
  <c r="AB375" i="75" s="1"/>
  <c r="Y375" i="75"/>
  <c r="Z375" i="75" s="1"/>
  <c r="W375" i="75"/>
  <c r="X375" i="75" s="1"/>
  <c r="U375" i="75"/>
  <c r="V375" i="75" s="1"/>
  <c r="S375" i="75"/>
  <c r="T375" i="75" s="1"/>
  <c r="Q375" i="75"/>
  <c r="R375" i="75" s="1"/>
  <c r="P375" i="75"/>
  <c r="AM374" i="75"/>
  <c r="AN374" i="75" s="1"/>
  <c r="AK374" i="75"/>
  <c r="AL374" i="75" s="1"/>
  <c r="AI374" i="75"/>
  <c r="AJ374" i="75" s="1"/>
  <c r="AG374" i="75"/>
  <c r="AH374" i="75" s="1"/>
  <c r="AE374" i="75"/>
  <c r="AF374" i="75" s="1"/>
  <c r="AC374" i="75"/>
  <c r="AD374" i="75" s="1"/>
  <c r="AA374" i="75"/>
  <c r="AB374" i="75" s="1"/>
  <c r="Y374" i="75"/>
  <c r="Z374" i="75" s="1"/>
  <c r="W374" i="75"/>
  <c r="X374" i="75" s="1"/>
  <c r="U374" i="75"/>
  <c r="V374" i="75" s="1"/>
  <c r="S374" i="75"/>
  <c r="T374" i="75" s="1"/>
  <c r="Q374" i="75"/>
  <c r="R374" i="75" s="1"/>
  <c r="P374" i="75"/>
  <c r="AM373" i="75"/>
  <c r="AN373" i="75" s="1"/>
  <c r="AK373" i="75"/>
  <c r="AL373" i="75" s="1"/>
  <c r="AI373" i="75"/>
  <c r="AJ373" i="75" s="1"/>
  <c r="AG373" i="75"/>
  <c r="AH373" i="75" s="1"/>
  <c r="AE373" i="75"/>
  <c r="AF373" i="75" s="1"/>
  <c r="AC373" i="75"/>
  <c r="AD373" i="75" s="1"/>
  <c r="AA373" i="75"/>
  <c r="AB373" i="75" s="1"/>
  <c r="Y373" i="75"/>
  <c r="Z373" i="75" s="1"/>
  <c r="W373" i="75"/>
  <c r="X373" i="75" s="1"/>
  <c r="U373" i="75"/>
  <c r="V373" i="75" s="1"/>
  <c r="S373" i="75"/>
  <c r="T373" i="75" s="1"/>
  <c r="Q373" i="75"/>
  <c r="R373" i="75" s="1"/>
  <c r="P373" i="75"/>
  <c r="AM372" i="75"/>
  <c r="AN372" i="75" s="1"/>
  <c r="AK372" i="75"/>
  <c r="AL372" i="75" s="1"/>
  <c r="AI372" i="75"/>
  <c r="AJ372" i="75" s="1"/>
  <c r="AG372" i="75"/>
  <c r="AH372" i="75" s="1"/>
  <c r="AE372" i="75"/>
  <c r="AF372" i="75" s="1"/>
  <c r="AC372" i="75"/>
  <c r="AD372" i="75" s="1"/>
  <c r="AA372" i="75"/>
  <c r="AB372" i="75" s="1"/>
  <c r="Y372" i="75"/>
  <c r="Z372" i="75" s="1"/>
  <c r="W372" i="75"/>
  <c r="X372" i="75" s="1"/>
  <c r="U372" i="75"/>
  <c r="V372" i="75" s="1"/>
  <c r="S372" i="75"/>
  <c r="T372" i="75" s="1"/>
  <c r="Q372" i="75"/>
  <c r="R372" i="75" s="1"/>
  <c r="P372" i="75"/>
  <c r="AM371" i="75"/>
  <c r="AN371" i="75" s="1"/>
  <c r="AK371" i="75"/>
  <c r="AL371" i="75" s="1"/>
  <c r="AI371" i="75"/>
  <c r="AJ371" i="75" s="1"/>
  <c r="AG371" i="75"/>
  <c r="AH371" i="75" s="1"/>
  <c r="AE371" i="75"/>
  <c r="AF371" i="75" s="1"/>
  <c r="AC371" i="75"/>
  <c r="AD371" i="75" s="1"/>
  <c r="AA371" i="75"/>
  <c r="AB371" i="75" s="1"/>
  <c r="Y371" i="75"/>
  <c r="Z371" i="75" s="1"/>
  <c r="W371" i="75"/>
  <c r="X371" i="75" s="1"/>
  <c r="U371" i="75"/>
  <c r="V371" i="75" s="1"/>
  <c r="S371" i="75"/>
  <c r="T371" i="75" s="1"/>
  <c r="Q371" i="75"/>
  <c r="R371" i="75" s="1"/>
  <c r="P371" i="75"/>
  <c r="AM370" i="75"/>
  <c r="AN370" i="75" s="1"/>
  <c r="AK370" i="75"/>
  <c r="AL370" i="75" s="1"/>
  <c r="AI370" i="75"/>
  <c r="AJ370" i="75" s="1"/>
  <c r="AG370" i="75"/>
  <c r="AH370" i="75" s="1"/>
  <c r="AE370" i="75"/>
  <c r="AF370" i="75" s="1"/>
  <c r="AC370" i="75"/>
  <c r="AD370" i="75" s="1"/>
  <c r="AA370" i="75"/>
  <c r="AB370" i="75" s="1"/>
  <c r="Y370" i="75"/>
  <c r="Z370" i="75" s="1"/>
  <c r="W370" i="75"/>
  <c r="X370" i="75" s="1"/>
  <c r="U370" i="75"/>
  <c r="V370" i="75" s="1"/>
  <c r="S370" i="75"/>
  <c r="T370" i="75" s="1"/>
  <c r="Q370" i="75"/>
  <c r="R370" i="75" s="1"/>
  <c r="P370" i="75"/>
  <c r="AM369" i="75"/>
  <c r="AN369" i="75" s="1"/>
  <c r="AK369" i="75"/>
  <c r="AL369" i="75" s="1"/>
  <c r="AI369" i="75"/>
  <c r="AJ369" i="75" s="1"/>
  <c r="AG369" i="75"/>
  <c r="AH369" i="75" s="1"/>
  <c r="AE369" i="75"/>
  <c r="AF369" i="75" s="1"/>
  <c r="AC369" i="75"/>
  <c r="AD369" i="75" s="1"/>
  <c r="AA369" i="75"/>
  <c r="AB369" i="75" s="1"/>
  <c r="Y369" i="75"/>
  <c r="Z369" i="75" s="1"/>
  <c r="W369" i="75"/>
  <c r="X369" i="75" s="1"/>
  <c r="U369" i="75"/>
  <c r="V369" i="75" s="1"/>
  <c r="S369" i="75"/>
  <c r="T369" i="75" s="1"/>
  <c r="Q369" i="75"/>
  <c r="R369" i="75" s="1"/>
  <c r="P369" i="75"/>
  <c r="AM368" i="75"/>
  <c r="AN368" i="75" s="1"/>
  <c r="AK368" i="75"/>
  <c r="AL368" i="75" s="1"/>
  <c r="AI368" i="75"/>
  <c r="AJ368" i="75" s="1"/>
  <c r="AG368" i="75"/>
  <c r="AH368" i="75" s="1"/>
  <c r="AE368" i="75"/>
  <c r="AF368" i="75" s="1"/>
  <c r="AC368" i="75"/>
  <c r="AD368" i="75" s="1"/>
  <c r="AA368" i="75"/>
  <c r="AB368" i="75" s="1"/>
  <c r="Y368" i="75"/>
  <c r="Z368" i="75" s="1"/>
  <c r="W368" i="75"/>
  <c r="X368" i="75" s="1"/>
  <c r="U368" i="75"/>
  <c r="V368" i="75" s="1"/>
  <c r="S368" i="75"/>
  <c r="T368" i="75" s="1"/>
  <c r="Q368" i="75"/>
  <c r="R368" i="75" s="1"/>
  <c r="P368" i="75"/>
  <c r="AM367" i="75"/>
  <c r="AN367" i="75" s="1"/>
  <c r="AK367" i="75"/>
  <c r="AL367" i="75" s="1"/>
  <c r="AI367" i="75"/>
  <c r="AJ367" i="75" s="1"/>
  <c r="AG367" i="75"/>
  <c r="AH367" i="75" s="1"/>
  <c r="AE367" i="75"/>
  <c r="AF367" i="75" s="1"/>
  <c r="AC367" i="75"/>
  <c r="AD367" i="75" s="1"/>
  <c r="AA367" i="75"/>
  <c r="AB367" i="75" s="1"/>
  <c r="Y367" i="75"/>
  <c r="Z367" i="75" s="1"/>
  <c r="W367" i="75"/>
  <c r="X367" i="75" s="1"/>
  <c r="U367" i="75"/>
  <c r="V367" i="75" s="1"/>
  <c r="S367" i="75"/>
  <c r="T367" i="75" s="1"/>
  <c r="Q367" i="75"/>
  <c r="R367" i="75" s="1"/>
  <c r="P367" i="75"/>
  <c r="AM366" i="75"/>
  <c r="AN366" i="75" s="1"/>
  <c r="AK366" i="75"/>
  <c r="AL366" i="75" s="1"/>
  <c r="AI366" i="75"/>
  <c r="AJ366" i="75" s="1"/>
  <c r="AG366" i="75"/>
  <c r="AH366" i="75" s="1"/>
  <c r="AE366" i="75"/>
  <c r="AF366" i="75" s="1"/>
  <c r="AC366" i="75"/>
  <c r="AD366" i="75" s="1"/>
  <c r="AA366" i="75"/>
  <c r="AB366" i="75" s="1"/>
  <c r="Y366" i="75"/>
  <c r="Z366" i="75" s="1"/>
  <c r="W366" i="75"/>
  <c r="X366" i="75" s="1"/>
  <c r="U366" i="75"/>
  <c r="V366" i="75" s="1"/>
  <c r="S366" i="75"/>
  <c r="T366" i="75" s="1"/>
  <c r="Q366" i="75"/>
  <c r="R366" i="75" s="1"/>
  <c r="P366" i="75"/>
  <c r="AM365" i="75"/>
  <c r="AN365" i="75" s="1"/>
  <c r="AK365" i="75"/>
  <c r="AL365" i="75" s="1"/>
  <c r="AI365" i="75"/>
  <c r="AJ365" i="75" s="1"/>
  <c r="AG365" i="75"/>
  <c r="AH365" i="75" s="1"/>
  <c r="AE365" i="75"/>
  <c r="AF365" i="75" s="1"/>
  <c r="AC365" i="75"/>
  <c r="AD365" i="75" s="1"/>
  <c r="AA365" i="75"/>
  <c r="AB365" i="75" s="1"/>
  <c r="Y365" i="75"/>
  <c r="Z365" i="75" s="1"/>
  <c r="W365" i="75"/>
  <c r="X365" i="75" s="1"/>
  <c r="U365" i="75"/>
  <c r="V365" i="75" s="1"/>
  <c r="S365" i="75"/>
  <c r="T365" i="75" s="1"/>
  <c r="Q365" i="75"/>
  <c r="R365" i="75" s="1"/>
  <c r="P365" i="75"/>
  <c r="AM364" i="75"/>
  <c r="AN364" i="75" s="1"/>
  <c r="AK364" i="75"/>
  <c r="AL364" i="75" s="1"/>
  <c r="AI364" i="75"/>
  <c r="AJ364" i="75" s="1"/>
  <c r="AG364" i="75"/>
  <c r="AH364" i="75" s="1"/>
  <c r="AE364" i="75"/>
  <c r="AF364" i="75" s="1"/>
  <c r="AC364" i="75"/>
  <c r="AD364" i="75" s="1"/>
  <c r="AA364" i="75"/>
  <c r="AB364" i="75" s="1"/>
  <c r="Y364" i="75"/>
  <c r="Z364" i="75" s="1"/>
  <c r="W364" i="75"/>
  <c r="X364" i="75" s="1"/>
  <c r="U364" i="75"/>
  <c r="V364" i="75" s="1"/>
  <c r="S364" i="75"/>
  <c r="T364" i="75" s="1"/>
  <c r="Q364" i="75"/>
  <c r="R364" i="75" s="1"/>
  <c r="P364" i="75"/>
  <c r="AM363" i="75"/>
  <c r="AN363" i="75" s="1"/>
  <c r="AK363" i="75"/>
  <c r="AL363" i="75" s="1"/>
  <c r="AI363" i="75"/>
  <c r="AJ363" i="75" s="1"/>
  <c r="AG363" i="75"/>
  <c r="AH363" i="75" s="1"/>
  <c r="AE363" i="75"/>
  <c r="AF363" i="75" s="1"/>
  <c r="AC363" i="75"/>
  <c r="AD363" i="75" s="1"/>
  <c r="AA363" i="75"/>
  <c r="AB363" i="75" s="1"/>
  <c r="Y363" i="75"/>
  <c r="Z363" i="75" s="1"/>
  <c r="W363" i="75"/>
  <c r="X363" i="75" s="1"/>
  <c r="U363" i="75"/>
  <c r="V363" i="75" s="1"/>
  <c r="S363" i="75"/>
  <c r="T363" i="75" s="1"/>
  <c r="Q363" i="75"/>
  <c r="R363" i="75" s="1"/>
  <c r="P363" i="75"/>
  <c r="AM362" i="75"/>
  <c r="AN362" i="75" s="1"/>
  <c r="AK362" i="75"/>
  <c r="AL362" i="75" s="1"/>
  <c r="AI362" i="75"/>
  <c r="AJ362" i="75" s="1"/>
  <c r="AG362" i="75"/>
  <c r="AH362" i="75" s="1"/>
  <c r="AE362" i="75"/>
  <c r="AF362" i="75" s="1"/>
  <c r="AC362" i="75"/>
  <c r="AD362" i="75" s="1"/>
  <c r="AA362" i="75"/>
  <c r="AB362" i="75" s="1"/>
  <c r="Y362" i="75"/>
  <c r="Z362" i="75" s="1"/>
  <c r="W362" i="75"/>
  <c r="X362" i="75" s="1"/>
  <c r="U362" i="75"/>
  <c r="V362" i="75" s="1"/>
  <c r="S362" i="75"/>
  <c r="T362" i="75" s="1"/>
  <c r="Q362" i="75"/>
  <c r="R362" i="75" s="1"/>
  <c r="P362" i="75"/>
  <c r="AM361" i="75"/>
  <c r="AN361" i="75" s="1"/>
  <c r="AK361" i="75"/>
  <c r="AL361" i="75" s="1"/>
  <c r="AI361" i="75"/>
  <c r="AJ361" i="75" s="1"/>
  <c r="AG361" i="75"/>
  <c r="AH361" i="75" s="1"/>
  <c r="AE361" i="75"/>
  <c r="AF361" i="75" s="1"/>
  <c r="AC361" i="75"/>
  <c r="AD361" i="75" s="1"/>
  <c r="AA361" i="75"/>
  <c r="AB361" i="75" s="1"/>
  <c r="Y361" i="75"/>
  <c r="Z361" i="75" s="1"/>
  <c r="W361" i="75"/>
  <c r="X361" i="75" s="1"/>
  <c r="U361" i="75"/>
  <c r="V361" i="75" s="1"/>
  <c r="S361" i="75"/>
  <c r="T361" i="75" s="1"/>
  <c r="Q361" i="75"/>
  <c r="R361" i="75" s="1"/>
  <c r="P361" i="75"/>
  <c r="AM360" i="75"/>
  <c r="AN360" i="75" s="1"/>
  <c r="AK360" i="75"/>
  <c r="AL360" i="75" s="1"/>
  <c r="AI360" i="75"/>
  <c r="AJ360" i="75" s="1"/>
  <c r="AG360" i="75"/>
  <c r="AH360" i="75" s="1"/>
  <c r="AE360" i="75"/>
  <c r="AF360" i="75" s="1"/>
  <c r="AC360" i="75"/>
  <c r="AD360" i="75" s="1"/>
  <c r="AA360" i="75"/>
  <c r="AB360" i="75" s="1"/>
  <c r="Y360" i="75"/>
  <c r="Z360" i="75" s="1"/>
  <c r="W360" i="75"/>
  <c r="X360" i="75" s="1"/>
  <c r="U360" i="75"/>
  <c r="V360" i="75" s="1"/>
  <c r="S360" i="75"/>
  <c r="T360" i="75" s="1"/>
  <c r="Q360" i="75"/>
  <c r="R360" i="75" s="1"/>
  <c r="P360" i="75"/>
  <c r="AM359" i="75"/>
  <c r="AN359" i="75" s="1"/>
  <c r="AK359" i="75"/>
  <c r="AL359" i="75" s="1"/>
  <c r="AI359" i="75"/>
  <c r="AJ359" i="75" s="1"/>
  <c r="AG359" i="75"/>
  <c r="AH359" i="75" s="1"/>
  <c r="AE359" i="75"/>
  <c r="AF359" i="75" s="1"/>
  <c r="AC359" i="75"/>
  <c r="AD359" i="75" s="1"/>
  <c r="AA359" i="75"/>
  <c r="AB359" i="75" s="1"/>
  <c r="Y359" i="75"/>
  <c r="Z359" i="75" s="1"/>
  <c r="W359" i="75"/>
  <c r="X359" i="75" s="1"/>
  <c r="U359" i="75"/>
  <c r="V359" i="75" s="1"/>
  <c r="S359" i="75"/>
  <c r="T359" i="75" s="1"/>
  <c r="Q359" i="75"/>
  <c r="R359" i="75" s="1"/>
  <c r="P359" i="75"/>
  <c r="AM358" i="75"/>
  <c r="AN358" i="75" s="1"/>
  <c r="AK358" i="75"/>
  <c r="AL358" i="75" s="1"/>
  <c r="AI358" i="75"/>
  <c r="AJ358" i="75" s="1"/>
  <c r="AG358" i="75"/>
  <c r="AH358" i="75" s="1"/>
  <c r="AE358" i="75"/>
  <c r="AF358" i="75" s="1"/>
  <c r="AC358" i="75"/>
  <c r="AD358" i="75" s="1"/>
  <c r="AA358" i="75"/>
  <c r="AB358" i="75" s="1"/>
  <c r="Y358" i="75"/>
  <c r="Z358" i="75" s="1"/>
  <c r="W358" i="75"/>
  <c r="X358" i="75" s="1"/>
  <c r="U358" i="75"/>
  <c r="V358" i="75" s="1"/>
  <c r="S358" i="75"/>
  <c r="T358" i="75" s="1"/>
  <c r="Q358" i="75"/>
  <c r="R358" i="75" s="1"/>
  <c r="P358" i="75"/>
  <c r="AM357" i="75"/>
  <c r="AN357" i="75" s="1"/>
  <c r="AK357" i="75"/>
  <c r="AL357" i="75" s="1"/>
  <c r="AI357" i="75"/>
  <c r="AJ357" i="75" s="1"/>
  <c r="AG357" i="75"/>
  <c r="AH357" i="75" s="1"/>
  <c r="AE357" i="75"/>
  <c r="AF357" i="75" s="1"/>
  <c r="AC357" i="75"/>
  <c r="AD357" i="75" s="1"/>
  <c r="AA357" i="75"/>
  <c r="AB357" i="75" s="1"/>
  <c r="Y357" i="75"/>
  <c r="Z357" i="75" s="1"/>
  <c r="W357" i="75"/>
  <c r="X357" i="75" s="1"/>
  <c r="U357" i="75"/>
  <c r="V357" i="75" s="1"/>
  <c r="S357" i="75"/>
  <c r="T357" i="75" s="1"/>
  <c r="Q357" i="75"/>
  <c r="R357" i="75" s="1"/>
  <c r="P357" i="75"/>
  <c r="AM356" i="75"/>
  <c r="AN356" i="75" s="1"/>
  <c r="AK356" i="75"/>
  <c r="AL356" i="75" s="1"/>
  <c r="AI356" i="75"/>
  <c r="AJ356" i="75" s="1"/>
  <c r="AG356" i="75"/>
  <c r="AH356" i="75" s="1"/>
  <c r="AE356" i="75"/>
  <c r="AF356" i="75" s="1"/>
  <c r="AC356" i="75"/>
  <c r="AD356" i="75" s="1"/>
  <c r="AA356" i="75"/>
  <c r="AB356" i="75" s="1"/>
  <c r="Y356" i="75"/>
  <c r="Z356" i="75" s="1"/>
  <c r="W356" i="75"/>
  <c r="X356" i="75" s="1"/>
  <c r="U356" i="75"/>
  <c r="V356" i="75" s="1"/>
  <c r="S356" i="75"/>
  <c r="T356" i="75" s="1"/>
  <c r="Q356" i="75"/>
  <c r="R356" i="75" s="1"/>
  <c r="P356" i="75"/>
  <c r="AM355" i="75"/>
  <c r="AN355" i="75" s="1"/>
  <c r="AK355" i="75"/>
  <c r="AL355" i="75" s="1"/>
  <c r="AI355" i="75"/>
  <c r="AJ355" i="75" s="1"/>
  <c r="AG355" i="75"/>
  <c r="AH355" i="75" s="1"/>
  <c r="AE355" i="75"/>
  <c r="AF355" i="75" s="1"/>
  <c r="AC355" i="75"/>
  <c r="AD355" i="75" s="1"/>
  <c r="AA355" i="75"/>
  <c r="AB355" i="75" s="1"/>
  <c r="Y355" i="75"/>
  <c r="Z355" i="75" s="1"/>
  <c r="W355" i="75"/>
  <c r="X355" i="75" s="1"/>
  <c r="U355" i="75"/>
  <c r="V355" i="75" s="1"/>
  <c r="S355" i="75"/>
  <c r="T355" i="75" s="1"/>
  <c r="Q355" i="75"/>
  <c r="R355" i="75" s="1"/>
  <c r="P355" i="75"/>
  <c r="AM354" i="75"/>
  <c r="AN354" i="75" s="1"/>
  <c r="AK354" i="75"/>
  <c r="AL354" i="75" s="1"/>
  <c r="AI354" i="75"/>
  <c r="AJ354" i="75" s="1"/>
  <c r="AG354" i="75"/>
  <c r="AH354" i="75" s="1"/>
  <c r="AE354" i="75"/>
  <c r="AF354" i="75" s="1"/>
  <c r="AC354" i="75"/>
  <c r="AD354" i="75" s="1"/>
  <c r="AA354" i="75"/>
  <c r="AB354" i="75" s="1"/>
  <c r="Y354" i="75"/>
  <c r="Z354" i="75" s="1"/>
  <c r="W354" i="75"/>
  <c r="X354" i="75" s="1"/>
  <c r="U354" i="75"/>
  <c r="V354" i="75" s="1"/>
  <c r="S354" i="75"/>
  <c r="T354" i="75" s="1"/>
  <c r="Q354" i="75"/>
  <c r="R354" i="75" s="1"/>
  <c r="P354" i="75"/>
  <c r="AM353" i="75"/>
  <c r="AN353" i="75" s="1"/>
  <c r="AK353" i="75"/>
  <c r="AL353" i="75" s="1"/>
  <c r="AI353" i="75"/>
  <c r="AJ353" i="75" s="1"/>
  <c r="AG353" i="75"/>
  <c r="AH353" i="75" s="1"/>
  <c r="AE353" i="75"/>
  <c r="AF353" i="75" s="1"/>
  <c r="AC353" i="75"/>
  <c r="AD353" i="75" s="1"/>
  <c r="AA353" i="75"/>
  <c r="AB353" i="75" s="1"/>
  <c r="Y353" i="75"/>
  <c r="Z353" i="75" s="1"/>
  <c r="W353" i="75"/>
  <c r="X353" i="75" s="1"/>
  <c r="U353" i="75"/>
  <c r="V353" i="75" s="1"/>
  <c r="S353" i="75"/>
  <c r="T353" i="75" s="1"/>
  <c r="Q353" i="75"/>
  <c r="R353" i="75" s="1"/>
  <c r="P353" i="75"/>
  <c r="AM352" i="75"/>
  <c r="AN352" i="75" s="1"/>
  <c r="AK352" i="75"/>
  <c r="AL352" i="75" s="1"/>
  <c r="AI352" i="75"/>
  <c r="AJ352" i="75" s="1"/>
  <c r="AG352" i="75"/>
  <c r="AH352" i="75" s="1"/>
  <c r="AE352" i="75"/>
  <c r="AF352" i="75" s="1"/>
  <c r="AC352" i="75"/>
  <c r="AD352" i="75" s="1"/>
  <c r="AA352" i="75"/>
  <c r="AB352" i="75" s="1"/>
  <c r="Y352" i="75"/>
  <c r="Z352" i="75" s="1"/>
  <c r="W352" i="75"/>
  <c r="X352" i="75" s="1"/>
  <c r="U352" i="75"/>
  <c r="V352" i="75" s="1"/>
  <c r="S352" i="75"/>
  <c r="T352" i="75" s="1"/>
  <c r="Q352" i="75"/>
  <c r="R352" i="75" s="1"/>
  <c r="P352" i="75"/>
  <c r="AM351" i="75"/>
  <c r="AN351" i="75" s="1"/>
  <c r="AK351" i="75"/>
  <c r="AL351" i="75" s="1"/>
  <c r="AI351" i="75"/>
  <c r="AJ351" i="75" s="1"/>
  <c r="AG351" i="75"/>
  <c r="AH351" i="75" s="1"/>
  <c r="AE351" i="75"/>
  <c r="AF351" i="75" s="1"/>
  <c r="AC351" i="75"/>
  <c r="AD351" i="75" s="1"/>
  <c r="AA351" i="75"/>
  <c r="AB351" i="75" s="1"/>
  <c r="Y351" i="75"/>
  <c r="Z351" i="75" s="1"/>
  <c r="W351" i="75"/>
  <c r="X351" i="75" s="1"/>
  <c r="U351" i="75"/>
  <c r="V351" i="75" s="1"/>
  <c r="S351" i="75"/>
  <c r="T351" i="75" s="1"/>
  <c r="Q351" i="75"/>
  <c r="R351" i="75" s="1"/>
  <c r="P351" i="75"/>
  <c r="AM350" i="75"/>
  <c r="AN350" i="75" s="1"/>
  <c r="AK350" i="75"/>
  <c r="AL350" i="75" s="1"/>
  <c r="AI350" i="75"/>
  <c r="AJ350" i="75" s="1"/>
  <c r="AG350" i="75"/>
  <c r="AH350" i="75" s="1"/>
  <c r="AE350" i="75"/>
  <c r="AF350" i="75" s="1"/>
  <c r="AC350" i="75"/>
  <c r="AD350" i="75" s="1"/>
  <c r="AA350" i="75"/>
  <c r="AB350" i="75" s="1"/>
  <c r="Y350" i="75"/>
  <c r="Z350" i="75" s="1"/>
  <c r="W350" i="75"/>
  <c r="X350" i="75" s="1"/>
  <c r="U350" i="75"/>
  <c r="V350" i="75" s="1"/>
  <c r="S350" i="75"/>
  <c r="T350" i="75" s="1"/>
  <c r="Q350" i="75"/>
  <c r="R350" i="75" s="1"/>
  <c r="P350" i="75"/>
  <c r="AM349" i="75"/>
  <c r="AN349" i="75" s="1"/>
  <c r="AK349" i="75"/>
  <c r="AL349" i="75" s="1"/>
  <c r="AI349" i="75"/>
  <c r="AJ349" i="75" s="1"/>
  <c r="AG349" i="75"/>
  <c r="AH349" i="75" s="1"/>
  <c r="AE349" i="75"/>
  <c r="AF349" i="75" s="1"/>
  <c r="AC349" i="75"/>
  <c r="AD349" i="75" s="1"/>
  <c r="AA349" i="75"/>
  <c r="AB349" i="75" s="1"/>
  <c r="Y349" i="75"/>
  <c r="Z349" i="75" s="1"/>
  <c r="W349" i="75"/>
  <c r="X349" i="75" s="1"/>
  <c r="U349" i="75"/>
  <c r="V349" i="75" s="1"/>
  <c r="S349" i="75"/>
  <c r="T349" i="75" s="1"/>
  <c r="Q349" i="75"/>
  <c r="R349" i="75" s="1"/>
  <c r="P349" i="75"/>
  <c r="AM348" i="75"/>
  <c r="AN348" i="75" s="1"/>
  <c r="AK348" i="75"/>
  <c r="AL348" i="75" s="1"/>
  <c r="AI348" i="75"/>
  <c r="AJ348" i="75" s="1"/>
  <c r="AG348" i="75"/>
  <c r="AH348" i="75" s="1"/>
  <c r="AE348" i="75"/>
  <c r="AF348" i="75" s="1"/>
  <c r="AC348" i="75"/>
  <c r="AD348" i="75" s="1"/>
  <c r="AA348" i="75"/>
  <c r="AB348" i="75" s="1"/>
  <c r="Y348" i="75"/>
  <c r="Z348" i="75" s="1"/>
  <c r="W348" i="75"/>
  <c r="X348" i="75" s="1"/>
  <c r="U348" i="75"/>
  <c r="V348" i="75" s="1"/>
  <c r="S348" i="75"/>
  <c r="T348" i="75" s="1"/>
  <c r="Q348" i="75"/>
  <c r="R348" i="75" s="1"/>
  <c r="P348" i="75"/>
  <c r="AM347" i="75"/>
  <c r="AN347" i="75" s="1"/>
  <c r="AK347" i="75"/>
  <c r="AL347" i="75" s="1"/>
  <c r="AI347" i="75"/>
  <c r="AJ347" i="75" s="1"/>
  <c r="AG347" i="75"/>
  <c r="AH347" i="75" s="1"/>
  <c r="AE347" i="75"/>
  <c r="AF347" i="75" s="1"/>
  <c r="AC347" i="75"/>
  <c r="AD347" i="75" s="1"/>
  <c r="AA347" i="75"/>
  <c r="AB347" i="75" s="1"/>
  <c r="Y347" i="75"/>
  <c r="Z347" i="75" s="1"/>
  <c r="W347" i="75"/>
  <c r="X347" i="75" s="1"/>
  <c r="U347" i="75"/>
  <c r="V347" i="75" s="1"/>
  <c r="S347" i="75"/>
  <c r="T347" i="75" s="1"/>
  <c r="Q347" i="75"/>
  <c r="R347" i="75" s="1"/>
  <c r="P347" i="75"/>
  <c r="AM346" i="75"/>
  <c r="AN346" i="75" s="1"/>
  <c r="AK346" i="75"/>
  <c r="AL346" i="75" s="1"/>
  <c r="AI346" i="75"/>
  <c r="AJ346" i="75" s="1"/>
  <c r="AG346" i="75"/>
  <c r="AH346" i="75" s="1"/>
  <c r="AE346" i="75"/>
  <c r="AF346" i="75" s="1"/>
  <c r="AC346" i="75"/>
  <c r="AD346" i="75" s="1"/>
  <c r="AA346" i="75"/>
  <c r="AB346" i="75" s="1"/>
  <c r="Y346" i="75"/>
  <c r="Z346" i="75" s="1"/>
  <c r="W346" i="75"/>
  <c r="X346" i="75" s="1"/>
  <c r="U346" i="75"/>
  <c r="V346" i="75" s="1"/>
  <c r="S346" i="75"/>
  <c r="T346" i="75" s="1"/>
  <c r="Q346" i="75"/>
  <c r="R346" i="75" s="1"/>
  <c r="P346" i="75"/>
  <c r="AM345" i="75"/>
  <c r="AN345" i="75" s="1"/>
  <c r="AK345" i="75"/>
  <c r="AL345" i="75" s="1"/>
  <c r="AI345" i="75"/>
  <c r="AJ345" i="75" s="1"/>
  <c r="AG345" i="75"/>
  <c r="AH345" i="75" s="1"/>
  <c r="AE345" i="75"/>
  <c r="AF345" i="75" s="1"/>
  <c r="AC345" i="75"/>
  <c r="AD345" i="75" s="1"/>
  <c r="AA345" i="75"/>
  <c r="AB345" i="75" s="1"/>
  <c r="Y345" i="75"/>
  <c r="Z345" i="75" s="1"/>
  <c r="W345" i="75"/>
  <c r="X345" i="75" s="1"/>
  <c r="U345" i="75"/>
  <c r="V345" i="75" s="1"/>
  <c r="S345" i="75"/>
  <c r="T345" i="75" s="1"/>
  <c r="Q345" i="75"/>
  <c r="R345" i="75" s="1"/>
  <c r="P345" i="75"/>
  <c r="AM344" i="75"/>
  <c r="AN344" i="75" s="1"/>
  <c r="AK344" i="75"/>
  <c r="AL344" i="75" s="1"/>
  <c r="AI344" i="75"/>
  <c r="AJ344" i="75" s="1"/>
  <c r="AG344" i="75"/>
  <c r="AH344" i="75" s="1"/>
  <c r="AE344" i="75"/>
  <c r="AF344" i="75" s="1"/>
  <c r="AC344" i="75"/>
  <c r="AD344" i="75" s="1"/>
  <c r="AA344" i="75"/>
  <c r="AB344" i="75" s="1"/>
  <c r="Y344" i="75"/>
  <c r="Z344" i="75" s="1"/>
  <c r="W344" i="75"/>
  <c r="X344" i="75" s="1"/>
  <c r="U344" i="75"/>
  <c r="V344" i="75" s="1"/>
  <c r="S344" i="75"/>
  <c r="T344" i="75" s="1"/>
  <c r="Q344" i="75"/>
  <c r="R344" i="75" s="1"/>
  <c r="P344" i="75"/>
  <c r="AM343" i="75"/>
  <c r="AN343" i="75" s="1"/>
  <c r="AK343" i="75"/>
  <c r="AL343" i="75" s="1"/>
  <c r="AI343" i="75"/>
  <c r="AJ343" i="75" s="1"/>
  <c r="AG343" i="75"/>
  <c r="AH343" i="75" s="1"/>
  <c r="AE343" i="75"/>
  <c r="AF343" i="75" s="1"/>
  <c r="AC343" i="75"/>
  <c r="AD343" i="75" s="1"/>
  <c r="AA343" i="75"/>
  <c r="AB343" i="75" s="1"/>
  <c r="Y343" i="75"/>
  <c r="Z343" i="75" s="1"/>
  <c r="W343" i="75"/>
  <c r="X343" i="75" s="1"/>
  <c r="U343" i="75"/>
  <c r="V343" i="75" s="1"/>
  <c r="S343" i="75"/>
  <c r="T343" i="75" s="1"/>
  <c r="Q343" i="75"/>
  <c r="R343" i="75" s="1"/>
  <c r="P343" i="75"/>
  <c r="AM342" i="75"/>
  <c r="AN342" i="75" s="1"/>
  <c r="AK342" i="75"/>
  <c r="AL342" i="75" s="1"/>
  <c r="AI342" i="75"/>
  <c r="AJ342" i="75" s="1"/>
  <c r="AG342" i="75"/>
  <c r="AH342" i="75" s="1"/>
  <c r="AE342" i="75"/>
  <c r="AF342" i="75" s="1"/>
  <c r="AC342" i="75"/>
  <c r="AD342" i="75" s="1"/>
  <c r="AA342" i="75"/>
  <c r="AB342" i="75" s="1"/>
  <c r="Y342" i="75"/>
  <c r="Z342" i="75" s="1"/>
  <c r="W342" i="75"/>
  <c r="X342" i="75" s="1"/>
  <c r="U342" i="75"/>
  <c r="V342" i="75" s="1"/>
  <c r="S342" i="75"/>
  <c r="T342" i="75" s="1"/>
  <c r="Q342" i="75"/>
  <c r="R342" i="75" s="1"/>
  <c r="P342" i="75"/>
  <c r="AM341" i="75"/>
  <c r="AN341" i="75" s="1"/>
  <c r="AK341" i="75"/>
  <c r="AL341" i="75" s="1"/>
  <c r="AI341" i="75"/>
  <c r="AJ341" i="75" s="1"/>
  <c r="AG341" i="75"/>
  <c r="AH341" i="75" s="1"/>
  <c r="AE341" i="75"/>
  <c r="AF341" i="75" s="1"/>
  <c r="AC341" i="75"/>
  <c r="AD341" i="75" s="1"/>
  <c r="AA341" i="75"/>
  <c r="AB341" i="75" s="1"/>
  <c r="Y341" i="75"/>
  <c r="Z341" i="75" s="1"/>
  <c r="W341" i="75"/>
  <c r="X341" i="75" s="1"/>
  <c r="U341" i="75"/>
  <c r="V341" i="75" s="1"/>
  <c r="S341" i="75"/>
  <c r="T341" i="75" s="1"/>
  <c r="Q341" i="75"/>
  <c r="R341" i="75" s="1"/>
  <c r="P341" i="75"/>
  <c r="AM340" i="75"/>
  <c r="AN340" i="75" s="1"/>
  <c r="AK340" i="75"/>
  <c r="AL340" i="75" s="1"/>
  <c r="AI340" i="75"/>
  <c r="AJ340" i="75" s="1"/>
  <c r="AG340" i="75"/>
  <c r="AH340" i="75" s="1"/>
  <c r="AE340" i="75"/>
  <c r="AF340" i="75" s="1"/>
  <c r="AC340" i="75"/>
  <c r="AD340" i="75" s="1"/>
  <c r="AA340" i="75"/>
  <c r="AB340" i="75" s="1"/>
  <c r="Y340" i="75"/>
  <c r="Z340" i="75" s="1"/>
  <c r="W340" i="75"/>
  <c r="X340" i="75" s="1"/>
  <c r="U340" i="75"/>
  <c r="V340" i="75" s="1"/>
  <c r="S340" i="75"/>
  <c r="T340" i="75" s="1"/>
  <c r="Q340" i="75"/>
  <c r="R340" i="75" s="1"/>
  <c r="P340" i="75"/>
  <c r="AM339" i="75"/>
  <c r="AN339" i="75" s="1"/>
  <c r="AK339" i="75"/>
  <c r="AL339" i="75" s="1"/>
  <c r="AI339" i="75"/>
  <c r="AJ339" i="75" s="1"/>
  <c r="AG339" i="75"/>
  <c r="AH339" i="75" s="1"/>
  <c r="AE339" i="75"/>
  <c r="AF339" i="75" s="1"/>
  <c r="AC339" i="75"/>
  <c r="AD339" i="75" s="1"/>
  <c r="AA339" i="75"/>
  <c r="AB339" i="75" s="1"/>
  <c r="Y339" i="75"/>
  <c r="Z339" i="75" s="1"/>
  <c r="W339" i="75"/>
  <c r="X339" i="75" s="1"/>
  <c r="U339" i="75"/>
  <c r="V339" i="75" s="1"/>
  <c r="S339" i="75"/>
  <c r="T339" i="75" s="1"/>
  <c r="Q339" i="75"/>
  <c r="R339" i="75" s="1"/>
  <c r="P339" i="75"/>
  <c r="AM338" i="75"/>
  <c r="AN338" i="75" s="1"/>
  <c r="AK338" i="75"/>
  <c r="AL338" i="75" s="1"/>
  <c r="AI338" i="75"/>
  <c r="AJ338" i="75" s="1"/>
  <c r="AG338" i="75"/>
  <c r="AH338" i="75" s="1"/>
  <c r="AE338" i="75"/>
  <c r="AF338" i="75" s="1"/>
  <c r="AC338" i="75"/>
  <c r="AD338" i="75" s="1"/>
  <c r="AA338" i="75"/>
  <c r="AB338" i="75" s="1"/>
  <c r="Y338" i="75"/>
  <c r="Z338" i="75" s="1"/>
  <c r="W338" i="75"/>
  <c r="X338" i="75" s="1"/>
  <c r="U338" i="75"/>
  <c r="V338" i="75" s="1"/>
  <c r="S338" i="75"/>
  <c r="T338" i="75" s="1"/>
  <c r="Q338" i="75"/>
  <c r="R338" i="75" s="1"/>
  <c r="P338" i="75"/>
  <c r="AM337" i="75"/>
  <c r="AN337" i="75" s="1"/>
  <c r="AK337" i="75"/>
  <c r="AL337" i="75" s="1"/>
  <c r="AI337" i="75"/>
  <c r="AJ337" i="75" s="1"/>
  <c r="AG337" i="75"/>
  <c r="AH337" i="75" s="1"/>
  <c r="AE337" i="75"/>
  <c r="AF337" i="75" s="1"/>
  <c r="AC337" i="75"/>
  <c r="AD337" i="75" s="1"/>
  <c r="AA337" i="75"/>
  <c r="AB337" i="75" s="1"/>
  <c r="Y337" i="75"/>
  <c r="Z337" i="75" s="1"/>
  <c r="W337" i="75"/>
  <c r="X337" i="75" s="1"/>
  <c r="U337" i="75"/>
  <c r="V337" i="75" s="1"/>
  <c r="S337" i="75"/>
  <c r="T337" i="75" s="1"/>
  <c r="Q337" i="75"/>
  <c r="R337" i="75" s="1"/>
  <c r="P337" i="75"/>
  <c r="AM336" i="75"/>
  <c r="AN336" i="75" s="1"/>
  <c r="AK336" i="75"/>
  <c r="AL336" i="75" s="1"/>
  <c r="AI336" i="75"/>
  <c r="AJ336" i="75" s="1"/>
  <c r="AG336" i="75"/>
  <c r="AH336" i="75" s="1"/>
  <c r="AE336" i="75"/>
  <c r="AF336" i="75" s="1"/>
  <c r="AC336" i="75"/>
  <c r="AD336" i="75" s="1"/>
  <c r="AA336" i="75"/>
  <c r="AB336" i="75" s="1"/>
  <c r="Y336" i="75"/>
  <c r="Z336" i="75" s="1"/>
  <c r="W336" i="75"/>
  <c r="X336" i="75" s="1"/>
  <c r="U336" i="75"/>
  <c r="V336" i="75" s="1"/>
  <c r="S336" i="75"/>
  <c r="T336" i="75" s="1"/>
  <c r="Q336" i="75"/>
  <c r="R336" i="75" s="1"/>
  <c r="P336" i="75"/>
  <c r="AM335" i="75"/>
  <c r="AN335" i="75" s="1"/>
  <c r="AK335" i="75"/>
  <c r="AL335" i="75" s="1"/>
  <c r="AI335" i="75"/>
  <c r="AJ335" i="75" s="1"/>
  <c r="AG335" i="75"/>
  <c r="AH335" i="75" s="1"/>
  <c r="AE335" i="75"/>
  <c r="AF335" i="75" s="1"/>
  <c r="AC335" i="75"/>
  <c r="AD335" i="75" s="1"/>
  <c r="AA335" i="75"/>
  <c r="AB335" i="75" s="1"/>
  <c r="Y335" i="75"/>
  <c r="Z335" i="75" s="1"/>
  <c r="W335" i="75"/>
  <c r="X335" i="75" s="1"/>
  <c r="U335" i="75"/>
  <c r="V335" i="75" s="1"/>
  <c r="S335" i="75"/>
  <c r="T335" i="75" s="1"/>
  <c r="Q335" i="75"/>
  <c r="R335" i="75" s="1"/>
  <c r="P335" i="75"/>
  <c r="AM334" i="75"/>
  <c r="AN334" i="75" s="1"/>
  <c r="AK334" i="75"/>
  <c r="AL334" i="75" s="1"/>
  <c r="AI334" i="75"/>
  <c r="AJ334" i="75" s="1"/>
  <c r="AG334" i="75"/>
  <c r="AH334" i="75" s="1"/>
  <c r="AE334" i="75"/>
  <c r="AF334" i="75" s="1"/>
  <c r="AC334" i="75"/>
  <c r="AD334" i="75" s="1"/>
  <c r="AA334" i="75"/>
  <c r="AB334" i="75" s="1"/>
  <c r="Y334" i="75"/>
  <c r="Z334" i="75" s="1"/>
  <c r="W334" i="75"/>
  <c r="X334" i="75" s="1"/>
  <c r="U334" i="75"/>
  <c r="V334" i="75" s="1"/>
  <c r="S334" i="75"/>
  <c r="T334" i="75" s="1"/>
  <c r="Q334" i="75"/>
  <c r="R334" i="75" s="1"/>
  <c r="P334" i="75"/>
  <c r="AM333" i="75"/>
  <c r="AN333" i="75" s="1"/>
  <c r="AK333" i="75"/>
  <c r="AL333" i="75" s="1"/>
  <c r="AI333" i="75"/>
  <c r="AJ333" i="75" s="1"/>
  <c r="AG333" i="75"/>
  <c r="AH333" i="75" s="1"/>
  <c r="AE333" i="75"/>
  <c r="AF333" i="75" s="1"/>
  <c r="AC333" i="75"/>
  <c r="AD333" i="75" s="1"/>
  <c r="AA333" i="75"/>
  <c r="AB333" i="75" s="1"/>
  <c r="Y333" i="75"/>
  <c r="Z333" i="75" s="1"/>
  <c r="W333" i="75"/>
  <c r="X333" i="75" s="1"/>
  <c r="U333" i="75"/>
  <c r="V333" i="75" s="1"/>
  <c r="S333" i="75"/>
  <c r="T333" i="75" s="1"/>
  <c r="Q333" i="75"/>
  <c r="R333" i="75" s="1"/>
  <c r="P333" i="75"/>
  <c r="AM332" i="75"/>
  <c r="AN332" i="75" s="1"/>
  <c r="AK332" i="75"/>
  <c r="AL332" i="75" s="1"/>
  <c r="AI332" i="75"/>
  <c r="AJ332" i="75" s="1"/>
  <c r="AG332" i="75"/>
  <c r="AH332" i="75" s="1"/>
  <c r="AE332" i="75"/>
  <c r="AF332" i="75" s="1"/>
  <c r="AC332" i="75"/>
  <c r="AD332" i="75" s="1"/>
  <c r="AA332" i="75"/>
  <c r="AB332" i="75" s="1"/>
  <c r="Y332" i="75"/>
  <c r="Z332" i="75" s="1"/>
  <c r="W332" i="75"/>
  <c r="X332" i="75" s="1"/>
  <c r="U332" i="75"/>
  <c r="V332" i="75" s="1"/>
  <c r="S332" i="75"/>
  <c r="T332" i="75" s="1"/>
  <c r="Q332" i="75"/>
  <c r="R332" i="75" s="1"/>
  <c r="P332" i="75"/>
  <c r="AM331" i="75"/>
  <c r="AN331" i="75" s="1"/>
  <c r="AK331" i="75"/>
  <c r="AL331" i="75" s="1"/>
  <c r="AI331" i="75"/>
  <c r="AJ331" i="75" s="1"/>
  <c r="AG331" i="75"/>
  <c r="AH331" i="75" s="1"/>
  <c r="AE331" i="75"/>
  <c r="AF331" i="75" s="1"/>
  <c r="AC331" i="75"/>
  <c r="AD331" i="75" s="1"/>
  <c r="AA331" i="75"/>
  <c r="AB331" i="75" s="1"/>
  <c r="Y331" i="75"/>
  <c r="Z331" i="75" s="1"/>
  <c r="W331" i="75"/>
  <c r="X331" i="75" s="1"/>
  <c r="U331" i="75"/>
  <c r="V331" i="75" s="1"/>
  <c r="S331" i="75"/>
  <c r="T331" i="75" s="1"/>
  <c r="Q331" i="75"/>
  <c r="R331" i="75" s="1"/>
  <c r="P331" i="75"/>
  <c r="AM330" i="75"/>
  <c r="AN330" i="75" s="1"/>
  <c r="AK330" i="75"/>
  <c r="AL330" i="75" s="1"/>
  <c r="AI330" i="75"/>
  <c r="AJ330" i="75" s="1"/>
  <c r="AG330" i="75"/>
  <c r="AH330" i="75" s="1"/>
  <c r="AE330" i="75"/>
  <c r="AF330" i="75" s="1"/>
  <c r="AC330" i="75"/>
  <c r="AD330" i="75" s="1"/>
  <c r="AA330" i="75"/>
  <c r="AB330" i="75" s="1"/>
  <c r="Y330" i="75"/>
  <c r="Z330" i="75" s="1"/>
  <c r="W330" i="75"/>
  <c r="X330" i="75" s="1"/>
  <c r="U330" i="75"/>
  <c r="V330" i="75" s="1"/>
  <c r="S330" i="75"/>
  <c r="T330" i="75" s="1"/>
  <c r="Q330" i="75"/>
  <c r="R330" i="75" s="1"/>
  <c r="P330" i="75"/>
  <c r="AM329" i="75"/>
  <c r="AN329" i="75" s="1"/>
  <c r="AK329" i="75"/>
  <c r="AL329" i="75" s="1"/>
  <c r="AI329" i="75"/>
  <c r="AJ329" i="75" s="1"/>
  <c r="AG329" i="75"/>
  <c r="AH329" i="75" s="1"/>
  <c r="AE329" i="75"/>
  <c r="AF329" i="75" s="1"/>
  <c r="AC329" i="75"/>
  <c r="AD329" i="75" s="1"/>
  <c r="AA329" i="75"/>
  <c r="AB329" i="75" s="1"/>
  <c r="Y329" i="75"/>
  <c r="Z329" i="75" s="1"/>
  <c r="W329" i="75"/>
  <c r="X329" i="75" s="1"/>
  <c r="U329" i="75"/>
  <c r="V329" i="75" s="1"/>
  <c r="S329" i="75"/>
  <c r="T329" i="75" s="1"/>
  <c r="Q329" i="75"/>
  <c r="R329" i="75" s="1"/>
  <c r="P329" i="75"/>
  <c r="AM328" i="75"/>
  <c r="AN328" i="75" s="1"/>
  <c r="AK328" i="75"/>
  <c r="AL328" i="75" s="1"/>
  <c r="AI328" i="75"/>
  <c r="AJ328" i="75" s="1"/>
  <c r="AG328" i="75"/>
  <c r="AH328" i="75" s="1"/>
  <c r="AE328" i="75"/>
  <c r="AF328" i="75" s="1"/>
  <c r="AC328" i="75"/>
  <c r="AD328" i="75" s="1"/>
  <c r="AA328" i="75"/>
  <c r="AB328" i="75" s="1"/>
  <c r="Y328" i="75"/>
  <c r="Z328" i="75" s="1"/>
  <c r="W328" i="75"/>
  <c r="X328" i="75" s="1"/>
  <c r="U328" i="75"/>
  <c r="V328" i="75" s="1"/>
  <c r="S328" i="75"/>
  <c r="T328" i="75" s="1"/>
  <c r="Q328" i="75"/>
  <c r="R328" i="75" s="1"/>
  <c r="P328" i="75"/>
  <c r="AM327" i="75"/>
  <c r="AN327" i="75" s="1"/>
  <c r="AK327" i="75"/>
  <c r="AL327" i="75" s="1"/>
  <c r="AI327" i="75"/>
  <c r="AJ327" i="75" s="1"/>
  <c r="AG327" i="75"/>
  <c r="AH327" i="75" s="1"/>
  <c r="AE327" i="75"/>
  <c r="AF327" i="75" s="1"/>
  <c r="AC327" i="75"/>
  <c r="AD327" i="75" s="1"/>
  <c r="AA327" i="75"/>
  <c r="AB327" i="75" s="1"/>
  <c r="Y327" i="75"/>
  <c r="Z327" i="75" s="1"/>
  <c r="W327" i="75"/>
  <c r="X327" i="75" s="1"/>
  <c r="U327" i="75"/>
  <c r="V327" i="75" s="1"/>
  <c r="S327" i="75"/>
  <c r="T327" i="75" s="1"/>
  <c r="Q327" i="75"/>
  <c r="R327" i="75" s="1"/>
  <c r="P327" i="75"/>
  <c r="AM326" i="75"/>
  <c r="AN326" i="75" s="1"/>
  <c r="AK326" i="75"/>
  <c r="AL326" i="75" s="1"/>
  <c r="AI326" i="75"/>
  <c r="AJ326" i="75" s="1"/>
  <c r="AG326" i="75"/>
  <c r="AH326" i="75" s="1"/>
  <c r="AE326" i="75"/>
  <c r="AF326" i="75" s="1"/>
  <c r="AC326" i="75"/>
  <c r="AD326" i="75" s="1"/>
  <c r="AA326" i="75"/>
  <c r="AB326" i="75" s="1"/>
  <c r="Y326" i="75"/>
  <c r="Z326" i="75" s="1"/>
  <c r="W326" i="75"/>
  <c r="X326" i="75" s="1"/>
  <c r="U326" i="75"/>
  <c r="V326" i="75" s="1"/>
  <c r="S326" i="75"/>
  <c r="T326" i="75" s="1"/>
  <c r="Q326" i="75"/>
  <c r="R326" i="75" s="1"/>
  <c r="P326" i="75"/>
  <c r="AM325" i="75"/>
  <c r="AN325" i="75" s="1"/>
  <c r="AK325" i="75"/>
  <c r="AL325" i="75" s="1"/>
  <c r="AI325" i="75"/>
  <c r="AJ325" i="75" s="1"/>
  <c r="AG325" i="75"/>
  <c r="AH325" i="75" s="1"/>
  <c r="AE325" i="75"/>
  <c r="AF325" i="75" s="1"/>
  <c r="AC325" i="75"/>
  <c r="AD325" i="75" s="1"/>
  <c r="AA325" i="75"/>
  <c r="AB325" i="75" s="1"/>
  <c r="Y325" i="75"/>
  <c r="Z325" i="75" s="1"/>
  <c r="W325" i="75"/>
  <c r="X325" i="75" s="1"/>
  <c r="U325" i="75"/>
  <c r="V325" i="75" s="1"/>
  <c r="S325" i="75"/>
  <c r="T325" i="75" s="1"/>
  <c r="Q325" i="75"/>
  <c r="R325" i="75" s="1"/>
  <c r="P325" i="75"/>
  <c r="AM324" i="75"/>
  <c r="AN324" i="75" s="1"/>
  <c r="AK324" i="75"/>
  <c r="AL324" i="75" s="1"/>
  <c r="AI324" i="75"/>
  <c r="AJ324" i="75" s="1"/>
  <c r="AG324" i="75"/>
  <c r="AH324" i="75" s="1"/>
  <c r="AE324" i="75"/>
  <c r="AF324" i="75" s="1"/>
  <c r="AC324" i="75"/>
  <c r="AD324" i="75" s="1"/>
  <c r="AA324" i="75"/>
  <c r="AB324" i="75" s="1"/>
  <c r="Y324" i="75"/>
  <c r="Z324" i="75" s="1"/>
  <c r="W324" i="75"/>
  <c r="X324" i="75" s="1"/>
  <c r="U324" i="75"/>
  <c r="V324" i="75" s="1"/>
  <c r="S324" i="75"/>
  <c r="T324" i="75" s="1"/>
  <c r="Q324" i="75"/>
  <c r="R324" i="75" s="1"/>
  <c r="P324" i="75"/>
  <c r="AM323" i="75"/>
  <c r="AN323" i="75" s="1"/>
  <c r="AK323" i="75"/>
  <c r="AL323" i="75" s="1"/>
  <c r="AI323" i="75"/>
  <c r="AJ323" i="75" s="1"/>
  <c r="AG323" i="75"/>
  <c r="AH323" i="75" s="1"/>
  <c r="AE323" i="75"/>
  <c r="AF323" i="75" s="1"/>
  <c r="AC323" i="75"/>
  <c r="AD323" i="75" s="1"/>
  <c r="AA323" i="75"/>
  <c r="AB323" i="75" s="1"/>
  <c r="Y323" i="75"/>
  <c r="Z323" i="75" s="1"/>
  <c r="W323" i="75"/>
  <c r="X323" i="75" s="1"/>
  <c r="U323" i="75"/>
  <c r="V323" i="75" s="1"/>
  <c r="S323" i="75"/>
  <c r="T323" i="75" s="1"/>
  <c r="Q323" i="75"/>
  <c r="R323" i="75" s="1"/>
  <c r="P323" i="75"/>
  <c r="AM322" i="75"/>
  <c r="AN322" i="75" s="1"/>
  <c r="AK322" i="75"/>
  <c r="AL322" i="75" s="1"/>
  <c r="AI322" i="75"/>
  <c r="AJ322" i="75" s="1"/>
  <c r="AG322" i="75"/>
  <c r="AH322" i="75" s="1"/>
  <c r="AE322" i="75"/>
  <c r="AF322" i="75" s="1"/>
  <c r="AC322" i="75"/>
  <c r="AD322" i="75" s="1"/>
  <c r="AA322" i="75"/>
  <c r="AB322" i="75" s="1"/>
  <c r="Y322" i="75"/>
  <c r="Z322" i="75" s="1"/>
  <c r="W322" i="75"/>
  <c r="X322" i="75" s="1"/>
  <c r="U322" i="75"/>
  <c r="V322" i="75" s="1"/>
  <c r="S322" i="75"/>
  <c r="T322" i="75" s="1"/>
  <c r="Q322" i="75"/>
  <c r="R322" i="75" s="1"/>
  <c r="P322" i="75"/>
  <c r="AM321" i="75"/>
  <c r="AN321" i="75" s="1"/>
  <c r="AK321" i="75"/>
  <c r="AL321" i="75" s="1"/>
  <c r="AI321" i="75"/>
  <c r="AJ321" i="75" s="1"/>
  <c r="AG321" i="75"/>
  <c r="AH321" i="75" s="1"/>
  <c r="AE321" i="75"/>
  <c r="AF321" i="75" s="1"/>
  <c r="AC321" i="75"/>
  <c r="AD321" i="75" s="1"/>
  <c r="AA321" i="75"/>
  <c r="AB321" i="75" s="1"/>
  <c r="Y321" i="75"/>
  <c r="Z321" i="75" s="1"/>
  <c r="W321" i="75"/>
  <c r="X321" i="75" s="1"/>
  <c r="U321" i="75"/>
  <c r="V321" i="75" s="1"/>
  <c r="S321" i="75"/>
  <c r="T321" i="75" s="1"/>
  <c r="Q321" i="75"/>
  <c r="R321" i="75" s="1"/>
  <c r="P321" i="75"/>
  <c r="AM320" i="75"/>
  <c r="AN320" i="75" s="1"/>
  <c r="AK320" i="75"/>
  <c r="AL320" i="75" s="1"/>
  <c r="AI320" i="75"/>
  <c r="AJ320" i="75" s="1"/>
  <c r="AG320" i="75"/>
  <c r="AH320" i="75" s="1"/>
  <c r="AE320" i="75"/>
  <c r="AF320" i="75" s="1"/>
  <c r="AC320" i="75"/>
  <c r="AD320" i="75" s="1"/>
  <c r="AA320" i="75"/>
  <c r="AB320" i="75" s="1"/>
  <c r="Y320" i="75"/>
  <c r="Z320" i="75" s="1"/>
  <c r="W320" i="75"/>
  <c r="X320" i="75" s="1"/>
  <c r="U320" i="75"/>
  <c r="V320" i="75" s="1"/>
  <c r="S320" i="75"/>
  <c r="T320" i="75" s="1"/>
  <c r="Q320" i="75"/>
  <c r="R320" i="75" s="1"/>
  <c r="P320" i="75"/>
  <c r="AM319" i="75"/>
  <c r="AN319" i="75" s="1"/>
  <c r="AK319" i="75"/>
  <c r="AL319" i="75" s="1"/>
  <c r="AI319" i="75"/>
  <c r="AJ319" i="75" s="1"/>
  <c r="AG319" i="75"/>
  <c r="AH319" i="75" s="1"/>
  <c r="AE319" i="75"/>
  <c r="AF319" i="75" s="1"/>
  <c r="AC319" i="75"/>
  <c r="AD319" i="75" s="1"/>
  <c r="AA319" i="75"/>
  <c r="AB319" i="75" s="1"/>
  <c r="Y319" i="75"/>
  <c r="Z319" i="75" s="1"/>
  <c r="W319" i="75"/>
  <c r="X319" i="75" s="1"/>
  <c r="U319" i="75"/>
  <c r="V319" i="75" s="1"/>
  <c r="S319" i="75"/>
  <c r="T319" i="75" s="1"/>
  <c r="Q319" i="75"/>
  <c r="R319" i="75" s="1"/>
  <c r="P319" i="75"/>
  <c r="AM318" i="75"/>
  <c r="AN318" i="75" s="1"/>
  <c r="AK318" i="75"/>
  <c r="AL318" i="75" s="1"/>
  <c r="AI318" i="75"/>
  <c r="AJ318" i="75" s="1"/>
  <c r="AG318" i="75"/>
  <c r="AH318" i="75" s="1"/>
  <c r="AE318" i="75"/>
  <c r="AF318" i="75" s="1"/>
  <c r="AC318" i="75"/>
  <c r="AD318" i="75" s="1"/>
  <c r="AA318" i="75"/>
  <c r="AB318" i="75" s="1"/>
  <c r="Y318" i="75"/>
  <c r="Z318" i="75" s="1"/>
  <c r="W318" i="75"/>
  <c r="X318" i="75" s="1"/>
  <c r="U318" i="75"/>
  <c r="V318" i="75" s="1"/>
  <c r="S318" i="75"/>
  <c r="T318" i="75" s="1"/>
  <c r="Q318" i="75"/>
  <c r="R318" i="75" s="1"/>
  <c r="P318" i="75"/>
  <c r="AM317" i="75"/>
  <c r="AN317" i="75" s="1"/>
  <c r="AK317" i="75"/>
  <c r="AL317" i="75" s="1"/>
  <c r="AI317" i="75"/>
  <c r="AJ317" i="75" s="1"/>
  <c r="AG317" i="75"/>
  <c r="AH317" i="75" s="1"/>
  <c r="AE317" i="75"/>
  <c r="AF317" i="75" s="1"/>
  <c r="AC317" i="75"/>
  <c r="AD317" i="75" s="1"/>
  <c r="AA317" i="75"/>
  <c r="AB317" i="75" s="1"/>
  <c r="Y317" i="75"/>
  <c r="Z317" i="75" s="1"/>
  <c r="W317" i="75"/>
  <c r="X317" i="75" s="1"/>
  <c r="U317" i="75"/>
  <c r="V317" i="75" s="1"/>
  <c r="S317" i="75"/>
  <c r="T317" i="75" s="1"/>
  <c r="Q317" i="75"/>
  <c r="R317" i="75" s="1"/>
  <c r="P317" i="75"/>
  <c r="AM316" i="75"/>
  <c r="AN316" i="75" s="1"/>
  <c r="AK316" i="75"/>
  <c r="AL316" i="75" s="1"/>
  <c r="AI316" i="75"/>
  <c r="AJ316" i="75" s="1"/>
  <c r="AG316" i="75"/>
  <c r="AH316" i="75" s="1"/>
  <c r="AE316" i="75"/>
  <c r="AF316" i="75" s="1"/>
  <c r="AC316" i="75"/>
  <c r="AD316" i="75" s="1"/>
  <c r="AA316" i="75"/>
  <c r="AB316" i="75" s="1"/>
  <c r="Y316" i="75"/>
  <c r="Z316" i="75" s="1"/>
  <c r="W316" i="75"/>
  <c r="X316" i="75" s="1"/>
  <c r="U316" i="75"/>
  <c r="V316" i="75" s="1"/>
  <c r="S316" i="75"/>
  <c r="T316" i="75" s="1"/>
  <c r="Q316" i="75"/>
  <c r="R316" i="75" s="1"/>
  <c r="P316" i="75"/>
  <c r="AM315" i="75"/>
  <c r="AN315" i="75" s="1"/>
  <c r="AK315" i="75"/>
  <c r="AL315" i="75" s="1"/>
  <c r="AI315" i="75"/>
  <c r="AJ315" i="75" s="1"/>
  <c r="AG315" i="75"/>
  <c r="AH315" i="75" s="1"/>
  <c r="AE315" i="75"/>
  <c r="AF315" i="75" s="1"/>
  <c r="AC315" i="75"/>
  <c r="AD315" i="75" s="1"/>
  <c r="AA315" i="75"/>
  <c r="AB315" i="75" s="1"/>
  <c r="Y315" i="75"/>
  <c r="Z315" i="75" s="1"/>
  <c r="W315" i="75"/>
  <c r="X315" i="75" s="1"/>
  <c r="U315" i="75"/>
  <c r="V315" i="75" s="1"/>
  <c r="S315" i="75"/>
  <c r="T315" i="75" s="1"/>
  <c r="Q315" i="75"/>
  <c r="R315" i="75" s="1"/>
  <c r="P315" i="75"/>
  <c r="AM314" i="75"/>
  <c r="AN314" i="75" s="1"/>
  <c r="AK314" i="75"/>
  <c r="AL314" i="75" s="1"/>
  <c r="AI314" i="75"/>
  <c r="AJ314" i="75" s="1"/>
  <c r="AG314" i="75"/>
  <c r="AH314" i="75" s="1"/>
  <c r="AE314" i="75"/>
  <c r="AF314" i="75" s="1"/>
  <c r="AC314" i="75"/>
  <c r="AD314" i="75" s="1"/>
  <c r="AA314" i="75"/>
  <c r="AB314" i="75" s="1"/>
  <c r="Y314" i="75"/>
  <c r="Z314" i="75" s="1"/>
  <c r="W314" i="75"/>
  <c r="X314" i="75" s="1"/>
  <c r="U314" i="75"/>
  <c r="V314" i="75" s="1"/>
  <c r="S314" i="75"/>
  <c r="T314" i="75" s="1"/>
  <c r="Q314" i="75"/>
  <c r="R314" i="75" s="1"/>
  <c r="P314" i="75"/>
  <c r="AM313" i="75"/>
  <c r="AN313" i="75" s="1"/>
  <c r="AK313" i="75"/>
  <c r="AL313" i="75" s="1"/>
  <c r="AI313" i="75"/>
  <c r="AJ313" i="75" s="1"/>
  <c r="AG313" i="75"/>
  <c r="AH313" i="75" s="1"/>
  <c r="AE313" i="75"/>
  <c r="AF313" i="75" s="1"/>
  <c r="AC313" i="75"/>
  <c r="AD313" i="75" s="1"/>
  <c r="AA313" i="75"/>
  <c r="AB313" i="75" s="1"/>
  <c r="Y313" i="75"/>
  <c r="Z313" i="75" s="1"/>
  <c r="W313" i="75"/>
  <c r="X313" i="75" s="1"/>
  <c r="U313" i="75"/>
  <c r="V313" i="75" s="1"/>
  <c r="S313" i="75"/>
  <c r="T313" i="75" s="1"/>
  <c r="Q313" i="75"/>
  <c r="R313" i="75" s="1"/>
  <c r="P313" i="75"/>
  <c r="AM312" i="75"/>
  <c r="AN312" i="75" s="1"/>
  <c r="AK312" i="75"/>
  <c r="AL312" i="75" s="1"/>
  <c r="AI312" i="75"/>
  <c r="AJ312" i="75" s="1"/>
  <c r="AG312" i="75"/>
  <c r="AH312" i="75" s="1"/>
  <c r="AE312" i="75"/>
  <c r="AF312" i="75" s="1"/>
  <c r="AC312" i="75"/>
  <c r="AD312" i="75" s="1"/>
  <c r="AA312" i="75"/>
  <c r="AB312" i="75" s="1"/>
  <c r="Y312" i="75"/>
  <c r="Z312" i="75" s="1"/>
  <c r="W312" i="75"/>
  <c r="X312" i="75" s="1"/>
  <c r="U312" i="75"/>
  <c r="V312" i="75" s="1"/>
  <c r="S312" i="75"/>
  <c r="T312" i="75" s="1"/>
  <c r="Q312" i="75"/>
  <c r="R312" i="75" s="1"/>
  <c r="P312" i="75"/>
  <c r="AM311" i="75"/>
  <c r="AN311" i="75" s="1"/>
  <c r="AK311" i="75"/>
  <c r="AL311" i="75" s="1"/>
  <c r="AI311" i="75"/>
  <c r="AJ311" i="75" s="1"/>
  <c r="AG311" i="75"/>
  <c r="AH311" i="75" s="1"/>
  <c r="AE311" i="75"/>
  <c r="AF311" i="75" s="1"/>
  <c r="AC311" i="75"/>
  <c r="AD311" i="75" s="1"/>
  <c r="AA311" i="75"/>
  <c r="AB311" i="75" s="1"/>
  <c r="Y311" i="75"/>
  <c r="Z311" i="75" s="1"/>
  <c r="W311" i="75"/>
  <c r="X311" i="75" s="1"/>
  <c r="U311" i="75"/>
  <c r="V311" i="75" s="1"/>
  <c r="S311" i="75"/>
  <c r="T311" i="75" s="1"/>
  <c r="Q311" i="75"/>
  <c r="R311" i="75" s="1"/>
  <c r="P311" i="75"/>
  <c r="AM310" i="75"/>
  <c r="AN310" i="75" s="1"/>
  <c r="AK310" i="75"/>
  <c r="AL310" i="75" s="1"/>
  <c r="AI310" i="75"/>
  <c r="AJ310" i="75" s="1"/>
  <c r="AG310" i="75"/>
  <c r="AH310" i="75" s="1"/>
  <c r="AE310" i="75"/>
  <c r="AF310" i="75" s="1"/>
  <c r="AC310" i="75"/>
  <c r="AD310" i="75" s="1"/>
  <c r="AA310" i="75"/>
  <c r="AB310" i="75" s="1"/>
  <c r="Y310" i="75"/>
  <c r="Z310" i="75" s="1"/>
  <c r="W310" i="75"/>
  <c r="X310" i="75" s="1"/>
  <c r="U310" i="75"/>
  <c r="V310" i="75" s="1"/>
  <c r="S310" i="75"/>
  <c r="T310" i="75" s="1"/>
  <c r="Q310" i="75"/>
  <c r="R310" i="75" s="1"/>
  <c r="P310" i="75"/>
  <c r="AM309" i="75"/>
  <c r="AN309" i="75" s="1"/>
  <c r="AK309" i="75"/>
  <c r="AL309" i="75" s="1"/>
  <c r="AI309" i="75"/>
  <c r="AJ309" i="75" s="1"/>
  <c r="AG309" i="75"/>
  <c r="AH309" i="75" s="1"/>
  <c r="AE309" i="75"/>
  <c r="AF309" i="75" s="1"/>
  <c r="AC309" i="75"/>
  <c r="AD309" i="75" s="1"/>
  <c r="AA309" i="75"/>
  <c r="AB309" i="75" s="1"/>
  <c r="Y309" i="75"/>
  <c r="Z309" i="75" s="1"/>
  <c r="W309" i="75"/>
  <c r="X309" i="75" s="1"/>
  <c r="U309" i="75"/>
  <c r="V309" i="75" s="1"/>
  <c r="S309" i="75"/>
  <c r="T309" i="75" s="1"/>
  <c r="Q309" i="75"/>
  <c r="R309" i="75" s="1"/>
  <c r="P309" i="75"/>
  <c r="AM308" i="75"/>
  <c r="AN308" i="75" s="1"/>
  <c r="AK308" i="75"/>
  <c r="AL308" i="75" s="1"/>
  <c r="AI308" i="75"/>
  <c r="AJ308" i="75" s="1"/>
  <c r="AG308" i="75"/>
  <c r="AH308" i="75" s="1"/>
  <c r="AE308" i="75"/>
  <c r="AF308" i="75" s="1"/>
  <c r="AC308" i="75"/>
  <c r="AD308" i="75" s="1"/>
  <c r="AA308" i="75"/>
  <c r="AB308" i="75" s="1"/>
  <c r="Y308" i="75"/>
  <c r="Z308" i="75" s="1"/>
  <c r="W308" i="75"/>
  <c r="X308" i="75" s="1"/>
  <c r="U308" i="75"/>
  <c r="V308" i="75" s="1"/>
  <c r="S308" i="75"/>
  <c r="T308" i="75" s="1"/>
  <c r="Q308" i="75"/>
  <c r="R308" i="75" s="1"/>
  <c r="P308" i="75"/>
  <c r="AM307" i="75"/>
  <c r="AN307" i="75" s="1"/>
  <c r="AK307" i="75"/>
  <c r="AL307" i="75" s="1"/>
  <c r="AI307" i="75"/>
  <c r="AJ307" i="75" s="1"/>
  <c r="AG307" i="75"/>
  <c r="AH307" i="75" s="1"/>
  <c r="AE307" i="75"/>
  <c r="AF307" i="75" s="1"/>
  <c r="AC307" i="75"/>
  <c r="AD307" i="75" s="1"/>
  <c r="AA307" i="75"/>
  <c r="AB307" i="75" s="1"/>
  <c r="Y307" i="75"/>
  <c r="Z307" i="75" s="1"/>
  <c r="W307" i="75"/>
  <c r="X307" i="75" s="1"/>
  <c r="U307" i="75"/>
  <c r="V307" i="75" s="1"/>
  <c r="S307" i="75"/>
  <c r="T307" i="75" s="1"/>
  <c r="Q307" i="75"/>
  <c r="R307" i="75" s="1"/>
  <c r="P307" i="75"/>
  <c r="AM306" i="75"/>
  <c r="AN306" i="75" s="1"/>
  <c r="AK306" i="75"/>
  <c r="AL306" i="75" s="1"/>
  <c r="AI306" i="75"/>
  <c r="AJ306" i="75" s="1"/>
  <c r="AG306" i="75"/>
  <c r="AH306" i="75" s="1"/>
  <c r="AE306" i="75"/>
  <c r="AF306" i="75" s="1"/>
  <c r="AC306" i="75"/>
  <c r="AD306" i="75" s="1"/>
  <c r="AA306" i="75"/>
  <c r="AB306" i="75" s="1"/>
  <c r="Y306" i="75"/>
  <c r="Z306" i="75" s="1"/>
  <c r="W306" i="75"/>
  <c r="X306" i="75" s="1"/>
  <c r="U306" i="75"/>
  <c r="V306" i="75" s="1"/>
  <c r="S306" i="75"/>
  <c r="T306" i="75" s="1"/>
  <c r="Q306" i="75"/>
  <c r="R306" i="75" s="1"/>
  <c r="P306" i="75"/>
  <c r="AM305" i="75"/>
  <c r="AN305" i="75" s="1"/>
  <c r="AK305" i="75"/>
  <c r="AL305" i="75" s="1"/>
  <c r="AI305" i="75"/>
  <c r="AJ305" i="75" s="1"/>
  <c r="AG305" i="75"/>
  <c r="AH305" i="75" s="1"/>
  <c r="AE305" i="75"/>
  <c r="AF305" i="75" s="1"/>
  <c r="AC305" i="75"/>
  <c r="AD305" i="75" s="1"/>
  <c r="AA305" i="75"/>
  <c r="AB305" i="75" s="1"/>
  <c r="Y305" i="75"/>
  <c r="Z305" i="75" s="1"/>
  <c r="W305" i="75"/>
  <c r="X305" i="75" s="1"/>
  <c r="U305" i="75"/>
  <c r="V305" i="75" s="1"/>
  <c r="S305" i="75"/>
  <c r="T305" i="75" s="1"/>
  <c r="Q305" i="75"/>
  <c r="R305" i="75" s="1"/>
  <c r="P305" i="75"/>
  <c r="AM304" i="75"/>
  <c r="AN304" i="75" s="1"/>
  <c r="AK304" i="75"/>
  <c r="AL304" i="75" s="1"/>
  <c r="AI304" i="75"/>
  <c r="AJ304" i="75" s="1"/>
  <c r="AG304" i="75"/>
  <c r="AH304" i="75" s="1"/>
  <c r="AE304" i="75"/>
  <c r="AF304" i="75" s="1"/>
  <c r="AC304" i="75"/>
  <c r="AD304" i="75" s="1"/>
  <c r="AA304" i="75"/>
  <c r="AB304" i="75" s="1"/>
  <c r="Y304" i="75"/>
  <c r="Z304" i="75" s="1"/>
  <c r="W304" i="75"/>
  <c r="X304" i="75" s="1"/>
  <c r="U304" i="75"/>
  <c r="V304" i="75" s="1"/>
  <c r="S304" i="75"/>
  <c r="T304" i="75" s="1"/>
  <c r="Q304" i="75"/>
  <c r="R304" i="75" s="1"/>
  <c r="P304" i="75"/>
  <c r="AM303" i="75"/>
  <c r="AN303" i="75" s="1"/>
  <c r="AK303" i="75"/>
  <c r="AL303" i="75" s="1"/>
  <c r="AI303" i="75"/>
  <c r="AJ303" i="75" s="1"/>
  <c r="AG303" i="75"/>
  <c r="AH303" i="75" s="1"/>
  <c r="AE303" i="75"/>
  <c r="AF303" i="75" s="1"/>
  <c r="AC303" i="75"/>
  <c r="AD303" i="75" s="1"/>
  <c r="AA303" i="75"/>
  <c r="AB303" i="75" s="1"/>
  <c r="Y303" i="75"/>
  <c r="Z303" i="75" s="1"/>
  <c r="W303" i="75"/>
  <c r="X303" i="75" s="1"/>
  <c r="U303" i="75"/>
  <c r="V303" i="75" s="1"/>
  <c r="S303" i="75"/>
  <c r="T303" i="75" s="1"/>
  <c r="Q303" i="75"/>
  <c r="R303" i="75" s="1"/>
  <c r="P303" i="75"/>
  <c r="AM302" i="75"/>
  <c r="AN302" i="75" s="1"/>
  <c r="AK302" i="75"/>
  <c r="AL302" i="75" s="1"/>
  <c r="AI302" i="75"/>
  <c r="AJ302" i="75" s="1"/>
  <c r="AG302" i="75"/>
  <c r="AH302" i="75" s="1"/>
  <c r="AE302" i="75"/>
  <c r="AF302" i="75" s="1"/>
  <c r="AC302" i="75"/>
  <c r="AD302" i="75" s="1"/>
  <c r="AA302" i="75"/>
  <c r="AB302" i="75" s="1"/>
  <c r="Y302" i="75"/>
  <c r="Z302" i="75" s="1"/>
  <c r="W302" i="75"/>
  <c r="X302" i="75" s="1"/>
  <c r="U302" i="75"/>
  <c r="V302" i="75" s="1"/>
  <c r="S302" i="75"/>
  <c r="T302" i="75" s="1"/>
  <c r="Q302" i="75"/>
  <c r="R302" i="75" s="1"/>
  <c r="P302" i="75"/>
  <c r="AM301" i="75"/>
  <c r="AN301" i="75" s="1"/>
  <c r="AK301" i="75"/>
  <c r="AL301" i="75" s="1"/>
  <c r="AI301" i="75"/>
  <c r="AJ301" i="75" s="1"/>
  <c r="AG301" i="75"/>
  <c r="AH301" i="75" s="1"/>
  <c r="AE301" i="75"/>
  <c r="AF301" i="75" s="1"/>
  <c r="AC301" i="75"/>
  <c r="AD301" i="75" s="1"/>
  <c r="AA301" i="75"/>
  <c r="AB301" i="75" s="1"/>
  <c r="Y301" i="75"/>
  <c r="Z301" i="75" s="1"/>
  <c r="W301" i="75"/>
  <c r="X301" i="75" s="1"/>
  <c r="U301" i="75"/>
  <c r="V301" i="75" s="1"/>
  <c r="S301" i="75"/>
  <c r="T301" i="75" s="1"/>
  <c r="Q301" i="75"/>
  <c r="R301" i="75" s="1"/>
  <c r="P301" i="75"/>
  <c r="AM300" i="75"/>
  <c r="AN300" i="75" s="1"/>
  <c r="AK300" i="75"/>
  <c r="AL300" i="75" s="1"/>
  <c r="AI300" i="75"/>
  <c r="AJ300" i="75" s="1"/>
  <c r="AG300" i="75"/>
  <c r="AH300" i="75" s="1"/>
  <c r="AE300" i="75"/>
  <c r="AF300" i="75" s="1"/>
  <c r="AC300" i="75"/>
  <c r="AD300" i="75" s="1"/>
  <c r="AA300" i="75"/>
  <c r="AB300" i="75" s="1"/>
  <c r="Y300" i="75"/>
  <c r="Z300" i="75" s="1"/>
  <c r="W300" i="75"/>
  <c r="X300" i="75" s="1"/>
  <c r="U300" i="75"/>
  <c r="V300" i="75" s="1"/>
  <c r="S300" i="75"/>
  <c r="T300" i="75" s="1"/>
  <c r="Q300" i="75"/>
  <c r="R300" i="75" s="1"/>
  <c r="P300" i="75"/>
  <c r="AM299" i="75"/>
  <c r="AN299" i="75" s="1"/>
  <c r="AK299" i="75"/>
  <c r="AL299" i="75" s="1"/>
  <c r="AI299" i="75"/>
  <c r="AJ299" i="75" s="1"/>
  <c r="AG299" i="75"/>
  <c r="AH299" i="75" s="1"/>
  <c r="AE299" i="75"/>
  <c r="AF299" i="75" s="1"/>
  <c r="AC299" i="75"/>
  <c r="AD299" i="75" s="1"/>
  <c r="AA299" i="75"/>
  <c r="AB299" i="75" s="1"/>
  <c r="Y299" i="75"/>
  <c r="Z299" i="75" s="1"/>
  <c r="W299" i="75"/>
  <c r="X299" i="75" s="1"/>
  <c r="U299" i="75"/>
  <c r="V299" i="75" s="1"/>
  <c r="S299" i="75"/>
  <c r="T299" i="75" s="1"/>
  <c r="Q299" i="75"/>
  <c r="R299" i="75" s="1"/>
  <c r="P299" i="75"/>
  <c r="AM298" i="75"/>
  <c r="AN298" i="75" s="1"/>
  <c r="AK298" i="75"/>
  <c r="AL298" i="75" s="1"/>
  <c r="AI298" i="75"/>
  <c r="AJ298" i="75" s="1"/>
  <c r="AG298" i="75"/>
  <c r="AH298" i="75" s="1"/>
  <c r="AE298" i="75"/>
  <c r="AF298" i="75" s="1"/>
  <c r="AC298" i="75"/>
  <c r="AD298" i="75" s="1"/>
  <c r="AA298" i="75"/>
  <c r="AB298" i="75" s="1"/>
  <c r="Y298" i="75"/>
  <c r="Z298" i="75" s="1"/>
  <c r="W298" i="75"/>
  <c r="X298" i="75" s="1"/>
  <c r="U298" i="75"/>
  <c r="V298" i="75" s="1"/>
  <c r="S298" i="75"/>
  <c r="T298" i="75" s="1"/>
  <c r="Q298" i="75"/>
  <c r="R298" i="75" s="1"/>
  <c r="P298" i="75"/>
  <c r="AM297" i="75"/>
  <c r="AN297" i="75" s="1"/>
  <c r="AK297" i="75"/>
  <c r="AL297" i="75" s="1"/>
  <c r="AI297" i="75"/>
  <c r="AJ297" i="75" s="1"/>
  <c r="AG297" i="75"/>
  <c r="AH297" i="75" s="1"/>
  <c r="AE297" i="75"/>
  <c r="AF297" i="75" s="1"/>
  <c r="AC297" i="75"/>
  <c r="AD297" i="75" s="1"/>
  <c r="AA297" i="75"/>
  <c r="AB297" i="75" s="1"/>
  <c r="Y297" i="75"/>
  <c r="Z297" i="75" s="1"/>
  <c r="W297" i="75"/>
  <c r="X297" i="75" s="1"/>
  <c r="U297" i="75"/>
  <c r="V297" i="75" s="1"/>
  <c r="S297" i="75"/>
  <c r="T297" i="75" s="1"/>
  <c r="Q297" i="75"/>
  <c r="R297" i="75" s="1"/>
  <c r="P297" i="75"/>
  <c r="AM296" i="75"/>
  <c r="AN296" i="75" s="1"/>
  <c r="AK296" i="75"/>
  <c r="AL296" i="75" s="1"/>
  <c r="AI296" i="75"/>
  <c r="AJ296" i="75" s="1"/>
  <c r="AG296" i="75"/>
  <c r="AH296" i="75" s="1"/>
  <c r="AE296" i="75"/>
  <c r="AF296" i="75" s="1"/>
  <c r="AC296" i="75"/>
  <c r="AD296" i="75" s="1"/>
  <c r="AA296" i="75"/>
  <c r="AB296" i="75" s="1"/>
  <c r="Y296" i="75"/>
  <c r="Z296" i="75" s="1"/>
  <c r="W296" i="75"/>
  <c r="X296" i="75" s="1"/>
  <c r="U296" i="75"/>
  <c r="V296" i="75" s="1"/>
  <c r="S296" i="75"/>
  <c r="T296" i="75" s="1"/>
  <c r="Q296" i="75"/>
  <c r="R296" i="75" s="1"/>
  <c r="P296" i="75"/>
  <c r="AM295" i="75"/>
  <c r="AN295" i="75" s="1"/>
  <c r="AK295" i="75"/>
  <c r="AL295" i="75" s="1"/>
  <c r="AI295" i="75"/>
  <c r="AJ295" i="75" s="1"/>
  <c r="AG295" i="75"/>
  <c r="AH295" i="75" s="1"/>
  <c r="AE295" i="75"/>
  <c r="AF295" i="75" s="1"/>
  <c r="AC295" i="75"/>
  <c r="AD295" i="75" s="1"/>
  <c r="AA295" i="75"/>
  <c r="AB295" i="75" s="1"/>
  <c r="Y295" i="75"/>
  <c r="Z295" i="75" s="1"/>
  <c r="W295" i="75"/>
  <c r="X295" i="75" s="1"/>
  <c r="U295" i="75"/>
  <c r="V295" i="75" s="1"/>
  <c r="S295" i="75"/>
  <c r="T295" i="75" s="1"/>
  <c r="Q295" i="75"/>
  <c r="R295" i="75" s="1"/>
  <c r="P295" i="75"/>
  <c r="AM294" i="75"/>
  <c r="AN294" i="75" s="1"/>
  <c r="AK294" i="75"/>
  <c r="AL294" i="75" s="1"/>
  <c r="AI294" i="75"/>
  <c r="AJ294" i="75" s="1"/>
  <c r="AG294" i="75"/>
  <c r="AH294" i="75" s="1"/>
  <c r="AE294" i="75"/>
  <c r="AF294" i="75" s="1"/>
  <c r="AC294" i="75"/>
  <c r="AD294" i="75" s="1"/>
  <c r="AA294" i="75"/>
  <c r="AB294" i="75" s="1"/>
  <c r="Y294" i="75"/>
  <c r="Z294" i="75" s="1"/>
  <c r="W294" i="75"/>
  <c r="X294" i="75" s="1"/>
  <c r="U294" i="75"/>
  <c r="V294" i="75" s="1"/>
  <c r="S294" i="75"/>
  <c r="T294" i="75" s="1"/>
  <c r="Q294" i="75"/>
  <c r="R294" i="75" s="1"/>
  <c r="P294" i="75"/>
  <c r="AM293" i="75"/>
  <c r="AN293" i="75" s="1"/>
  <c r="AK293" i="75"/>
  <c r="AL293" i="75" s="1"/>
  <c r="AI293" i="75"/>
  <c r="AJ293" i="75" s="1"/>
  <c r="AG293" i="75"/>
  <c r="AH293" i="75" s="1"/>
  <c r="AE293" i="75"/>
  <c r="AF293" i="75" s="1"/>
  <c r="AC293" i="75"/>
  <c r="AD293" i="75" s="1"/>
  <c r="AA293" i="75"/>
  <c r="AB293" i="75" s="1"/>
  <c r="Y293" i="75"/>
  <c r="Z293" i="75" s="1"/>
  <c r="W293" i="75"/>
  <c r="X293" i="75" s="1"/>
  <c r="U293" i="75"/>
  <c r="V293" i="75" s="1"/>
  <c r="S293" i="75"/>
  <c r="T293" i="75" s="1"/>
  <c r="Q293" i="75"/>
  <c r="R293" i="75" s="1"/>
  <c r="P293" i="75"/>
  <c r="AM292" i="75"/>
  <c r="AN292" i="75" s="1"/>
  <c r="AK292" i="75"/>
  <c r="AL292" i="75" s="1"/>
  <c r="AI292" i="75"/>
  <c r="AJ292" i="75" s="1"/>
  <c r="AG292" i="75"/>
  <c r="AH292" i="75" s="1"/>
  <c r="AE292" i="75"/>
  <c r="AF292" i="75" s="1"/>
  <c r="AC292" i="75"/>
  <c r="AD292" i="75" s="1"/>
  <c r="AA292" i="75"/>
  <c r="AB292" i="75" s="1"/>
  <c r="Y292" i="75"/>
  <c r="Z292" i="75" s="1"/>
  <c r="W292" i="75"/>
  <c r="X292" i="75" s="1"/>
  <c r="U292" i="75"/>
  <c r="V292" i="75" s="1"/>
  <c r="S292" i="75"/>
  <c r="T292" i="75" s="1"/>
  <c r="Q292" i="75"/>
  <c r="R292" i="75" s="1"/>
  <c r="P292" i="75"/>
  <c r="AM291" i="75"/>
  <c r="AN291" i="75" s="1"/>
  <c r="AL291" i="75"/>
  <c r="AK291" i="75"/>
  <c r="AI291" i="75"/>
  <c r="AJ291" i="75" s="1"/>
  <c r="AG291" i="75"/>
  <c r="AH291" i="75" s="1"/>
  <c r="AE291" i="75"/>
  <c r="AF291" i="75" s="1"/>
  <c r="AC291" i="75"/>
  <c r="AD291" i="75" s="1"/>
  <c r="AA291" i="75"/>
  <c r="AB291" i="75" s="1"/>
  <c r="Y291" i="75"/>
  <c r="Z291" i="75" s="1"/>
  <c r="W291" i="75"/>
  <c r="X291" i="75" s="1"/>
  <c r="U291" i="75"/>
  <c r="V291" i="75" s="1"/>
  <c r="S291" i="75"/>
  <c r="T291" i="75" s="1"/>
  <c r="Q291" i="75"/>
  <c r="R291" i="75" s="1"/>
  <c r="P291" i="75"/>
  <c r="AN290" i="75"/>
  <c r="AM290" i="75"/>
  <c r="AL290" i="75"/>
  <c r="AK290" i="75"/>
  <c r="AJ290" i="75"/>
  <c r="AI290" i="75"/>
  <c r="AH290" i="75"/>
  <c r="AG290" i="75"/>
  <c r="AF290" i="75"/>
  <c r="AE290" i="75"/>
  <c r="AD290" i="75"/>
  <c r="AC290" i="75"/>
  <c r="AB290" i="75"/>
  <c r="AA290" i="75"/>
  <c r="Z290" i="75"/>
  <c r="Y290" i="75"/>
  <c r="X290" i="75"/>
  <c r="W290" i="75"/>
  <c r="U290" i="75"/>
  <c r="V290" i="75" s="1"/>
  <c r="S290" i="75"/>
  <c r="T290" i="75" s="1"/>
  <c r="Q290" i="75"/>
  <c r="R290" i="75" s="1"/>
  <c r="P290" i="75"/>
  <c r="AM289" i="75"/>
  <c r="AN289" i="75" s="1"/>
  <c r="AK289" i="75"/>
  <c r="AL289" i="75" s="1"/>
  <c r="AI289" i="75"/>
  <c r="AJ289" i="75" s="1"/>
  <c r="AG289" i="75"/>
  <c r="AH289" i="75" s="1"/>
  <c r="AE289" i="75"/>
  <c r="AF289" i="75" s="1"/>
  <c r="AC289" i="75"/>
  <c r="AD289" i="75" s="1"/>
  <c r="AA289" i="75"/>
  <c r="AB289" i="75" s="1"/>
  <c r="Y289" i="75"/>
  <c r="Z289" i="75" s="1"/>
  <c r="W289" i="75"/>
  <c r="X289" i="75" s="1"/>
  <c r="U289" i="75"/>
  <c r="V289" i="75" s="1"/>
  <c r="S289" i="75"/>
  <c r="T289" i="75" s="1"/>
  <c r="Q289" i="75"/>
  <c r="R289" i="75" s="1"/>
  <c r="P289" i="75"/>
  <c r="AM288" i="75"/>
  <c r="AN288" i="75" s="1"/>
  <c r="AK288" i="75"/>
  <c r="AL288" i="75" s="1"/>
  <c r="AI288" i="75"/>
  <c r="AJ288" i="75" s="1"/>
  <c r="AG288" i="75"/>
  <c r="AH288" i="75" s="1"/>
  <c r="AE288" i="75"/>
  <c r="AF288" i="75" s="1"/>
  <c r="AC288" i="75"/>
  <c r="AD288" i="75" s="1"/>
  <c r="AA288" i="75"/>
  <c r="AB288" i="75" s="1"/>
  <c r="Y288" i="75"/>
  <c r="Z288" i="75" s="1"/>
  <c r="W288" i="75"/>
  <c r="X288" i="75" s="1"/>
  <c r="U288" i="75"/>
  <c r="V288" i="75" s="1"/>
  <c r="S288" i="75"/>
  <c r="T288" i="75" s="1"/>
  <c r="Q288" i="75"/>
  <c r="R288" i="75" s="1"/>
  <c r="P288" i="75"/>
  <c r="AN287" i="75"/>
  <c r="AM287" i="75"/>
  <c r="AL287" i="75"/>
  <c r="AK287" i="75"/>
  <c r="AJ287" i="75"/>
  <c r="AI287" i="75"/>
  <c r="AH287" i="75"/>
  <c r="AG287" i="75"/>
  <c r="AF287" i="75"/>
  <c r="AE287" i="75"/>
  <c r="AD287" i="75"/>
  <c r="AC287" i="75"/>
  <c r="AB287" i="75"/>
  <c r="AA287" i="75"/>
  <c r="Z287" i="75"/>
  <c r="Y287" i="75"/>
  <c r="X287" i="75"/>
  <c r="W287" i="75"/>
  <c r="V287" i="75"/>
  <c r="U287" i="75"/>
  <c r="S287" i="75"/>
  <c r="T287" i="75" s="1"/>
  <c r="Q287" i="75"/>
  <c r="R287" i="75" s="1"/>
  <c r="P287" i="75"/>
  <c r="AM286" i="75"/>
  <c r="AN286" i="75" s="1"/>
  <c r="AK286" i="75"/>
  <c r="AL286" i="75" s="1"/>
  <c r="AI286" i="75"/>
  <c r="AJ286" i="75" s="1"/>
  <c r="AG286" i="75"/>
  <c r="AH286" i="75" s="1"/>
  <c r="AE286" i="75"/>
  <c r="AF286" i="75" s="1"/>
  <c r="AC286" i="75"/>
  <c r="AD286" i="75" s="1"/>
  <c r="AA286" i="75"/>
  <c r="AB286" i="75" s="1"/>
  <c r="Y286" i="75"/>
  <c r="Z286" i="75" s="1"/>
  <c r="W286" i="75"/>
  <c r="X286" i="75" s="1"/>
  <c r="U286" i="75"/>
  <c r="V286" i="75" s="1"/>
  <c r="S286" i="75"/>
  <c r="T286" i="75" s="1"/>
  <c r="Q286" i="75"/>
  <c r="R286" i="75" s="1"/>
  <c r="P286" i="75"/>
  <c r="AM285" i="75"/>
  <c r="AN285" i="75" s="1"/>
  <c r="AK285" i="75"/>
  <c r="AL285" i="75" s="1"/>
  <c r="AI285" i="75"/>
  <c r="AJ285" i="75" s="1"/>
  <c r="AG285" i="75"/>
  <c r="AH285" i="75" s="1"/>
  <c r="AE285" i="75"/>
  <c r="AF285" i="75" s="1"/>
  <c r="AC285" i="75"/>
  <c r="AD285" i="75" s="1"/>
  <c r="AA285" i="75"/>
  <c r="AB285" i="75" s="1"/>
  <c r="Y285" i="75"/>
  <c r="Z285" i="75" s="1"/>
  <c r="W285" i="75"/>
  <c r="X285" i="75" s="1"/>
  <c r="U285" i="75"/>
  <c r="V285" i="75" s="1"/>
  <c r="S285" i="75"/>
  <c r="T285" i="75" s="1"/>
  <c r="Q285" i="75"/>
  <c r="R285" i="75" s="1"/>
  <c r="P285" i="75"/>
  <c r="AM284" i="75"/>
  <c r="AN284" i="75" s="1"/>
  <c r="AK284" i="75"/>
  <c r="AL284" i="75" s="1"/>
  <c r="AI284" i="75"/>
  <c r="AJ284" i="75" s="1"/>
  <c r="AG284" i="75"/>
  <c r="AH284" i="75" s="1"/>
  <c r="AE284" i="75"/>
  <c r="AF284" i="75" s="1"/>
  <c r="AC284" i="75"/>
  <c r="AD284" i="75" s="1"/>
  <c r="AA284" i="75"/>
  <c r="AB284" i="75" s="1"/>
  <c r="Y284" i="75"/>
  <c r="Z284" i="75" s="1"/>
  <c r="W284" i="75"/>
  <c r="X284" i="75" s="1"/>
  <c r="U284" i="75"/>
  <c r="V284" i="75" s="1"/>
  <c r="S284" i="75"/>
  <c r="T284" i="75" s="1"/>
  <c r="Q284" i="75"/>
  <c r="R284" i="75" s="1"/>
  <c r="P284" i="75"/>
  <c r="AM283" i="75"/>
  <c r="AN283" i="75" s="1"/>
  <c r="AK283" i="75"/>
  <c r="AL283" i="75" s="1"/>
  <c r="AI283" i="75"/>
  <c r="AJ283" i="75" s="1"/>
  <c r="AG283" i="75"/>
  <c r="AH283" i="75" s="1"/>
  <c r="AE283" i="75"/>
  <c r="AF283" i="75" s="1"/>
  <c r="AC283" i="75"/>
  <c r="AD283" i="75" s="1"/>
  <c r="AA283" i="75"/>
  <c r="AB283" i="75" s="1"/>
  <c r="Y283" i="75"/>
  <c r="Z283" i="75" s="1"/>
  <c r="W283" i="75"/>
  <c r="X283" i="75" s="1"/>
  <c r="U283" i="75"/>
  <c r="V283" i="75" s="1"/>
  <c r="S283" i="75"/>
  <c r="T283" i="75" s="1"/>
  <c r="Q283" i="75"/>
  <c r="R283" i="75" s="1"/>
  <c r="P283" i="75"/>
  <c r="AM282" i="75"/>
  <c r="AN282" i="75" s="1"/>
  <c r="AK282" i="75"/>
  <c r="AL282" i="75" s="1"/>
  <c r="AI282" i="75"/>
  <c r="AJ282" i="75" s="1"/>
  <c r="AG282" i="75"/>
  <c r="AH282" i="75" s="1"/>
  <c r="AE282" i="75"/>
  <c r="AF282" i="75" s="1"/>
  <c r="AC282" i="75"/>
  <c r="AD282" i="75" s="1"/>
  <c r="AA282" i="75"/>
  <c r="AB282" i="75" s="1"/>
  <c r="Y282" i="75"/>
  <c r="Z282" i="75" s="1"/>
  <c r="W282" i="75"/>
  <c r="X282" i="75" s="1"/>
  <c r="U282" i="75"/>
  <c r="V282" i="75" s="1"/>
  <c r="S282" i="75"/>
  <c r="T282" i="75" s="1"/>
  <c r="Q282" i="75"/>
  <c r="R282" i="75" s="1"/>
  <c r="P282" i="75"/>
  <c r="AM281" i="75"/>
  <c r="AN281" i="75" s="1"/>
  <c r="AK281" i="75"/>
  <c r="AL281" i="75" s="1"/>
  <c r="AI281" i="75"/>
  <c r="AJ281" i="75" s="1"/>
  <c r="AG281" i="75"/>
  <c r="AH281" i="75" s="1"/>
  <c r="AE281" i="75"/>
  <c r="AF281" i="75" s="1"/>
  <c r="AC281" i="75"/>
  <c r="AD281" i="75" s="1"/>
  <c r="AA281" i="75"/>
  <c r="AB281" i="75" s="1"/>
  <c r="Y281" i="75"/>
  <c r="Z281" i="75" s="1"/>
  <c r="W281" i="75"/>
  <c r="X281" i="75" s="1"/>
  <c r="U281" i="75"/>
  <c r="V281" i="75" s="1"/>
  <c r="S281" i="75"/>
  <c r="T281" i="75" s="1"/>
  <c r="Q281" i="75"/>
  <c r="R281" i="75" s="1"/>
  <c r="P281" i="75"/>
  <c r="AM280" i="75"/>
  <c r="AN280" i="75" s="1"/>
  <c r="AK280" i="75"/>
  <c r="AL280" i="75" s="1"/>
  <c r="AI280" i="75"/>
  <c r="AJ280" i="75" s="1"/>
  <c r="AG280" i="75"/>
  <c r="AH280" i="75" s="1"/>
  <c r="AE280" i="75"/>
  <c r="AF280" i="75" s="1"/>
  <c r="AC280" i="75"/>
  <c r="AD280" i="75" s="1"/>
  <c r="AA280" i="75"/>
  <c r="AB280" i="75" s="1"/>
  <c r="Y280" i="75"/>
  <c r="Z280" i="75" s="1"/>
  <c r="W280" i="75"/>
  <c r="X280" i="75" s="1"/>
  <c r="U280" i="75"/>
  <c r="V280" i="75" s="1"/>
  <c r="S280" i="75"/>
  <c r="T280" i="75" s="1"/>
  <c r="Q280" i="75"/>
  <c r="R280" i="75" s="1"/>
  <c r="P280" i="75"/>
  <c r="AM279" i="75"/>
  <c r="AN279" i="75" s="1"/>
  <c r="AK279" i="75"/>
  <c r="AL279" i="75" s="1"/>
  <c r="AI279" i="75"/>
  <c r="AJ279" i="75" s="1"/>
  <c r="AG279" i="75"/>
  <c r="AH279" i="75" s="1"/>
  <c r="AE279" i="75"/>
  <c r="AF279" i="75" s="1"/>
  <c r="AC279" i="75"/>
  <c r="AD279" i="75" s="1"/>
  <c r="AA279" i="75"/>
  <c r="AB279" i="75" s="1"/>
  <c r="Y279" i="75"/>
  <c r="Z279" i="75" s="1"/>
  <c r="W279" i="75"/>
  <c r="X279" i="75" s="1"/>
  <c r="U279" i="75"/>
  <c r="V279" i="75" s="1"/>
  <c r="S279" i="75"/>
  <c r="T279" i="75" s="1"/>
  <c r="Q279" i="75"/>
  <c r="R279" i="75" s="1"/>
  <c r="P279" i="75"/>
  <c r="AM278" i="75"/>
  <c r="AN278" i="75" s="1"/>
  <c r="AK278" i="75"/>
  <c r="AL278" i="75" s="1"/>
  <c r="AI278" i="75"/>
  <c r="AJ278" i="75" s="1"/>
  <c r="AG278" i="75"/>
  <c r="AH278" i="75" s="1"/>
  <c r="AE278" i="75"/>
  <c r="AF278" i="75" s="1"/>
  <c r="AC278" i="75"/>
  <c r="AD278" i="75" s="1"/>
  <c r="AA278" i="75"/>
  <c r="AB278" i="75" s="1"/>
  <c r="Y278" i="75"/>
  <c r="Z278" i="75" s="1"/>
  <c r="W278" i="75"/>
  <c r="X278" i="75" s="1"/>
  <c r="U278" i="75"/>
  <c r="V278" i="75" s="1"/>
  <c r="S278" i="75"/>
  <c r="T278" i="75" s="1"/>
  <c r="Q278" i="75"/>
  <c r="R278" i="75" s="1"/>
  <c r="P278" i="75"/>
  <c r="AM277" i="75"/>
  <c r="AN277" i="75" s="1"/>
  <c r="AK277" i="75"/>
  <c r="AL277" i="75" s="1"/>
  <c r="AI277" i="75"/>
  <c r="AJ277" i="75" s="1"/>
  <c r="AG277" i="75"/>
  <c r="AH277" i="75" s="1"/>
  <c r="AE277" i="75"/>
  <c r="AF277" i="75" s="1"/>
  <c r="AC277" i="75"/>
  <c r="AD277" i="75" s="1"/>
  <c r="AA277" i="75"/>
  <c r="AB277" i="75" s="1"/>
  <c r="Y277" i="75"/>
  <c r="Z277" i="75" s="1"/>
  <c r="W277" i="75"/>
  <c r="X277" i="75" s="1"/>
  <c r="U277" i="75"/>
  <c r="V277" i="75" s="1"/>
  <c r="S277" i="75"/>
  <c r="T277" i="75" s="1"/>
  <c r="Q277" i="75"/>
  <c r="R277" i="75" s="1"/>
  <c r="P277" i="75"/>
  <c r="AM276" i="75"/>
  <c r="AN276" i="75" s="1"/>
  <c r="AK276" i="75"/>
  <c r="AL276" i="75" s="1"/>
  <c r="AI276" i="75"/>
  <c r="AJ276" i="75" s="1"/>
  <c r="AG276" i="75"/>
  <c r="AH276" i="75" s="1"/>
  <c r="AE276" i="75"/>
  <c r="AF276" i="75" s="1"/>
  <c r="AC276" i="75"/>
  <c r="AD276" i="75" s="1"/>
  <c r="AA276" i="75"/>
  <c r="AB276" i="75" s="1"/>
  <c r="Y276" i="75"/>
  <c r="Z276" i="75" s="1"/>
  <c r="W276" i="75"/>
  <c r="X276" i="75" s="1"/>
  <c r="U276" i="75"/>
  <c r="V276" i="75" s="1"/>
  <c r="S276" i="75"/>
  <c r="T276" i="75" s="1"/>
  <c r="Q276" i="75"/>
  <c r="R276" i="75" s="1"/>
  <c r="P276" i="75"/>
  <c r="AM275" i="75"/>
  <c r="AN275" i="75" s="1"/>
  <c r="AK275" i="75"/>
  <c r="AL275" i="75" s="1"/>
  <c r="AI275" i="75"/>
  <c r="AJ275" i="75" s="1"/>
  <c r="AG275" i="75"/>
  <c r="AH275" i="75" s="1"/>
  <c r="AE275" i="75"/>
  <c r="AF275" i="75" s="1"/>
  <c r="AC275" i="75"/>
  <c r="AD275" i="75" s="1"/>
  <c r="AA275" i="75"/>
  <c r="AB275" i="75" s="1"/>
  <c r="Y275" i="75"/>
  <c r="Z275" i="75" s="1"/>
  <c r="W275" i="75"/>
  <c r="X275" i="75" s="1"/>
  <c r="U275" i="75"/>
  <c r="V275" i="75" s="1"/>
  <c r="S275" i="75"/>
  <c r="T275" i="75" s="1"/>
  <c r="Q275" i="75"/>
  <c r="R275" i="75" s="1"/>
  <c r="P275" i="75"/>
  <c r="AM274" i="75"/>
  <c r="AN274" i="75" s="1"/>
  <c r="AK274" i="75"/>
  <c r="AL274" i="75" s="1"/>
  <c r="AI274" i="75"/>
  <c r="AJ274" i="75" s="1"/>
  <c r="AG274" i="75"/>
  <c r="AH274" i="75" s="1"/>
  <c r="AE274" i="75"/>
  <c r="AF274" i="75" s="1"/>
  <c r="AC274" i="75"/>
  <c r="AD274" i="75" s="1"/>
  <c r="AA274" i="75"/>
  <c r="AB274" i="75" s="1"/>
  <c r="Y274" i="75"/>
  <c r="Z274" i="75" s="1"/>
  <c r="W274" i="75"/>
  <c r="X274" i="75" s="1"/>
  <c r="U274" i="75"/>
  <c r="V274" i="75" s="1"/>
  <c r="S274" i="75"/>
  <c r="T274" i="75" s="1"/>
  <c r="Q274" i="75"/>
  <c r="R274" i="75" s="1"/>
  <c r="P274" i="75"/>
  <c r="AM273" i="75"/>
  <c r="AN273" i="75" s="1"/>
  <c r="AK273" i="75"/>
  <c r="AL273" i="75" s="1"/>
  <c r="AI273" i="75"/>
  <c r="AJ273" i="75" s="1"/>
  <c r="AG273" i="75"/>
  <c r="AH273" i="75" s="1"/>
  <c r="AE273" i="75"/>
  <c r="AF273" i="75" s="1"/>
  <c r="AC273" i="75"/>
  <c r="AD273" i="75" s="1"/>
  <c r="AA273" i="75"/>
  <c r="AB273" i="75" s="1"/>
  <c r="Y273" i="75"/>
  <c r="Z273" i="75" s="1"/>
  <c r="W273" i="75"/>
  <c r="X273" i="75" s="1"/>
  <c r="U273" i="75"/>
  <c r="V273" i="75" s="1"/>
  <c r="S273" i="75"/>
  <c r="T273" i="75" s="1"/>
  <c r="Q273" i="75"/>
  <c r="R273" i="75" s="1"/>
  <c r="P273" i="75"/>
  <c r="AM272" i="75"/>
  <c r="AN272" i="75" s="1"/>
  <c r="AK272" i="75"/>
  <c r="AL272" i="75" s="1"/>
  <c r="AI272" i="75"/>
  <c r="AJ272" i="75" s="1"/>
  <c r="AG272" i="75"/>
  <c r="AH272" i="75" s="1"/>
  <c r="AE272" i="75"/>
  <c r="AF272" i="75" s="1"/>
  <c r="AC272" i="75"/>
  <c r="AD272" i="75" s="1"/>
  <c r="AA272" i="75"/>
  <c r="AB272" i="75" s="1"/>
  <c r="Y272" i="75"/>
  <c r="Z272" i="75" s="1"/>
  <c r="W272" i="75"/>
  <c r="X272" i="75" s="1"/>
  <c r="U272" i="75"/>
  <c r="V272" i="75" s="1"/>
  <c r="S272" i="75"/>
  <c r="T272" i="75" s="1"/>
  <c r="Q272" i="75"/>
  <c r="R272" i="75" s="1"/>
  <c r="P272" i="75"/>
  <c r="AM271" i="75"/>
  <c r="AN271" i="75" s="1"/>
  <c r="AK271" i="75"/>
  <c r="AL271" i="75" s="1"/>
  <c r="AI271" i="75"/>
  <c r="AJ271" i="75" s="1"/>
  <c r="AG271" i="75"/>
  <c r="AH271" i="75" s="1"/>
  <c r="AE271" i="75"/>
  <c r="AF271" i="75" s="1"/>
  <c r="AC271" i="75"/>
  <c r="AD271" i="75" s="1"/>
  <c r="AA271" i="75"/>
  <c r="AB271" i="75" s="1"/>
  <c r="Y271" i="75"/>
  <c r="Z271" i="75" s="1"/>
  <c r="W271" i="75"/>
  <c r="X271" i="75" s="1"/>
  <c r="U271" i="75"/>
  <c r="V271" i="75" s="1"/>
  <c r="S271" i="75"/>
  <c r="T271" i="75" s="1"/>
  <c r="Q271" i="75"/>
  <c r="R271" i="75" s="1"/>
  <c r="P271" i="75"/>
  <c r="AM270" i="75"/>
  <c r="AN270" i="75" s="1"/>
  <c r="AK270" i="75"/>
  <c r="AL270" i="75" s="1"/>
  <c r="AI270" i="75"/>
  <c r="AJ270" i="75" s="1"/>
  <c r="AG270" i="75"/>
  <c r="AH270" i="75" s="1"/>
  <c r="AE270" i="75"/>
  <c r="AF270" i="75" s="1"/>
  <c r="AC270" i="75"/>
  <c r="AD270" i="75" s="1"/>
  <c r="AA270" i="75"/>
  <c r="AB270" i="75" s="1"/>
  <c r="Y270" i="75"/>
  <c r="Z270" i="75" s="1"/>
  <c r="W270" i="75"/>
  <c r="X270" i="75" s="1"/>
  <c r="U270" i="75"/>
  <c r="V270" i="75" s="1"/>
  <c r="S270" i="75"/>
  <c r="T270" i="75" s="1"/>
  <c r="Q270" i="75"/>
  <c r="R270" i="75" s="1"/>
  <c r="P270" i="75"/>
  <c r="AM269" i="75"/>
  <c r="AN269" i="75" s="1"/>
  <c r="AK269" i="75"/>
  <c r="AL269" i="75" s="1"/>
  <c r="AI269" i="75"/>
  <c r="AJ269" i="75" s="1"/>
  <c r="AG269" i="75"/>
  <c r="AH269" i="75" s="1"/>
  <c r="AE269" i="75"/>
  <c r="AF269" i="75" s="1"/>
  <c r="AC269" i="75"/>
  <c r="AD269" i="75" s="1"/>
  <c r="AA269" i="75"/>
  <c r="AB269" i="75" s="1"/>
  <c r="Y269" i="75"/>
  <c r="Z269" i="75" s="1"/>
  <c r="W269" i="75"/>
  <c r="X269" i="75" s="1"/>
  <c r="U269" i="75"/>
  <c r="V269" i="75" s="1"/>
  <c r="S269" i="75"/>
  <c r="T269" i="75" s="1"/>
  <c r="Q269" i="75"/>
  <c r="R269" i="75" s="1"/>
  <c r="P269" i="75"/>
  <c r="AM268" i="75"/>
  <c r="AN268" i="75" s="1"/>
  <c r="AK268" i="75"/>
  <c r="AL268" i="75" s="1"/>
  <c r="AI268" i="75"/>
  <c r="AJ268" i="75" s="1"/>
  <c r="AG268" i="75"/>
  <c r="AH268" i="75" s="1"/>
  <c r="AE268" i="75"/>
  <c r="AF268" i="75" s="1"/>
  <c r="AC268" i="75"/>
  <c r="AD268" i="75" s="1"/>
  <c r="AA268" i="75"/>
  <c r="AB268" i="75" s="1"/>
  <c r="Y268" i="75"/>
  <c r="Z268" i="75" s="1"/>
  <c r="W268" i="75"/>
  <c r="X268" i="75" s="1"/>
  <c r="U268" i="75"/>
  <c r="V268" i="75" s="1"/>
  <c r="S268" i="75"/>
  <c r="T268" i="75" s="1"/>
  <c r="Q268" i="75"/>
  <c r="R268" i="75" s="1"/>
  <c r="P268" i="75"/>
  <c r="AM267" i="75"/>
  <c r="AN267" i="75" s="1"/>
  <c r="AK267" i="75"/>
  <c r="AL267" i="75" s="1"/>
  <c r="AI267" i="75"/>
  <c r="AJ267" i="75" s="1"/>
  <c r="AG267" i="75"/>
  <c r="AH267" i="75" s="1"/>
  <c r="AE267" i="75"/>
  <c r="AF267" i="75" s="1"/>
  <c r="AC267" i="75"/>
  <c r="AD267" i="75" s="1"/>
  <c r="AA267" i="75"/>
  <c r="AB267" i="75" s="1"/>
  <c r="Y267" i="75"/>
  <c r="Z267" i="75" s="1"/>
  <c r="W267" i="75"/>
  <c r="X267" i="75" s="1"/>
  <c r="U267" i="75"/>
  <c r="V267" i="75" s="1"/>
  <c r="S267" i="75"/>
  <c r="T267" i="75" s="1"/>
  <c r="Q267" i="75"/>
  <c r="R267" i="75" s="1"/>
  <c r="P267" i="75"/>
  <c r="AM266" i="75"/>
  <c r="AN266" i="75" s="1"/>
  <c r="AK266" i="75"/>
  <c r="AL266" i="75" s="1"/>
  <c r="AI266" i="75"/>
  <c r="AJ266" i="75" s="1"/>
  <c r="AG266" i="75"/>
  <c r="AH266" i="75" s="1"/>
  <c r="AE266" i="75"/>
  <c r="AF266" i="75" s="1"/>
  <c r="AC266" i="75"/>
  <c r="AD266" i="75" s="1"/>
  <c r="AA266" i="75"/>
  <c r="AB266" i="75" s="1"/>
  <c r="Y266" i="75"/>
  <c r="Z266" i="75" s="1"/>
  <c r="W266" i="75"/>
  <c r="X266" i="75" s="1"/>
  <c r="U266" i="75"/>
  <c r="V266" i="75" s="1"/>
  <c r="S266" i="75"/>
  <c r="T266" i="75" s="1"/>
  <c r="Q266" i="75"/>
  <c r="R266" i="75" s="1"/>
  <c r="P266" i="75"/>
  <c r="AM265" i="75"/>
  <c r="AN265" i="75" s="1"/>
  <c r="AK265" i="75"/>
  <c r="AL265" i="75" s="1"/>
  <c r="AI265" i="75"/>
  <c r="AJ265" i="75" s="1"/>
  <c r="AG265" i="75"/>
  <c r="AH265" i="75" s="1"/>
  <c r="AE265" i="75"/>
  <c r="AF265" i="75" s="1"/>
  <c r="AC265" i="75"/>
  <c r="AD265" i="75" s="1"/>
  <c r="AA265" i="75"/>
  <c r="AB265" i="75" s="1"/>
  <c r="Y265" i="75"/>
  <c r="Z265" i="75" s="1"/>
  <c r="W265" i="75"/>
  <c r="X265" i="75" s="1"/>
  <c r="U265" i="75"/>
  <c r="V265" i="75" s="1"/>
  <c r="S265" i="75"/>
  <c r="T265" i="75" s="1"/>
  <c r="Q265" i="75"/>
  <c r="R265" i="75" s="1"/>
  <c r="P265" i="75"/>
  <c r="AM264" i="75"/>
  <c r="AN264" i="75" s="1"/>
  <c r="AK264" i="75"/>
  <c r="AL264" i="75" s="1"/>
  <c r="AI264" i="75"/>
  <c r="AJ264" i="75" s="1"/>
  <c r="AG264" i="75"/>
  <c r="AH264" i="75" s="1"/>
  <c r="AE264" i="75"/>
  <c r="AF264" i="75" s="1"/>
  <c r="AC264" i="75"/>
  <c r="AD264" i="75" s="1"/>
  <c r="AA264" i="75"/>
  <c r="AB264" i="75" s="1"/>
  <c r="Y264" i="75"/>
  <c r="Z264" i="75" s="1"/>
  <c r="W264" i="75"/>
  <c r="X264" i="75" s="1"/>
  <c r="U264" i="75"/>
  <c r="V264" i="75" s="1"/>
  <c r="S264" i="75"/>
  <c r="T264" i="75" s="1"/>
  <c r="Q264" i="75"/>
  <c r="R264" i="75" s="1"/>
  <c r="P264" i="75"/>
  <c r="AM263" i="75"/>
  <c r="AN263" i="75" s="1"/>
  <c r="AK263" i="75"/>
  <c r="AL263" i="75" s="1"/>
  <c r="AI263" i="75"/>
  <c r="AJ263" i="75" s="1"/>
  <c r="AG263" i="75"/>
  <c r="AH263" i="75" s="1"/>
  <c r="AE263" i="75"/>
  <c r="AF263" i="75" s="1"/>
  <c r="AC263" i="75"/>
  <c r="AD263" i="75" s="1"/>
  <c r="AA263" i="75"/>
  <c r="AB263" i="75" s="1"/>
  <c r="Y263" i="75"/>
  <c r="Z263" i="75" s="1"/>
  <c r="W263" i="75"/>
  <c r="X263" i="75" s="1"/>
  <c r="U263" i="75"/>
  <c r="V263" i="75" s="1"/>
  <c r="S263" i="75"/>
  <c r="T263" i="75" s="1"/>
  <c r="Q263" i="75"/>
  <c r="R263" i="75" s="1"/>
  <c r="P263" i="75"/>
  <c r="AM262" i="75"/>
  <c r="AN262" i="75" s="1"/>
  <c r="AK262" i="75"/>
  <c r="AL262" i="75" s="1"/>
  <c r="AI262" i="75"/>
  <c r="AJ262" i="75" s="1"/>
  <c r="AG262" i="75"/>
  <c r="AH262" i="75" s="1"/>
  <c r="AE262" i="75"/>
  <c r="AF262" i="75" s="1"/>
  <c r="AC262" i="75"/>
  <c r="AD262" i="75" s="1"/>
  <c r="AA262" i="75"/>
  <c r="AB262" i="75" s="1"/>
  <c r="Y262" i="75"/>
  <c r="Z262" i="75" s="1"/>
  <c r="W262" i="75"/>
  <c r="X262" i="75" s="1"/>
  <c r="U262" i="75"/>
  <c r="V262" i="75" s="1"/>
  <c r="S262" i="75"/>
  <c r="T262" i="75" s="1"/>
  <c r="Q262" i="75"/>
  <c r="R262" i="75" s="1"/>
  <c r="P262" i="75"/>
  <c r="AM261" i="75"/>
  <c r="AN261" i="75" s="1"/>
  <c r="AK261" i="75"/>
  <c r="AL261" i="75" s="1"/>
  <c r="AI261" i="75"/>
  <c r="AJ261" i="75" s="1"/>
  <c r="AG261" i="75"/>
  <c r="AH261" i="75" s="1"/>
  <c r="AE261" i="75"/>
  <c r="AF261" i="75" s="1"/>
  <c r="AC261" i="75"/>
  <c r="AD261" i="75" s="1"/>
  <c r="AA261" i="75"/>
  <c r="AB261" i="75" s="1"/>
  <c r="Y261" i="75"/>
  <c r="Z261" i="75" s="1"/>
  <c r="W261" i="75"/>
  <c r="X261" i="75" s="1"/>
  <c r="U261" i="75"/>
  <c r="V261" i="75" s="1"/>
  <c r="S261" i="75"/>
  <c r="T261" i="75" s="1"/>
  <c r="Q261" i="75"/>
  <c r="R261" i="75" s="1"/>
  <c r="P261" i="75"/>
  <c r="AN260" i="75"/>
  <c r="AM260" i="75"/>
  <c r="AL260" i="75"/>
  <c r="AK260" i="75"/>
  <c r="AJ260" i="75"/>
  <c r="AI260" i="75"/>
  <c r="AH260" i="75"/>
  <c r="AG260" i="75"/>
  <c r="AF260" i="75"/>
  <c r="AE260" i="75"/>
  <c r="AD260" i="75"/>
  <c r="AC260" i="75"/>
  <c r="AB260" i="75"/>
  <c r="AA260" i="75"/>
  <c r="Z260" i="75"/>
  <c r="Y260" i="75"/>
  <c r="X260" i="75"/>
  <c r="W260" i="75"/>
  <c r="U260" i="75"/>
  <c r="V260" i="75" s="1"/>
  <c r="S260" i="75"/>
  <c r="T260" i="75" s="1"/>
  <c r="Q260" i="75"/>
  <c r="R260" i="75" s="1"/>
  <c r="P260" i="75"/>
  <c r="AM259" i="75"/>
  <c r="AN259" i="75" s="1"/>
  <c r="AK259" i="75"/>
  <c r="AL259" i="75" s="1"/>
  <c r="AI259" i="75"/>
  <c r="AJ259" i="75" s="1"/>
  <c r="AG259" i="75"/>
  <c r="AH259" i="75" s="1"/>
  <c r="AE259" i="75"/>
  <c r="AF259" i="75" s="1"/>
  <c r="AC259" i="75"/>
  <c r="AD259" i="75" s="1"/>
  <c r="AA259" i="75"/>
  <c r="AB259" i="75" s="1"/>
  <c r="Y259" i="75"/>
  <c r="Z259" i="75" s="1"/>
  <c r="W259" i="75"/>
  <c r="X259" i="75" s="1"/>
  <c r="U259" i="75"/>
  <c r="V259" i="75" s="1"/>
  <c r="S259" i="75"/>
  <c r="T259" i="75" s="1"/>
  <c r="Q259" i="75"/>
  <c r="R259" i="75" s="1"/>
  <c r="P259" i="75"/>
  <c r="AM258" i="75"/>
  <c r="AN258" i="75" s="1"/>
  <c r="AK258" i="75"/>
  <c r="AL258" i="75" s="1"/>
  <c r="AI258" i="75"/>
  <c r="AJ258" i="75" s="1"/>
  <c r="AG258" i="75"/>
  <c r="AH258" i="75" s="1"/>
  <c r="AE258" i="75"/>
  <c r="AF258" i="75" s="1"/>
  <c r="AC258" i="75"/>
  <c r="AD258" i="75" s="1"/>
  <c r="AA258" i="75"/>
  <c r="AB258" i="75" s="1"/>
  <c r="Y258" i="75"/>
  <c r="Z258" i="75" s="1"/>
  <c r="W258" i="75"/>
  <c r="X258" i="75" s="1"/>
  <c r="U258" i="75"/>
  <c r="V258" i="75" s="1"/>
  <c r="S258" i="75"/>
  <c r="T258" i="75" s="1"/>
  <c r="Q258" i="75"/>
  <c r="R258" i="75" s="1"/>
  <c r="P258" i="75"/>
  <c r="AM257" i="75"/>
  <c r="AN257" i="75" s="1"/>
  <c r="AK257" i="75"/>
  <c r="AL257" i="75" s="1"/>
  <c r="AI257" i="75"/>
  <c r="AJ257" i="75" s="1"/>
  <c r="AG257" i="75"/>
  <c r="AH257" i="75" s="1"/>
  <c r="AE257" i="75"/>
  <c r="AF257" i="75" s="1"/>
  <c r="AC257" i="75"/>
  <c r="AD257" i="75" s="1"/>
  <c r="AA257" i="75"/>
  <c r="AB257" i="75" s="1"/>
  <c r="Y257" i="75"/>
  <c r="Z257" i="75" s="1"/>
  <c r="W257" i="75"/>
  <c r="X257" i="75" s="1"/>
  <c r="U257" i="75"/>
  <c r="V257" i="75" s="1"/>
  <c r="S257" i="75"/>
  <c r="T257" i="75" s="1"/>
  <c r="Q257" i="75"/>
  <c r="R257" i="75" s="1"/>
  <c r="P257" i="75"/>
  <c r="AM256" i="75"/>
  <c r="AN256" i="75" s="1"/>
  <c r="AK256" i="75"/>
  <c r="AL256" i="75" s="1"/>
  <c r="AI256" i="75"/>
  <c r="AJ256" i="75" s="1"/>
  <c r="AG256" i="75"/>
  <c r="AH256" i="75" s="1"/>
  <c r="AE256" i="75"/>
  <c r="AF256" i="75" s="1"/>
  <c r="AC256" i="75"/>
  <c r="AD256" i="75" s="1"/>
  <c r="AA256" i="75"/>
  <c r="AB256" i="75" s="1"/>
  <c r="Y256" i="75"/>
  <c r="Z256" i="75" s="1"/>
  <c r="W256" i="75"/>
  <c r="X256" i="75" s="1"/>
  <c r="U256" i="75"/>
  <c r="V256" i="75" s="1"/>
  <c r="S256" i="75"/>
  <c r="T256" i="75" s="1"/>
  <c r="Q256" i="75"/>
  <c r="R256" i="75" s="1"/>
  <c r="P256" i="75"/>
  <c r="AM255" i="75"/>
  <c r="AN255" i="75" s="1"/>
  <c r="AK255" i="75"/>
  <c r="AL255" i="75" s="1"/>
  <c r="AI255" i="75"/>
  <c r="AJ255" i="75" s="1"/>
  <c r="AG255" i="75"/>
  <c r="AH255" i="75" s="1"/>
  <c r="AE255" i="75"/>
  <c r="AF255" i="75" s="1"/>
  <c r="AC255" i="75"/>
  <c r="AD255" i="75" s="1"/>
  <c r="AA255" i="75"/>
  <c r="AB255" i="75" s="1"/>
  <c r="Y255" i="75"/>
  <c r="Z255" i="75" s="1"/>
  <c r="W255" i="75"/>
  <c r="X255" i="75" s="1"/>
  <c r="U255" i="75"/>
  <c r="V255" i="75" s="1"/>
  <c r="S255" i="75"/>
  <c r="T255" i="75" s="1"/>
  <c r="Q255" i="75"/>
  <c r="R255" i="75" s="1"/>
  <c r="P255" i="75"/>
  <c r="AM254" i="75"/>
  <c r="AN254" i="75" s="1"/>
  <c r="AK254" i="75"/>
  <c r="AL254" i="75" s="1"/>
  <c r="AI254" i="75"/>
  <c r="AJ254" i="75" s="1"/>
  <c r="AG254" i="75"/>
  <c r="AH254" i="75" s="1"/>
  <c r="AE254" i="75"/>
  <c r="AF254" i="75" s="1"/>
  <c r="AC254" i="75"/>
  <c r="AD254" i="75" s="1"/>
  <c r="AA254" i="75"/>
  <c r="AB254" i="75" s="1"/>
  <c r="Y254" i="75"/>
  <c r="Z254" i="75" s="1"/>
  <c r="W254" i="75"/>
  <c r="X254" i="75" s="1"/>
  <c r="U254" i="75"/>
  <c r="V254" i="75" s="1"/>
  <c r="S254" i="75"/>
  <c r="T254" i="75" s="1"/>
  <c r="Q254" i="75"/>
  <c r="R254" i="75" s="1"/>
  <c r="P254" i="75"/>
  <c r="AM253" i="75"/>
  <c r="AN253" i="75" s="1"/>
  <c r="AK253" i="75"/>
  <c r="AL253" i="75" s="1"/>
  <c r="AI253" i="75"/>
  <c r="AJ253" i="75" s="1"/>
  <c r="AG253" i="75"/>
  <c r="AH253" i="75" s="1"/>
  <c r="AE253" i="75"/>
  <c r="AF253" i="75" s="1"/>
  <c r="AC253" i="75"/>
  <c r="AD253" i="75" s="1"/>
  <c r="AA253" i="75"/>
  <c r="AB253" i="75" s="1"/>
  <c r="Y253" i="75"/>
  <c r="Z253" i="75" s="1"/>
  <c r="W253" i="75"/>
  <c r="X253" i="75" s="1"/>
  <c r="U253" i="75"/>
  <c r="V253" i="75" s="1"/>
  <c r="S253" i="75"/>
  <c r="T253" i="75" s="1"/>
  <c r="Q253" i="75"/>
  <c r="R253" i="75" s="1"/>
  <c r="P253" i="75"/>
  <c r="AM252" i="75"/>
  <c r="AN252" i="75" s="1"/>
  <c r="AK252" i="75"/>
  <c r="AL252" i="75" s="1"/>
  <c r="AI252" i="75"/>
  <c r="AJ252" i="75" s="1"/>
  <c r="AG252" i="75"/>
  <c r="AH252" i="75" s="1"/>
  <c r="AE252" i="75"/>
  <c r="AF252" i="75" s="1"/>
  <c r="AC252" i="75"/>
  <c r="AD252" i="75" s="1"/>
  <c r="AA252" i="75"/>
  <c r="AB252" i="75" s="1"/>
  <c r="Y252" i="75"/>
  <c r="Z252" i="75" s="1"/>
  <c r="W252" i="75"/>
  <c r="X252" i="75" s="1"/>
  <c r="U252" i="75"/>
  <c r="V252" i="75" s="1"/>
  <c r="S252" i="75"/>
  <c r="T252" i="75" s="1"/>
  <c r="Q252" i="75"/>
  <c r="R252" i="75" s="1"/>
  <c r="P252" i="75"/>
  <c r="AM251" i="75"/>
  <c r="AN251" i="75" s="1"/>
  <c r="AK251" i="75"/>
  <c r="AL251" i="75" s="1"/>
  <c r="AI251" i="75"/>
  <c r="AJ251" i="75" s="1"/>
  <c r="AG251" i="75"/>
  <c r="AH251" i="75" s="1"/>
  <c r="AE251" i="75"/>
  <c r="AF251" i="75" s="1"/>
  <c r="AC251" i="75"/>
  <c r="AD251" i="75" s="1"/>
  <c r="AA251" i="75"/>
  <c r="AB251" i="75" s="1"/>
  <c r="Y251" i="75"/>
  <c r="Z251" i="75" s="1"/>
  <c r="W251" i="75"/>
  <c r="X251" i="75" s="1"/>
  <c r="U251" i="75"/>
  <c r="V251" i="75" s="1"/>
  <c r="S251" i="75"/>
  <c r="T251" i="75" s="1"/>
  <c r="Q251" i="75"/>
  <c r="R251" i="75" s="1"/>
  <c r="P251" i="75"/>
  <c r="AM250" i="75"/>
  <c r="AN250" i="75" s="1"/>
  <c r="AK250" i="75"/>
  <c r="AL250" i="75" s="1"/>
  <c r="AI250" i="75"/>
  <c r="AJ250" i="75" s="1"/>
  <c r="AG250" i="75"/>
  <c r="AH250" i="75" s="1"/>
  <c r="AE250" i="75"/>
  <c r="AF250" i="75" s="1"/>
  <c r="AC250" i="75"/>
  <c r="AD250" i="75" s="1"/>
  <c r="AA250" i="75"/>
  <c r="AB250" i="75" s="1"/>
  <c r="Y250" i="75"/>
  <c r="Z250" i="75" s="1"/>
  <c r="W250" i="75"/>
  <c r="X250" i="75" s="1"/>
  <c r="U250" i="75"/>
  <c r="V250" i="75" s="1"/>
  <c r="S250" i="75"/>
  <c r="T250" i="75" s="1"/>
  <c r="Q250" i="75"/>
  <c r="R250" i="75" s="1"/>
  <c r="P250" i="75"/>
  <c r="AM249" i="75"/>
  <c r="AN249" i="75" s="1"/>
  <c r="AK249" i="75"/>
  <c r="AL249" i="75" s="1"/>
  <c r="AI249" i="75"/>
  <c r="AJ249" i="75" s="1"/>
  <c r="AG249" i="75"/>
  <c r="AH249" i="75" s="1"/>
  <c r="AE249" i="75"/>
  <c r="AF249" i="75" s="1"/>
  <c r="AC249" i="75"/>
  <c r="AD249" i="75" s="1"/>
  <c r="AA249" i="75"/>
  <c r="AB249" i="75" s="1"/>
  <c r="Y249" i="75"/>
  <c r="Z249" i="75" s="1"/>
  <c r="W249" i="75"/>
  <c r="X249" i="75" s="1"/>
  <c r="U249" i="75"/>
  <c r="V249" i="75" s="1"/>
  <c r="S249" i="75"/>
  <c r="T249" i="75" s="1"/>
  <c r="R249" i="75"/>
  <c r="Q249" i="75"/>
  <c r="P249" i="75"/>
  <c r="AM248" i="75"/>
  <c r="AN248" i="75" s="1"/>
  <c r="AK248" i="75"/>
  <c r="AL248" i="75" s="1"/>
  <c r="AI248" i="75"/>
  <c r="AJ248" i="75" s="1"/>
  <c r="AG248" i="75"/>
  <c r="AH248" i="75" s="1"/>
  <c r="AE248" i="75"/>
  <c r="AF248" i="75" s="1"/>
  <c r="AC248" i="75"/>
  <c r="AD248" i="75" s="1"/>
  <c r="AA248" i="75"/>
  <c r="AB248" i="75" s="1"/>
  <c r="Y248" i="75"/>
  <c r="Z248" i="75" s="1"/>
  <c r="W248" i="75"/>
  <c r="X248" i="75" s="1"/>
  <c r="U248" i="75"/>
  <c r="V248" i="75" s="1"/>
  <c r="S248" i="75"/>
  <c r="T248" i="75" s="1"/>
  <c r="Q248" i="75"/>
  <c r="R248" i="75" s="1"/>
  <c r="P248" i="75"/>
  <c r="AM247" i="75"/>
  <c r="AN247" i="75" s="1"/>
  <c r="AK247" i="75"/>
  <c r="AL247" i="75" s="1"/>
  <c r="AI247" i="75"/>
  <c r="AJ247" i="75" s="1"/>
  <c r="AG247" i="75"/>
  <c r="AH247" i="75" s="1"/>
  <c r="AE247" i="75"/>
  <c r="AF247" i="75" s="1"/>
  <c r="AC247" i="75"/>
  <c r="AD247" i="75" s="1"/>
  <c r="AA247" i="75"/>
  <c r="AB247" i="75" s="1"/>
  <c r="Y247" i="75"/>
  <c r="Z247" i="75" s="1"/>
  <c r="W247" i="75"/>
  <c r="X247" i="75" s="1"/>
  <c r="U247" i="75"/>
  <c r="V247" i="75" s="1"/>
  <c r="S247" i="75"/>
  <c r="T247" i="75" s="1"/>
  <c r="Q247" i="75"/>
  <c r="R247" i="75" s="1"/>
  <c r="P247" i="75"/>
  <c r="AM246" i="75"/>
  <c r="AN246" i="75" s="1"/>
  <c r="AK246" i="75"/>
  <c r="AL246" i="75" s="1"/>
  <c r="AI246" i="75"/>
  <c r="AJ246" i="75" s="1"/>
  <c r="AG246" i="75"/>
  <c r="AH246" i="75" s="1"/>
  <c r="AE246" i="75"/>
  <c r="AF246" i="75" s="1"/>
  <c r="AC246" i="75"/>
  <c r="AD246" i="75" s="1"/>
  <c r="AA246" i="75"/>
  <c r="AB246" i="75" s="1"/>
  <c r="Y246" i="75"/>
  <c r="Z246" i="75" s="1"/>
  <c r="W246" i="75"/>
  <c r="X246" i="75" s="1"/>
  <c r="U246" i="75"/>
  <c r="V246" i="75" s="1"/>
  <c r="S246" i="75"/>
  <c r="T246" i="75" s="1"/>
  <c r="Q246" i="75"/>
  <c r="R246" i="75" s="1"/>
  <c r="P246" i="75"/>
  <c r="AM245" i="75"/>
  <c r="AN245" i="75" s="1"/>
  <c r="AK245" i="75"/>
  <c r="AL245" i="75" s="1"/>
  <c r="AI245" i="75"/>
  <c r="AJ245" i="75" s="1"/>
  <c r="AG245" i="75"/>
  <c r="AH245" i="75" s="1"/>
  <c r="AE245" i="75"/>
  <c r="AF245" i="75" s="1"/>
  <c r="AC245" i="75"/>
  <c r="AD245" i="75" s="1"/>
  <c r="AA245" i="75"/>
  <c r="AB245" i="75" s="1"/>
  <c r="Y245" i="75"/>
  <c r="Z245" i="75" s="1"/>
  <c r="W245" i="75"/>
  <c r="X245" i="75" s="1"/>
  <c r="U245" i="75"/>
  <c r="V245" i="75" s="1"/>
  <c r="S245" i="75"/>
  <c r="T245" i="75" s="1"/>
  <c r="Q245" i="75"/>
  <c r="R245" i="75" s="1"/>
  <c r="P245" i="75"/>
  <c r="AM244" i="75"/>
  <c r="AN244" i="75" s="1"/>
  <c r="AK244" i="75"/>
  <c r="AL244" i="75" s="1"/>
  <c r="AI244" i="75"/>
  <c r="AJ244" i="75" s="1"/>
  <c r="AG244" i="75"/>
  <c r="AH244" i="75" s="1"/>
  <c r="AE244" i="75"/>
  <c r="AF244" i="75" s="1"/>
  <c r="AC244" i="75"/>
  <c r="AD244" i="75" s="1"/>
  <c r="AA244" i="75"/>
  <c r="AB244" i="75" s="1"/>
  <c r="Y244" i="75"/>
  <c r="Z244" i="75" s="1"/>
  <c r="W244" i="75"/>
  <c r="X244" i="75" s="1"/>
  <c r="U244" i="75"/>
  <c r="V244" i="75" s="1"/>
  <c r="S244" i="75"/>
  <c r="T244" i="75" s="1"/>
  <c r="Q244" i="75"/>
  <c r="R244" i="75" s="1"/>
  <c r="P244" i="75"/>
  <c r="AM243" i="75"/>
  <c r="AN243" i="75" s="1"/>
  <c r="AK243" i="75"/>
  <c r="AL243" i="75" s="1"/>
  <c r="AI243" i="75"/>
  <c r="AJ243" i="75" s="1"/>
  <c r="AG243" i="75"/>
  <c r="AH243" i="75" s="1"/>
  <c r="AE243" i="75"/>
  <c r="AF243" i="75" s="1"/>
  <c r="AC243" i="75"/>
  <c r="AD243" i="75" s="1"/>
  <c r="AA243" i="75"/>
  <c r="AB243" i="75" s="1"/>
  <c r="Y243" i="75"/>
  <c r="Z243" i="75" s="1"/>
  <c r="W243" i="75"/>
  <c r="X243" i="75" s="1"/>
  <c r="U243" i="75"/>
  <c r="V243" i="75" s="1"/>
  <c r="S243" i="75"/>
  <c r="T243" i="75" s="1"/>
  <c r="Q243" i="75"/>
  <c r="R243" i="75" s="1"/>
  <c r="P243" i="75"/>
  <c r="AM242" i="75"/>
  <c r="AN242" i="75" s="1"/>
  <c r="AK242" i="75"/>
  <c r="AL242" i="75" s="1"/>
  <c r="AI242" i="75"/>
  <c r="AJ242" i="75" s="1"/>
  <c r="AG242" i="75"/>
  <c r="AH242" i="75" s="1"/>
  <c r="AE242" i="75"/>
  <c r="AF242" i="75" s="1"/>
  <c r="AC242" i="75"/>
  <c r="AD242" i="75" s="1"/>
  <c r="AA242" i="75"/>
  <c r="AB242" i="75" s="1"/>
  <c r="Y242" i="75"/>
  <c r="Z242" i="75" s="1"/>
  <c r="W242" i="75"/>
  <c r="X242" i="75" s="1"/>
  <c r="U242" i="75"/>
  <c r="V242" i="75" s="1"/>
  <c r="S242" i="75"/>
  <c r="T242" i="75" s="1"/>
  <c r="Q242" i="75"/>
  <c r="R242" i="75" s="1"/>
  <c r="P242" i="75"/>
  <c r="AM241" i="75"/>
  <c r="AN241" i="75" s="1"/>
  <c r="AK241" i="75"/>
  <c r="AL241" i="75" s="1"/>
  <c r="AI241" i="75"/>
  <c r="AJ241" i="75" s="1"/>
  <c r="AG241" i="75"/>
  <c r="AH241" i="75" s="1"/>
  <c r="AE241" i="75"/>
  <c r="AF241" i="75" s="1"/>
  <c r="AC241" i="75"/>
  <c r="AD241" i="75" s="1"/>
  <c r="AA241" i="75"/>
  <c r="AB241" i="75" s="1"/>
  <c r="Y241" i="75"/>
  <c r="Z241" i="75" s="1"/>
  <c r="W241" i="75"/>
  <c r="X241" i="75" s="1"/>
  <c r="U241" i="75"/>
  <c r="V241" i="75" s="1"/>
  <c r="S241" i="75"/>
  <c r="T241" i="75" s="1"/>
  <c r="Q241" i="75"/>
  <c r="R241" i="75" s="1"/>
  <c r="P241" i="75"/>
  <c r="AM240" i="75"/>
  <c r="AN240" i="75" s="1"/>
  <c r="AK240" i="75"/>
  <c r="AL240" i="75" s="1"/>
  <c r="AI240" i="75"/>
  <c r="AJ240" i="75" s="1"/>
  <c r="AG240" i="75"/>
  <c r="AH240" i="75" s="1"/>
  <c r="AE240" i="75"/>
  <c r="AF240" i="75" s="1"/>
  <c r="AC240" i="75"/>
  <c r="AD240" i="75" s="1"/>
  <c r="AA240" i="75"/>
  <c r="AB240" i="75" s="1"/>
  <c r="Y240" i="75"/>
  <c r="Z240" i="75" s="1"/>
  <c r="W240" i="75"/>
  <c r="X240" i="75" s="1"/>
  <c r="U240" i="75"/>
  <c r="V240" i="75" s="1"/>
  <c r="S240" i="75"/>
  <c r="T240" i="75" s="1"/>
  <c r="Q240" i="75"/>
  <c r="R240" i="75" s="1"/>
  <c r="P240" i="75"/>
  <c r="AM239" i="75"/>
  <c r="AN239" i="75" s="1"/>
  <c r="AK239" i="75"/>
  <c r="AL239" i="75" s="1"/>
  <c r="AI239" i="75"/>
  <c r="AJ239" i="75" s="1"/>
  <c r="AG239" i="75"/>
  <c r="AH239" i="75" s="1"/>
  <c r="AE239" i="75"/>
  <c r="AF239" i="75" s="1"/>
  <c r="AC239" i="75"/>
  <c r="AD239" i="75" s="1"/>
  <c r="AA239" i="75"/>
  <c r="AB239" i="75" s="1"/>
  <c r="Y239" i="75"/>
  <c r="Z239" i="75" s="1"/>
  <c r="W239" i="75"/>
  <c r="X239" i="75" s="1"/>
  <c r="U239" i="75"/>
  <c r="V239" i="75" s="1"/>
  <c r="S239" i="75"/>
  <c r="T239" i="75" s="1"/>
  <c r="Q239" i="75"/>
  <c r="R239" i="75" s="1"/>
  <c r="P239" i="75"/>
  <c r="AM238" i="75"/>
  <c r="AN238" i="75" s="1"/>
  <c r="AK238" i="75"/>
  <c r="AL238" i="75" s="1"/>
  <c r="AI238" i="75"/>
  <c r="AJ238" i="75" s="1"/>
  <c r="AG238" i="75"/>
  <c r="AH238" i="75" s="1"/>
  <c r="AE238" i="75"/>
  <c r="AF238" i="75" s="1"/>
  <c r="AC238" i="75"/>
  <c r="AD238" i="75" s="1"/>
  <c r="AA238" i="75"/>
  <c r="AB238" i="75" s="1"/>
  <c r="Y238" i="75"/>
  <c r="Z238" i="75" s="1"/>
  <c r="W238" i="75"/>
  <c r="X238" i="75" s="1"/>
  <c r="U238" i="75"/>
  <c r="V238" i="75" s="1"/>
  <c r="S238" i="75"/>
  <c r="T238" i="75" s="1"/>
  <c r="Q238" i="75"/>
  <c r="R238" i="75" s="1"/>
  <c r="P238" i="75"/>
  <c r="AM237" i="75"/>
  <c r="AN237" i="75" s="1"/>
  <c r="AK237" i="75"/>
  <c r="AL237" i="75" s="1"/>
  <c r="AI237" i="75"/>
  <c r="AJ237" i="75" s="1"/>
  <c r="AG237" i="75"/>
  <c r="AH237" i="75" s="1"/>
  <c r="AE237" i="75"/>
  <c r="AF237" i="75" s="1"/>
  <c r="AD237" i="75"/>
  <c r="AC237" i="75"/>
  <c r="AA237" i="75"/>
  <c r="AB237" i="75" s="1"/>
  <c r="Y237" i="75"/>
  <c r="Z237" i="75" s="1"/>
  <c r="W237" i="75"/>
  <c r="X237" i="75" s="1"/>
  <c r="U237" i="75"/>
  <c r="V237" i="75" s="1"/>
  <c r="S237" i="75"/>
  <c r="T237" i="75" s="1"/>
  <c r="Q237" i="75"/>
  <c r="R237" i="75" s="1"/>
  <c r="P237" i="75"/>
  <c r="AM236" i="75"/>
  <c r="AN236" i="75" s="1"/>
  <c r="AK236" i="75"/>
  <c r="AL236" i="75" s="1"/>
  <c r="AI236" i="75"/>
  <c r="AJ236" i="75" s="1"/>
  <c r="AG236" i="75"/>
  <c r="AH236" i="75" s="1"/>
  <c r="AE236" i="75"/>
  <c r="AF236" i="75" s="1"/>
  <c r="AC236" i="75"/>
  <c r="AD236" i="75" s="1"/>
  <c r="AA236" i="75"/>
  <c r="AB236" i="75" s="1"/>
  <c r="Y236" i="75"/>
  <c r="Z236" i="75" s="1"/>
  <c r="W236" i="75"/>
  <c r="X236" i="75" s="1"/>
  <c r="U236" i="75"/>
  <c r="V236" i="75" s="1"/>
  <c r="S236" i="75"/>
  <c r="T236" i="75" s="1"/>
  <c r="Q236" i="75"/>
  <c r="R236" i="75" s="1"/>
  <c r="P236" i="75"/>
  <c r="AM235" i="75"/>
  <c r="AN235" i="75" s="1"/>
  <c r="AK235" i="75"/>
  <c r="AL235" i="75" s="1"/>
  <c r="AI235" i="75"/>
  <c r="AJ235" i="75" s="1"/>
  <c r="AG235" i="75"/>
  <c r="AH235" i="75" s="1"/>
  <c r="AE235" i="75"/>
  <c r="AF235" i="75" s="1"/>
  <c r="AC235" i="75"/>
  <c r="AD235" i="75" s="1"/>
  <c r="AA235" i="75"/>
  <c r="AB235" i="75" s="1"/>
  <c r="Y235" i="75"/>
  <c r="Z235" i="75" s="1"/>
  <c r="W235" i="75"/>
  <c r="X235" i="75" s="1"/>
  <c r="U235" i="75"/>
  <c r="V235" i="75" s="1"/>
  <c r="S235" i="75"/>
  <c r="T235" i="75" s="1"/>
  <c r="Q235" i="75"/>
  <c r="R235" i="75" s="1"/>
  <c r="P235" i="75"/>
  <c r="AM234" i="75"/>
  <c r="AN234" i="75" s="1"/>
  <c r="AK234" i="75"/>
  <c r="AL234" i="75" s="1"/>
  <c r="AI234" i="75"/>
  <c r="AJ234" i="75" s="1"/>
  <c r="AG234" i="75"/>
  <c r="AH234" i="75" s="1"/>
  <c r="AE234" i="75"/>
  <c r="AF234" i="75" s="1"/>
  <c r="AC234" i="75"/>
  <c r="AD234" i="75" s="1"/>
  <c r="AA234" i="75"/>
  <c r="AB234" i="75" s="1"/>
  <c r="Y234" i="75"/>
  <c r="Z234" i="75" s="1"/>
  <c r="W234" i="75"/>
  <c r="X234" i="75" s="1"/>
  <c r="U234" i="75"/>
  <c r="V234" i="75" s="1"/>
  <c r="S234" i="75"/>
  <c r="T234" i="75" s="1"/>
  <c r="Q234" i="75"/>
  <c r="R234" i="75" s="1"/>
  <c r="P234" i="75"/>
  <c r="AM233" i="75"/>
  <c r="AN233" i="75" s="1"/>
  <c r="AK233" i="75"/>
  <c r="AL233" i="75" s="1"/>
  <c r="AI233" i="75"/>
  <c r="AJ233" i="75" s="1"/>
  <c r="AG233" i="75"/>
  <c r="AH233" i="75" s="1"/>
  <c r="AE233" i="75"/>
  <c r="AF233" i="75" s="1"/>
  <c r="AC233" i="75"/>
  <c r="AD233" i="75" s="1"/>
  <c r="AA233" i="75"/>
  <c r="AB233" i="75" s="1"/>
  <c r="Y233" i="75"/>
  <c r="Z233" i="75" s="1"/>
  <c r="W233" i="75"/>
  <c r="X233" i="75" s="1"/>
  <c r="U233" i="75"/>
  <c r="V233" i="75" s="1"/>
  <c r="S233" i="75"/>
  <c r="T233" i="75" s="1"/>
  <c r="Q233" i="75"/>
  <c r="R233" i="75" s="1"/>
  <c r="P233" i="75"/>
  <c r="AM232" i="75"/>
  <c r="AN232" i="75" s="1"/>
  <c r="AK232" i="75"/>
  <c r="AL232" i="75" s="1"/>
  <c r="AI232" i="75"/>
  <c r="AJ232" i="75" s="1"/>
  <c r="AG232" i="75"/>
  <c r="AH232" i="75" s="1"/>
  <c r="AE232" i="75"/>
  <c r="AF232" i="75" s="1"/>
  <c r="AC232" i="75"/>
  <c r="AD232" i="75" s="1"/>
  <c r="AA232" i="75"/>
  <c r="AB232" i="75" s="1"/>
  <c r="Y232" i="75"/>
  <c r="Z232" i="75" s="1"/>
  <c r="W232" i="75"/>
  <c r="X232" i="75" s="1"/>
  <c r="U232" i="75"/>
  <c r="V232" i="75" s="1"/>
  <c r="S232" i="75"/>
  <c r="T232" i="75" s="1"/>
  <c r="Q232" i="75"/>
  <c r="R232" i="75" s="1"/>
  <c r="P232" i="75"/>
  <c r="AM231" i="75"/>
  <c r="AN231" i="75" s="1"/>
  <c r="AK231" i="75"/>
  <c r="AL231" i="75" s="1"/>
  <c r="AI231" i="75"/>
  <c r="AJ231" i="75" s="1"/>
  <c r="AG231" i="75"/>
  <c r="AH231" i="75" s="1"/>
  <c r="AE231" i="75"/>
  <c r="AF231" i="75" s="1"/>
  <c r="AC231" i="75"/>
  <c r="AD231" i="75" s="1"/>
  <c r="AA231" i="75"/>
  <c r="AB231" i="75" s="1"/>
  <c r="Y231" i="75"/>
  <c r="Z231" i="75" s="1"/>
  <c r="W231" i="75"/>
  <c r="X231" i="75" s="1"/>
  <c r="U231" i="75"/>
  <c r="V231" i="75" s="1"/>
  <c r="S231" i="75"/>
  <c r="T231" i="75" s="1"/>
  <c r="Q231" i="75"/>
  <c r="R231" i="75" s="1"/>
  <c r="P231" i="75"/>
  <c r="AM230" i="75"/>
  <c r="AN230" i="75" s="1"/>
  <c r="AK230" i="75"/>
  <c r="AL230" i="75" s="1"/>
  <c r="AI230" i="75"/>
  <c r="AJ230" i="75" s="1"/>
  <c r="AG230" i="75"/>
  <c r="AH230" i="75" s="1"/>
  <c r="AE230" i="75"/>
  <c r="AF230" i="75" s="1"/>
  <c r="AC230" i="75"/>
  <c r="AD230" i="75" s="1"/>
  <c r="AA230" i="75"/>
  <c r="AB230" i="75" s="1"/>
  <c r="Y230" i="75"/>
  <c r="Z230" i="75" s="1"/>
  <c r="W230" i="75"/>
  <c r="X230" i="75" s="1"/>
  <c r="U230" i="75"/>
  <c r="V230" i="75" s="1"/>
  <c r="S230" i="75"/>
  <c r="T230" i="75" s="1"/>
  <c r="Q230" i="75"/>
  <c r="R230" i="75" s="1"/>
  <c r="P230" i="75"/>
  <c r="AM229" i="75"/>
  <c r="AN229" i="75" s="1"/>
  <c r="AK229" i="75"/>
  <c r="AL229" i="75" s="1"/>
  <c r="AI229" i="75"/>
  <c r="AJ229" i="75" s="1"/>
  <c r="AG229" i="75"/>
  <c r="AH229" i="75" s="1"/>
  <c r="AE229" i="75"/>
  <c r="AF229" i="75" s="1"/>
  <c r="AC229" i="75"/>
  <c r="AD229" i="75" s="1"/>
  <c r="AA229" i="75"/>
  <c r="AB229" i="75" s="1"/>
  <c r="Y229" i="75"/>
  <c r="Z229" i="75" s="1"/>
  <c r="W229" i="75"/>
  <c r="X229" i="75" s="1"/>
  <c r="U229" i="75"/>
  <c r="V229" i="75" s="1"/>
  <c r="S229" i="75"/>
  <c r="T229" i="75" s="1"/>
  <c r="Q229" i="75"/>
  <c r="R229" i="75" s="1"/>
  <c r="P229" i="75"/>
  <c r="AM228" i="75"/>
  <c r="AN228" i="75" s="1"/>
  <c r="AK228" i="75"/>
  <c r="AL228" i="75" s="1"/>
  <c r="AI228" i="75"/>
  <c r="AJ228" i="75" s="1"/>
  <c r="AG228" i="75"/>
  <c r="AH228" i="75" s="1"/>
  <c r="AE228" i="75"/>
  <c r="AF228" i="75" s="1"/>
  <c r="AC228" i="75"/>
  <c r="AD228" i="75" s="1"/>
  <c r="AA228" i="75"/>
  <c r="AB228" i="75" s="1"/>
  <c r="Y228" i="75"/>
  <c r="Z228" i="75" s="1"/>
  <c r="W228" i="75"/>
  <c r="X228" i="75" s="1"/>
  <c r="U228" i="75"/>
  <c r="V228" i="75" s="1"/>
  <c r="S228" i="75"/>
  <c r="T228" i="75" s="1"/>
  <c r="Q228" i="75"/>
  <c r="R228" i="75" s="1"/>
  <c r="P228" i="75"/>
  <c r="AM227" i="75"/>
  <c r="AN227" i="75" s="1"/>
  <c r="AK227" i="75"/>
  <c r="AL227" i="75" s="1"/>
  <c r="AI227" i="75"/>
  <c r="AJ227" i="75" s="1"/>
  <c r="AG227" i="75"/>
  <c r="AH227" i="75" s="1"/>
  <c r="AE227" i="75"/>
  <c r="AF227" i="75" s="1"/>
  <c r="AC227" i="75"/>
  <c r="AD227" i="75" s="1"/>
  <c r="AA227" i="75"/>
  <c r="AB227" i="75" s="1"/>
  <c r="Y227" i="75"/>
  <c r="Z227" i="75" s="1"/>
  <c r="W227" i="75"/>
  <c r="X227" i="75" s="1"/>
  <c r="U227" i="75"/>
  <c r="V227" i="75" s="1"/>
  <c r="S227" i="75"/>
  <c r="T227" i="75" s="1"/>
  <c r="Q227" i="75"/>
  <c r="R227" i="75" s="1"/>
  <c r="P227" i="75"/>
  <c r="AM226" i="75"/>
  <c r="AN226" i="75" s="1"/>
  <c r="AK226" i="75"/>
  <c r="AL226" i="75" s="1"/>
  <c r="AI226" i="75"/>
  <c r="AJ226" i="75" s="1"/>
  <c r="AG226" i="75"/>
  <c r="AH226" i="75" s="1"/>
  <c r="AE226" i="75"/>
  <c r="AF226" i="75" s="1"/>
  <c r="AC226" i="75"/>
  <c r="AD226" i="75" s="1"/>
  <c r="AA226" i="75"/>
  <c r="AB226" i="75" s="1"/>
  <c r="Y226" i="75"/>
  <c r="Z226" i="75" s="1"/>
  <c r="W226" i="75"/>
  <c r="X226" i="75" s="1"/>
  <c r="U226" i="75"/>
  <c r="V226" i="75" s="1"/>
  <c r="S226" i="75"/>
  <c r="T226" i="75" s="1"/>
  <c r="Q226" i="75"/>
  <c r="R226" i="75" s="1"/>
  <c r="P226" i="75"/>
  <c r="AM225" i="75"/>
  <c r="AN225" i="75" s="1"/>
  <c r="AK225" i="75"/>
  <c r="AL225" i="75" s="1"/>
  <c r="AI225" i="75"/>
  <c r="AJ225" i="75" s="1"/>
  <c r="AG225" i="75"/>
  <c r="AH225" i="75" s="1"/>
  <c r="AE225" i="75"/>
  <c r="AF225" i="75" s="1"/>
  <c r="AC225" i="75"/>
  <c r="AD225" i="75" s="1"/>
  <c r="AA225" i="75"/>
  <c r="AB225" i="75" s="1"/>
  <c r="Y225" i="75"/>
  <c r="Z225" i="75" s="1"/>
  <c r="W225" i="75"/>
  <c r="X225" i="75" s="1"/>
  <c r="U225" i="75"/>
  <c r="V225" i="75" s="1"/>
  <c r="S225" i="75"/>
  <c r="T225" i="75" s="1"/>
  <c r="Q225" i="75"/>
  <c r="R225" i="75" s="1"/>
  <c r="P225" i="75"/>
  <c r="AM224" i="75"/>
  <c r="AN224" i="75" s="1"/>
  <c r="AK224" i="75"/>
  <c r="AL224" i="75" s="1"/>
  <c r="AI224" i="75"/>
  <c r="AJ224" i="75" s="1"/>
  <c r="AG224" i="75"/>
  <c r="AH224" i="75" s="1"/>
  <c r="AE224" i="75"/>
  <c r="AF224" i="75" s="1"/>
  <c r="AC224" i="75"/>
  <c r="AD224" i="75" s="1"/>
  <c r="AA224" i="75"/>
  <c r="AB224" i="75" s="1"/>
  <c r="Y224" i="75"/>
  <c r="Z224" i="75" s="1"/>
  <c r="W224" i="75"/>
  <c r="X224" i="75" s="1"/>
  <c r="U224" i="75"/>
  <c r="V224" i="75" s="1"/>
  <c r="S224" i="75"/>
  <c r="T224" i="75" s="1"/>
  <c r="Q224" i="75"/>
  <c r="R224" i="75" s="1"/>
  <c r="P224" i="75"/>
  <c r="AM223" i="75"/>
  <c r="AN223" i="75" s="1"/>
  <c r="AK223" i="75"/>
  <c r="AL223" i="75" s="1"/>
  <c r="AI223" i="75"/>
  <c r="AJ223" i="75" s="1"/>
  <c r="AG223" i="75"/>
  <c r="AH223" i="75" s="1"/>
  <c r="AE223" i="75"/>
  <c r="AF223" i="75" s="1"/>
  <c r="AC223" i="75"/>
  <c r="AD223" i="75" s="1"/>
  <c r="AA223" i="75"/>
  <c r="AB223" i="75" s="1"/>
  <c r="Y223" i="75"/>
  <c r="Z223" i="75" s="1"/>
  <c r="W223" i="75"/>
  <c r="X223" i="75" s="1"/>
  <c r="U223" i="75"/>
  <c r="V223" i="75" s="1"/>
  <c r="S223" i="75"/>
  <c r="T223" i="75" s="1"/>
  <c r="Q223" i="75"/>
  <c r="R223" i="75" s="1"/>
  <c r="P223" i="75"/>
  <c r="AM222" i="75"/>
  <c r="AN222" i="75" s="1"/>
  <c r="AK222" i="75"/>
  <c r="AL222" i="75" s="1"/>
  <c r="AI222" i="75"/>
  <c r="AJ222" i="75" s="1"/>
  <c r="AG222" i="75"/>
  <c r="AH222" i="75" s="1"/>
  <c r="AE222" i="75"/>
  <c r="AF222" i="75" s="1"/>
  <c r="AC222" i="75"/>
  <c r="AD222" i="75" s="1"/>
  <c r="AA222" i="75"/>
  <c r="AB222" i="75" s="1"/>
  <c r="Y222" i="75"/>
  <c r="Z222" i="75" s="1"/>
  <c r="W222" i="75"/>
  <c r="X222" i="75" s="1"/>
  <c r="U222" i="75"/>
  <c r="V222" i="75" s="1"/>
  <c r="S222" i="75"/>
  <c r="T222" i="75" s="1"/>
  <c r="Q222" i="75"/>
  <c r="R222" i="75" s="1"/>
  <c r="P222" i="75"/>
  <c r="AM221" i="75"/>
  <c r="AN221" i="75" s="1"/>
  <c r="AK221" i="75"/>
  <c r="AL221" i="75" s="1"/>
  <c r="AI221" i="75"/>
  <c r="AJ221" i="75" s="1"/>
  <c r="AG221" i="75"/>
  <c r="AH221" i="75" s="1"/>
  <c r="AE221" i="75"/>
  <c r="AF221" i="75" s="1"/>
  <c r="AC221" i="75"/>
  <c r="AD221" i="75" s="1"/>
  <c r="AA221" i="75"/>
  <c r="AB221" i="75" s="1"/>
  <c r="Y221" i="75"/>
  <c r="Z221" i="75" s="1"/>
  <c r="W221" i="75"/>
  <c r="X221" i="75" s="1"/>
  <c r="U221" i="75"/>
  <c r="V221" i="75" s="1"/>
  <c r="S221" i="75"/>
  <c r="T221" i="75" s="1"/>
  <c r="Q221" i="75"/>
  <c r="R221" i="75" s="1"/>
  <c r="P221" i="75"/>
  <c r="AM220" i="75"/>
  <c r="AN220" i="75" s="1"/>
  <c r="AK220" i="75"/>
  <c r="AL220" i="75" s="1"/>
  <c r="AI220" i="75"/>
  <c r="AJ220" i="75" s="1"/>
  <c r="AG220" i="75"/>
  <c r="AH220" i="75" s="1"/>
  <c r="AE220" i="75"/>
  <c r="AF220" i="75" s="1"/>
  <c r="AC220" i="75"/>
  <c r="AD220" i="75" s="1"/>
  <c r="AA220" i="75"/>
  <c r="AB220" i="75" s="1"/>
  <c r="Y220" i="75"/>
  <c r="Z220" i="75" s="1"/>
  <c r="W220" i="75"/>
  <c r="X220" i="75" s="1"/>
  <c r="U220" i="75"/>
  <c r="V220" i="75" s="1"/>
  <c r="S220" i="75"/>
  <c r="T220" i="75" s="1"/>
  <c r="Q220" i="75"/>
  <c r="R220" i="75" s="1"/>
  <c r="P220" i="75"/>
  <c r="AM219" i="75"/>
  <c r="AN219" i="75" s="1"/>
  <c r="AK219" i="75"/>
  <c r="AL219" i="75" s="1"/>
  <c r="AI219" i="75"/>
  <c r="AJ219" i="75" s="1"/>
  <c r="AG219" i="75"/>
  <c r="AH219" i="75" s="1"/>
  <c r="AE219" i="75"/>
  <c r="AF219" i="75" s="1"/>
  <c r="AC219" i="75"/>
  <c r="AD219" i="75" s="1"/>
  <c r="AA219" i="75"/>
  <c r="AB219" i="75" s="1"/>
  <c r="Y219" i="75"/>
  <c r="Z219" i="75" s="1"/>
  <c r="W219" i="75"/>
  <c r="X219" i="75" s="1"/>
  <c r="U219" i="75"/>
  <c r="V219" i="75" s="1"/>
  <c r="S219" i="75"/>
  <c r="T219" i="75" s="1"/>
  <c r="Q219" i="75"/>
  <c r="R219" i="75" s="1"/>
  <c r="P219" i="75"/>
  <c r="AM218" i="75"/>
  <c r="AN218" i="75" s="1"/>
  <c r="AK218" i="75"/>
  <c r="AL218" i="75" s="1"/>
  <c r="AI218" i="75"/>
  <c r="AJ218" i="75" s="1"/>
  <c r="AG218" i="75"/>
  <c r="AH218" i="75" s="1"/>
  <c r="AE218" i="75"/>
  <c r="AF218" i="75" s="1"/>
  <c r="AC218" i="75"/>
  <c r="AD218" i="75" s="1"/>
  <c r="AA218" i="75"/>
  <c r="AB218" i="75" s="1"/>
  <c r="Y218" i="75"/>
  <c r="Z218" i="75" s="1"/>
  <c r="W218" i="75"/>
  <c r="X218" i="75" s="1"/>
  <c r="U218" i="75"/>
  <c r="V218" i="75" s="1"/>
  <c r="S218" i="75"/>
  <c r="T218" i="75" s="1"/>
  <c r="Q218" i="75"/>
  <c r="R218" i="75" s="1"/>
  <c r="P218" i="75"/>
  <c r="AM217" i="75"/>
  <c r="AN217" i="75" s="1"/>
  <c r="AK217" i="75"/>
  <c r="AL217" i="75" s="1"/>
  <c r="AI217" i="75"/>
  <c r="AJ217" i="75" s="1"/>
  <c r="AG217" i="75"/>
  <c r="AH217" i="75" s="1"/>
  <c r="AE217" i="75"/>
  <c r="AF217" i="75" s="1"/>
  <c r="AC217" i="75"/>
  <c r="AD217" i="75" s="1"/>
  <c r="AA217" i="75"/>
  <c r="AB217" i="75" s="1"/>
  <c r="Y217" i="75"/>
  <c r="Z217" i="75" s="1"/>
  <c r="W217" i="75"/>
  <c r="X217" i="75" s="1"/>
  <c r="U217" i="75"/>
  <c r="V217" i="75" s="1"/>
  <c r="S217" i="75"/>
  <c r="T217" i="75" s="1"/>
  <c r="Q217" i="75"/>
  <c r="R217" i="75" s="1"/>
  <c r="P217" i="75"/>
  <c r="AM216" i="75"/>
  <c r="AN216" i="75" s="1"/>
  <c r="AK216" i="75"/>
  <c r="AL216" i="75" s="1"/>
  <c r="AI216" i="75"/>
  <c r="AJ216" i="75" s="1"/>
  <c r="AG216" i="75"/>
  <c r="AH216" i="75" s="1"/>
  <c r="AE216" i="75"/>
  <c r="AF216" i="75" s="1"/>
  <c r="AC216" i="75"/>
  <c r="AD216" i="75" s="1"/>
  <c r="AA216" i="75"/>
  <c r="AB216" i="75" s="1"/>
  <c r="Y216" i="75"/>
  <c r="Z216" i="75" s="1"/>
  <c r="W216" i="75"/>
  <c r="X216" i="75" s="1"/>
  <c r="U216" i="75"/>
  <c r="V216" i="75" s="1"/>
  <c r="S216" i="75"/>
  <c r="T216" i="75" s="1"/>
  <c r="Q216" i="75"/>
  <c r="R216" i="75" s="1"/>
  <c r="P216" i="75"/>
  <c r="AM215" i="75"/>
  <c r="AN215" i="75" s="1"/>
  <c r="AK215" i="75"/>
  <c r="AL215" i="75" s="1"/>
  <c r="AI215" i="75"/>
  <c r="AJ215" i="75" s="1"/>
  <c r="AG215" i="75"/>
  <c r="AH215" i="75" s="1"/>
  <c r="AE215" i="75"/>
  <c r="AF215" i="75" s="1"/>
  <c r="AC215" i="75"/>
  <c r="AD215" i="75" s="1"/>
  <c r="AA215" i="75"/>
  <c r="AB215" i="75" s="1"/>
  <c r="Y215" i="75"/>
  <c r="Z215" i="75" s="1"/>
  <c r="W215" i="75"/>
  <c r="X215" i="75" s="1"/>
  <c r="U215" i="75"/>
  <c r="V215" i="75" s="1"/>
  <c r="S215" i="75"/>
  <c r="T215" i="75" s="1"/>
  <c r="Q215" i="75"/>
  <c r="R215" i="75" s="1"/>
  <c r="P215" i="75"/>
  <c r="AM214" i="75"/>
  <c r="AN214" i="75" s="1"/>
  <c r="AK214" i="75"/>
  <c r="AL214" i="75" s="1"/>
  <c r="AI214" i="75"/>
  <c r="AJ214" i="75" s="1"/>
  <c r="AG214" i="75"/>
  <c r="AH214" i="75" s="1"/>
  <c r="AE214" i="75"/>
  <c r="AF214" i="75" s="1"/>
  <c r="AC214" i="75"/>
  <c r="AD214" i="75" s="1"/>
  <c r="AA214" i="75"/>
  <c r="AB214" i="75" s="1"/>
  <c r="Y214" i="75"/>
  <c r="Z214" i="75" s="1"/>
  <c r="W214" i="75"/>
  <c r="X214" i="75" s="1"/>
  <c r="U214" i="75"/>
  <c r="V214" i="75" s="1"/>
  <c r="S214" i="75"/>
  <c r="T214" i="75" s="1"/>
  <c r="Q214" i="75"/>
  <c r="R214" i="75" s="1"/>
  <c r="P214" i="75"/>
  <c r="AM213" i="75"/>
  <c r="AN213" i="75" s="1"/>
  <c r="AK213" i="75"/>
  <c r="AL213" i="75" s="1"/>
  <c r="AI213" i="75"/>
  <c r="AJ213" i="75" s="1"/>
  <c r="AG213" i="75"/>
  <c r="AH213" i="75" s="1"/>
  <c r="AE213" i="75"/>
  <c r="AF213" i="75" s="1"/>
  <c r="AC213" i="75"/>
  <c r="AD213" i="75" s="1"/>
  <c r="AA213" i="75"/>
  <c r="AB213" i="75" s="1"/>
  <c r="Y213" i="75"/>
  <c r="Z213" i="75" s="1"/>
  <c r="W213" i="75"/>
  <c r="X213" i="75" s="1"/>
  <c r="U213" i="75"/>
  <c r="V213" i="75" s="1"/>
  <c r="S213" i="75"/>
  <c r="T213" i="75" s="1"/>
  <c r="Q213" i="75"/>
  <c r="R213" i="75" s="1"/>
  <c r="P213" i="75"/>
  <c r="AM212" i="75"/>
  <c r="AN212" i="75" s="1"/>
  <c r="AK212" i="75"/>
  <c r="AL212" i="75" s="1"/>
  <c r="AI212" i="75"/>
  <c r="AJ212" i="75" s="1"/>
  <c r="AG212" i="75"/>
  <c r="AH212" i="75" s="1"/>
  <c r="AE212" i="75"/>
  <c r="AF212" i="75" s="1"/>
  <c r="AC212" i="75"/>
  <c r="AD212" i="75" s="1"/>
  <c r="AA212" i="75"/>
  <c r="AB212" i="75" s="1"/>
  <c r="Y212" i="75"/>
  <c r="Z212" i="75" s="1"/>
  <c r="W212" i="75"/>
  <c r="X212" i="75" s="1"/>
  <c r="U212" i="75"/>
  <c r="V212" i="75" s="1"/>
  <c r="S212" i="75"/>
  <c r="T212" i="75" s="1"/>
  <c r="Q212" i="75"/>
  <c r="R212" i="75" s="1"/>
  <c r="P212" i="75"/>
  <c r="AM211" i="75"/>
  <c r="AN211" i="75" s="1"/>
  <c r="AK211" i="75"/>
  <c r="AL211" i="75" s="1"/>
  <c r="AI211" i="75"/>
  <c r="AJ211" i="75" s="1"/>
  <c r="AG211" i="75"/>
  <c r="AH211" i="75" s="1"/>
  <c r="AE211" i="75"/>
  <c r="AF211" i="75" s="1"/>
  <c r="AC211" i="75"/>
  <c r="AD211" i="75" s="1"/>
  <c r="AA211" i="75"/>
  <c r="AB211" i="75" s="1"/>
  <c r="Y211" i="75"/>
  <c r="Z211" i="75" s="1"/>
  <c r="W211" i="75"/>
  <c r="X211" i="75" s="1"/>
  <c r="U211" i="75"/>
  <c r="V211" i="75" s="1"/>
  <c r="S211" i="75"/>
  <c r="T211" i="75" s="1"/>
  <c r="Q211" i="75"/>
  <c r="R211" i="75" s="1"/>
  <c r="P211" i="75"/>
  <c r="AM210" i="75"/>
  <c r="AN210" i="75" s="1"/>
  <c r="AK210" i="75"/>
  <c r="AL210" i="75" s="1"/>
  <c r="AI210" i="75"/>
  <c r="AJ210" i="75" s="1"/>
  <c r="AG210" i="75"/>
  <c r="AH210" i="75" s="1"/>
  <c r="AE210" i="75"/>
  <c r="AF210" i="75" s="1"/>
  <c r="AC210" i="75"/>
  <c r="AD210" i="75" s="1"/>
  <c r="AA210" i="75"/>
  <c r="AB210" i="75" s="1"/>
  <c r="Y210" i="75"/>
  <c r="Z210" i="75" s="1"/>
  <c r="W210" i="75"/>
  <c r="X210" i="75" s="1"/>
  <c r="U210" i="75"/>
  <c r="V210" i="75" s="1"/>
  <c r="S210" i="75"/>
  <c r="T210" i="75" s="1"/>
  <c r="Q210" i="75"/>
  <c r="R210" i="75" s="1"/>
  <c r="P210" i="75"/>
  <c r="AM209" i="75"/>
  <c r="AN209" i="75" s="1"/>
  <c r="AK209" i="75"/>
  <c r="AL209" i="75" s="1"/>
  <c r="AI209" i="75"/>
  <c r="AJ209" i="75" s="1"/>
  <c r="AG209" i="75"/>
  <c r="AH209" i="75" s="1"/>
  <c r="AE209" i="75"/>
  <c r="AF209" i="75" s="1"/>
  <c r="AC209" i="75"/>
  <c r="AD209" i="75" s="1"/>
  <c r="AA209" i="75"/>
  <c r="AB209" i="75" s="1"/>
  <c r="Y209" i="75"/>
  <c r="Z209" i="75" s="1"/>
  <c r="W209" i="75"/>
  <c r="X209" i="75" s="1"/>
  <c r="U209" i="75"/>
  <c r="V209" i="75" s="1"/>
  <c r="S209" i="75"/>
  <c r="T209" i="75" s="1"/>
  <c r="Q209" i="75"/>
  <c r="R209" i="75" s="1"/>
  <c r="P209" i="75"/>
  <c r="AM208" i="75"/>
  <c r="AN208" i="75" s="1"/>
  <c r="AK208" i="75"/>
  <c r="AL208" i="75" s="1"/>
  <c r="AI208" i="75"/>
  <c r="AJ208" i="75" s="1"/>
  <c r="AG208" i="75"/>
  <c r="AH208" i="75" s="1"/>
  <c r="AE208" i="75"/>
  <c r="AF208" i="75" s="1"/>
  <c r="AC208" i="75"/>
  <c r="AD208" i="75" s="1"/>
  <c r="AA208" i="75"/>
  <c r="AB208" i="75" s="1"/>
  <c r="Y208" i="75"/>
  <c r="Z208" i="75" s="1"/>
  <c r="W208" i="75"/>
  <c r="X208" i="75" s="1"/>
  <c r="U208" i="75"/>
  <c r="V208" i="75" s="1"/>
  <c r="S208" i="75"/>
  <c r="T208" i="75" s="1"/>
  <c r="Q208" i="75"/>
  <c r="R208" i="75" s="1"/>
  <c r="P208" i="75"/>
  <c r="AM207" i="75"/>
  <c r="AN207" i="75" s="1"/>
  <c r="AK207" i="75"/>
  <c r="AL207" i="75" s="1"/>
  <c r="AI207" i="75"/>
  <c r="AJ207" i="75" s="1"/>
  <c r="AG207" i="75"/>
  <c r="AH207" i="75" s="1"/>
  <c r="AE207" i="75"/>
  <c r="AF207" i="75" s="1"/>
  <c r="AC207" i="75"/>
  <c r="AD207" i="75" s="1"/>
  <c r="AA207" i="75"/>
  <c r="AB207" i="75" s="1"/>
  <c r="Y207" i="75"/>
  <c r="Z207" i="75" s="1"/>
  <c r="W207" i="75"/>
  <c r="X207" i="75" s="1"/>
  <c r="U207" i="75"/>
  <c r="V207" i="75" s="1"/>
  <c r="S207" i="75"/>
  <c r="T207" i="75" s="1"/>
  <c r="Q207" i="75"/>
  <c r="R207" i="75" s="1"/>
  <c r="P207" i="75"/>
  <c r="AM206" i="75"/>
  <c r="AN206" i="75" s="1"/>
  <c r="AK206" i="75"/>
  <c r="AL206" i="75" s="1"/>
  <c r="AI206" i="75"/>
  <c r="AJ206" i="75" s="1"/>
  <c r="AG206" i="75"/>
  <c r="AH206" i="75" s="1"/>
  <c r="AE206" i="75"/>
  <c r="AF206" i="75" s="1"/>
  <c r="AC206" i="75"/>
  <c r="AD206" i="75" s="1"/>
  <c r="AA206" i="75"/>
  <c r="AB206" i="75" s="1"/>
  <c r="Y206" i="75"/>
  <c r="Z206" i="75" s="1"/>
  <c r="W206" i="75"/>
  <c r="X206" i="75" s="1"/>
  <c r="U206" i="75"/>
  <c r="V206" i="75" s="1"/>
  <c r="S206" i="75"/>
  <c r="T206" i="75" s="1"/>
  <c r="Q206" i="75"/>
  <c r="R206" i="75" s="1"/>
  <c r="P206" i="75"/>
  <c r="AM205" i="75"/>
  <c r="AN205" i="75" s="1"/>
  <c r="AK205" i="75"/>
  <c r="AL205" i="75" s="1"/>
  <c r="AI205" i="75"/>
  <c r="AJ205" i="75" s="1"/>
  <c r="AG205" i="75"/>
  <c r="AH205" i="75" s="1"/>
  <c r="AE205" i="75"/>
  <c r="AF205" i="75" s="1"/>
  <c r="AC205" i="75"/>
  <c r="AD205" i="75" s="1"/>
  <c r="AA205" i="75"/>
  <c r="AB205" i="75" s="1"/>
  <c r="Y205" i="75"/>
  <c r="Z205" i="75" s="1"/>
  <c r="W205" i="75"/>
  <c r="X205" i="75" s="1"/>
  <c r="U205" i="75"/>
  <c r="V205" i="75" s="1"/>
  <c r="S205" i="75"/>
  <c r="T205" i="75" s="1"/>
  <c r="Q205" i="75"/>
  <c r="R205" i="75" s="1"/>
  <c r="P205" i="75"/>
  <c r="AM204" i="75"/>
  <c r="AN204" i="75" s="1"/>
  <c r="AK204" i="75"/>
  <c r="AL204" i="75" s="1"/>
  <c r="AI204" i="75"/>
  <c r="AJ204" i="75" s="1"/>
  <c r="AG204" i="75"/>
  <c r="AH204" i="75" s="1"/>
  <c r="AE204" i="75"/>
  <c r="AF204" i="75" s="1"/>
  <c r="AC204" i="75"/>
  <c r="AD204" i="75" s="1"/>
  <c r="AA204" i="75"/>
  <c r="AB204" i="75" s="1"/>
  <c r="Y204" i="75"/>
  <c r="Z204" i="75" s="1"/>
  <c r="W204" i="75"/>
  <c r="X204" i="75" s="1"/>
  <c r="U204" i="75"/>
  <c r="V204" i="75" s="1"/>
  <c r="S204" i="75"/>
  <c r="T204" i="75" s="1"/>
  <c r="Q204" i="75"/>
  <c r="R204" i="75" s="1"/>
  <c r="P204" i="75"/>
  <c r="AM203" i="75"/>
  <c r="AN203" i="75" s="1"/>
  <c r="AK203" i="75"/>
  <c r="AL203" i="75" s="1"/>
  <c r="AI203" i="75"/>
  <c r="AJ203" i="75" s="1"/>
  <c r="AG203" i="75"/>
  <c r="AH203" i="75" s="1"/>
  <c r="AE203" i="75"/>
  <c r="AF203" i="75" s="1"/>
  <c r="AC203" i="75"/>
  <c r="AD203" i="75" s="1"/>
  <c r="AA203" i="75"/>
  <c r="AB203" i="75" s="1"/>
  <c r="Y203" i="75"/>
  <c r="Z203" i="75" s="1"/>
  <c r="W203" i="75"/>
  <c r="X203" i="75" s="1"/>
  <c r="U203" i="75"/>
  <c r="V203" i="75" s="1"/>
  <c r="S203" i="75"/>
  <c r="T203" i="75" s="1"/>
  <c r="Q203" i="75"/>
  <c r="R203" i="75" s="1"/>
  <c r="P203" i="75"/>
  <c r="AM202" i="75"/>
  <c r="AN202" i="75" s="1"/>
  <c r="AK202" i="75"/>
  <c r="AL202" i="75" s="1"/>
  <c r="AI202" i="75"/>
  <c r="AJ202" i="75" s="1"/>
  <c r="AG202" i="75"/>
  <c r="AH202" i="75" s="1"/>
  <c r="AE202" i="75"/>
  <c r="AF202" i="75" s="1"/>
  <c r="AC202" i="75"/>
  <c r="AD202" i="75" s="1"/>
  <c r="AA202" i="75"/>
  <c r="AB202" i="75" s="1"/>
  <c r="Y202" i="75"/>
  <c r="Z202" i="75" s="1"/>
  <c r="W202" i="75"/>
  <c r="X202" i="75" s="1"/>
  <c r="U202" i="75"/>
  <c r="V202" i="75" s="1"/>
  <c r="S202" i="75"/>
  <c r="T202" i="75" s="1"/>
  <c r="Q202" i="75"/>
  <c r="R202" i="75" s="1"/>
  <c r="P202" i="75"/>
  <c r="AM201" i="75"/>
  <c r="AN201" i="75" s="1"/>
  <c r="AK201" i="75"/>
  <c r="AL201" i="75" s="1"/>
  <c r="AI201" i="75"/>
  <c r="AJ201" i="75" s="1"/>
  <c r="AG201" i="75"/>
  <c r="AH201" i="75" s="1"/>
  <c r="AE201" i="75"/>
  <c r="AF201" i="75" s="1"/>
  <c r="AC201" i="75"/>
  <c r="AD201" i="75" s="1"/>
  <c r="AA201" i="75"/>
  <c r="AB201" i="75" s="1"/>
  <c r="Y201" i="75"/>
  <c r="Z201" i="75" s="1"/>
  <c r="W201" i="75"/>
  <c r="X201" i="75" s="1"/>
  <c r="U201" i="75"/>
  <c r="V201" i="75" s="1"/>
  <c r="S201" i="75"/>
  <c r="T201" i="75" s="1"/>
  <c r="Q201" i="75"/>
  <c r="R201" i="75" s="1"/>
  <c r="P201" i="75"/>
  <c r="AM200" i="75"/>
  <c r="AN200" i="75" s="1"/>
  <c r="AK200" i="75"/>
  <c r="AL200" i="75" s="1"/>
  <c r="AI200" i="75"/>
  <c r="AJ200" i="75" s="1"/>
  <c r="AG200" i="75"/>
  <c r="AH200" i="75" s="1"/>
  <c r="AE200" i="75"/>
  <c r="AF200" i="75" s="1"/>
  <c r="AC200" i="75"/>
  <c r="AD200" i="75" s="1"/>
  <c r="AA200" i="75"/>
  <c r="AB200" i="75" s="1"/>
  <c r="Y200" i="75"/>
  <c r="Z200" i="75" s="1"/>
  <c r="W200" i="75"/>
  <c r="X200" i="75" s="1"/>
  <c r="U200" i="75"/>
  <c r="V200" i="75" s="1"/>
  <c r="S200" i="75"/>
  <c r="T200" i="75" s="1"/>
  <c r="Q200" i="75"/>
  <c r="R200" i="75" s="1"/>
  <c r="P200" i="75"/>
  <c r="AM199" i="75"/>
  <c r="AN199" i="75" s="1"/>
  <c r="AK199" i="75"/>
  <c r="AL199" i="75" s="1"/>
  <c r="AI199" i="75"/>
  <c r="AJ199" i="75" s="1"/>
  <c r="AG199" i="75"/>
  <c r="AH199" i="75" s="1"/>
  <c r="AE199" i="75"/>
  <c r="AF199" i="75" s="1"/>
  <c r="AC199" i="75"/>
  <c r="AD199" i="75" s="1"/>
  <c r="AA199" i="75"/>
  <c r="AB199" i="75" s="1"/>
  <c r="Y199" i="75"/>
  <c r="Z199" i="75" s="1"/>
  <c r="W199" i="75"/>
  <c r="X199" i="75" s="1"/>
  <c r="U199" i="75"/>
  <c r="V199" i="75" s="1"/>
  <c r="S199" i="75"/>
  <c r="T199" i="75" s="1"/>
  <c r="Q199" i="75"/>
  <c r="R199" i="75" s="1"/>
  <c r="P199" i="75"/>
  <c r="AM198" i="75"/>
  <c r="AN198" i="75" s="1"/>
  <c r="AK198" i="75"/>
  <c r="AL198" i="75" s="1"/>
  <c r="AI198" i="75"/>
  <c r="AJ198" i="75" s="1"/>
  <c r="AG198" i="75"/>
  <c r="AH198" i="75" s="1"/>
  <c r="AE198" i="75"/>
  <c r="AF198" i="75" s="1"/>
  <c r="AC198" i="75"/>
  <c r="AD198" i="75" s="1"/>
  <c r="AA198" i="75"/>
  <c r="AB198" i="75" s="1"/>
  <c r="Y198" i="75"/>
  <c r="Z198" i="75" s="1"/>
  <c r="W198" i="75"/>
  <c r="X198" i="75" s="1"/>
  <c r="U198" i="75"/>
  <c r="V198" i="75" s="1"/>
  <c r="S198" i="75"/>
  <c r="T198" i="75" s="1"/>
  <c r="Q198" i="75"/>
  <c r="R198" i="75" s="1"/>
  <c r="P198" i="75"/>
  <c r="AM197" i="75"/>
  <c r="AN197" i="75" s="1"/>
  <c r="AK197" i="75"/>
  <c r="AL197" i="75" s="1"/>
  <c r="AI197" i="75"/>
  <c r="AJ197" i="75" s="1"/>
  <c r="AG197" i="75"/>
  <c r="AH197" i="75" s="1"/>
  <c r="AE197" i="75"/>
  <c r="AF197" i="75" s="1"/>
  <c r="AC197" i="75"/>
  <c r="AD197" i="75" s="1"/>
  <c r="AA197" i="75"/>
  <c r="AB197" i="75" s="1"/>
  <c r="Y197" i="75"/>
  <c r="Z197" i="75" s="1"/>
  <c r="W197" i="75"/>
  <c r="X197" i="75" s="1"/>
  <c r="U197" i="75"/>
  <c r="V197" i="75" s="1"/>
  <c r="S197" i="75"/>
  <c r="T197" i="75" s="1"/>
  <c r="Q197" i="75"/>
  <c r="R197" i="75" s="1"/>
  <c r="P197" i="75"/>
  <c r="AM196" i="75"/>
  <c r="AN196" i="75" s="1"/>
  <c r="AK196" i="75"/>
  <c r="AL196" i="75" s="1"/>
  <c r="AI196" i="75"/>
  <c r="AJ196" i="75" s="1"/>
  <c r="AG196" i="75"/>
  <c r="AH196" i="75" s="1"/>
  <c r="AE196" i="75"/>
  <c r="AF196" i="75" s="1"/>
  <c r="AC196" i="75"/>
  <c r="AD196" i="75" s="1"/>
  <c r="AA196" i="75"/>
  <c r="AB196" i="75" s="1"/>
  <c r="Y196" i="75"/>
  <c r="Z196" i="75" s="1"/>
  <c r="W196" i="75"/>
  <c r="X196" i="75" s="1"/>
  <c r="U196" i="75"/>
  <c r="V196" i="75" s="1"/>
  <c r="S196" i="75"/>
  <c r="T196" i="75" s="1"/>
  <c r="Q196" i="75"/>
  <c r="R196" i="75" s="1"/>
  <c r="P196" i="75"/>
  <c r="AM195" i="75"/>
  <c r="AN195" i="75" s="1"/>
  <c r="AK195" i="75"/>
  <c r="AL195" i="75" s="1"/>
  <c r="AI195" i="75"/>
  <c r="AJ195" i="75" s="1"/>
  <c r="AG195" i="75"/>
  <c r="AH195" i="75" s="1"/>
  <c r="AE195" i="75"/>
  <c r="AF195" i="75" s="1"/>
  <c r="AC195" i="75"/>
  <c r="AD195" i="75" s="1"/>
  <c r="AA195" i="75"/>
  <c r="AB195" i="75" s="1"/>
  <c r="Y195" i="75"/>
  <c r="Z195" i="75" s="1"/>
  <c r="W195" i="75"/>
  <c r="X195" i="75" s="1"/>
  <c r="U195" i="75"/>
  <c r="V195" i="75" s="1"/>
  <c r="S195" i="75"/>
  <c r="T195" i="75" s="1"/>
  <c r="Q195" i="75"/>
  <c r="R195" i="75" s="1"/>
  <c r="P195" i="75"/>
  <c r="AM194" i="75"/>
  <c r="AN194" i="75" s="1"/>
  <c r="AK194" i="75"/>
  <c r="AL194" i="75" s="1"/>
  <c r="AI194" i="75"/>
  <c r="AJ194" i="75" s="1"/>
  <c r="AG194" i="75"/>
  <c r="AH194" i="75" s="1"/>
  <c r="AE194" i="75"/>
  <c r="AF194" i="75" s="1"/>
  <c r="AC194" i="75"/>
  <c r="AD194" i="75" s="1"/>
  <c r="AA194" i="75"/>
  <c r="AB194" i="75" s="1"/>
  <c r="Y194" i="75"/>
  <c r="Z194" i="75" s="1"/>
  <c r="W194" i="75"/>
  <c r="X194" i="75" s="1"/>
  <c r="U194" i="75"/>
  <c r="V194" i="75" s="1"/>
  <c r="S194" i="75"/>
  <c r="T194" i="75" s="1"/>
  <c r="Q194" i="75"/>
  <c r="R194" i="75" s="1"/>
  <c r="P194" i="75"/>
  <c r="AM193" i="75"/>
  <c r="AN193" i="75" s="1"/>
  <c r="AK193" i="75"/>
  <c r="AL193" i="75" s="1"/>
  <c r="AI193" i="75"/>
  <c r="AJ193" i="75" s="1"/>
  <c r="AG193" i="75"/>
  <c r="AH193" i="75" s="1"/>
  <c r="AE193" i="75"/>
  <c r="AF193" i="75" s="1"/>
  <c r="AC193" i="75"/>
  <c r="AD193" i="75" s="1"/>
  <c r="AA193" i="75"/>
  <c r="AB193" i="75" s="1"/>
  <c r="Y193" i="75"/>
  <c r="Z193" i="75" s="1"/>
  <c r="W193" i="75"/>
  <c r="X193" i="75" s="1"/>
  <c r="U193" i="75"/>
  <c r="V193" i="75" s="1"/>
  <c r="S193" i="75"/>
  <c r="T193" i="75" s="1"/>
  <c r="Q193" i="75"/>
  <c r="R193" i="75" s="1"/>
  <c r="P193" i="75"/>
  <c r="AM192" i="75"/>
  <c r="AN192" i="75" s="1"/>
  <c r="AK192" i="75"/>
  <c r="AL192" i="75" s="1"/>
  <c r="AI192" i="75"/>
  <c r="AJ192" i="75" s="1"/>
  <c r="AG192" i="75"/>
  <c r="AH192" i="75" s="1"/>
  <c r="AE192" i="75"/>
  <c r="AF192" i="75" s="1"/>
  <c r="AC192" i="75"/>
  <c r="AD192" i="75" s="1"/>
  <c r="AA192" i="75"/>
  <c r="AB192" i="75" s="1"/>
  <c r="Y192" i="75"/>
  <c r="Z192" i="75" s="1"/>
  <c r="W192" i="75"/>
  <c r="X192" i="75" s="1"/>
  <c r="U192" i="75"/>
  <c r="V192" i="75" s="1"/>
  <c r="S192" i="75"/>
  <c r="T192" i="75" s="1"/>
  <c r="Q192" i="75"/>
  <c r="R192" i="75" s="1"/>
  <c r="P192" i="75"/>
  <c r="AM191" i="75"/>
  <c r="AN191" i="75" s="1"/>
  <c r="AK191" i="75"/>
  <c r="AL191" i="75" s="1"/>
  <c r="AI191" i="75"/>
  <c r="AJ191" i="75" s="1"/>
  <c r="AG191" i="75"/>
  <c r="AH191" i="75" s="1"/>
  <c r="AE191" i="75"/>
  <c r="AF191" i="75" s="1"/>
  <c r="AC191" i="75"/>
  <c r="AD191" i="75" s="1"/>
  <c r="AA191" i="75"/>
  <c r="AB191" i="75" s="1"/>
  <c r="Y191" i="75"/>
  <c r="Z191" i="75" s="1"/>
  <c r="W191" i="75"/>
  <c r="X191" i="75" s="1"/>
  <c r="U191" i="75"/>
  <c r="V191" i="75" s="1"/>
  <c r="S191" i="75"/>
  <c r="T191" i="75" s="1"/>
  <c r="Q191" i="75"/>
  <c r="R191" i="75" s="1"/>
  <c r="P191" i="75"/>
  <c r="AM190" i="75"/>
  <c r="AN190" i="75" s="1"/>
  <c r="AK190" i="75"/>
  <c r="AL190" i="75" s="1"/>
  <c r="AI190" i="75"/>
  <c r="AJ190" i="75" s="1"/>
  <c r="AG190" i="75"/>
  <c r="AH190" i="75" s="1"/>
  <c r="AE190" i="75"/>
  <c r="AF190" i="75" s="1"/>
  <c r="AC190" i="75"/>
  <c r="AD190" i="75" s="1"/>
  <c r="AA190" i="75"/>
  <c r="AB190" i="75" s="1"/>
  <c r="Y190" i="75"/>
  <c r="Z190" i="75" s="1"/>
  <c r="W190" i="75"/>
  <c r="X190" i="75" s="1"/>
  <c r="U190" i="75"/>
  <c r="V190" i="75" s="1"/>
  <c r="S190" i="75"/>
  <c r="T190" i="75" s="1"/>
  <c r="Q190" i="75"/>
  <c r="R190" i="75" s="1"/>
  <c r="P190" i="75"/>
  <c r="AM189" i="75"/>
  <c r="AN189" i="75" s="1"/>
  <c r="AK189" i="75"/>
  <c r="AL189" i="75" s="1"/>
  <c r="AI189" i="75"/>
  <c r="AJ189" i="75" s="1"/>
  <c r="AG189" i="75"/>
  <c r="AH189" i="75" s="1"/>
  <c r="AE189" i="75"/>
  <c r="AF189" i="75" s="1"/>
  <c r="AC189" i="75"/>
  <c r="AD189" i="75" s="1"/>
  <c r="AA189" i="75"/>
  <c r="AB189" i="75" s="1"/>
  <c r="Y189" i="75"/>
  <c r="Z189" i="75" s="1"/>
  <c r="W189" i="75"/>
  <c r="X189" i="75" s="1"/>
  <c r="U189" i="75"/>
  <c r="V189" i="75" s="1"/>
  <c r="S189" i="75"/>
  <c r="T189" i="75" s="1"/>
  <c r="Q189" i="75"/>
  <c r="R189" i="75" s="1"/>
  <c r="P189" i="75"/>
  <c r="AM188" i="75"/>
  <c r="AN188" i="75" s="1"/>
  <c r="AK188" i="75"/>
  <c r="AL188" i="75" s="1"/>
  <c r="AI188" i="75"/>
  <c r="AJ188" i="75" s="1"/>
  <c r="AG188" i="75"/>
  <c r="AH188" i="75" s="1"/>
  <c r="AE188" i="75"/>
  <c r="AF188" i="75" s="1"/>
  <c r="AC188" i="75"/>
  <c r="AD188" i="75" s="1"/>
  <c r="AA188" i="75"/>
  <c r="AB188" i="75" s="1"/>
  <c r="Y188" i="75"/>
  <c r="Z188" i="75" s="1"/>
  <c r="W188" i="75"/>
  <c r="X188" i="75" s="1"/>
  <c r="U188" i="75"/>
  <c r="V188" i="75" s="1"/>
  <c r="S188" i="75"/>
  <c r="T188" i="75" s="1"/>
  <c r="Q188" i="75"/>
  <c r="R188" i="75" s="1"/>
  <c r="P188" i="75"/>
  <c r="AM187" i="75"/>
  <c r="AN187" i="75" s="1"/>
  <c r="AK187" i="75"/>
  <c r="AL187" i="75" s="1"/>
  <c r="AI187" i="75"/>
  <c r="AJ187" i="75" s="1"/>
  <c r="AG187" i="75"/>
  <c r="AH187" i="75" s="1"/>
  <c r="AE187" i="75"/>
  <c r="AF187" i="75" s="1"/>
  <c r="AC187" i="75"/>
  <c r="AD187" i="75" s="1"/>
  <c r="AA187" i="75"/>
  <c r="AB187" i="75" s="1"/>
  <c r="Y187" i="75"/>
  <c r="Z187" i="75" s="1"/>
  <c r="W187" i="75"/>
  <c r="X187" i="75" s="1"/>
  <c r="U187" i="75"/>
  <c r="V187" i="75" s="1"/>
  <c r="S187" i="75"/>
  <c r="T187" i="75" s="1"/>
  <c r="Q187" i="75"/>
  <c r="R187" i="75" s="1"/>
  <c r="P187" i="75"/>
  <c r="AM186" i="75"/>
  <c r="AN186" i="75" s="1"/>
  <c r="AK186" i="75"/>
  <c r="AL186" i="75" s="1"/>
  <c r="AI186" i="75"/>
  <c r="AJ186" i="75" s="1"/>
  <c r="AG186" i="75"/>
  <c r="AH186" i="75" s="1"/>
  <c r="AE186" i="75"/>
  <c r="AF186" i="75" s="1"/>
  <c r="AC186" i="75"/>
  <c r="AD186" i="75" s="1"/>
  <c r="AA186" i="75"/>
  <c r="AB186" i="75" s="1"/>
  <c r="Y186" i="75"/>
  <c r="Z186" i="75" s="1"/>
  <c r="W186" i="75"/>
  <c r="X186" i="75" s="1"/>
  <c r="U186" i="75"/>
  <c r="V186" i="75" s="1"/>
  <c r="S186" i="75"/>
  <c r="T186" i="75" s="1"/>
  <c r="Q186" i="75"/>
  <c r="R186" i="75" s="1"/>
  <c r="P186" i="75"/>
  <c r="AM185" i="75"/>
  <c r="AN185" i="75" s="1"/>
  <c r="AK185" i="75"/>
  <c r="AL185" i="75" s="1"/>
  <c r="AI185" i="75"/>
  <c r="AJ185" i="75" s="1"/>
  <c r="AG185" i="75"/>
  <c r="AH185" i="75" s="1"/>
  <c r="AE185" i="75"/>
  <c r="AF185" i="75" s="1"/>
  <c r="AC185" i="75"/>
  <c r="AD185" i="75" s="1"/>
  <c r="AA185" i="75"/>
  <c r="AB185" i="75" s="1"/>
  <c r="Y185" i="75"/>
  <c r="Z185" i="75" s="1"/>
  <c r="W185" i="75"/>
  <c r="X185" i="75" s="1"/>
  <c r="U185" i="75"/>
  <c r="V185" i="75" s="1"/>
  <c r="S185" i="75"/>
  <c r="T185" i="75" s="1"/>
  <c r="Q185" i="75"/>
  <c r="R185" i="75" s="1"/>
  <c r="P185" i="75"/>
  <c r="AM184" i="75"/>
  <c r="AN184" i="75" s="1"/>
  <c r="AK184" i="75"/>
  <c r="AL184" i="75" s="1"/>
  <c r="AI184" i="75"/>
  <c r="AJ184" i="75" s="1"/>
  <c r="AG184" i="75"/>
  <c r="AH184" i="75" s="1"/>
  <c r="AE184" i="75"/>
  <c r="AF184" i="75" s="1"/>
  <c r="AC184" i="75"/>
  <c r="AD184" i="75" s="1"/>
  <c r="AA184" i="75"/>
  <c r="AB184" i="75" s="1"/>
  <c r="Y184" i="75"/>
  <c r="Z184" i="75" s="1"/>
  <c r="W184" i="75"/>
  <c r="X184" i="75" s="1"/>
  <c r="U184" i="75"/>
  <c r="V184" i="75" s="1"/>
  <c r="S184" i="75"/>
  <c r="T184" i="75" s="1"/>
  <c r="Q184" i="75"/>
  <c r="R184" i="75" s="1"/>
  <c r="P184" i="75"/>
  <c r="AM183" i="75"/>
  <c r="AN183" i="75" s="1"/>
  <c r="AK183" i="75"/>
  <c r="AL183" i="75" s="1"/>
  <c r="AI183" i="75"/>
  <c r="AJ183" i="75" s="1"/>
  <c r="AG183" i="75"/>
  <c r="AH183" i="75" s="1"/>
  <c r="AE183" i="75"/>
  <c r="AF183" i="75" s="1"/>
  <c r="AC183" i="75"/>
  <c r="AD183" i="75" s="1"/>
  <c r="AA183" i="75"/>
  <c r="AB183" i="75" s="1"/>
  <c r="Y183" i="75"/>
  <c r="Z183" i="75" s="1"/>
  <c r="W183" i="75"/>
  <c r="X183" i="75" s="1"/>
  <c r="U183" i="75"/>
  <c r="V183" i="75" s="1"/>
  <c r="S183" i="75"/>
  <c r="T183" i="75" s="1"/>
  <c r="Q183" i="75"/>
  <c r="R183" i="75" s="1"/>
  <c r="P183" i="75"/>
  <c r="AM182" i="75"/>
  <c r="AN182" i="75" s="1"/>
  <c r="AK182" i="75"/>
  <c r="AL182" i="75" s="1"/>
  <c r="AI182" i="75"/>
  <c r="AJ182" i="75" s="1"/>
  <c r="AG182" i="75"/>
  <c r="AH182" i="75" s="1"/>
  <c r="AE182" i="75"/>
  <c r="AF182" i="75" s="1"/>
  <c r="AC182" i="75"/>
  <c r="AD182" i="75" s="1"/>
  <c r="AA182" i="75"/>
  <c r="AB182" i="75" s="1"/>
  <c r="Y182" i="75"/>
  <c r="Z182" i="75" s="1"/>
  <c r="W182" i="75"/>
  <c r="X182" i="75" s="1"/>
  <c r="U182" i="75"/>
  <c r="V182" i="75" s="1"/>
  <c r="S182" i="75"/>
  <c r="T182" i="75" s="1"/>
  <c r="Q182" i="75"/>
  <c r="R182" i="75" s="1"/>
  <c r="P182" i="75"/>
  <c r="AM181" i="75"/>
  <c r="AN181" i="75" s="1"/>
  <c r="AK181" i="75"/>
  <c r="AL181" i="75" s="1"/>
  <c r="AI181" i="75"/>
  <c r="AJ181" i="75" s="1"/>
  <c r="AG181" i="75"/>
  <c r="AH181" i="75" s="1"/>
  <c r="AE181" i="75"/>
  <c r="AF181" i="75" s="1"/>
  <c r="AC181" i="75"/>
  <c r="AD181" i="75" s="1"/>
  <c r="AA181" i="75"/>
  <c r="AB181" i="75" s="1"/>
  <c r="Y181" i="75"/>
  <c r="Z181" i="75" s="1"/>
  <c r="W181" i="75"/>
  <c r="X181" i="75" s="1"/>
  <c r="U181" i="75"/>
  <c r="V181" i="75" s="1"/>
  <c r="S181" i="75"/>
  <c r="T181" i="75" s="1"/>
  <c r="Q181" i="75"/>
  <c r="R181" i="75" s="1"/>
  <c r="P181" i="75"/>
  <c r="AM180" i="75"/>
  <c r="AN180" i="75" s="1"/>
  <c r="AK180" i="75"/>
  <c r="AL180" i="75" s="1"/>
  <c r="AI180" i="75"/>
  <c r="AJ180" i="75" s="1"/>
  <c r="AG180" i="75"/>
  <c r="AH180" i="75" s="1"/>
  <c r="AE180" i="75"/>
  <c r="AF180" i="75" s="1"/>
  <c r="AC180" i="75"/>
  <c r="AD180" i="75" s="1"/>
  <c r="AA180" i="75"/>
  <c r="AB180" i="75" s="1"/>
  <c r="Y180" i="75"/>
  <c r="Z180" i="75" s="1"/>
  <c r="W180" i="75"/>
  <c r="X180" i="75" s="1"/>
  <c r="U180" i="75"/>
  <c r="V180" i="75" s="1"/>
  <c r="S180" i="75"/>
  <c r="T180" i="75" s="1"/>
  <c r="Q180" i="75"/>
  <c r="R180" i="75" s="1"/>
  <c r="P180" i="75"/>
  <c r="AM179" i="75"/>
  <c r="AN179" i="75" s="1"/>
  <c r="AK179" i="75"/>
  <c r="AL179" i="75" s="1"/>
  <c r="AI179" i="75"/>
  <c r="AJ179" i="75" s="1"/>
  <c r="AG179" i="75"/>
  <c r="AH179" i="75" s="1"/>
  <c r="AE179" i="75"/>
  <c r="AF179" i="75" s="1"/>
  <c r="AC179" i="75"/>
  <c r="AD179" i="75" s="1"/>
  <c r="AA179" i="75"/>
  <c r="AB179" i="75" s="1"/>
  <c r="Y179" i="75"/>
  <c r="Z179" i="75" s="1"/>
  <c r="W179" i="75"/>
  <c r="X179" i="75" s="1"/>
  <c r="U179" i="75"/>
  <c r="V179" i="75" s="1"/>
  <c r="S179" i="75"/>
  <c r="T179" i="75" s="1"/>
  <c r="Q179" i="75"/>
  <c r="R179" i="75" s="1"/>
  <c r="P179" i="75"/>
  <c r="AM178" i="75"/>
  <c r="AN178" i="75" s="1"/>
  <c r="AK178" i="75"/>
  <c r="AL178" i="75" s="1"/>
  <c r="AI178" i="75"/>
  <c r="AJ178" i="75" s="1"/>
  <c r="AG178" i="75"/>
  <c r="AH178" i="75" s="1"/>
  <c r="AE178" i="75"/>
  <c r="AF178" i="75" s="1"/>
  <c r="AC178" i="75"/>
  <c r="AD178" i="75" s="1"/>
  <c r="AA178" i="75"/>
  <c r="AB178" i="75" s="1"/>
  <c r="Y178" i="75"/>
  <c r="Z178" i="75" s="1"/>
  <c r="W178" i="75"/>
  <c r="X178" i="75" s="1"/>
  <c r="U178" i="75"/>
  <c r="V178" i="75" s="1"/>
  <c r="S178" i="75"/>
  <c r="T178" i="75" s="1"/>
  <c r="Q178" i="75"/>
  <c r="R178" i="75" s="1"/>
  <c r="P178" i="75"/>
  <c r="AM177" i="75"/>
  <c r="AN177" i="75" s="1"/>
  <c r="AK177" i="75"/>
  <c r="AL177" i="75" s="1"/>
  <c r="AI177" i="75"/>
  <c r="AJ177" i="75" s="1"/>
  <c r="AG177" i="75"/>
  <c r="AH177" i="75" s="1"/>
  <c r="AE177" i="75"/>
  <c r="AF177" i="75" s="1"/>
  <c r="AC177" i="75"/>
  <c r="AD177" i="75" s="1"/>
  <c r="AA177" i="75"/>
  <c r="AB177" i="75" s="1"/>
  <c r="Y177" i="75"/>
  <c r="Z177" i="75" s="1"/>
  <c r="W177" i="75"/>
  <c r="X177" i="75" s="1"/>
  <c r="U177" i="75"/>
  <c r="V177" i="75" s="1"/>
  <c r="S177" i="75"/>
  <c r="T177" i="75" s="1"/>
  <c r="Q177" i="75"/>
  <c r="R177" i="75" s="1"/>
  <c r="P177" i="75"/>
  <c r="AM176" i="75"/>
  <c r="AN176" i="75" s="1"/>
  <c r="AK176" i="75"/>
  <c r="AL176" i="75" s="1"/>
  <c r="AI176" i="75"/>
  <c r="AJ176" i="75" s="1"/>
  <c r="AG176" i="75"/>
  <c r="AH176" i="75" s="1"/>
  <c r="AE176" i="75"/>
  <c r="AF176" i="75" s="1"/>
  <c r="AC176" i="75"/>
  <c r="AD176" i="75" s="1"/>
  <c r="AA176" i="75"/>
  <c r="AB176" i="75" s="1"/>
  <c r="Y176" i="75"/>
  <c r="Z176" i="75" s="1"/>
  <c r="W176" i="75"/>
  <c r="X176" i="75" s="1"/>
  <c r="U176" i="75"/>
  <c r="V176" i="75" s="1"/>
  <c r="S176" i="75"/>
  <c r="T176" i="75" s="1"/>
  <c r="Q176" i="75"/>
  <c r="R176" i="75" s="1"/>
  <c r="P176" i="75"/>
  <c r="AM175" i="75"/>
  <c r="AN175" i="75" s="1"/>
  <c r="AK175" i="75"/>
  <c r="AL175" i="75" s="1"/>
  <c r="AI175" i="75"/>
  <c r="AJ175" i="75" s="1"/>
  <c r="AG175" i="75"/>
  <c r="AH175" i="75" s="1"/>
  <c r="AE175" i="75"/>
  <c r="AF175" i="75" s="1"/>
  <c r="AC175" i="75"/>
  <c r="AD175" i="75" s="1"/>
  <c r="AA175" i="75"/>
  <c r="AB175" i="75" s="1"/>
  <c r="Y175" i="75"/>
  <c r="Z175" i="75" s="1"/>
  <c r="W175" i="75"/>
  <c r="X175" i="75" s="1"/>
  <c r="U175" i="75"/>
  <c r="V175" i="75" s="1"/>
  <c r="S175" i="75"/>
  <c r="T175" i="75" s="1"/>
  <c r="Q175" i="75"/>
  <c r="R175" i="75" s="1"/>
  <c r="P175" i="75"/>
  <c r="AM174" i="75"/>
  <c r="AN174" i="75" s="1"/>
  <c r="AK174" i="75"/>
  <c r="AL174" i="75" s="1"/>
  <c r="AI174" i="75"/>
  <c r="AJ174" i="75" s="1"/>
  <c r="AG174" i="75"/>
  <c r="AH174" i="75" s="1"/>
  <c r="AE174" i="75"/>
  <c r="AF174" i="75" s="1"/>
  <c r="AC174" i="75"/>
  <c r="AD174" i="75" s="1"/>
  <c r="AA174" i="75"/>
  <c r="AB174" i="75" s="1"/>
  <c r="Y174" i="75"/>
  <c r="Z174" i="75" s="1"/>
  <c r="W174" i="75"/>
  <c r="X174" i="75" s="1"/>
  <c r="U174" i="75"/>
  <c r="V174" i="75" s="1"/>
  <c r="S174" i="75"/>
  <c r="T174" i="75" s="1"/>
  <c r="Q174" i="75"/>
  <c r="R174" i="75" s="1"/>
  <c r="P174" i="75"/>
  <c r="AM173" i="75"/>
  <c r="AN173" i="75" s="1"/>
  <c r="AK173" i="75"/>
  <c r="AL173" i="75" s="1"/>
  <c r="AI173" i="75"/>
  <c r="AJ173" i="75" s="1"/>
  <c r="AG173" i="75"/>
  <c r="AH173" i="75" s="1"/>
  <c r="AE173" i="75"/>
  <c r="AF173" i="75" s="1"/>
  <c r="AC173" i="75"/>
  <c r="AD173" i="75" s="1"/>
  <c r="AA173" i="75"/>
  <c r="AB173" i="75" s="1"/>
  <c r="Y173" i="75"/>
  <c r="Z173" i="75" s="1"/>
  <c r="W173" i="75"/>
  <c r="X173" i="75" s="1"/>
  <c r="U173" i="75"/>
  <c r="V173" i="75" s="1"/>
  <c r="S173" i="75"/>
  <c r="T173" i="75" s="1"/>
  <c r="Q173" i="75"/>
  <c r="R173" i="75" s="1"/>
  <c r="P173" i="75"/>
  <c r="AM172" i="75"/>
  <c r="AN172" i="75" s="1"/>
  <c r="AK172" i="75"/>
  <c r="AL172" i="75" s="1"/>
  <c r="AI172" i="75"/>
  <c r="AJ172" i="75" s="1"/>
  <c r="AG172" i="75"/>
  <c r="AH172" i="75" s="1"/>
  <c r="AE172" i="75"/>
  <c r="AF172" i="75" s="1"/>
  <c r="AC172" i="75"/>
  <c r="AD172" i="75" s="1"/>
  <c r="AA172" i="75"/>
  <c r="AB172" i="75" s="1"/>
  <c r="Y172" i="75"/>
  <c r="Z172" i="75" s="1"/>
  <c r="W172" i="75"/>
  <c r="X172" i="75" s="1"/>
  <c r="U172" i="75"/>
  <c r="V172" i="75" s="1"/>
  <c r="S172" i="75"/>
  <c r="T172" i="75" s="1"/>
  <c r="Q172" i="75"/>
  <c r="R172" i="75" s="1"/>
  <c r="P172" i="75"/>
  <c r="AM171" i="75"/>
  <c r="AN171" i="75" s="1"/>
  <c r="AK171" i="75"/>
  <c r="AL171" i="75" s="1"/>
  <c r="AI171" i="75"/>
  <c r="AJ171" i="75" s="1"/>
  <c r="AG171" i="75"/>
  <c r="AH171" i="75" s="1"/>
  <c r="AE171" i="75"/>
  <c r="AF171" i="75" s="1"/>
  <c r="AC171" i="75"/>
  <c r="AD171" i="75" s="1"/>
  <c r="AA171" i="75"/>
  <c r="AB171" i="75" s="1"/>
  <c r="Y171" i="75"/>
  <c r="Z171" i="75" s="1"/>
  <c r="W171" i="75"/>
  <c r="X171" i="75" s="1"/>
  <c r="U171" i="75"/>
  <c r="V171" i="75" s="1"/>
  <c r="S171" i="75"/>
  <c r="T171" i="75" s="1"/>
  <c r="Q171" i="75"/>
  <c r="R171" i="75" s="1"/>
  <c r="P171" i="75"/>
  <c r="AM170" i="75"/>
  <c r="AN170" i="75" s="1"/>
  <c r="AK170" i="75"/>
  <c r="AL170" i="75" s="1"/>
  <c r="AI170" i="75"/>
  <c r="AJ170" i="75" s="1"/>
  <c r="AG170" i="75"/>
  <c r="AH170" i="75" s="1"/>
  <c r="AE170" i="75"/>
  <c r="AF170" i="75" s="1"/>
  <c r="AC170" i="75"/>
  <c r="AD170" i="75" s="1"/>
  <c r="AA170" i="75"/>
  <c r="AB170" i="75" s="1"/>
  <c r="Y170" i="75"/>
  <c r="Z170" i="75" s="1"/>
  <c r="W170" i="75"/>
  <c r="X170" i="75" s="1"/>
  <c r="U170" i="75"/>
  <c r="V170" i="75" s="1"/>
  <c r="S170" i="75"/>
  <c r="T170" i="75" s="1"/>
  <c r="Q170" i="75"/>
  <c r="R170" i="75" s="1"/>
  <c r="P170" i="75"/>
  <c r="AM169" i="75"/>
  <c r="AN169" i="75" s="1"/>
  <c r="AK169" i="75"/>
  <c r="AL169" i="75" s="1"/>
  <c r="AI169" i="75"/>
  <c r="AJ169" i="75" s="1"/>
  <c r="AG169" i="75"/>
  <c r="AH169" i="75" s="1"/>
  <c r="AE169" i="75"/>
  <c r="AF169" i="75" s="1"/>
  <c r="AC169" i="75"/>
  <c r="AD169" i="75" s="1"/>
  <c r="AA169" i="75"/>
  <c r="AB169" i="75" s="1"/>
  <c r="Y169" i="75"/>
  <c r="Z169" i="75" s="1"/>
  <c r="W169" i="75"/>
  <c r="X169" i="75" s="1"/>
  <c r="U169" i="75"/>
  <c r="V169" i="75" s="1"/>
  <c r="S169" i="75"/>
  <c r="T169" i="75" s="1"/>
  <c r="Q169" i="75"/>
  <c r="R169" i="75" s="1"/>
  <c r="P169" i="75"/>
  <c r="AM168" i="75"/>
  <c r="AN168" i="75" s="1"/>
  <c r="AK168" i="75"/>
  <c r="AL168" i="75" s="1"/>
  <c r="AI168" i="75"/>
  <c r="AJ168" i="75" s="1"/>
  <c r="AG168" i="75"/>
  <c r="AH168" i="75" s="1"/>
  <c r="AE168" i="75"/>
  <c r="AF168" i="75" s="1"/>
  <c r="AC168" i="75"/>
  <c r="AD168" i="75" s="1"/>
  <c r="AA168" i="75"/>
  <c r="AB168" i="75" s="1"/>
  <c r="Y168" i="75"/>
  <c r="Z168" i="75" s="1"/>
  <c r="W168" i="75"/>
  <c r="X168" i="75" s="1"/>
  <c r="U168" i="75"/>
  <c r="V168" i="75" s="1"/>
  <c r="S168" i="75"/>
  <c r="T168" i="75" s="1"/>
  <c r="Q168" i="75"/>
  <c r="R168" i="75" s="1"/>
  <c r="P168" i="75"/>
  <c r="AM167" i="75"/>
  <c r="AN167" i="75" s="1"/>
  <c r="AK167" i="75"/>
  <c r="AL167" i="75" s="1"/>
  <c r="AI167" i="75"/>
  <c r="AJ167" i="75" s="1"/>
  <c r="AG167" i="75"/>
  <c r="AH167" i="75" s="1"/>
  <c r="AE167" i="75"/>
  <c r="AF167" i="75" s="1"/>
  <c r="AC167" i="75"/>
  <c r="AD167" i="75" s="1"/>
  <c r="AA167" i="75"/>
  <c r="AB167" i="75" s="1"/>
  <c r="Y167" i="75"/>
  <c r="Z167" i="75" s="1"/>
  <c r="W167" i="75"/>
  <c r="X167" i="75" s="1"/>
  <c r="U167" i="75"/>
  <c r="V167" i="75" s="1"/>
  <c r="S167" i="75"/>
  <c r="T167" i="75" s="1"/>
  <c r="Q167" i="75"/>
  <c r="R167" i="75" s="1"/>
  <c r="P167" i="75"/>
  <c r="AM166" i="75"/>
  <c r="AN166" i="75" s="1"/>
  <c r="AK166" i="75"/>
  <c r="AL166" i="75" s="1"/>
  <c r="AI166" i="75"/>
  <c r="AJ166" i="75" s="1"/>
  <c r="AG166" i="75"/>
  <c r="AH166" i="75" s="1"/>
  <c r="AE166" i="75"/>
  <c r="AF166" i="75" s="1"/>
  <c r="AC166" i="75"/>
  <c r="AD166" i="75" s="1"/>
  <c r="AA166" i="75"/>
  <c r="AB166" i="75" s="1"/>
  <c r="Y166" i="75"/>
  <c r="Z166" i="75" s="1"/>
  <c r="W166" i="75"/>
  <c r="X166" i="75" s="1"/>
  <c r="U166" i="75"/>
  <c r="V166" i="75" s="1"/>
  <c r="S166" i="75"/>
  <c r="T166" i="75" s="1"/>
  <c r="Q166" i="75"/>
  <c r="R166" i="75" s="1"/>
  <c r="P166" i="75"/>
  <c r="AM165" i="75"/>
  <c r="AN165" i="75" s="1"/>
  <c r="AK165" i="75"/>
  <c r="AL165" i="75" s="1"/>
  <c r="AI165" i="75"/>
  <c r="AJ165" i="75" s="1"/>
  <c r="AG165" i="75"/>
  <c r="AH165" i="75" s="1"/>
  <c r="AE165" i="75"/>
  <c r="AF165" i="75" s="1"/>
  <c r="AC165" i="75"/>
  <c r="AD165" i="75" s="1"/>
  <c r="AA165" i="75"/>
  <c r="AB165" i="75" s="1"/>
  <c r="Y165" i="75"/>
  <c r="Z165" i="75" s="1"/>
  <c r="W165" i="75"/>
  <c r="X165" i="75" s="1"/>
  <c r="U165" i="75"/>
  <c r="V165" i="75" s="1"/>
  <c r="S165" i="75"/>
  <c r="T165" i="75" s="1"/>
  <c r="Q165" i="75"/>
  <c r="R165" i="75" s="1"/>
  <c r="P165" i="75"/>
  <c r="AM164" i="75"/>
  <c r="AN164" i="75" s="1"/>
  <c r="AK164" i="75"/>
  <c r="AL164" i="75" s="1"/>
  <c r="AI164" i="75"/>
  <c r="AJ164" i="75" s="1"/>
  <c r="AG164" i="75"/>
  <c r="AH164" i="75" s="1"/>
  <c r="AE164" i="75"/>
  <c r="AF164" i="75" s="1"/>
  <c r="AC164" i="75"/>
  <c r="AD164" i="75" s="1"/>
  <c r="AA164" i="75"/>
  <c r="AB164" i="75" s="1"/>
  <c r="Y164" i="75"/>
  <c r="Z164" i="75" s="1"/>
  <c r="W164" i="75"/>
  <c r="X164" i="75" s="1"/>
  <c r="U164" i="75"/>
  <c r="V164" i="75" s="1"/>
  <c r="S164" i="75"/>
  <c r="T164" i="75" s="1"/>
  <c r="Q164" i="75"/>
  <c r="R164" i="75" s="1"/>
  <c r="P164" i="75"/>
  <c r="AM163" i="75"/>
  <c r="AN163" i="75" s="1"/>
  <c r="AK163" i="75"/>
  <c r="AL163" i="75" s="1"/>
  <c r="AI163" i="75"/>
  <c r="AJ163" i="75" s="1"/>
  <c r="AG163" i="75"/>
  <c r="AH163" i="75" s="1"/>
  <c r="AE163" i="75"/>
  <c r="AF163" i="75" s="1"/>
  <c r="AC163" i="75"/>
  <c r="AD163" i="75" s="1"/>
  <c r="AA163" i="75"/>
  <c r="AB163" i="75" s="1"/>
  <c r="Y163" i="75"/>
  <c r="Z163" i="75" s="1"/>
  <c r="W163" i="75"/>
  <c r="X163" i="75" s="1"/>
  <c r="U163" i="75"/>
  <c r="V163" i="75" s="1"/>
  <c r="S163" i="75"/>
  <c r="T163" i="75" s="1"/>
  <c r="Q163" i="75"/>
  <c r="R163" i="75" s="1"/>
  <c r="P163" i="75"/>
  <c r="AM162" i="75"/>
  <c r="AN162" i="75" s="1"/>
  <c r="AK162" i="75"/>
  <c r="AL162" i="75" s="1"/>
  <c r="AI162" i="75"/>
  <c r="AJ162" i="75" s="1"/>
  <c r="AG162" i="75"/>
  <c r="AH162" i="75" s="1"/>
  <c r="AE162" i="75"/>
  <c r="AF162" i="75" s="1"/>
  <c r="AC162" i="75"/>
  <c r="AD162" i="75" s="1"/>
  <c r="AA162" i="75"/>
  <c r="AB162" i="75" s="1"/>
  <c r="Y162" i="75"/>
  <c r="Z162" i="75" s="1"/>
  <c r="W162" i="75"/>
  <c r="X162" i="75" s="1"/>
  <c r="U162" i="75"/>
  <c r="V162" i="75" s="1"/>
  <c r="S162" i="75"/>
  <c r="T162" i="75" s="1"/>
  <c r="Q162" i="75"/>
  <c r="R162" i="75" s="1"/>
  <c r="P162" i="75"/>
  <c r="AM161" i="75"/>
  <c r="AN161" i="75" s="1"/>
  <c r="AK161" i="75"/>
  <c r="AL161" i="75" s="1"/>
  <c r="AI161" i="75"/>
  <c r="AJ161" i="75" s="1"/>
  <c r="AG161" i="75"/>
  <c r="AH161" i="75" s="1"/>
  <c r="AE161" i="75"/>
  <c r="AF161" i="75" s="1"/>
  <c r="AC161" i="75"/>
  <c r="AD161" i="75" s="1"/>
  <c r="AA161" i="75"/>
  <c r="AB161" i="75" s="1"/>
  <c r="Y161" i="75"/>
  <c r="Z161" i="75" s="1"/>
  <c r="W161" i="75"/>
  <c r="X161" i="75" s="1"/>
  <c r="U161" i="75"/>
  <c r="V161" i="75" s="1"/>
  <c r="S161" i="75"/>
  <c r="T161" i="75" s="1"/>
  <c r="Q161" i="75"/>
  <c r="R161" i="75" s="1"/>
  <c r="P161" i="75"/>
  <c r="AM160" i="75"/>
  <c r="AN160" i="75" s="1"/>
  <c r="AK160" i="75"/>
  <c r="AL160" i="75" s="1"/>
  <c r="AI160" i="75"/>
  <c r="AJ160" i="75" s="1"/>
  <c r="AG160" i="75"/>
  <c r="AH160" i="75" s="1"/>
  <c r="AE160" i="75"/>
  <c r="AF160" i="75" s="1"/>
  <c r="AC160" i="75"/>
  <c r="AD160" i="75" s="1"/>
  <c r="AA160" i="75"/>
  <c r="AB160" i="75" s="1"/>
  <c r="Y160" i="75"/>
  <c r="Z160" i="75" s="1"/>
  <c r="W160" i="75"/>
  <c r="X160" i="75" s="1"/>
  <c r="U160" i="75"/>
  <c r="V160" i="75" s="1"/>
  <c r="S160" i="75"/>
  <c r="T160" i="75" s="1"/>
  <c r="Q160" i="75"/>
  <c r="R160" i="75" s="1"/>
  <c r="P160" i="75"/>
  <c r="AM159" i="75"/>
  <c r="AN159" i="75" s="1"/>
  <c r="AK159" i="75"/>
  <c r="AL159" i="75" s="1"/>
  <c r="AI159" i="75"/>
  <c r="AJ159" i="75" s="1"/>
  <c r="AG159" i="75"/>
  <c r="AH159" i="75" s="1"/>
  <c r="AE159" i="75"/>
  <c r="AF159" i="75" s="1"/>
  <c r="AC159" i="75"/>
  <c r="AD159" i="75" s="1"/>
  <c r="AA159" i="75"/>
  <c r="AB159" i="75" s="1"/>
  <c r="Y159" i="75"/>
  <c r="Z159" i="75" s="1"/>
  <c r="W159" i="75"/>
  <c r="X159" i="75" s="1"/>
  <c r="U159" i="75"/>
  <c r="V159" i="75" s="1"/>
  <c r="S159" i="75"/>
  <c r="T159" i="75" s="1"/>
  <c r="Q159" i="75"/>
  <c r="R159" i="75" s="1"/>
  <c r="P159" i="75"/>
  <c r="AM158" i="75"/>
  <c r="AN158" i="75" s="1"/>
  <c r="AK158" i="75"/>
  <c r="AL158" i="75" s="1"/>
  <c r="AI158" i="75"/>
  <c r="AJ158" i="75" s="1"/>
  <c r="AG158" i="75"/>
  <c r="AH158" i="75" s="1"/>
  <c r="AE158" i="75"/>
  <c r="AF158" i="75" s="1"/>
  <c r="AC158" i="75"/>
  <c r="AD158" i="75" s="1"/>
  <c r="AA158" i="75"/>
  <c r="AB158" i="75" s="1"/>
  <c r="Y158" i="75"/>
  <c r="Z158" i="75" s="1"/>
  <c r="W158" i="75"/>
  <c r="X158" i="75" s="1"/>
  <c r="U158" i="75"/>
  <c r="V158" i="75" s="1"/>
  <c r="S158" i="75"/>
  <c r="T158" i="75" s="1"/>
  <c r="Q158" i="75"/>
  <c r="R158" i="75" s="1"/>
  <c r="P158" i="75"/>
  <c r="AM157" i="75"/>
  <c r="AN157" i="75" s="1"/>
  <c r="AK157" i="75"/>
  <c r="AL157" i="75" s="1"/>
  <c r="AI157" i="75"/>
  <c r="AJ157" i="75" s="1"/>
  <c r="AG157" i="75"/>
  <c r="AH157" i="75" s="1"/>
  <c r="AE157" i="75"/>
  <c r="AF157" i="75" s="1"/>
  <c r="AC157" i="75"/>
  <c r="AD157" i="75" s="1"/>
  <c r="AA157" i="75"/>
  <c r="AB157" i="75" s="1"/>
  <c r="Y157" i="75"/>
  <c r="Z157" i="75" s="1"/>
  <c r="W157" i="75"/>
  <c r="X157" i="75" s="1"/>
  <c r="U157" i="75"/>
  <c r="V157" i="75" s="1"/>
  <c r="S157" i="75"/>
  <c r="T157" i="75" s="1"/>
  <c r="Q157" i="75"/>
  <c r="R157" i="75" s="1"/>
  <c r="P157" i="75"/>
  <c r="AM156" i="75"/>
  <c r="AN156" i="75" s="1"/>
  <c r="AK156" i="75"/>
  <c r="AL156" i="75" s="1"/>
  <c r="AI156" i="75"/>
  <c r="AJ156" i="75" s="1"/>
  <c r="AG156" i="75"/>
  <c r="AH156" i="75" s="1"/>
  <c r="AE156" i="75"/>
  <c r="AF156" i="75" s="1"/>
  <c r="AC156" i="75"/>
  <c r="AD156" i="75" s="1"/>
  <c r="AA156" i="75"/>
  <c r="AB156" i="75" s="1"/>
  <c r="Y156" i="75"/>
  <c r="Z156" i="75" s="1"/>
  <c r="W156" i="75"/>
  <c r="X156" i="75" s="1"/>
  <c r="U156" i="75"/>
  <c r="V156" i="75" s="1"/>
  <c r="S156" i="75"/>
  <c r="T156" i="75" s="1"/>
  <c r="Q156" i="75"/>
  <c r="R156" i="75" s="1"/>
  <c r="P156" i="75"/>
  <c r="AM155" i="75"/>
  <c r="AN155" i="75" s="1"/>
  <c r="AK155" i="75"/>
  <c r="AL155" i="75" s="1"/>
  <c r="AI155" i="75"/>
  <c r="AJ155" i="75" s="1"/>
  <c r="AG155" i="75"/>
  <c r="AH155" i="75" s="1"/>
  <c r="AE155" i="75"/>
  <c r="AF155" i="75" s="1"/>
  <c r="AC155" i="75"/>
  <c r="AD155" i="75" s="1"/>
  <c r="AA155" i="75"/>
  <c r="AB155" i="75" s="1"/>
  <c r="Y155" i="75"/>
  <c r="Z155" i="75" s="1"/>
  <c r="W155" i="75"/>
  <c r="X155" i="75" s="1"/>
  <c r="U155" i="75"/>
  <c r="V155" i="75" s="1"/>
  <c r="S155" i="75"/>
  <c r="T155" i="75" s="1"/>
  <c r="Q155" i="75"/>
  <c r="R155" i="75" s="1"/>
  <c r="P155" i="75"/>
  <c r="AM154" i="75"/>
  <c r="AN154" i="75" s="1"/>
  <c r="AK154" i="75"/>
  <c r="AL154" i="75" s="1"/>
  <c r="AI154" i="75"/>
  <c r="AJ154" i="75" s="1"/>
  <c r="AG154" i="75"/>
  <c r="AH154" i="75" s="1"/>
  <c r="AE154" i="75"/>
  <c r="AF154" i="75" s="1"/>
  <c r="AC154" i="75"/>
  <c r="AD154" i="75" s="1"/>
  <c r="AA154" i="75"/>
  <c r="AB154" i="75" s="1"/>
  <c r="Y154" i="75"/>
  <c r="Z154" i="75" s="1"/>
  <c r="W154" i="75"/>
  <c r="X154" i="75" s="1"/>
  <c r="U154" i="75"/>
  <c r="V154" i="75" s="1"/>
  <c r="S154" i="75"/>
  <c r="T154" i="75" s="1"/>
  <c r="Q154" i="75"/>
  <c r="R154" i="75" s="1"/>
  <c r="P154" i="75"/>
  <c r="AM153" i="75"/>
  <c r="AN153" i="75" s="1"/>
  <c r="AK153" i="75"/>
  <c r="AL153" i="75" s="1"/>
  <c r="AI153" i="75"/>
  <c r="AJ153" i="75" s="1"/>
  <c r="AG153" i="75"/>
  <c r="AH153" i="75" s="1"/>
  <c r="AE153" i="75"/>
  <c r="AF153" i="75" s="1"/>
  <c r="AC153" i="75"/>
  <c r="AD153" i="75" s="1"/>
  <c r="AA153" i="75"/>
  <c r="AB153" i="75" s="1"/>
  <c r="Y153" i="75"/>
  <c r="Z153" i="75" s="1"/>
  <c r="W153" i="75"/>
  <c r="X153" i="75" s="1"/>
  <c r="U153" i="75"/>
  <c r="V153" i="75" s="1"/>
  <c r="S153" i="75"/>
  <c r="T153" i="75" s="1"/>
  <c r="Q153" i="75"/>
  <c r="R153" i="75" s="1"/>
  <c r="P153" i="75"/>
  <c r="AM152" i="75"/>
  <c r="AN152" i="75" s="1"/>
  <c r="AK152" i="75"/>
  <c r="AL152" i="75" s="1"/>
  <c r="AI152" i="75"/>
  <c r="AJ152" i="75" s="1"/>
  <c r="AG152" i="75"/>
  <c r="AH152" i="75" s="1"/>
  <c r="AE152" i="75"/>
  <c r="AF152" i="75" s="1"/>
  <c r="AC152" i="75"/>
  <c r="AD152" i="75" s="1"/>
  <c r="AA152" i="75"/>
  <c r="AB152" i="75" s="1"/>
  <c r="Y152" i="75"/>
  <c r="Z152" i="75" s="1"/>
  <c r="W152" i="75"/>
  <c r="X152" i="75" s="1"/>
  <c r="U152" i="75"/>
  <c r="V152" i="75" s="1"/>
  <c r="S152" i="75"/>
  <c r="T152" i="75" s="1"/>
  <c r="Q152" i="75"/>
  <c r="R152" i="75" s="1"/>
  <c r="P152" i="75"/>
  <c r="AM151" i="75"/>
  <c r="AN151" i="75" s="1"/>
  <c r="AK151" i="75"/>
  <c r="AL151" i="75" s="1"/>
  <c r="AI151" i="75"/>
  <c r="AJ151" i="75" s="1"/>
  <c r="AG151" i="75"/>
  <c r="AH151" i="75" s="1"/>
  <c r="AE151" i="75"/>
  <c r="AF151" i="75" s="1"/>
  <c r="AC151" i="75"/>
  <c r="AD151" i="75" s="1"/>
  <c r="AA151" i="75"/>
  <c r="AB151" i="75" s="1"/>
  <c r="Y151" i="75"/>
  <c r="Z151" i="75" s="1"/>
  <c r="W151" i="75"/>
  <c r="X151" i="75" s="1"/>
  <c r="U151" i="75"/>
  <c r="V151" i="75" s="1"/>
  <c r="S151" i="75"/>
  <c r="T151" i="75" s="1"/>
  <c r="Q151" i="75"/>
  <c r="R151" i="75" s="1"/>
  <c r="P151" i="75"/>
  <c r="AM150" i="75"/>
  <c r="AN150" i="75" s="1"/>
  <c r="AK150" i="75"/>
  <c r="AL150" i="75" s="1"/>
  <c r="AI150" i="75"/>
  <c r="AJ150" i="75" s="1"/>
  <c r="AG150" i="75"/>
  <c r="AH150" i="75" s="1"/>
  <c r="AE150" i="75"/>
  <c r="AF150" i="75" s="1"/>
  <c r="AC150" i="75"/>
  <c r="AD150" i="75" s="1"/>
  <c r="AA150" i="75"/>
  <c r="AB150" i="75" s="1"/>
  <c r="Y150" i="75"/>
  <c r="Z150" i="75" s="1"/>
  <c r="W150" i="75"/>
  <c r="X150" i="75" s="1"/>
  <c r="U150" i="75"/>
  <c r="V150" i="75" s="1"/>
  <c r="S150" i="75"/>
  <c r="T150" i="75" s="1"/>
  <c r="Q150" i="75"/>
  <c r="R150" i="75" s="1"/>
  <c r="P150" i="75"/>
  <c r="AM149" i="75"/>
  <c r="AN149" i="75" s="1"/>
  <c r="AK149" i="75"/>
  <c r="AL149" i="75" s="1"/>
  <c r="AI149" i="75"/>
  <c r="AJ149" i="75" s="1"/>
  <c r="AG149" i="75"/>
  <c r="AH149" i="75" s="1"/>
  <c r="AE149" i="75"/>
  <c r="AF149" i="75" s="1"/>
  <c r="AC149" i="75"/>
  <c r="AD149" i="75" s="1"/>
  <c r="AA149" i="75"/>
  <c r="AB149" i="75" s="1"/>
  <c r="Z149" i="75"/>
  <c r="Y149" i="75"/>
  <c r="W149" i="75"/>
  <c r="X149" i="75" s="1"/>
  <c r="U149" i="75"/>
  <c r="V149" i="75" s="1"/>
  <c r="S149" i="75"/>
  <c r="T149" i="75" s="1"/>
  <c r="Q149" i="75"/>
  <c r="R149" i="75" s="1"/>
  <c r="P149" i="75"/>
  <c r="AM148" i="75"/>
  <c r="AN148" i="75" s="1"/>
  <c r="AK148" i="75"/>
  <c r="AL148" i="75" s="1"/>
  <c r="AI148" i="75"/>
  <c r="AJ148" i="75" s="1"/>
  <c r="AG148" i="75"/>
  <c r="AH148" i="75" s="1"/>
  <c r="AE148" i="75"/>
  <c r="AF148" i="75" s="1"/>
  <c r="AC148" i="75"/>
  <c r="AD148" i="75" s="1"/>
  <c r="AA148" i="75"/>
  <c r="AB148" i="75" s="1"/>
  <c r="Y148" i="75"/>
  <c r="Z148" i="75" s="1"/>
  <c r="W148" i="75"/>
  <c r="X148" i="75" s="1"/>
  <c r="U148" i="75"/>
  <c r="V148" i="75" s="1"/>
  <c r="S148" i="75"/>
  <c r="T148" i="75" s="1"/>
  <c r="Q148" i="75"/>
  <c r="R148" i="75" s="1"/>
  <c r="P148" i="75"/>
  <c r="AM147" i="75"/>
  <c r="AN147" i="75" s="1"/>
  <c r="AK147" i="75"/>
  <c r="AL147" i="75" s="1"/>
  <c r="AI147" i="75"/>
  <c r="AJ147" i="75" s="1"/>
  <c r="AG147" i="75"/>
  <c r="AH147" i="75" s="1"/>
  <c r="AE147" i="75"/>
  <c r="AF147" i="75" s="1"/>
  <c r="AC147" i="75"/>
  <c r="AD147" i="75" s="1"/>
  <c r="AA147" i="75"/>
  <c r="AB147" i="75" s="1"/>
  <c r="Y147" i="75"/>
  <c r="Z147" i="75" s="1"/>
  <c r="W147" i="75"/>
  <c r="X147" i="75" s="1"/>
  <c r="U147" i="75"/>
  <c r="V147" i="75" s="1"/>
  <c r="S147" i="75"/>
  <c r="T147" i="75" s="1"/>
  <c r="Q147" i="75"/>
  <c r="R147" i="75" s="1"/>
  <c r="P147" i="75"/>
  <c r="AM146" i="75"/>
  <c r="AN146" i="75" s="1"/>
  <c r="AK146" i="75"/>
  <c r="AL146" i="75" s="1"/>
  <c r="AI146" i="75"/>
  <c r="AJ146" i="75" s="1"/>
  <c r="AG146" i="75"/>
  <c r="AH146" i="75" s="1"/>
  <c r="AE146" i="75"/>
  <c r="AF146" i="75" s="1"/>
  <c r="AC146" i="75"/>
  <c r="AD146" i="75" s="1"/>
  <c r="AA146" i="75"/>
  <c r="AB146" i="75" s="1"/>
  <c r="Y146" i="75"/>
  <c r="Z146" i="75" s="1"/>
  <c r="W146" i="75"/>
  <c r="X146" i="75" s="1"/>
  <c r="U146" i="75"/>
  <c r="V146" i="75" s="1"/>
  <c r="S146" i="75"/>
  <c r="T146" i="75" s="1"/>
  <c r="Q146" i="75"/>
  <c r="R146" i="75" s="1"/>
  <c r="P146" i="75"/>
  <c r="AM145" i="75"/>
  <c r="AN145" i="75" s="1"/>
  <c r="AK145" i="75"/>
  <c r="AL145" i="75" s="1"/>
  <c r="AI145" i="75"/>
  <c r="AJ145" i="75" s="1"/>
  <c r="AG145" i="75"/>
  <c r="AH145" i="75" s="1"/>
  <c r="AE145" i="75"/>
  <c r="AF145" i="75" s="1"/>
  <c r="AC145" i="75"/>
  <c r="AD145" i="75" s="1"/>
  <c r="AA145" i="75"/>
  <c r="AB145" i="75" s="1"/>
  <c r="Y145" i="75"/>
  <c r="Z145" i="75" s="1"/>
  <c r="W145" i="75"/>
  <c r="X145" i="75" s="1"/>
  <c r="U145" i="75"/>
  <c r="V145" i="75" s="1"/>
  <c r="S145" i="75"/>
  <c r="T145" i="75" s="1"/>
  <c r="Q145" i="75"/>
  <c r="R145" i="75" s="1"/>
  <c r="P145" i="75"/>
  <c r="AM144" i="75"/>
  <c r="AN144" i="75" s="1"/>
  <c r="AK144" i="75"/>
  <c r="AL144" i="75" s="1"/>
  <c r="AI144" i="75"/>
  <c r="AJ144" i="75" s="1"/>
  <c r="AG144" i="75"/>
  <c r="AH144" i="75" s="1"/>
  <c r="AE144" i="75"/>
  <c r="AF144" i="75" s="1"/>
  <c r="AC144" i="75"/>
  <c r="AD144" i="75" s="1"/>
  <c r="AA144" i="75"/>
  <c r="AB144" i="75" s="1"/>
  <c r="Y144" i="75"/>
  <c r="Z144" i="75" s="1"/>
  <c r="W144" i="75"/>
  <c r="X144" i="75" s="1"/>
  <c r="U144" i="75"/>
  <c r="V144" i="75" s="1"/>
  <c r="S144" i="75"/>
  <c r="T144" i="75" s="1"/>
  <c r="Q144" i="75"/>
  <c r="R144" i="75" s="1"/>
  <c r="P144" i="75"/>
  <c r="AM143" i="75"/>
  <c r="AN143" i="75" s="1"/>
  <c r="AK143" i="75"/>
  <c r="AL143" i="75" s="1"/>
  <c r="AI143" i="75"/>
  <c r="AJ143" i="75" s="1"/>
  <c r="AG143" i="75"/>
  <c r="AH143" i="75" s="1"/>
  <c r="AE143" i="75"/>
  <c r="AF143" i="75" s="1"/>
  <c r="AC143" i="75"/>
  <c r="AD143" i="75" s="1"/>
  <c r="AA143" i="75"/>
  <c r="AB143" i="75" s="1"/>
  <c r="Y143" i="75"/>
  <c r="Z143" i="75" s="1"/>
  <c r="W143" i="75"/>
  <c r="X143" i="75" s="1"/>
  <c r="U143" i="75"/>
  <c r="V143" i="75" s="1"/>
  <c r="S143" i="75"/>
  <c r="T143" i="75" s="1"/>
  <c r="Q143" i="75"/>
  <c r="R143" i="75" s="1"/>
  <c r="P143" i="75"/>
  <c r="AM142" i="75"/>
  <c r="AN142" i="75" s="1"/>
  <c r="AK142" i="75"/>
  <c r="AL142" i="75" s="1"/>
  <c r="AI142" i="75"/>
  <c r="AJ142" i="75" s="1"/>
  <c r="AG142" i="75"/>
  <c r="AH142" i="75" s="1"/>
  <c r="AE142" i="75"/>
  <c r="AF142" i="75" s="1"/>
  <c r="AC142" i="75"/>
  <c r="AD142" i="75" s="1"/>
  <c r="AA142" i="75"/>
  <c r="AB142" i="75" s="1"/>
  <c r="Y142" i="75"/>
  <c r="Z142" i="75" s="1"/>
  <c r="W142" i="75"/>
  <c r="X142" i="75" s="1"/>
  <c r="U142" i="75"/>
  <c r="V142" i="75" s="1"/>
  <c r="S142" i="75"/>
  <c r="T142" i="75" s="1"/>
  <c r="Q142" i="75"/>
  <c r="R142" i="75" s="1"/>
  <c r="P142" i="75"/>
  <c r="AM141" i="75"/>
  <c r="AN141" i="75" s="1"/>
  <c r="AK141" i="75"/>
  <c r="AL141" i="75" s="1"/>
  <c r="AI141" i="75"/>
  <c r="AJ141" i="75" s="1"/>
  <c r="AG141" i="75"/>
  <c r="AH141" i="75" s="1"/>
  <c r="AE141" i="75"/>
  <c r="AF141" i="75" s="1"/>
  <c r="AC141" i="75"/>
  <c r="AD141" i="75" s="1"/>
  <c r="AA141" i="75"/>
  <c r="AB141" i="75" s="1"/>
  <c r="Y141" i="75"/>
  <c r="Z141" i="75" s="1"/>
  <c r="W141" i="75"/>
  <c r="X141" i="75" s="1"/>
  <c r="U141" i="75"/>
  <c r="V141" i="75" s="1"/>
  <c r="S141" i="75"/>
  <c r="T141" i="75" s="1"/>
  <c r="Q141" i="75"/>
  <c r="R141" i="75" s="1"/>
  <c r="P141" i="75"/>
  <c r="AM140" i="75"/>
  <c r="AN140" i="75" s="1"/>
  <c r="AK140" i="75"/>
  <c r="AL140" i="75" s="1"/>
  <c r="AI140" i="75"/>
  <c r="AJ140" i="75" s="1"/>
  <c r="AG140" i="75"/>
  <c r="AH140" i="75" s="1"/>
  <c r="AE140" i="75"/>
  <c r="AF140" i="75" s="1"/>
  <c r="AC140" i="75"/>
  <c r="AD140" i="75" s="1"/>
  <c r="AA140" i="75"/>
  <c r="AB140" i="75" s="1"/>
  <c r="Y140" i="75"/>
  <c r="Z140" i="75" s="1"/>
  <c r="W140" i="75"/>
  <c r="X140" i="75" s="1"/>
  <c r="U140" i="75"/>
  <c r="V140" i="75" s="1"/>
  <c r="S140" i="75"/>
  <c r="T140" i="75" s="1"/>
  <c r="Q140" i="75"/>
  <c r="R140" i="75" s="1"/>
  <c r="P140" i="75"/>
  <c r="AM139" i="75"/>
  <c r="AN139" i="75" s="1"/>
  <c r="AK139" i="75"/>
  <c r="AL139" i="75" s="1"/>
  <c r="AI139" i="75"/>
  <c r="AJ139" i="75" s="1"/>
  <c r="AG139" i="75"/>
  <c r="AH139" i="75" s="1"/>
  <c r="AE139" i="75"/>
  <c r="AF139" i="75" s="1"/>
  <c r="AC139" i="75"/>
  <c r="AD139" i="75" s="1"/>
  <c r="AA139" i="75"/>
  <c r="AB139" i="75" s="1"/>
  <c r="Y139" i="75"/>
  <c r="Z139" i="75" s="1"/>
  <c r="W139" i="75"/>
  <c r="X139" i="75" s="1"/>
  <c r="U139" i="75"/>
  <c r="V139" i="75" s="1"/>
  <c r="S139" i="75"/>
  <c r="T139" i="75" s="1"/>
  <c r="Q139" i="75"/>
  <c r="R139" i="75" s="1"/>
  <c r="P139" i="75"/>
  <c r="AM138" i="75"/>
  <c r="AN138" i="75" s="1"/>
  <c r="AK138" i="75"/>
  <c r="AL138" i="75" s="1"/>
  <c r="AI138" i="75"/>
  <c r="AJ138" i="75" s="1"/>
  <c r="AG138" i="75"/>
  <c r="AH138" i="75" s="1"/>
  <c r="AE138" i="75"/>
  <c r="AF138" i="75" s="1"/>
  <c r="AC138" i="75"/>
  <c r="AD138" i="75" s="1"/>
  <c r="AA138" i="75"/>
  <c r="AB138" i="75" s="1"/>
  <c r="Y138" i="75"/>
  <c r="Z138" i="75" s="1"/>
  <c r="W138" i="75"/>
  <c r="X138" i="75" s="1"/>
  <c r="U138" i="75"/>
  <c r="V138" i="75" s="1"/>
  <c r="S138" i="75"/>
  <c r="T138" i="75" s="1"/>
  <c r="Q138" i="75"/>
  <c r="R138" i="75" s="1"/>
  <c r="P138" i="75"/>
  <c r="AM137" i="75"/>
  <c r="AN137" i="75" s="1"/>
  <c r="AK137" i="75"/>
  <c r="AL137" i="75" s="1"/>
  <c r="AI137" i="75"/>
  <c r="AJ137" i="75" s="1"/>
  <c r="AG137" i="75"/>
  <c r="AH137" i="75" s="1"/>
  <c r="AE137" i="75"/>
  <c r="AF137" i="75" s="1"/>
  <c r="AC137" i="75"/>
  <c r="AD137" i="75" s="1"/>
  <c r="AA137" i="75"/>
  <c r="AB137" i="75" s="1"/>
  <c r="Y137" i="75"/>
  <c r="Z137" i="75" s="1"/>
  <c r="W137" i="75"/>
  <c r="X137" i="75" s="1"/>
  <c r="U137" i="75"/>
  <c r="V137" i="75" s="1"/>
  <c r="S137" i="75"/>
  <c r="T137" i="75" s="1"/>
  <c r="Q137" i="75"/>
  <c r="R137" i="75" s="1"/>
  <c r="P137" i="75"/>
  <c r="AM136" i="75"/>
  <c r="AN136" i="75" s="1"/>
  <c r="AK136" i="75"/>
  <c r="AL136" i="75" s="1"/>
  <c r="AI136" i="75"/>
  <c r="AJ136" i="75" s="1"/>
  <c r="AG136" i="75"/>
  <c r="AH136" i="75" s="1"/>
  <c r="AE136" i="75"/>
  <c r="AF136" i="75" s="1"/>
  <c r="AC136" i="75"/>
  <c r="AD136" i="75" s="1"/>
  <c r="AA136" i="75"/>
  <c r="AB136" i="75" s="1"/>
  <c r="Y136" i="75"/>
  <c r="Z136" i="75" s="1"/>
  <c r="W136" i="75"/>
  <c r="X136" i="75" s="1"/>
  <c r="U136" i="75"/>
  <c r="V136" i="75" s="1"/>
  <c r="S136" i="75"/>
  <c r="T136" i="75" s="1"/>
  <c r="Q136" i="75"/>
  <c r="R136" i="75" s="1"/>
  <c r="P136" i="75"/>
  <c r="AM135" i="75"/>
  <c r="AN135" i="75" s="1"/>
  <c r="AK135" i="75"/>
  <c r="AL135" i="75" s="1"/>
  <c r="AI135" i="75"/>
  <c r="AJ135" i="75" s="1"/>
  <c r="AG135" i="75"/>
  <c r="AH135" i="75" s="1"/>
  <c r="AE135" i="75"/>
  <c r="AF135" i="75" s="1"/>
  <c r="AC135" i="75"/>
  <c r="AD135" i="75" s="1"/>
  <c r="AA135" i="75"/>
  <c r="AB135" i="75" s="1"/>
  <c r="Y135" i="75"/>
  <c r="Z135" i="75" s="1"/>
  <c r="W135" i="75"/>
  <c r="X135" i="75" s="1"/>
  <c r="U135" i="75"/>
  <c r="V135" i="75" s="1"/>
  <c r="S135" i="75"/>
  <c r="T135" i="75" s="1"/>
  <c r="Q135" i="75"/>
  <c r="R135" i="75" s="1"/>
  <c r="P135" i="75"/>
  <c r="AM134" i="75"/>
  <c r="AN134" i="75" s="1"/>
  <c r="AK134" i="75"/>
  <c r="AL134" i="75" s="1"/>
  <c r="AI134" i="75"/>
  <c r="AJ134" i="75" s="1"/>
  <c r="AG134" i="75"/>
  <c r="AH134" i="75" s="1"/>
  <c r="AE134" i="75"/>
  <c r="AF134" i="75" s="1"/>
  <c r="AC134" i="75"/>
  <c r="AD134" i="75" s="1"/>
  <c r="AA134" i="75"/>
  <c r="AB134" i="75" s="1"/>
  <c r="Y134" i="75"/>
  <c r="Z134" i="75" s="1"/>
  <c r="W134" i="75"/>
  <c r="X134" i="75" s="1"/>
  <c r="U134" i="75"/>
  <c r="V134" i="75" s="1"/>
  <c r="S134" i="75"/>
  <c r="T134" i="75" s="1"/>
  <c r="Q134" i="75"/>
  <c r="R134" i="75" s="1"/>
  <c r="P134" i="75"/>
  <c r="AM133" i="75"/>
  <c r="AN133" i="75" s="1"/>
  <c r="AK133" i="75"/>
  <c r="AL133" i="75" s="1"/>
  <c r="AI133" i="75"/>
  <c r="AJ133" i="75" s="1"/>
  <c r="AG133" i="75"/>
  <c r="AH133" i="75" s="1"/>
  <c r="AE133" i="75"/>
  <c r="AF133" i="75" s="1"/>
  <c r="AC133" i="75"/>
  <c r="AD133" i="75" s="1"/>
  <c r="AA133" i="75"/>
  <c r="AB133" i="75" s="1"/>
  <c r="Y133" i="75"/>
  <c r="Z133" i="75" s="1"/>
  <c r="W133" i="75"/>
  <c r="X133" i="75" s="1"/>
  <c r="U133" i="75"/>
  <c r="V133" i="75" s="1"/>
  <c r="S133" i="75"/>
  <c r="T133" i="75" s="1"/>
  <c r="Q133" i="75"/>
  <c r="R133" i="75" s="1"/>
  <c r="P133" i="75"/>
  <c r="AM132" i="75"/>
  <c r="AN132" i="75" s="1"/>
  <c r="AK132" i="75"/>
  <c r="AL132" i="75" s="1"/>
  <c r="AI132" i="75"/>
  <c r="AJ132" i="75" s="1"/>
  <c r="AG132" i="75"/>
  <c r="AH132" i="75" s="1"/>
  <c r="AE132" i="75"/>
  <c r="AF132" i="75" s="1"/>
  <c r="AC132" i="75"/>
  <c r="AD132" i="75" s="1"/>
  <c r="AA132" i="75"/>
  <c r="AB132" i="75" s="1"/>
  <c r="Y132" i="75"/>
  <c r="Z132" i="75" s="1"/>
  <c r="W132" i="75"/>
  <c r="X132" i="75" s="1"/>
  <c r="U132" i="75"/>
  <c r="V132" i="75" s="1"/>
  <c r="S132" i="75"/>
  <c r="T132" i="75" s="1"/>
  <c r="Q132" i="75"/>
  <c r="R132" i="75" s="1"/>
  <c r="P132" i="75"/>
  <c r="AM131" i="75"/>
  <c r="AN131" i="75" s="1"/>
  <c r="AK131" i="75"/>
  <c r="AL131" i="75" s="1"/>
  <c r="AI131" i="75"/>
  <c r="AJ131" i="75" s="1"/>
  <c r="AG131" i="75"/>
  <c r="AH131" i="75" s="1"/>
  <c r="AE131" i="75"/>
  <c r="AF131" i="75" s="1"/>
  <c r="AC131" i="75"/>
  <c r="AD131" i="75" s="1"/>
  <c r="AA131" i="75"/>
  <c r="AB131" i="75" s="1"/>
  <c r="Y131" i="75"/>
  <c r="Z131" i="75" s="1"/>
  <c r="W131" i="75"/>
  <c r="X131" i="75" s="1"/>
  <c r="U131" i="75"/>
  <c r="V131" i="75" s="1"/>
  <c r="S131" i="75"/>
  <c r="T131" i="75" s="1"/>
  <c r="Q131" i="75"/>
  <c r="R131" i="75" s="1"/>
  <c r="P131" i="75"/>
  <c r="AM130" i="75"/>
  <c r="AN130" i="75" s="1"/>
  <c r="AK130" i="75"/>
  <c r="AL130" i="75" s="1"/>
  <c r="AI130" i="75"/>
  <c r="AJ130" i="75" s="1"/>
  <c r="AG130" i="75"/>
  <c r="AH130" i="75" s="1"/>
  <c r="AE130" i="75"/>
  <c r="AF130" i="75" s="1"/>
  <c r="AC130" i="75"/>
  <c r="AD130" i="75" s="1"/>
  <c r="AA130" i="75"/>
  <c r="AB130" i="75" s="1"/>
  <c r="Y130" i="75"/>
  <c r="Z130" i="75" s="1"/>
  <c r="W130" i="75"/>
  <c r="X130" i="75" s="1"/>
  <c r="U130" i="75"/>
  <c r="V130" i="75" s="1"/>
  <c r="S130" i="75"/>
  <c r="T130" i="75" s="1"/>
  <c r="Q130" i="75"/>
  <c r="R130" i="75" s="1"/>
  <c r="P130" i="75"/>
  <c r="AM129" i="75"/>
  <c r="AN129" i="75" s="1"/>
  <c r="AK129" i="75"/>
  <c r="AL129" i="75" s="1"/>
  <c r="AI129" i="75"/>
  <c r="AJ129" i="75" s="1"/>
  <c r="AG129" i="75"/>
  <c r="AH129" i="75" s="1"/>
  <c r="AE129" i="75"/>
  <c r="AF129" i="75" s="1"/>
  <c r="AC129" i="75"/>
  <c r="AD129" i="75" s="1"/>
  <c r="AA129" i="75"/>
  <c r="AB129" i="75" s="1"/>
  <c r="Y129" i="75"/>
  <c r="Z129" i="75" s="1"/>
  <c r="W129" i="75"/>
  <c r="X129" i="75" s="1"/>
  <c r="U129" i="75"/>
  <c r="V129" i="75" s="1"/>
  <c r="S129" i="75"/>
  <c r="T129" i="75" s="1"/>
  <c r="Q129" i="75"/>
  <c r="R129" i="75" s="1"/>
  <c r="P129" i="75"/>
  <c r="AM128" i="75"/>
  <c r="AN128" i="75" s="1"/>
  <c r="AK128" i="75"/>
  <c r="AL128" i="75" s="1"/>
  <c r="AI128" i="75"/>
  <c r="AJ128" i="75" s="1"/>
  <c r="AG128" i="75"/>
  <c r="AH128" i="75" s="1"/>
  <c r="AE128" i="75"/>
  <c r="AF128" i="75" s="1"/>
  <c r="AC128" i="75"/>
  <c r="AD128" i="75" s="1"/>
  <c r="AA128" i="75"/>
  <c r="AB128" i="75" s="1"/>
  <c r="Y128" i="75"/>
  <c r="Z128" i="75" s="1"/>
  <c r="W128" i="75"/>
  <c r="X128" i="75" s="1"/>
  <c r="U128" i="75"/>
  <c r="V128" i="75" s="1"/>
  <c r="S128" i="75"/>
  <c r="T128" i="75" s="1"/>
  <c r="Q128" i="75"/>
  <c r="R128" i="75" s="1"/>
  <c r="P128" i="75"/>
  <c r="AM127" i="75"/>
  <c r="AN127" i="75" s="1"/>
  <c r="AK127" i="75"/>
  <c r="AL127" i="75" s="1"/>
  <c r="AI127" i="75"/>
  <c r="AJ127" i="75" s="1"/>
  <c r="AG127" i="75"/>
  <c r="AH127" i="75" s="1"/>
  <c r="AE127" i="75"/>
  <c r="AF127" i="75" s="1"/>
  <c r="AC127" i="75"/>
  <c r="AD127" i="75" s="1"/>
  <c r="AA127" i="75"/>
  <c r="AB127" i="75" s="1"/>
  <c r="Y127" i="75"/>
  <c r="Z127" i="75" s="1"/>
  <c r="W127" i="75"/>
  <c r="X127" i="75" s="1"/>
  <c r="V127" i="75"/>
  <c r="U127" i="75"/>
  <c r="S127" i="75"/>
  <c r="T127" i="75" s="1"/>
  <c r="Q127" i="75"/>
  <c r="R127" i="75" s="1"/>
  <c r="P127" i="75"/>
  <c r="AM126" i="75"/>
  <c r="AN126" i="75" s="1"/>
  <c r="AK126" i="75"/>
  <c r="AL126" i="75" s="1"/>
  <c r="AI126" i="75"/>
  <c r="AJ126" i="75" s="1"/>
  <c r="AG126" i="75"/>
  <c r="AH126" i="75" s="1"/>
  <c r="AE126" i="75"/>
  <c r="AF126" i="75" s="1"/>
  <c r="AC126" i="75"/>
  <c r="AD126" i="75" s="1"/>
  <c r="AA126" i="75"/>
  <c r="AB126" i="75" s="1"/>
  <c r="Y126" i="75"/>
  <c r="Z126" i="75" s="1"/>
  <c r="W126" i="75"/>
  <c r="X126" i="75" s="1"/>
  <c r="U126" i="75"/>
  <c r="V126" i="75" s="1"/>
  <c r="S126" i="75"/>
  <c r="T126" i="75" s="1"/>
  <c r="Q126" i="75"/>
  <c r="R126" i="75" s="1"/>
  <c r="P126" i="75"/>
  <c r="AM125" i="75"/>
  <c r="AN125" i="75" s="1"/>
  <c r="AK125" i="75"/>
  <c r="AL125" i="75" s="1"/>
  <c r="AI125" i="75"/>
  <c r="AJ125" i="75" s="1"/>
  <c r="AG125" i="75"/>
  <c r="AH125" i="75" s="1"/>
  <c r="AE125" i="75"/>
  <c r="AF125" i="75" s="1"/>
  <c r="AC125" i="75"/>
  <c r="AD125" i="75" s="1"/>
  <c r="AA125" i="75"/>
  <c r="AB125" i="75" s="1"/>
  <c r="Y125" i="75"/>
  <c r="Z125" i="75" s="1"/>
  <c r="W125" i="75"/>
  <c r="X125" i="75" s="1"/>
  <c r="U125" i="75"/>
  <c r="V125" i="75" s="1"/>
  <c r="S125" i="75"/>
  <c r="T125" i="75" s="1"/>
  <c r="Q125" i="75"/>
  <c r="R125" i="75" s="1"/>
  <c r="P125" i="75"/>
  <c r="AM124" i="75"/>
  <c r="AN124" i="75" s="1"/>
  <c r="AK124" i="75"/>
  <c r="AL124" i="75" s="1"/>
  <c r="AI124" i="75"/>
  <c r="AJ124" i="75" s="1"/>
  <c r="AG124" i="75"/>
  <c r="AH124" i="75" s="1"/>
  <c r="AE124" i="75"/>
  <c r="AF124" i="75" s="1"/>
  <c r="AC124" i="75"/>
  <c r="AD124" i="75" s="1"/>
  <c r="AA124" i="75"/>
  <c r="AB124" i="75" s="1"/>
  <c r="Y124" i="75"/>
  <c r="Z124" i="75" s="1"/>
  <c r="W124" i="75"/>
  <c r="X124" i="75" s="1"/>
  <c r="U124" i="75"/>
  <c r="V124" i="75" s="1"/>
  <c r="S124" i="75"/>
  <c r="T124" i="75" s="1"/>
  <c r="Q124" i="75"/>
  <c r="R124" i="75" s="1"/>
  <c r="P124" i="75"/>
  <c r="AM123" i="75"/>
  <c r="AN123" i="75" s="1"/>
  <c r="AK123" i="75"/>
  <c r="AL123" i="75" s="1"/>
  <c r="AI123" i="75"/>
  <c r="AJ123" i="75" s="1"/>
  <c r="AG123" i="75"/>
  <c r="AH123" i="75" s="1"/>
  <c r="AE123" i="75"/>
  <c r="AF123" i="75" s="1"/>
  <c r="AC123" i="75"/>
  <c r="AD123" i="75" s="1"/>
  <c r="AA123" i="75"/>
  <c r="AB123" i="75" s="1"/>
  <c r="Y123" i="75"/>
  <c r="Z123" i="75" s="1"/>
  <c r="W123" i="75"/>
  <c r="X123" i="75" s="1"/>
  <c r="U123" i="75"/>
  <c r="V123" i="75" s="1"/>
  <c r="S123" i="75"/>
  <c r="T123" i="75" s="1"/>
  <c r="Q123" i="75"/>
  <c r="R123" i="75" s="1"/>
  <c r="P123" i="75"/>
  <c r="AM122" i="75"/>
  <c r="AN122" i="75" s="1"/>
  <c r="AK122" i="75"/>
  <c r="AL122" i="75" s="1"/>
  <c r="AI122" i="75"/>
  <c r="AJ122" i="75" s="1"/>
  <c r="AG122" i="75"/>
  <c r="AH122" i="75" s="1"/>
  <c r="AE122" i="75"/>
  <c r="AF122" i="75" s="1"/>
  <c r="AC122" i="75"/>
  <c r="AD122" i="75" s="1"/>
  <c r="AA122" i="75"/>
  <c r="AB122" i="75" s="1"/>
  <c r="Y122" i="75"/>
  <c r="Z122" i="75" s="1"/>
  <c r="W122" i="75"/>
  <c r="X122" i="75" s="1"/>
  <c r="U122" i="75"/>
  <c r="V122" i="75" s="1"/>
  <c r="S122" i="75"/>
  <c r="T122" i="75" s="1"/>
  <c r="Q122" i="75"/>
  <c r="R122" i="75" s="1"/>
  <c r="P122" i="75"/>
  <c r="AM121" i="75"/>
  <c r="AN121" i="75" s="1"/>
  <c r="AK121" i="75"/>
  <c r="AL121" i="75" s="1"/>
  <c r="AI121" i="75"/>
  <c r="AJ121" i="75" s="1"/>
  <c r="AG121" i="75"/>
  <c r="AH121" i="75" s="1"/>
  <c r="AE121" i="75"/>
  <c r="AF121" i="75" s="1"/>
  <c r="AC121" i="75"/>
  <c r="AD121" i="75" s="1"/>
  <c r="AA121" i="75"/>
  <c r="AB121" i="75" s="1"/>
  <c r="Y121" i="75"/>
  <c r="Z121" i="75" s="1"/>
  <c r="W121" i="75"/>
  <c r="X121" i="75" s="1"/>
  <c r="U121" i="75"/>
  <c r="V121" i="75" s="1"/>
  <c r="S121" i="75"/>
  <c r="T121" i="75" s="1"/>
  <c r="Q121" i="75"/>
  <c r="R121" i="75" s="1"/>
  <c r="P121" i="75"/>
  <c r="AM120" i="75"/>
  <c r="AN120" i="75" s="1"/>
  <c r="AK120" i="75"/>
  <c r="AL120" i="75" s="1"/>
  <c r="AI120" i="75"/>
  <c r="AJ120" i="75" s="1"/>
  <c r="AG120" i="75"/>
  <c r="AH120" i="75" s="1"/>
  <c r="AE120" i="75"/>
  <c r="AF120" i="75" s="1"/>
  <c r="AC120" i="75"/>
  <c r="AD120" i="75" s="1"/>
  <c r="AA120" i="75"/>
  <c r="AB120" i="75" s="1"/>
  <c r="Y120" i="75"/>
  <c r="Z120" i="75" s="1"/>
  <c r="W120" i="75"/>
  <c r="X120" i="75" s="1"/>
  <c r="U120" i="75"/>
  <c r="V120" i="75" s="1"/>
  <c r="S120" i="75"/>
  <c r="T120" i="75" s="1"/>
  <c r="Q120" i="75"/>
  <c r="R120" i="75" s="1"/>
  <c r="P120" i="75"/>
  <c r="AM119" i="75"/>
  <c r="AN119" i="75" s="1"/>
  <c r="AK119" i="75"/>
  <c r="AL119" i="75" s="1"/>
  <c r="AI119" i="75"/>
  <c r="AJ119" i="75" s="1"/>
  <c r="AG119" i="75"/>
  <c r="AH119" i="75" s="1"/>
  <c r="AE119" i="75"/>
  <c r="AF119" i="75" s="1"/>
  <c r="AC119" i="75"/>
  <c r="AD119" i="75" s="1"/>
  <c r="AA119" i="75"/>
  <c r="AB119" i="75" s="1"/>
  <c r="Y119" i="75"/>
  <c r="Z119" i="75" s="1"/>
  <c r="W119" i="75"/>
  <c r="X119" i="75" s="1"/>
  <c r="U119" i="75"/>
  <c r="V119" i="75" s="1"/>
  <c r="S119" i="75"/>
  <c r="T119" i="75" s="1"/>
  <c r="Q119" i="75"/>
  <c r="R119" i="75" s="1"/>
  <c r="P119" i="75"/>
  <c r="AM118" i="75"/>
  <c r="AN118" i="75" s="1"/>
  <c r="AK118" i="75"/>
  <c r="AL118" i="75" s="1"/>
  <c r="AI118" i="75"/>
  <c r="AJ118" i="75" s="1"/>
  <c r="AG118" i="75"/>
  <c r="AH118" i="75" s="1"/>
  <c r="AE118" i="75"/>
  <c r="AF118" i="75" s="1"/>
  <c r="AC118" i="75"/>
  <c r="AD118" i="75" s="1"/>
  <c r="AA118" i="75"/>
  <c r="AB118" i="75" s="1"/>
  <c r="Y118" i="75"/>
  <c r="Z118" i="75" s="1"/>
  <c r="W118" i="75"/>
  <c r="X118" i="75" s="1"/>
  <c r="U118" i="75"/>
  <c r="V118" i="75" s="1"/>
  <c r="S118" i="75"/>
  <c r="T118" i="75" s="1"/>
  <c r="Q118" i="75"/>
  <c r="R118" i="75" s="1"/>
  <c r="P118" i="75"/>
  <c r="AM117" i="75"/>
  <c r="AN117" i="75" s="1"/>
  <c r="AK117" i="75"/>
  <c r="AL117" i="75" s="1"/>
  <c r="AI117" i="75"/>
  <c r="AJ117" i="75" s="1"/>
  <c r="AG117" i="75"/>
  <c r="AH117" i="75" s="1"/>
  <c r="AE117" i="75"/>
  <c r="AF117" i="75" s="1"/>
  <c r="AC117" i="75"/>
  <c r="AD117" i="75" s="1"/>
  <c r="AA117" i="75"/>
  <c r="AB117" i="75" s="1"/>
  <c r="Y117" i="75"/>
  <c r="Z117" i="75" s="1"/>
  <c r="W117" i="75"/>
  <c r="X117" i="75" s="1"/>
  <c r="U117" i="75"/>
  <c r="V117" i="75" s="1"/>
  <c r="S117" i="75"/>
  <c r="T117" i="75" s="1"/>
  <c r="Q117" i="75"/>
  <c r="R117" i="75" s="1"/>
  <c r="P117" i="75"/>
  <c r="AM116" i="75"/>
  <c r="AN116" i="75" s="1"/>
  <c r="AK116" i="75"/>
  <c r="AL116" i="75" s="1"/>
  <c r="AI116" i="75"/>
  <c r="AJ116" i="75" s="1"/>
  <c r="AG116" i="75"/>
  <c r="AH116" i="75" s="1"/>
  <c r="AE116" i="75"/>
  <c r="AF116" i="75" s="1"/>
  <c r="AC116" i="75"/>
  <c r="AD116" i="75" s="1"/>
  <c r="AA116" i="75"/>
  <c r="AB116" i="75" s="1"/>
  <c r="Y116" i="75"/>
  <c r="Z116" i="75" s="1"/>
  <c r="W116" i="75"/>
  <c r="X116" i="75" s="1"/>
  <c r="U116" i="75"/>
  <c r="V116" i="75" s="1"/>
  <c r="S116" i="75"/>
  <c r="T116" i="75" s="1"/>
  <c r="Q116" i="75"/>
  <c r="R116" i="75" s="1"/>
  <c r="P116" i="75"/>
  <c r="AM115" i="75"/>
  <c r="AN115" i="75" s="1"/>
  <c r="AK115" i="75"/>
  <c r="AL115" i="75" s="1"/>
  <c r="AI115" i="75"/>
  <c r="AJ115" i="75" s="1"/>
  <c r="AG115" i="75"/>
  <c r="AH115" i="75" s="1"/>
  <c r="AE115" i="75"/>
  <c r="AF115" i="75" s="1"/>
  <c r="AC115" i="75"/>
  <c r="AD115" i="75" s="1"/>
  <c r="AA115" i="75"/>
  <c r="AB115" i="75" s="1"/>
  <c r="Y115" i="75"/>
  <c r="Z115" i="75" s="1"/>
  <c r="W115" i="75"/>
  <c r="X115" i="75" s="1"/>
  <c r="U115" i="75"/>
  <c r="V115" i="75" s="1"/>
  <c r="S115" i="75"/>
  <c r="T115" i="75" s="1"/>
  <c r="Q115" i="75"/>
  <c r="R115" i="75" s="1"/>
  <c r="P115" i="75"/>
  <c r="AM114" i="75"/>
  <c r="AN114" i="75" s="1"/>
  <c r="AK114" i="75"/>
  <c r="AL114" i="75" s="1"/>
  <c r="AI114" i="75"/>
  <c r="AJ114" i="75" s="1"/>
  <c r="AG114" i="75"/>
  <c r="AH114" i="75" s="1"/>
  <c r="AE114" i="75"/>
  <c r="AF114" i="75" s="1"/>
  <c r="AC114" i="75"/>
  <c r="AD114" i="75" s="1"/>
  <c r="AA114" i="75"/>
  <c r="AB114" i="75" s="1"/>
  <c r="Y114" i="75"/>
  <c r="Z114" i="75" s="1"/>
  <c r="W114" i="75"/>
  <c r="X114" i="75" s="1"/>
  <c r="U114" i="75"/>
  <c r="V114" i="75" s="1"/>
  <c r="S114" i="75"/>
  <c r="T114" i="75" s="1"/>
  <c r="Q114" i="75"/>
  <c r="R114" i="75" s="1"/>
  <c r="P114" i="75"/>
  <c r="AM113" i="75"/>
  <c r="AN113" i="75" s="1"/>
  <c r="AK113" i="75"/>
  <c r="AL113" i="75" s="1"/>
  <c r="AI113" i="75"/>
  <c r="AJ113" i="75" s="1"/>
  <c r="AG113" i="75"/>
  <c r="AH113" i="75" s="1"/>
  <c r="AE113" i="75"/>
  <c r="AF113" i="75" s="1"/>
  <c r="AC113" i="75"/>
  <c r="AD113" i="75" s="1"/>
  <c r="AA113" i="75"/>
  <c r="AB113" i="75" s="1"/>
  <c r="Y113" i="75"/>
  <c r="Z113" i="75" s="1"/>
  <c r="W113" i="75"/>
  <c r="X113" i="75" s="1"/>
  <c r="U113" i="75"/>
  <c r="V113" i="75" s="1"/>
  <c r="S113" i="75"/>
  <c r="T113" i="75" s="1"/>
  <c r="Q113" i="75"/>
  <c r="R113" i="75" s="1"/>
  <c r="P113" i="75"/>
  <c r="AM112" i="75"/>
  <c r="AN112" i="75" s="1"/>
  <c r="AK112" i="75"/>
  <c r="AL112" i="75" s="1"/>
  <c r="AI112" i="75"/>
  <c r="AJ112" i="75" s="1"/>
  <c r="AG112" i="75"/>
  <c r="AH112" i="75" s="1"/>
  <c r="AE112" i="75"/>
  <c r="AF112" i="75" s="1"/>
  <c r="AC112" i="75"/>
  <c r="AD112" i="75" s="1"/>
  <c r="AA112" i="75"/>
  <c r="AB112" i="75" s="1"/>
  <c r="Y112" i="75"/>
  <c r="Z112" i="75" s="1"/>
  <c r="W112" i="75"/>
  <c r="X112" i="75" s="1"/>
  <c r="U112" i="75"/>
  <c r="V112" i="75" s="1"/>
  <c r="S112" i="75"/>
  <c r="T112" i="75" s="1"/>
  <c r="Q112" i="75"/>
  <c r="R112" i="75" s="1"/>
  <c r="P112" i="75"/>
  <c r="AM111" i="75"/>
  <c r="AN111" i="75" s="1"/>
  <c r="AK111" i="75"/>
  <c r="AL111" i="75" s="1"/>
  <c r="AI111" i="75"/>
  <c r="AJ111" i="75" s="1"/>
  <c r="AG111" i="75"/>
  <c r="AH111" i="75" s="1"/>
  <c r="AE111" i="75"/>
  <c r="AF111" i="75" s="1"/>
  <c r="AC111" i="75"/>
  <c r="AD111" i="75" s="1"/>
  <c r="AA111" i="75"/>
  <c r="AB111" i="75" s="1"/>
  <c r="Y111" i="75"/>
  <c r="Z111" i="75" s="1"/>
  <c r="W111" i="75"/>
  <c r="X111" i="75" s="1"/>
  <c r="U111" i="75"/>
  <c r="V111" i="75" s="1"/>
  <c r="S111" i="75"/>
  <c r="T111" i="75" s="1"/>
  <c r="Q111" i="75"/>
  <c r="R111" i="75" s="1"/>
  <c r="P111" i="75"/>
  <c r="AM110" i="75"/>
  <c r="AN110" i="75" s="1"/>
  <c r="AK110" i="75"/>
  <c r="AL110" i="75" s="1"/>
  <c r="AI110" i="75"/>
  <c r="AJ110" i="75" s="1"/>
  <c r="AG110" i="75"/>
  <c r="AH110" i="75" s="1"/>
  <c r="AE110" i="75"/>
  <c r="AF110" i="75" s="1"/>
  <c r="AC110" i="75"/>
  <c r="AD110" i="75" s="1"/>
  <c r="AA110" i="75"/>
  <c r="AB110" i="75" s="1"/>
  <c r="Y110" i="75"/>
  <c r="Z110" i="75" s="1"/>
  <c r="W110" i="75"/>
  <c r="X110" i="75" s="1"/>
  <c r="U110" i="75"/>
  <c r="V110" i="75" s="1"/>
  <c r="S110" i="75"/>
  <c r="T110" i="75" s="1"/>
  <c r="Q110" i="75"/>
  <c r="R110" i="75" s="1"/>
  <c r="P110" i="75"/>
  <c r="AM109" i="75"/>
  <c r="AN109" i="75" s="1"/>
  <c r="AK109" i="75"/>
  <c r="AL109" i="75" s="1"/>
  <c r="AI109" i="75"/>
  <c r="AJ109" i="75" s="1"/>
  <c r="AG109" i="75"/>
  <c r="AH109" i="75" s="1"/>
  <c r="AE109" i="75"/>
  <c r="AF109" i="75" s="1"/>
  <c r="AC109" i="75"/>
  <c r="AD109" i="75" s="1"/>
  <c r="AA109" i="75"/>
  <c r="AB109" i="75" s="1"/>
  <c r="Y109" i="75"/>
  <c r="Z109" i="75" s="1"/>
  <c r="W109" i="75"/>
  <c r="X109" i="75" s="1"/>
  <c r="U109" i="75"/>
  <c r="V109" i="75" s="1"/>
  <c r="S109" i="75"/>
  <c r="T109" i="75" s="1"/>
  <c r="Q109" i="75"/>
  <c r="R109" i="75" s="1"/>
  <c r="P109" i="75"/>
  <c r="AM108" i="75"/>
  <c r="AN108" i="75" s="1"/>
  <c r="AK108" i="75"/>
  <c r="AL108" i="75" s="1"/>
  <c r="AI108" i="75"/>
  <c r="AJ108" i="75" s="1"/>
  <c r="AG108" i="75"/>
  <c r="AH108" i="75" s="1"/>
  <c r="AE108" i="75"/>
  <c r="AF108" i="75" s="1"/>
  <c r="AC108" i="75"/>
  <c r="AD108" i="75" s="1"/>
  <c r="AA108" i="75"/>
  <c r="AB108" i="75" s="1"/>
  <c r="Y108" i="75"/>
  <c r="Z108" i="75" s="1"/>
  <c r="W108" i="75"/>
  <c r="X108" i="75" s="1"/>
  <c r="U108" i="75"/>
  <c r="V108" i="75" s="1"/>
  <c r="S108" i="75"/>
  <c r="T108" i="75" s="1"/>
  <c r="Q108" i="75"/>
  <c r="R108" i="75" s="1"/>
  <c r="P108" i="75"/>
  <c r="AM107" i="75"/>
  <c r="AN107" i="75" s="1"/>
  <c r="AK107" i="75"/>
  <c r="AL107" i="75" s="1"/>
  <c r="AI107" i="75"/>
  <c r="AJ107" i="75" s="1"/>
  <c r="AG107" i="75"/>
  <c r="AH107" i="75" s="1"/>
  <c r="AE107" i="75"/>
  <c r="AF107" i="75" s="1"/>
  <c r="AC107" i="75"/>
  <c r="AD107" i="75" s="1"/>
  <c r="AA107" i="75"/>
  <c r="AB107" i="75" s="1"/>
  <c r="Y107" i="75"/>
  <c r="Z107" i="75" s="1"/>
  <c r="W107" i="75"/>
  <c r="X107" i="75" s="1"/>
  <c r="U107" i="75"/>
  <c r="V107" i="75" s="1"/>
  <c r="S107" i="75"/>
  <c r="T107" i="75" s="1"/>
  <c r="Q107" i="75"/>
  <c r="R107" i="75" s="1"/>
  <c r="P107" i="75"/>
  <c r="AM106" i="75"/>
  <c r="AN106" i="75" s="1"/>
  <c r="AK106" i="75"/>
  <c r="AL106" i="75" s="1"/>
  <c r="AI106" i="75"/>
  <c r="AJ106" i="75" s="1"/>
  <c r="AG106" i="75"/>
  <c r="AH106" i="75" s="1"/>
  <c r="AE106" i="75"/>
  <c r="AF106" i="75" s="1"/>
  <c r="AC106" i="75"/>
  <c r="AD106" i="75" s="1"/>
  <c r="AA106" i="75"/>
  <c r="AB106" i="75" s="1"/>
  <c r="Y106" i="75"/>
  <c r="Z106" i="75" s="1"/>
  <c r="W106" i="75"/>
  <c r="X106" i="75" s="1"/>
  <c r="U106" i="75"/>
  <c r="V106" i="75" s="1"/>
  <c r="S106" i="75"/>
  <c r="T106" i="75" s="1"/>
  <c r="R106" i="75"/>
  <c r="Q106" i="75"/>
  <c r="P106" i="75"/>
  <c r="AM105" i="75"/>
  <c r="AN105" i="75" s="1"/>
  <c r="AK105" i="75"/>
  <c r="AL105" i="75" s="1"/>
  <c r="AI105" i="75"/>
  <c r="AJ105" i="75" s="1"/>
  <c r="AG105" i="75"/>
  <c r="AH105" i="75" s="1"/>
  <c r="AE105" i="75"/>
  <c r="AF105" i="75" s="1"/>
  <c r="AC105" i="75"/>
  <c r="AD105" i="75" s="1"/>
  <c r="AA105" i="75"/>
  <c r="AB105" i="75" s="1"/>
  <c r="Y105" i="75"/>
  <c r="Z105" i="75" s="1"/>
  <c r="W105" i="75"/>
  <c r="X105" i="75" s="1"/>
  <c r="U105" i="75"/>
  <c r="V105" i="75" s="1"/>
  <c r="S105" i="75"/>
  <c r="T105" i="75" s="1"/>
  <c r="Q105" i="75"/>
  <c r="R105" i="75" s="1"/>
  <c r="P105" i="75"/>
  <c r="AM104" i="75"/>
  <c r="AN104" i="75" s="1"/>
  <c r="AK104" i="75"/>
  <c r="AL104" i="75" s="1"/>
  <c r="AI104" i="75"/>
  <c r="AJ104" i="75" s="1"/>
  <c r="AG104" i="75"/>
  <c r="AH104" i="75" s="1"/>
  <c r="AE104" i="75"/>
  <c r="AF104" i="75" s="1"/>
  <c r="AC104" i="75"/>
  <c r="AD104" i="75" s="1"/>
  <c r="AA104" i="75"/>
  <c r="AB104" i="75" s="1"/>
  <c r="Y104" i="75"/>
  <c r="Z104" i="75" s="1"/>
  <c r="W104" i="75"/>
  <c r="X104" i="75" s="1"/>
  <c r="U104" i="75"/>
  <c r="V104" i="75" s="1"/>
  <c r="S104" i="75"/>
  <c r="T104" i="75" s="1"/>
  <c r="Q104" i="75"/>
  <c r="R104" i="75" s="1"/>
  <c r="P104" i="75"/>
  <c r="AM103" i="75"/>
  <c r="AN103" i="75" s="1"/>
  <c r="AK103" i="75"/>
  <c r="AL103" i="75" s="1"/>
  <c r="AI103" i="75"/>
  <c r="AJ103" i="75" s="1"/>
  <c r="AG103" i="75"/>
  <c r="AH103" i="75" s="1"/>
  <c r="AE103" i="75"/>
  <c r="AF103" i="75" s="1"/>
  <c r="AC103" i="75"/>
  <c r="AD103" i="75" s="1"/>
  <c r="AA103" i="75"/>
  <c r="AB103" i="75" s="1"/>
  <c r="Y103" i="75"/>
  <c r="Z103" i="75" s="1"/>
  <c r="W103" i="75"/>
  <c r="X103" i="75" s="1"/>
  <c r="U103" i="75"/>
  <c r="V103" i="75" s="1"/>
  <c r="S103" i="75"/>
  <c r="T103" i="75" s="1"/>
  <c r="Q103" i="75"/>
  <c r="R103" i="75" s="1"/>
  <c r="P103" i="75"/>
  <c r="AM102" i="75"/>
  <c r="AN102" i="75" s="1"/>
  <c r="AK102" i="75"/>
  <c r="AL102" i="75" s="1"/>
  <c r="AI102" i="75"/>
  <c r="AJ102" i="75" s="1"/>
  <c r="AG102" i="75"/>
  <c r="AH102" i="75" s="1"/>
  <c r="AE102" i="75"/>
  <c r="AF102" i="75" s="1"/>
  <c r="AC102" i="75"/>
  <c r="AD102" i="75" s="1"/>
  <c r="AA102" i="75"/>
  <c r="AB102" i="75" s="1"/>
  <c r="Y102" i="75"/>
  <c r="Z102" i="75" s="1"/>
  <c r="W102" i="75"/>
  <c r="X102" i="75" s="1"/>
  <c r="U102" i="75"/>
  <c r="V102" i="75" s="1"/>
  <c r="S102" i="75"/>
  <c r="T102" i="75" s="1"/>
  <c r="Q102" i="75"/>
  <c r="R102" i="75" s="1"/>
  <c r="P102" i="75"/>
  <c r="AM101" i="75"/>
  <c r="AN101" i="75" s="1"/>
  <c r="AK101" i="75"/>
  <c r="AL101" i="75" s="1"/>
  <c r="AI101" i="75"/>
  <c r="AJ101" i="75" s="1"/>
  <c r="AG101" i="75"/>
  <c r="AH101" i="75" s="1"/>
  <c r="AE101" i="75"/>
  <c r="AF101" i="75" s="1"/>
  <c r="AC101" i="75"/>
  <c r="AD101" i="75" s="1"/>
  <c r="AA101" i="75"/>
  <c r="AB101" i="75" s="1"/>
  <c r="Y101" i="75"/>
  <c r="Z101" i="75" s="1"/>
  <c r="W101" i="75"/>
  <c r="X101" i="75" s="1"/>
  <c r="U101" i="75"/>
  <c r="V101" i="75" s="1"/>
  <c r="S101" i="75"/>
  <c r="T101" i="75" s="1"/>
  <c r="Q101" i="75"/>
  <c r="R101" i="75" s="1"/>
  <c r="P101" i="75"/>
  <c r="AM100" i="75"/>
  <c r="AN100" i="75" s="1"/>
  <c r="AK100" i="75"/>
  <c r="AL100" i="75" s="1"/>
  <c r="AI100" i="75"/>
  <c r="AJ100" i="75" s="1"/>
  <c r="AG100" i="75"/>
  <c r="AH100" i="75" s="1"/>
  <c r="AE100" i="75"/>
  <c r="AF100" i="75" s="1"/>
  <c r="AC100" i="75"/>
  <c r="AD100" i="75" s="1"/>
  <c r="AA100" i="75"/>
  <c r="AB100" i="75" s="1"/>
  <c r="Y100" i="75"/>
  <c r="Z100" i="75" s="1"/>
  <c r="W100" i="75"/>
  <c r="X100" i="75" s="1"/>
  <c r="U100" i="75"/>
  <c r="V100" i="75" s="1"/>
  <c r="S100" i="75"/>
  <c r="T100" i="75" s="1"/>
  <c r="Q100" i="75"/>
  <c r="R100" i="75" s="1"/>
  <c r="P100" i="75"/>
  <c r="AM99" i="75"/>
  <c r="AN99" i="75" s="1"/>
  <c r="AK99" i="75"/>
  <c r="AL99" i="75" s="1"/>
  <c r="AI99" i="75"/>
  <c r="AJ99" i="75" s="1"/>
  <c r="AG99" i="75"/>
  <c r="AH99" i="75" s="1"/>
  <c r="AE99" i="75"/>
  <c r="AF99" i="75" s="1"/>
  <c r="AC99" i="75"/>
  <c r="AD99" i="75" s="1"/>
  <c r="AA99" i="75"/>
  <c r="AB99" i="75" s="1"/>
  <c r="Y99" i="75"/>
  <c r="Z99" i="75" s="1"/>
  <c r="W99" i="75"/>
  <c r="X99" i="75" s="1"/>
  <c r="U99" i="75"/>
  <c r="V99" i="75" s="1"/>
  <c r="S99" i="75"/>
  <c r="T99" i="75" s="1"/>
  <c r="Q99" i="75"/>
  <c r="R99" i="75" s="1"/>
  <c r="P99" i="75"/>
  <c r="AM98" i="75"/>
  <c r="AN98" i="75" s="1"/>
  <c r="AK98" i="75"/>
  <c r="AL98" i="75" s="1"/>
  <c r="AI98" i="75"/>
  <c r="AJ98" i="75" s="1"/>
  <c r="AG98" i="75"/>
  <c r="AH98" i="75" s="1"/>
  <c r="AE98" i="75"/>
  <c r="AF98" i="75" s="1"/>
  <c r="AC98" i="75"/>
  <c r="AD98" i="75" s="1"/>
  <c r="AA98" i="75"/>
  <c r="AB98" i="75" s="1"/>
  <c r="Y98" i="75"/>
  <c r="Z98" i="75" s="1"/>
  <c r="W98" i="75"/>
  <c r="X98" i="75" s="1"/>
  <c r="U98" i="75"/>
  <c r="V98" i="75" s="1"/>
  <c r="S98" i="75"/>
  <c r="T98" i="75" s="1"/>
  <c r="Q98" i="75"/>
  <c r="R98" i="75" s="1"/>
  <c r="P98" i="75"/>
  <c r="AM97" i="75"/>
  <c r="AN97" i="75" s="1"/>
  <c r="AK97" i="75"/>
  <c r="AL97" i="75" s="1"/>
  <c r="AI97" i="75"/>
  <c r="AJ97" i="75" s="1"/>
  <c r="AG97" i="75"/>
  <c r="AH97" i="75" s="1"/>
  <c r="AE97" i="75"/>
  <c r="AF97" i="75" s="1"/>
  <c r="AC97" i="75"/>
  <c r="AD97" i="75" s="1"/>
  <c r="AA97" i="75"/>
  <c r="AB97" i="75" s="1"/>
  <c r="Y97" i="75"/>
  <c r="Z97" i="75" s="1"/>
  <c r="W97" i="75"/>
  <c r="X97" i="75" s="1"/>
  <c r="U97" i="75"/>
  <c r="V97" i="75" s="1"/>
  <c r="S97" i="75"/>
  <c r="T97" i="75" s="1"/>
  <c r="Q97" i="75"/>
  <c r="R97" i="75" s="1"/>
  <c r="P97" i="75"/>
  <c r="AM96" i="75"/>
  <c r="AN96" i="75" s="1"/>
  <c r="AK96" i="75"/>
  <c r="AL96" i="75" s="1"/>
  <c r="AI96" i="75"/>
  <c r="AJ96" i="75" s="1"/>
  <c r="AG96" i="75"/>
  <c r="AH96" i="75" s="1"/>
  <c r="AE96" i="75"/>
  <c r="AF96" i="75" s="1"/>
  <c r="AC96" i="75"/>
  <c r="AD96" i="75" s="1"/>
  <c r="AA96" i="75"/>
  <c r="AB96" i="75" s="1"/>
  <c r="Y96" i="75"/>
  <c r="Z96" i="75" s="1"/>
  <c r="W96" i="75"/>
  <c r="X96" i="75" s="1"/>
  <c r="U96" i="75"/>
  <c r="V96" i="75" s="1"/>
  <c r="S96" i="75"/>
  <c r="T96" i="75" s="1"/>
  <c r="Q96" i="75"/>
  <c r="R96" i="75" s="1"/>
  <c r="P96" i="75"/>
  <c r="AM95" i="75"/>
  <c r="AN95" i="75" s="1"/>
  <c r="AK95" i="75"/>
  <c r="AL95" i="75" s="1"/>
  <c r="AI95" i="75"/>
  <c r="AJ95" i="75" s="1"/>
  <c r="AG95" i="75"/>
  <c r="AH95" i="75" s="1"/>
  <c r="AE95" i="75"/>
  <c r="AF95" i="75" s="1"/>
  <c r="AC95" i="75"/>
  <c r="AD95" i="75" s="1"/>
  <c r="AA95" i="75"/>
  <c r="AB95" i="75" s="1"/>
  <c r="Y95" i="75"/>
  <c r="Z95" i="75" s="1"/>
  <c r="W95" i="75"/>
  <c r="X95" i="75" s="1"/>
  <c r="U95" i="75"/>
  <c r="V95" i="75" s="1"/>
  <c r="S95" i="75"/>
  <c r="T95" i="75" s="1"/>
  <c r="Q95" i="75"/>
  <c r="R95" i="75" s="1"/>
  <c r="P95" i="75"/>
  <c r="AM94" i="75"/>
  <c r="AN94" i="75" s="1"/>
  <c r="AK94" i="75"/>
  <c r="AL94" i="75" s="1"/>
  <c r="AI94" i="75"/>
  <c r="AJ94" i="75" s="1"/>
  <c r="AG94" i="75"/>
  <c r="AH94" i="75" s="1"/>
  <c r="AE94" i="75"/>
  <c r="AF94" i="75" s="1"/>
  <c r="AC94" i="75"/>
  <c r="AD94" i="75" s="1"/>
  <c r="AA94" i="75"/>
  <c r="AB94" i="75" s="1"/>
  <c r="Y94" i="75"/>
  <c r="Z94" i="75" s="1"/>
  <c r="W94" i="75"/>
  <c r="X94" i="75" s="1"/>
  <c r="U94" i="75"/>
  <c r="V94" i="75" s="1"/>
  <c r="S94" i="75"/>
  <c r="T94" i="75" s="1"/>
  <c r="Q94" i="75"/>
  <c r="R94" i="75" s="1"/>
  <c r="P94" i="75"/>
  <c r="AM93" i="75"/>
  <c r="AN93" i="75" s="1"/>
  <c r="AK93" i="75"/>
  <c r="AL93" i="75" s="1"/>
  <c r="AI93" i="75"/>
  <c r="AJ93" i="75" s="1"/>
  <c r="AG93" i="75"/>
  <c r="AH93" i="75" s="1"/>
  <c r="AE93" i="75"/>
  <c r="AF93" i="75" s="1"/>
  <c r="AC93" i="75"/>
  <c r="AD93" i="75" s="1"/>
  <c r="AA93" i="75"/>
  <c r="AB93" i="75" s="1"/>
  <c r="Y93" i="75"/>
  <c r="Z93" i="75" s="1"/>
  <c r="W93" i="75"/>
  <c r="X93" i="75" s="1"/>
  <c r="U93" i="75"/>
  <c r="V93" i="75" s="1"/>
  <c r="S93" i="75"/>
  <c r="T93" i="75" s="1"/>
  <c r="Q93" i="75"/>
  <c r="R93" i="75" s="1"/>
  <c r="P93" i="75"/>
  <c r="AM92" i="75"/>
  <c r="AN92" i="75" s="1"/>
  <c r="AK92" i="75"/>
  <c r="AL92" i="75" s="1"/>
  <c r="AI92" i="75"/>
  <c r="AJ92" i="75" s="1"/>
  <c r="AG92" i="75"/>
  <c r="AH92" i="75" s="1"/>
  <c r="AE92" i="75"/>
  <c r="AF92" i="75" s="1"/>
  <c r="AC92" i="75"/>
  <c r="AD92" i="75" s="1"/>
  <c r="AA92" i="75"/>
  <c r="AB92" i="75" s="1"/>
  <c r="Y92" i="75"/>
  <c r="Z92" i="75" s="1"/>
  <c r="W92" i="75"/>
  <c r="X92" i="75" s="1"/>
  <c r="U92" i="75"/>
  <c r="V92" i="75" s="1"/>
  <c r="S92" i="75"/>
  <c r="T92" i="75" s="1"/>
  <c r="Q92" i="75"/>
  <c r="R92" i="75" s="1"/>
  <c r="P92" i="75"/>
  <c r="AM91" i="75"/>
  <c r="AN91" i="75" s="1"/>
  <c r="AK91" i="75"/>
  <c r="AL91" i="75" s="1"/>
  <c r="AI91" i="75"/>
  <c r="AJ91" i="75" s="1"/>
  <c r="AG91" i="75"/>
  <c r="AH91" i="75" s="1"/>
  <c r="AE91" i="75"/>
  <c r="AF91" i="75" s="1"/>
  <c r="AC91" i="75"/>
  <c r="AD91" i="75" s="1"/>
  <c r="AA91" i="75"/>
  <c r="AB91" i="75" s="1"/>
  <c r="Y91" i="75"/>
  <c r="Z91" i="75" s="1"/>
  <c r="W91" i="75"/>
  <c r="X91" i="75" s="1"/>
  <c r="U91" i="75"/>
  <c r="V91" i="75" s="1"/>
  <c r="S91" i="75"/>
  <c r="T91" i="75" s="1"/>
  <c r="Q91" i="75"/>
  <c r="R91" i="75" s="1"/>
  <c r="P91" i="75"/>
  <c r="AM90" i="75"/>
  <c r="AN90" i="75" s="1"/>
  <c r="AK90" i="75"/>
  <c r="AL90" i="75" s="1"/>
  <c r="AI90" i="75"/>
  <c r="AJ90" i="75" s="1"/>
  <c r="AG90" i="75"/>
  <c r="AH90" i="75" s="1"/>
  <c r="AE90" i="75"/>
  <c r="AF90" i="75" s="1"/>
  <c r="AC90" i="75"/>
  <c r="AD90" i="75" s="1"/>
  <c r="AA90" i="75"/>
  <c r="AB90" i="75" s="1"/>
  <c r="Y90" i="75"/>
  <c r="Z90" i="75" s="1"/>
  <c r="W90" i="75"/>
  <c r="X90" i="75" s="1"/>
  <c r="U90" i="75"/>
  <c r="V90" i="75" s="1"/>
  <c r="S90" i="75"/>
  <c r="T90" i="75" s="1"/>
  <c r="Q90" i="75"/>
  <c r="R90" i="75" s="1"/>
  <c r="P90" i="75"/>
  <c r="AM89" i="75"/>
  <c r="AN89" i="75" s="1"/>
  <c r="AK89" i="75"/>
  <c r="AL89" i="75" s="1"/>
  <c r="AI89" i="75"/>
  <c r="AJ89" i="75" s="1"/>
  <c r="AG89" i="75"/>
  <c r="AH89" i="75" s="1"/>
  <c r="AE89" i="75"/>
  <c r="AF89" i="75" s="1"/>
  <c r="AC89" i="75"/>
  <c r="AD89" i="75" s="1"/>
  <c r="AA89" i="75"/>
  <c r="AB89" i="75" s="1"/>
  <c r="Y89" i="75"/>
  <c r="Z89" i="75" s="1"/>
  <c r="W89" i="75"/>
  <c r="X89" i="75" s="1"/>
  <c r="U89" i="75"/>
  <c r="V89" i="75" s="1"/>
  <c r="S89" i="75"/>
  <c r="T89" i="75" s="1"/>
  <c r="Q89" i="75"/>
  <c r="R89" i="75" s="1"/>
  <c r="P89" i="75"/>
  <c r="AM88" i="75"/>
  <c r="AN88" i="75" s="1"/>
  <c r="AK88" i="75"/>
  <c r="AL88" i="75" s="1"/>
  <c r="AI88" i="75"/>
  <c r="AJ88" i="75" s="1"/>
  <c r="AG88" i="75"/>
  <c r="AH88" i="75" s="1"/>
  <c r="AE88" i="75"/>
  <c r="AF88" i="75" s="1"/>
  <c r="AC88" i="75"/>
  <c r="AD88" i="75" s="1"/>
  <c r="AA88" i="75"/>
  <c r="AB88" i="75" s="1"/>
  <c r="Y88" i="75"/>
  <c r="Z88" i="75" s="1"/>
  <c r="W88" i="75"/>
  <c r="X88" i="75" s="1"/>
  <c r="U88" i="75"/>
  <c r="V88" i="75" s="1"/>
  <c r="S88" i="75"/>
  <c r="T88" i="75" s="1"/>
  <c r="Q88" i="75"/>
  <c r="R88" i="75" s="1"/>
  <c r="P88" i="75"/>
  <c r="AM87" i="75"/>
  <c r="AN87" i="75" s="1"/>
  <c r="AK87" i="75"/>
  <c r="AL87" i="75" s="1"/>
  <c r="AI87" i="75"/>
  <c r="AJ87" i="75" s="1"/>
  <c r="AG87" i="75"/>
  <c r="AH87" i="75" s="1"/>
  <c r="AE87" i="75"/>
  <c r="AF87" i="75" s="1"/>
  <c r="AC87" i="75"/>
  <c r="AD87" i="75" s="1"/>
  <c r="AA87" i="75"/>
  <c r="AB87" i="75" s="1"/>
  <c r="Y87" i="75"/>
  <c r="Z87" i="75" s="1"/>
  <c r="W87" i="75"/>
  <c r="X87" i="75" s="1"/>
  <c r="U87" i="75"/>
  <c r="V87" i="75" s="1"/>
  <c r="S87" i="75"/>
  <c r="T87" i="75" s="1"/>
  <c r="Q87" i="75"/>
  <c r="R87" i="75" s="1"/>
  <c r="P87" i="75"/>
  <c r="AM86" i="75"/>
  <c r="AN86" i="75" s="1"/>
  <c r="AK86" i="75"/>
  <c r="AL86" i="75" s="1"/>
  <c r="AI86" i="75"/>
  <c r="AJ86" i="75" s="1"/>
  <c r="AG86" i="75"/>
  <c r="AH86" i="75" s="1"/>
  <c r="AE86" i="75"/>
  <c r="AF86" i="75" s="1"/>
  <c r="AC86" i="75"/>
  <c r="AD86" i="75" s="1"/>
  <c r="AA86" i="75"/>
  <c r="AB86" i="75" s="1"/>
  <c r="Y86" i="75"/>
  <c r="Z86" i="75" s="1"/>
  <c r="W86" i="75"/>
  <c r="X86" i="75" s="1"/>
  <c r="U86" i="75"/>
  <c r="V86" i="75" s="1"/>
  <c r="S86" i="75"/>
  <c r="T86" i="75" s="1"/>
  <c r="Q86" i="75"/>
  <c r="R86" i="75" s="1"/>
  <c r="P86" i="75"/>
  <c r="AM85" i="75"/>
  <c r="AN85" i="75" s="1"/>
  <c r="AK85" i="75"/>
  <c r="AL85" i="75" s="1"/>
  <c r="AI85" i="75"/>
  <c r="AJ85" i="75" s="1"/>
  <c r="AG85" i="75"/>
  <c r="AH85" i="75" s="1"/>
  <c r="AE85" i="75"/>
  <c r="AF85" i="75" s="1"/>
  <c r="AC85" i="75"/>
  <c r="AD85" i="75" s="1"/>
  <c r="AA85" i="75"/>
  <c r="AB85" i="75" s="1"/>
  <c r="Y85" i="75"/>
  <c r="Z85" i="75" s="1"/>
  <c r="X85" i="75"/>
  <c r="W85" i="75"/>
  <c r="U85" i="75"/>
  <c r="V85" i="75" s="1"/>
  <c r="S85" i="75"/>
  <c r="T85" i="75" s="1"/>
  <c r="Q85" i="75"/>
  <c r="R85" i="75" s="1"/>
  <c r="P85" i="75"/>
  <c r="AM84" i="75"/>
  <c r="AN84" i="75" s="1"/>
  <c r="AK84" i="75"/>
  <c r="AL84" i="75" s="1"/>
  <c r="AI84" i="75"/>
  <c r="AJ84" i="75" s="1"/>
  <c r="AG84" i="75"/>
  <c r="AH84" i="75" s="1"/>
  <c r="AE84" i="75"/>
  <c r="AF84" i="75" s="1"/>
  <c r="AC84" i="75"/>
  <c r="AD84" i="75" s="1"/>
  <c r="AA84" i="75"/>
  <c r="AB84" i="75" s="1"/>
  <c r="Y84" i="75"/>
  <c r="Z84" i="75" s="1"/>
  <c r="W84" i="75"/>
  <c r="X84" i="75" s="1"/>
  <c r="U84" i="75"/>
  <c r="V84" i="75" s="1"/>
  <c r="S84" i="75"/>
  <c r="T84" i="75" s="1"/>
  <c r="Q84" i="75"/>
  <c r="R84" i="75" s="1"/>
  <c r="P84" i="75"/>
  <c r="AM83" i="75"/>
  <c r="AN83" i="75" s="1"/>
  <c r="AK83" i="75"/>
  <c r="AL83" i="75" s="1"/>
  <c r="AI83" i="75"/>
  <c r="AJ83" i="75" s="1"/>
  <c r="AG83" i="75"/>
  <c r="AH83" i="75" s="1"/>
  <c r="AE83" i="75"/>
  <c r="AF83" i="75" s="1"/>
  <c r="AC83" i="75"/>
  <c r="AD83" i="75" s="1"/>
  <c r="AA83" i="75"/>
  <c r="AB83" i="75" s="1"/>
  <c r="Y83" i="75"/>
  <c r="Z83" i="75" s="1"/>
  <c r="W83" i="75"/>
  <c r="X83" i="75" s="1"/>
  <c r="U83" i="75"/>
  <c r="V83" i="75" s="1"/>
  <c r="S83" i="75"/>
  <c r="T83" i="75" s="1"/>
  <c r="Q83" i="75"/>
  <c r="R83" i="75" s="1"/>
  <c r="P83" i="75"/>
  <c r="AM82" i="75"/>
  <c r="AN82" i="75" s="1"/>
  <c r="AK82" i="75"/>
  <c r="AL82" i="75" s="1"/>
  <c r="AI82" i="75"/>
  <c r="AJ82" i="75" s="1"/>
  <c r="AG82" i="75"/>
  <c r="AH82" i="75" s="1"/>
  <c r="AE82" i="75"/>
  <c r="AF82" i="75" s="1"/>
  <c r="AC82" i="75"/>
  <c r="AD82" i="75" s="1"/>
  <c r="AA82" i="75"/>
  <c r="AB82" i="75" s="1"/>
  <c r="Y82" i="75"/>
  <c r="Z82" i="75" s="1"/>
  <c r="W82" i="75"/>
  <c r="X82" i="75" s="1"/>
  <c r="U82" i="75"/>
  <c r="V82" i="75" s="1"/>
  <c r="S82" i="75"/>
  <c r="T82" i="75" s="1"/>
  <c r="Q82" i="75"/>
  <c r="R82" i="75" s="1"/>
  <c r="P82" i="75"/>
  <c r="AM81" i="75"/>
  <c r="AN81" i="75" s="1"/>
  <c r="AK81" i="75"/>
  <c r="AL81" i="75" s="1"/>
  <c r="AI81" i="75"/>
  <c r="AJ81" i="75" s="1"/>
  <c r="AG81" i="75"/>
  <c r="AH81" i="75" s="1"/>
  <c r="AE81" i="75"/>
  <c r="AF81" i="75" s="1"/>
  <c r="AC81" i="75"/>
  <c r="AD81" i="75" s="1"/>
  <c r="AA81" i="75"/>
  <c r="AB81" i="75" s="1"/>
  <c r="Y81" i="75"/>
  <c r="Z81" i="75" s="1"/>
  <c r="W81" i="75"/>
  <c r="X81" i="75" s="1"/>
  <c r="U81" i="75"/>
  <c r="V81" i="75" s="1"/>
  <c r="S81" i="75"/>
  <c r="T81" i="75" s="1"/>
  <c r="Q81" i="75"/>
  <c r="R81" i="75" s="1"/>
  <c r="P81" i="75"/>
  <c r="AM80" i="75"/>
  <c r="AN80" i="75" s="1"/>
  <c r="AK80" i="75"/>
  <c r="AL80" i="75" s="1"/>
  <c r="AI80" i="75"/>
  <c r="AJ80" i="75" s="1"/>
  <c r="AG80" i="75"/>
  <c r="AH80" i="75" s="1"/>
  <c r="AE80" i="75"/>
  <c r="AF80" i="75" s="1"/>
  <c r="AC80" i="75"/>
  <c r="AD80" i="75" s="1"/>
  <c r="AA80" i="75"/>
  <c r="AB80" i="75" s="1"/>
  <c r="Y80" i="75"/>
  <c r="Z80" i="75" s="1"/>
  <c r="W80" i="75"/>
  <c r="X80" i="75" s="1"/>
  <c r="U80" i="75"/>
  <c r="V80" i="75" s="1"/>
  <c r="S80" i="75"/>
  <c r="T80" i="75" s="1"/>
  <c r="Q80" i="75"/>
  <c r="R80" i="75" s="1"/>
  <c r="P80" i="75"/>
  <c r="AM79" i="75"/>
  <c r="AN79" i="75" s="1"/>
  <c r="AK79" i="75"/>
  <c r="AL79" i="75" s="1"/>
  <c r="AI79" i="75"/>
  <c r="AJ79" i="75" s="1"/>
  <c r="AG79" i="75"/>
  <c r="AH79" i="75" s="1"/>
  <c r="AE79" i="75"/>
  <c r="AF79" i="75" s="1"/>
  <c r="AC79" i="75"/>
  <c r="AD79" i="75" s="1"/>
  <c r="AA79" i="75"/>
  <c r="AB79" i="75" s="1"/>
  <c r="Y79" i="75"/>
  <c r="Z79" i="75" s="1"/>
  <c r="W79" i="75"/>
  <c r="X79" i="75" s="1"/>
  <c r="U79" i="75"/>
  <c r="V79" i="75" s="1"/>
  <c r="S79" i="75"/>
  <c r="T79" i="75" s="1"/>
  <c r="Q79" i="75"/>
  <c r="R79" i="75" s="1"/>
  <c r="P79" i="75"/>
  <c r="AM78" i="75"/>
  <c r="AN78" i="75" s="1"/>
  <c r="AK78" i="75"/>
  <c r="AL78" i="75" s="1"/>
  <c r="AI78" i="75"/>
  <c r="AJ78" i="75" s="1"/>
  <c r="AG78" i="75"/>
  <c r="AH78" i="75" s="1"/>
  <c r="AE78" i="75"/>
  <c r="AF78" i="75" s="1"/>
  <c r="AC78" i="75"/>
  <c r="AD78" i="75" s="1"/>
  <c r="AA78" i="75"/>
  <c r="AB78" i="75" s="1"/>
  <c r="Y78" i="75"/>
  <c r="Z78" i="75" s="1"/>
  <c r="W78" i="75"/>
  <c r="X78" i="75" s="1"/>
  <c r="U78" i="75"/>
  <c r="V78" i="75" s="1"/>
  <c r="S78" i="75"/>
  <c r="T78" i="75" s="1"/>
  <c r="Q78" i="75"/>
  <c r="R78" i="75" s="1"/>
  <c r="P78" i="75"/>
  <c r="AM77" i="75"/>
  <c r="AN77" i="75" s="1"/>
  <c r="AK77" i="75"/>
  <c r="AL77" i="75" s="1"/>
  <c r="AI77" i="75"/>
  <c r="AJ77" i="75" s="1"/>
  <c r="AG77" i="75"/>
  <c r="AH77" i="75" s="1"/>
  <c r="AE77" i="75"/>
  <c r="AF77" i="75" s="1"/>
  <c r="AC77" i="75"/>
  <c r="AD77" i="75" s="1"/>
  <c r="AA77" i="75"/>
  <c r="AB77" i="75" s="1"/>
  <c r="Y77" i="75"/>
  <c r="Z77" i="75" s="1"/>
  <c r="W77" i="75"/>
  <c r="X77" i="75" s="1"/>
  <c r="U77" i="75"/>
  <c r="V77" i="75" s="1"/>
  <c r="S77" i="75"/>
  <c r="T77" i="75" s="1"/>
  <c r="Q77" i="75"/>
  <c r="R77" i="75" s="1"/>
  <c r="P77" i="75"/>
  <c r="AM76" i="75"/>
  <c r="AN76" i="75" s="1"/>
  <c r="AK76" i="75"/>
  <c r="AL76" i="75" s="1"/>
  <c r="AI76" i="75"/>
  <c r="AJ76" i="75" s="1"/>
  <c r="AG76" i="75"/>
  <c r="AH76" i="75" s="1"/>
  <c r="AE76" i="75"/>
  <c r="AF76" i="75" s="1"/>
  <c r="AC76" i="75"/>
  <c r="AD76" i="75" s="1"/>
  <c r="AA76" i="75"/>
  <c r="AB76" i="75" s="1"/>
  <c r="Y76" i="75"/>
  <c r="Z76" i="75" s="1"/>
  <c r="W76" i="75"/>
  <c r="X76" i="75" s="1"/>
  <c r="U76" i="75"/>
  <c r="V76" i="75" s="1"/>
  <c r="S76" i="75"/>
  <c r="T76" i="75" s="1"/>
  <c r="Q76" i="75"/>
  <c r="R76" i="75" s="1"/>
  <c r="P76" i="75"/>
  <c r="AM75" i="75"/>
  <c r="AN75" i="75" s="1"/>
  <c r="AK75" i="75"/>
  <c r="AL75" i="75" s="1"/>
  <c r="AI75" i="75"/>
  <c r="AJ75" i="75" s="1"/>
  <c r="AG75" i="75"/>
  <c r="AH75" i="75" s="1"/>
  <c r="AE75" i="75"/>
  <c r="AF75" i="75" s="1"/>
  <c r="AC75" i="75"/>
  <c r="AD75" i="75" s="1"/>
  <c r="AA75" i="75"/>
  <c r="AB75" i="75" s="1"/>
  <c r="Y75" i="75"/>
  <c r="Z75" i="75" s="1"/>
  <c r="W75" i="75"/>
  <c r="X75" i="75" s="1"/>
  <c r="U75" i="75"/>
  <c r="V75" i="75" s="1"/>
  <c r="S75" i="75"/>
  <c r="T75" i="75" s="1"/>
  <c r="Q75" i="75"/>
  <c r="R75" i="75" s="1"/>
  <c r="P75" i="75"/>
  <c r="AM74" i="75"/>
  <c r="AN74" i="75" s="1"/>
  <c r="AK74" i="75"/>
  <c r="AL74" i="75" s="1"/>
  <c r="AI74" i="75"/>
  <c r="AJ74" i="75" s="1"/>
  <c r="AG74" i="75"/>
  <c r="AH74" i="75" s="1"/>
  <c r="AE74" i="75"/>
  <c r="AF74" i="75" s="1"/>
  <c r="AC74" i="75"/>
  <c r="AD74" i="75" s="1"/>
  <c r="AA74" i="75"/>
  <c r="AB74" i="75" s="1"/>
  <c r="Y74" i="75"/>
  <c r="Z74" i="75" s="1"/>
  <c r="W74" i="75"/>
  <c r="X74" i="75" s="1"/>
  <c r="U74" i="75"/>
  <c r="V74" i="75" s="1"/>
  <c r="S74" i="75"/>
  <c r="T74" i="75" s="1"/>
  <c r="Q74" i="75"/>
  <c r="R74" i="75" s="1"/>
  <c r="P74" i="75"/>
  <c r="AM73" i="75"/>
  <c r="AN73" i="75" s="1"/>
  <c r="AK73" i="75"/>
  <c r="AL73" i="75" s="1"/>
  <c r="AI73" i="75"/>
  <c r="AJ73" i="75" s="1"/>
  <c r="AG73" i="75"/>
  <c r="AH73" i="75" s="1"/>
  <c r="AE73" i="75"/>
  <c r="AF73" i="75" s="1"/>
  <c r="AC73" i="75"/>
  <c r="AD73" i="75" s="1"/>
  <c r="AA73" i="75"/>
  <c r="AB73" i="75" s="1"/>
  <c r="Y73" i="75"/>
  <c r="Z73" i="75" s="1"/>
  <c r="W73" i="75"/>
  <c r="X73" i="75" s="1"/>
  <c r="U73" i="75"/>
  <c r="V73" i="75" s="1"/>
  <c r="S73" i="75"/>
  <c r="T73" i="75" s="1"/>
  <c r="Q73" i="75"/>
  <c r="R73" i="75" s="1"/>
  <c r="P73" i="75"/>
  <c r="AM72" i="75"/>
  <c r="AN72" i="75" s="1"/>
  <c r="AK72" i="75"/>
  <c r="AL72" i="75" s="1"/>
  <c r="AI72" i="75"/>
  <c r="AJ72" i="75" s="1"/>
  <c r="AG72" i="75"/>
  <c r="AH72" i="75" s="1"/>
  <c r="AE72" i="75"/>
  <c r="AF72" i="75" s="1"/>
  <c r="AC72" i="75"/>
  <c r="AD72" i="75" s="1"/>
  <c r="AA72" i="75"/>
  <c r="AB72" i="75" s="1"/>
  <c r="Y72" i="75"/>
  <c r="Z72" i="75" s="1"/>
  <c r="W72" i="75"/>
  <c r="X72" i="75" s="1"/>
  <c r="U72" i="75"/>
  <c r="V72" i="75" s="1"/>
  <c r="S72" i="75"/>
  <c r="T72" i="75" s="1"/>
  <c r="Q72" i="75"/>
  <c r="R72" i="75" s="1"/>
  <c r="P72" i="75"/>
  <c r="AM71" i="75"/>
  <c r="AN71" i="75" s="1"/>
  <c r="AK71" i="75"/>
  <c r="AL71" i="75" s="1"/>
  <c r="AI71" i="75"/>
  <c r="AJ71" i="75" s="1"/>
  <c r="AG71" i="75"/>
  <c r="AH71" i="75" s="1"/>
  <c r="AE71" i="75"/>
  <c r="AF71" i="75" s="1"/>
  <c r="AC71" i="75"/>
  <c r="AD71" i="75" s="1"/>
  <c r="AA71" i="75"/>
  <c r="AB71" i="75" s="1"/>
  <c r="Y71" i="75"/>
  <c r="Z71" i="75" s="1"/>
  <c r="W71" i="75"/>
  <c r="X71" i="75" s="1"/>
  <c r="U71" i="75"/>
  <c r="V71" i="75" s="1"/>
  <c r="S71" i="75"/>
  <c r="T71" i="75" s="1"/>
  <c r="Q71" i="75"/>
  <c r="R71" i="75" s="1"/>
  <c r="P71" i="75"/>
  <c r="AM70" i="75"/>
  <c r="AN70" i="75" s="1"/>
  <c r="AK70" i="75"/>
  <c r="AL70" i="75" s="1"/>
  <c r="AI70" i="75"/>
  <c r="AJ70" i="75" s="1"/>
  <c r="AG70" i="75"/>
  <c r="AH70" i="75" s="1"/>
  <c r="AE70" i="75"/>
  <c r="AF70" i="75" s="1"/>
  <c r="AC70" i="75"/>
  <c r="AD70" i="75" s="1"/>
  <c r="AA70" i="75"/>
  <c r="AB70" i="75" s="1"/>
  <c r="Y70" i="75"/>
  <c r="Z70" i="75" s="1"/>
  <c r="W70" i="75"/>
  <c r="X70" i="75" s="1"/>
  <c r="U70" i="75"/>
  <c r="V70" i="75" s="1"/>
  <c r="S70" i="75"/>
  <c r="T70" i="75" s="1"/>
  <c r="Q70" i="75"/>
  <c r="R70" i="75" s="1"/>
  <c r="P70" i="75"/>
  <c r="AM69" i="75"/>
  <c r="AN69" i="75" s="1"/>
  <c r="AK69" i="75"/>
  <c r="AL69" i="75" s="1"/>
  <c r="AI69" i="75"/>
  <c r="AJ69" i="75" s="1"/>
  <c r="AG69" i="75"/>
  <c r="AH69" i="75" s="1"/>
  <c r="AE69" i="75"/>
  <c r="AF69" i="75" s="1"/>
  <c r="AC69" i="75"/>
  <c r="AD69" i="75" s="1"/>
  <c r="AA69" i="75"/>
  <c r="AB69" i="75" s="1"/>
  <c r="Y69" i="75"/>
  <c r="Z69" i="75" s="1"/>
  <c r="W69" i="75"/>
  <c r="X69" i="75" s="1"/>
  <c r="U69" i="75"/>
  <c r="V69" i="75" s="1"/>
  <c r="S69" i="75"/>
  <c r="T69" i="75" s="1"/>
  <c r="Q69" i="75"/>
  <c r="R69" i="75" s="1"/>
  <c r="P69" i="75"/>
  <c r="AM68" i="75"/>
  <c r="AN68" i="75" s="1"/>
  <c r="AK68" i="75"/>
  <c r="AL68" i="75" s="1"/>
  <c r="AI68" i="75"/>
  <c r="AJ68" i="75" s="1"/>
  <c r="AG68" i="75"/>
  <c r="AH68" i="75" s="1"/>
  <c r="AE68" i="75"/>
  <c r="AF68" i="75" s="1"/>
  <c r="AC68" i="75"/>
  <c r="AD68" i="75" s="1"/>
  <c r="AA68" i="75"/>
  <c r="AB68" i="75" s="1"/>
  <c r="Y68" i="75"/>
  <c r="Z68" i="75" s="1"/>
  <c r="W68" i="75"/>
  <c r="X68" i="75" s="1"/>
  <c r="U68" i="75"/>
  <c r="V68" i="75" s="1"/>
  <c r="S68" i="75"/>
  <c r="T68" i="75" s="1"/>
  <c r="Q68" i="75"/>
  <c r="R68" i="75" s="1"/>
  <c r="P68" i="75"/>
  <c r="AM67" i="75"/>
  <c r="AN67" i="75" s="1"/>
  <c r="AK67" i="75"/>
  <c r="AL67" i="75" s="1"/>
  <c r="AI67" i="75"/>
  <c r="AJ67" i="75" s="1"/>
  <c r="AG67" i="75"/>
  <c r="AH67" i="75" s="1"/>
  <c r="AE67" i="75"/>
  <c r="AF67" i="75" s="1"/>
  <c r="AC67" i="75"/>
  <c r="AD67" i="75" s="1"/>
  <c r="AA67" i="75"/>
  <c r="AB67" i="75" s="1"/>
  <c r="Y67" i="75"/>
  <c r="Z67" i="75" s="1"/>
  <c r="W67" i="75"/>
  <c r="X67" i="75" s="1"/>
  <c r="U67" i="75"/>
  <c r="V67" i="75" s="1"/>
  <c r="S67" i="75"/>
  <c r="T67" i="75" s="1"/>
  <c r="Q67" i="75"/>
  <c r="R67" i="75" s="1"/>
  <c r="P67" i="75"/>
  <c r="AM66" i="75"/>
  <c r="AN66" i="75" s="1"/>
  <c r="AK66" i="75"/>
  <c r="AL66" i="75" s="1"/>
  <c r="AI66" i="75"/>
  <c r="AJ66" i="75" s="1"/>
  <c r="AG66" i="75"/>
  <c r="AH66" i="75" s="1"/>
  <c r="AE66" i="75"/>
  <c r="AF66" i="75" s="1"/>
  <c r="AC66" i="75"/>
  <c r="AD66" i="75" s="1"/>
  <c r="AA66" i="75"/>
  <c r="AB66" i="75" s="1"/>
  <c r="Y66" i="75"/>
  <c r="Z66" i="75" s="1"/>
  <c r="W66" i="75"/>
  <c r="X66" i="75" s="1"/>
  <c r="U66" i="75"/>
  <c r="V66" i="75" s="1"/>
  <c r="S66" i="75"/>
  <c r="T66" i="75" s="1"/>
  <c r="Q66" i="75"/>
  <c r="R66" i="75" s="1"/>
  <c r="P66" i="75"/>
  <c r="AM65" i="75"/>
  <c r="AN65" i="75" s="1"/>
  <c r="AK65" i="75"/>
  <c r="AL65" i="75" s="1"/>
  <c r="AI65" i="75"/>
  <c r="AJ65" i="75" s="1"/>
  <c r="AG65" i="75"/>
  <c r="AH65" i="75" s="1"/>
  <c r="AE65" i="75"/>
  <c r="AF65" i="75" s="1"/>
  <c r="AC65" i="75"/>
  <c r="AD65" i="75" s="1"/>
  <c r="AA65" i="75"/>
  <c r="AB65" i="75" s="1"/>
  <c r="Y65" i="75"/>
  <c r="Z65" i="75" s="1"/>
  <c r="W65" i="75"/>
  <c r="X65" i="75" s="1"/>
  <c r="U65" i="75"/>
  <c r="V65" i="75" s="1"/>
  <c r="S65" i="75"/>
  <c r="T65" i="75" s="1"/>
  <c r="Q65" i="75"/>
  <c r="R65" i="75" s="1"/>
  <c r="P65" i="75"/>
  <c r="AM64" i="75"/>
  <c r="AN64" i="75" s="1"/>
  <c r="AK64" i="75"/>
  <c r="AL64" i="75" s="1"/>
  <c r="AI64" i="75"/>
  <c r="AJ64" i="75" s="1"/>
  <c r="AG64" i="75"/>
  <c r="AH64" i="75" s="1"/>
  <c r="AE64" i="75"/>
  <c r="AF64" i="75" s="1"/>
  <c r="AC64" i="75"/>
  <c r="AD64" i="75" s="1"/>
  <c r="AA64" i="75"/>
  <c r="AB64" i="75" s="1"/>
  <c r="Y64" i="75"/>
  <c r="Z64" i="75" s="1"/>
  <c r="W64" i="75"/>
  <c r="X64" i="75" s="1"/>
  <c r="U64" i="75"/>
  <c r="V64" i="75" s="1"/>
  <c r="S64" i="75"/>
  <c r="T64" i="75" s="1"/>
  <c r="Q64" i="75"/>
  <c r="R64" i="75" s="1"/>
  <c r="P64" i="75"/>
  <c r="AM63" i="75"/>
  <c r="AN63" i="75" s="1"/>
  <c r="AK63" i="75"/>
  <c r="AL63" i="75" s="1"/>
  <c r="AI63" i="75"/>
  <c r="AJ63" i="75" s="1"/>
  <c r="AG63" i="75"/>
  <c r="AH63" i="75" s="1"/>
  <c r="AE63" i="75"/>
  <c r="AF63" i="75" s="1"/>
  <c r="AC63" i="75"/>
  <c r="AD63" i="75" s="1"/>
  <c r="AA63" i="75"/>
  <c r="AB63" i="75" s="1"/>
  <c r="Y63" i="75"/>
  <c r="Z63" i="75" s="1"/>
  <c r="W63" i="75"/>
  <c r="X63" i="75" s="1"/>
  <c r="U63" i="75"/>
  <c r="V63" i="75" s="1"/>
  <c r="S63" i="75"/>
  <c r="T63" i="75" s="1"/>
  <c r="Q63" i="75"/>
  <c r="R63" i="75" s="1"/>
  <c r="P63" i="75"/>
  <c r="AM62" i="75"/>
  <c r="AN62" i="75" s="1"/>
  <c r="AK62" i="75"/>
  <c r="AL62" i="75" s="1"/>
  <c r="AI62" i="75"/>
  <c r="AJ62" i="75" s="1"/>
  <c r="AG62" i="75"/>
  <c r="AH62" i="75" s="1"/>
  <c r="AE62" i="75"/>
  <c r="AF62" i="75" s="1"/>
  <c r="AC62" i="75"/>
  <c r="AD62" i="75" s="1"/>
  <c r="AA62" i="75"/>
  <c r="AB62" i="75" s="1"/>
  <c r="Y62" i="75"/>
  <c r="Z62" i="75" s="1"/>
  <c r="W62" i="75"/>
  <c r="X62" i="75" s="1"/>
  <c r="U62" i="75"/>
  <c r="V62" i="75" s="1"/>
  <c r="S62" i="75"/>
  <c r="T62" i="75" s="1"/>
  <c r="Q62" i="75"/>
  <c r="R62" i="75" s="1"/>
  <c r="P62" i="75"/>
  <c r="AM61" i="75"/>
  <c r="AN61" i="75" s="1"/>
  <c r="AK61" i="75"/>
  <c r="AL61" i="75" s="1"/>
  <c r="AI61" i="75"/>
  <c r="AJ61" i="75" s="1"/>
  <c r="AG61" i="75"/>
  <c r="AH61" i="75" s="1"/>
  <c r="AE61" i="75"/>
  <c r="AF61" i="75" s="1"/>
  <c r="AC61" i="75"/>
  <c r="AD61" i="75" s="1"/>
  <c r="AA61" i="75"/>
  <c r="AB61" i="75" s="1"/>
  <c r="Y61" i="75"/>
  <c r="Z61" i="75" s="1"/>
  <c r="W61" i="75"/>
  <c r="X61" i="75" s="1"/>
  <c r="U61" i="75"/>
  <c r="V61" i="75" s="1"/>
  <c r="S61" i="75"/>
  <c r="T61" i="75" s="1"/>
  <c r="Q61" i="75"/>
  <c r="R61" i="75" s="1"/>
  <c r="P61" i="75"/>
  <c r="AM60" i="75"/>
  <c r="AN60" i="75" s="1"/>
  <c r="AK60" i="75"/>
  <c r="AL60" i="75" s="1"/>
  <c r="AI60" i="75"/>
  <c r="AJ60" i="75" s="1"/>
  <c r="AG60" i="75"/>
  <c r="AH60" i="75" s="1"/>
  <c r="AE60" i="75"/>
  <c r="AF60" i="75" s="1"/>
  <c r="AC60" i="75"/>
  <c r="AD60" i="75" s="1"/>
  <c r="AA60" i="75"/>
  <c r="AB60" i="75" s="1"/>
  <c r="Y60" i="75"/>
  <c r="Z60" i="75" s="1"/>
  <c r="W60" i="75"/>
  <c r="X60" i="75" s="1"/>
  <c r="U60" i="75"/>
  <c r="V60" i="75" s="1"/>
  <c r="S60" i="75"/>
  <c r="T60" i="75" s="1"/>
  <c r="Q60" i="75"/>
  <c r="R60" i="75" s="1"/>
  <c r="P60" i="75"/>
  <c r="AM59" i="75"/>
  <c r="AN59" i="75" s="1"/>
  <c r="AK59" i="75"/>
  <c r="AL59" i="75" s="1"/>
  <c r="AI59" i="75"/>
  <c r="AJ59" i="75" s="1"/>
  <c r="AG59" i="75"/>
  <c r="AH59" i="75" s="1"/>
  <c r="AE59" i="75"/>
  <c r="AF59" i="75" s="1"/>
  <c r="AC59" i="75"/>
  <c r="AD59" i="75" s="1"/>
  <c r="AA59" i="75"/>
  <c r="AB59" i="75" s="1"/>
  <c r="Y59" i="75"/>
  <c r="Z59" i="75" s="1"/>
  <c r="W59" i="75"/>
  <c r="X59" i="75" s="1"/>
  <c r="U59" i="75"/>
  <c r="V59" i="75" s="1"/>
  <c r="S59" i="75"/>
  <c r="T59" i="75" s="1"/>
  <c r="Q59" i="75"/>
  <c r="R59" i="75" s="1"/>
  <c r="P59" i="75"/>
  <c r="AM58" i="75"/>
  <c r="AN58" i="75" s="1"/>
  <c r="AK58" i="75"/>
  <c r="AL58" i="75" s="1"/>
  <c r="AI58" i="75"/>
  <c r="AJ58" i="75" s="1"/>
  <c r="AG58" i="75"/>
  <c r="AH58" i="75" s="1"/>
  <c r="AE58" i="75"/>
  <c r="AF58" i="75" s="1"/>
  <c r="AC58" i="75"/>
  <c r="AD58" i="75" s="1"/>
  <c r="AA58" i="75"/>
  <c r="AB58" i="75" s="1"/>
  <c r="Y58" i="75"/>
  <c r="Z58" i="75" s="1"/>
  <c r="W58" i="75"/>
  <c r="X58" i="75" s="1"/>
  <c r="U58" i="75"/>
  <c r="V58" i="75" s="1"/>
  <c r="S58" i="75"/>
  <c r="T58" i="75" s="1"/>
  <c r="Q58" i="75"/>
  <c r="R58" i="75" s="1"/>
  <c r="P58" i="75"/>
  <c r="AM57" i="75"/>
  <c r="AN57" i="75" s="1"/>
  <c r="AK57" i="75"/>
  <c r="AL57" i="75" s="1"/>
  <c r="AI57" i="75"/>
  <c r="AJ57" i="75" s="1"/>
  <c r="AG57" i="75"/>
  <c r="AH57" i="75" s="1"/>
  <c r="AE57" i="75"/>
  <c r="AF57" i="75" s="1"/>
  <c r="AC57" i="75"/>
  <c r="AD57" i="75" s="1"/>
  <c r="AA57" i="75"/>
  <c r="AB57" i="75" s="1"/>
  <c r="Y57" i="75"/>
  <c r="Z57" i="75" s="1"/>
  <c r="W57" i="75"/>
  <c r="X57" i="75" s="1"/>
  <c r="U57" i="75"/>
  <c r="V57" i="75" s="1"/>
  <c r="S57" i="75"/>
  <c r="T57" i="75" s="1"/>
  <c r="Q57" i="75"/>
  <c r="R57" i="75" s="1"/>
  <c r="P57" i="75"/>
  <c r="AM56" i="75"/>
  <c r="AN56" i="75" s="1"/>
  <c r="AK56" i="75"/>
  <c r="AL56" i="75" s="1"/>
  <c r="AI56" i="75"/>
  <c r="AJ56" i="75" s="1"/>
  <c r="AG56" i="75"/>
  <c r="AH56" i="75" s="1"/>
  <c r="AE56" i="75"/>
  <c r="AF56" i="75" s="1"/>
  <c r="AC56" i="75"/>
  <c r="AD56" i="75" s="1"/>
  <c r="AA56" i="75"/>
  <c r="AB56" i="75" s="1"/>
  <c r="Y56" i="75"/>
  <c r="Z56" i="75" s="1"/>
  <c r="W56" i="75"/>
  <c r="X56" i="75" s="1"/>
  <c r="U56" i="75"/>
  <c r="V56" i="75" s="1"/>
  <c r="S56" i="75"/>
  <c r="T56" i="75" s="1"/>
  <c r="Q56" i="75"/>
  <c r="R56" i="75" s="1"/>
  <c r="P56" i="75"/>
  <c r="AM55" i="75"/>
  <c r="AN55" i="75" s="1"/>
  <c r="AK55" i="75"/>
  <c r="AL55" i="75" s="1"/>
  <c r="AI55" i="75"/>
  <c r="AJ55" i="75" s="1"/>
  <c r="AG55" i="75"/>
  <c r="AH55" i="75" s="1"/>
  <c r="AE55" i="75"/>
  <c r="AF55" i="75" s="1"/>
  <c r="AC55" i="75"/>
  <c r="AD55" i="75" s="1"/>
  <c r="AA55" i="75"/>
  <c r="AB55" i="75" s="1"/>
  <c r="Y55" i="75"/>
  <c r="Z55" i="75" s="1"/>
  <c r="W55" i="75"/>
  <c r="X55" i="75" s="1"/>
  <c r="U55" i="75"/>
  <c r="V55" i="75" s="1"/>
  <c r="S55" i="75"/>
  <c r="T55" i="75" s="1"/>
  <c r="Q55" i="75"/>
  <c r="R55" i="75" s="1"/>
  <c r="P55" i="75"/>
  <c r="AM54" i="75"/>
  <c r="AN54" i="75" s="1"/>
  <c r="AK54" i="75"/>
  <c r="AL54" i="75" s="1"/>
  <c r="AI54" i="75"/>
  <c r="AJ54" i="75" s="1"/>
  <c r="AG54" i="75"/>
  <c r="AH54" i="75" s="1"/>
  <c r="AE54" i="75"/>
  <c r="AF54" i="75" s="1"/>
  <c r="AC54" i="75"/>
  <c r="AD54" i="75" s="1"/>
  <c r="AA54" i="75"/>
  <c r="AB54" i="75" s="1"/>
  <c r="Y54" i="75"/>
  <c r="Z54" i="75" s="1"/>
  <c r="W54" i="75"/>
  <c r="X54" i="75" s="1"/>
  <c r="U54" i="75"/>
  <c r="V54" i="75" s="1"/>
  <c r="S54" i="75"/>
  <c r="T54" i="75" s="1"/>
  <c r="Q54" i="75"/>
  <c r="R54" i="75" s="1"/>
  <c r="P54" i="75"/>
  <c r="AM53" i="75"/>
  <c r="AN53" i="75" s="1"/>
  <c r="AK53" i="75"/>
  <c r="AL53" i="75" s="1"/>
  <c r="AI53" i="75"/>
  <c r="AJ53" i="75" s="1"/>
  <c r="AG53" i="75"/>
  <c r="AH53" i="75" s="1"/>
  <c r="AE53" i="75"/>
  <c r="AF53" i="75" s="1"/>
  <c r="AC53" i="75"/>
  <c r="AD53" i="75" s="1"/>
  <c r="AA53" i="75"/>
  <c r="AB53" i="75" s="1"/>
  <c r="Y53" i="75"/>
  <c r="Z53" i="75" s="1"/>
  <c r="W53" i="75"/>
  <c r="X53" i="75" s="1"/>
  <c r="U53" i="75"/>
  <c r="V53" i="75" s="1"/>
  <c r="S53" i="75"/>
  <c r="T53" i="75" s="1"/>
  <c r="Q53" i="75"/>
  <c r="R53" i="75" s="1"/>
  <c r="P53" i="75"/>
  <c r="AM52" i="75"/>
  <c r="AN52" i="75" s="1"/>
  <c r="AK52" i="75"/>
  <c r="AL52" i="75" s="1"/>
  <c r="AI52" i="75"/>
  <c r="AJ52" i="75" s="1"/>
  <c r="AG52" i="75"/>
  <c r="AH52" i="75" s="1"/>
  <c r="AE52" i="75"/>
  <c r="AF52" i="75" s="1"/>
  <c r="AC52" i="75"/>
  <c r="AD52" i="75" s="1"/>
  <c r="AA52" i="75"/>
  <c r="AB52" i="75" s="1"/>
  <c r="Y52" i="75"/>
  <c r="Z52" i="75" s="1"/>
  <c r="W52" i="75"/>
  <c r="X52" i="75" s="1"/>
  <c r="U52" i="75"/>
  <c r="V52" i="75" s="1"/>
  <c r="S52" i="75"/>
  <c r="T52" i="75" s="1"/>
  <c r="Q52" i="75"/>
  <c r="R52" i="75" s="1"/>
  <c r="P52" i="75"/>
  <c r="AM51" i="75"/>
  <c r="AN51" i="75" s="1"/>
  <c r="AK51" i="75"/>
  <c r="AL51" i="75" s="1"/>
  <c r="AI51" i="75"/>
  <c r="AJ51" i="75" s="1"/>
  <c r="AG51" i="75"/>
  <c r="AH51" i="75" s="1"/>
  <c r="AE51" i="75"/>
  <c r="AF51" i="75" s="1"/>
  <c r="AC51" i="75"/>
  <c r="AD51" i="75" s="1"/>
  <c r="AA51" i="75"/>
  <c r="AB51" i="75" s="1"/>
  <c r="Y51" i="75"/>
  <c r="Z51" i="75" s="1"/>
  <c r="W51" i="75"/>
  <c r="X51" i="75" s="1"/>
  <c r="U51" i="75"/>
  <c r="V51" i="75" s="1"/>
  <c r="S51" i="75"/>
  <c r="T51" i="75" s="1"/>
  <c r="Q51" i="75"/>
  <c r="R51" i="75" s="1"/>
  <c r="P51" i="75"/>
  <c r="AM50" i="75"/>
  <c r="AN50" i="75" s="1"/>
  <c r="AK50" i="75"/>
  <c r="AL50" i="75" s="1"/>
  <c r="AI50" i="75"/>
  <c r="AJ50" i="75" s="1"/>
  <c r="AG50" i="75"/>
  <c r="AH50" i="75" s="1"/>
  <c r="AE50" i="75"/>
  <c r="AF50" i="75" s="1"/>
  <c r="AC50" i="75"/>
  <c r="AD50" i="75" s="1"/>
  <c r="AA50" i="75"/>
  <c r="AB50" i="75" s="1"/>
  <c r="Y50" i="75"/>
  <c r="Z50" i="75" s="1"/>
  <c r="W50" i="75"/>
  <c r="X50" i="75" s="1"/>
  <c r="U50" i="75"/>
  <c r="V50" i="75" s="1"/>
  <c r="S50" i="75"/>
  <c r="T50" i="75" s="1"/>
  <c r="Q50" i="75"/>
  <c r="R50" i="75" s="1"/>
  <c r="P50" i="75"/>
  <c r="AM49" i="75"/>
  <c r="AN49" i="75" s="1"/>
  <c r="AK49" i="75"/>
  <c r="AL49" i="75" s="1"/>
  <c r="AI49" i="75"/>
  <c r="AJ49" i="75" s="1"/>
  <c r="AG49" i="75"/>
  <c r="AH49" i="75" s="1"/>
  <c r="AE49" i="75"/>
  <c r="AF49" i="75" s="1"/>
  <c r="AC49" i="75"/>
  <c r="AD49" i="75" s="1"/>
  <c r="AA49" i="75"/>
  <c r="AB49" i="75" s="1"/>
  <c r="Y49" i="75"/>
  <c r="Z49" i="75" s="1"/>
  <c r="W49" i="75"/>
  <c r="X49" i="75" s="1"/>
  <c r="U49" i="75"/>
  <c r="V49" i="75" s="1"/>
  <c r="S49" i="75"/>
  <c r="T49" i="75" s="1"/>
  <c r="Q49" i="75"/>
  <c r="R49" i="75" s="1"/>
  <c r="P49" i="75"/>
  <c r="AM48" i="75"/>
  <c r="AN48" i="75" s="1"/>
  <c r="AK48" i="75"/>
  <c r="AL48" i="75" s="1"/>
  <c r="AI48" i="75"/>
  <c r="AJ48" i="75" s="1"/>
  <c r="AG48" i="75"/>
  <c r="AH48" i="75" s="1"/>
  <c r="AE48" i="75"/>
  <c r="AF48" i="75" s="1"/>
  <c r="AC48" i="75"/>
  <c r="AD48" i="75" s="1"/>
  <c r="AA48" i="75"/>
  <c r="AB48" i="75" s="1"/>
  <c r="Y48" i="75"/>
  <c r="Z48" i="75" s="1"/>
  <c r="W48" i="75"/>
  <c r="X48" i="75" s="1"/>
  <c r="U48" i="75"/>
  <c r="V48" i="75" s="1"/>
  <c r="S48" i="75"/>
  <c r="T48" i="75" s="1"/>
  <c r="Q48" i="75"/>
  <c r="R48" i="75" s="1"/>
  <c r="P48" i="75"/>
  <c r="AM47" i="75"/>
  <c r="AN47" i="75" s="1"/>
  <c r="AK47" i="75"/>
  <c r="AL47" i="75" s="1"/>
  <c r="AI47" i="75"/>
  <c r="AJ47" i="75" s="1"/>
  <c r="AG47" i="75"/>
  <c r="AH47" i="75" s="1"/>
  <c r="AE47" i="75"/>
  <c r="AF47" i="75" s="1"/>
  <c r="AC47" i="75"/>
  <c r="AD47" i="75" s="1"/>
  <c r="AA47" i="75"/>
  <c r="AB47" i="75" s="1"/>
  <c r="Y47" i="75"/>
  <c r="Z47" i="75" s="1"/>
  <c r="W47" i="75"/>
  <c r="X47" i="75" s="1"/>
  <c r="U47" i="75"/>
  <c r="V47" i="75" s="1"/>
  <c r="S47" i="75"/>
  <c r="T47" i="75" s="1"/>
  <c r="Q47" i="75"/>
  <c r="R47" i="75" s="1"/>
  <c r="P47" i="75"/>
  <c r="AM46" i="75"/>
  <c r="AN46" i="75" s="1"/>
  <c r="AK46" i="75"/>
  <c r="AL46" i="75" s="1"/>
  <c r="AI46" i="75"/>
  <c r="AJ46" i="75" s="1"/>
  <c r="AG46" i="75"/>
  <c r="AH46" i="75" s="1"/>
  <c r="AE46" i="75"/>
  <c r="AF46" i="75" s="1"/>
  <c r="AC46" i="75"/>
  <c r="AD46" i="75" s="1"/>
  <c r="AA46" i="75"/>
  <c r="AB46" i="75" s="1"/>
  <c r="Y46" i="75"/>
  <c r="Z46" i="75" s="1"/>
  <c r="W46" i="75"/>
  <c r="X46" i="75" s="1"/>
  <c r="U46" i="75"/>
  <c r="V46" i="75" s="1"/>
  <c r="S46" i="75"/>
  <c r="T46" i="75" s="1"/>
  <c r="Q46" i="75"/>
  <c r="R46" i="75" s="1"/>
  <c r="P46" i="75"/>
  <c r="AM45" i="75"/>
  <c r="AN45" i="75" s="1"/>
  <c r="AK45" i="75"/>
  <c r="AL45" i="75" s="1"/>
  <c r="AI45" i="75"/>
  <c r="AJ45" i="75" s="1"/>
  <c r="AG45" i="75"/>
  <c r="AH45" i="75" s="1"/>
  <c r="AE45" i="75"/>
  <c r="AF45" i="75" s="1"/>
  <c r="AC45" i="75"/>
  <c r="AD45" i="75" s="1"/>
  <c r="AA45" i="75"/>
  <c r="AB45" i="75" s="1"/>
  <c r="Y45" i="75"/>
  <c r="Z45" i="75" s="1"/>
  <c r="W45" i="75"/>
  <c r="X45" i="75" s="1"/>
  <c r="U45" i="75"/>
  <c r="V45" i="75" s="1"/>
  <c r="S45" i="75"/>
  <c r="T45" i="75" s="1"/>
  <c r="Q45" i="75"/>
  <c r="R45" i="75" s="1"/>
  <c r="P45" i="75"/>
  <c r="AM44" i="75"/>
  <c r="AN44" i="75" s="1"/>
  <c r="AK44" i="75"/>
  <c r="AL44" i="75" s="1"/>
  <c r="AI44" i="75"/>
  <c r="AJ44" i="75" s="1"/>
  <c r="AG44" i="75"/>
  <c r="AH44" i="75" s="1"/>
  <c r="AE44" i="75"/>
  <c r="AF44" i="75" s="1"/>
  <c r="AC44" i="75"/>
  <c r="AD44" i="75" s="1"/>
  <c r="AA44" i="75"/>
  <c r="AB44" i="75" s="1"/>
  <c r="Y44" i="75"/>
  <c r="Z44" i="75" s="1"/>
  <c r="W44" i="75"/>
  <c r="X44" i="75" s="1"/>
  <c r="U44" i="75"/>
  <c r="V44" i="75" s="1"/>
  <c r="S44" i="75"/>
  <c r="T44" i="75" s="1"/>
  <c r="Q44" i="75"/>
  <c r="R44" i="75" s="1"/>
  <c r="P44" i="75"/>
  <c r="AM43" i="75"/>
  <c r="AN43" i="75" s="1"/>
  <c r="AK43" i="75"/>
  <c r="AL43" i="75" s="1"/>
  <c r="AI43" i="75"/>
  <c r="AJ43" i="75" s="1"/>
  <c r="AG43" i="75"/>
  <c r="AH43" i="75" s="1"/>
  <c r="AE43" i="75"/>
  <c r="AF43" i="75" s="1"/>
  <c r="AC43" i="75"/>
  <c r="AD43" i="75" s="1"/>
  <c r="AA43" i="75"/>
  <c r="AB43" i="75" s="1"/>
  <c r="Y43" i="75"/>
  <c r="Z43" i="75" s="1"/>
  <c r="W43" i="75"/>
  <c r="X43" i="75" s="1"/>
  <c r="U43" i="75"/>
  <c r="V43" i="75" s="1"/>
  <c r="S43" i="75"/>
  <c r="T43" i="75" s="1"/>
  <c r="Q43" i="75"/>
  <c r="R43" i="75" s="1"/>
  <c r="P43" i="75"/>
  <c r="AM42" i="75"/>
  <c r="AN42" i="75" s="1"/>
  <c r="AK42" i="75"/>
  <c r="AL42" i="75" s="1"/>
  <c r="AI42" i="75"/>
  <c r="AJ42" i="75" s="1"/>
  <c r="AG42" i="75"/>
  <c r="AH42" i="75" s="1"/>
  <c r="AE42" i="75"/>
  <c r="AF42" i="75" s="1"/>
  <c r="AC42" i="75"/>
  <c r="AD42" i="75" s="1"/>
  <c r="AA42" i="75"/>
  <c r="AB42" i="75" s="1"/>
  <c r="Y42" i="75"/>
  <c r="Z42" i="75" s="1"/>
  <c r="W42" i="75"/>
  <c r="X42" i="75" s="1"/>
  <c r="U42" i="75"/>
  <c r="V42" i="75" s="1"/>
  <c r="S42" i="75"/>
  <c r="T42" i="75" s="1"/>
  <c r="Q42" i="75"/>
  <c r="R42" i="75" s="1"/>
  <c r="P42" i="75"/>
  <c r="AM41" i="75"/>
  <c r="AN41" i="75" s="1"/>
  <c r="AK41" i="75"/>
  <c r="AL41" i="75" s="1"/>
  <c r="AI41" i="75"/>
  <c r="AJ41" i="75" s="1"/>
  <c r="AG41" i="75"/>
  <c r="AH41" i="75" s="1"/>
  <c r="AE41" i="75"/>
  <c r="AF41" i="75" s="1"/>
  <c r="AC41" i="75"/>
  <c r="AD41" i="75" s="1"/>
  <c r="AA41" i="75"/>
  <c r="AB41" i="75" s="1"/>
  <c r="Y41" i="75"/>
  <c r="Z41" i="75" s="1"/>
  <c r="W41" i="75"/>
  <c r="X41" i="75" s="1"/>
  <c r="U41" i="75"/>
  <c r="V41" i="75" s="1"/>
  <c r="S41" i="75"/>
  <c r="T41" i="75" s="1"/>
  <c r="Q41" i="75"/>
  <c r="R41" i="75" s="1"/>
  <c r="P41" i="75"/>
  <c r="AM40" i="75"/>
  <c r="AN40" i="75" s="1"/>
  <c r="AK40" i="75"/>
  <c r="AL40" i="75" s="1"/>
  <c r="AI40" i="75"/>
  <c r="AJ40" i="75" s="1"/>
  <c r="AG40" i="75"/>
  <c r="AH40" i="75" s="1"/>
  <c r="AE40" i="75"/>
  <c r="AF40" i="75" s="1"/>
  <c r="AC40" i="75"/>
  <c r="AD40" i="75" s="1"/>
  <c r="AA40" i="75"/>
  <c r="AB40" i="75" s="1"/>
  <c r="Y40" i="75"/>
  <c r="Z40" i="75" s="1"/>
  <c r="W40" i="75"/>
  <c r="X40" i="75" s="1"/>
  <c r="U40" i="75"/>
  <c r="V40" i="75" s="1"/>
  <c r="S40" i="75"/>
  <c r="T40" i="75" s="1"/>
  <c r="Q40" i="75"/>
  <c r="R40" i="75" s="1"/>
  <c r="P40" i="75"/>
  <c r="AM39" i="75"/>
  <c r="AN39" i="75" s="1"/>
  <c r="AK39" i="75"/>
  <c r="AL39" i="75" s="1"/>
  <c r="AI39" i="75"/>
  <c r="AJ39" i="75" s="1"/>
  <c r="AG39" i="75"/>
  <c r="AH39" i="75" s="1"/>
  <c r="AE39" i="75"/>
  <c r="AF39" i="75" s="1"/>
  <c r="AC39" i="75"/>
  <c r="AD39" i="75" s="1"/>
  <c r="AA39" i="75"/>
  <c r="AB39" i="75" s="1"/>
  <c r="Y39" i="75"/>
  <c r="Z39" i="75" s="1"/>
  <c r="W39" i="75"/>
  <c r="X39" i="75" s="1"/>
  <c r="U39" i="75"/>
  <c r="V39" i="75" s="1"/>
  <c r="S39" i="75"/>
  <c r="T39" i="75" s="1"/>
  <c r="Q39" i="75"/>
  <c r="R39" i="75" s="1"/>
  <c r="P39" i="75"/>
  <c r="AM38" i="75"/>
  <c r="AN38" i="75" s="1"/>
  <c r="AK38" i="75"/>
  <c r="AL38" i="75" s="1"/>
  <c r="AI38" i="75"/>
  <c r="AJ38" i="75" s="1"/>
  <c r="AG38" i="75"/>
  <c r="AH38" i="75" s="1"/>
  <c r="AE38" i="75"/>
  <c r="AF38" i="75" s="1"/>
  <c r="AC38" i="75"/>
  <c r="AD38" i="75" s="1"/>
  <c r="AA38" i="75"/>
  <c r="AB38" i="75" s="1"/>
  <c r="Y38" i="75"/>
  <c r="Z38" i="75" s="1"/>
  <c r="W38" i="75"/>
  <c r="X38" i="75" s="1"/>
  <c r="U38" i="75"/>
  <c r="V38" i="75" s="1"/>
  <c r="S38" i="75"/>
  <c r="T38" i="75" s="1"/>
  <c r="Q38" i="75"/>
  <c r="R38" i="75" s="1"/>
  <c r="P38" i="75"/>
  <c r="AM37" i="75"/>
  <c r="AN37" i="75" s="1"/>
  <c r="AK37" i="75"/>
  <c r="AL37" i="75" s="1"/>
  <c r="AI37" i="75"/>
  <c r="AJ37" i="75" s="1"/>
  <c r="AG37" i="75"/>
  <c r="AH37" i="75" s="1"/>
  <c r="AE37" i="75"/>
  <c r="AF37" i="75" s="1"/>
  <c r="AC37" i="75"/>
  <c r="AD37" i="75" s="1"/>
  <c r="AA37" i="75"/>
  <c r="AB37" i="75" s="1"/>
  <c r="Y37" i="75"/>
  <c r="Z37" i="75" s="1"/>
  <c r="W37" i="75"/>
  <c r="X37" i="75" s="1"/>
  <c r="U37" i="75"/>
  <c r="V37" i="75" s="1"/>
  <c r="S37" i="75"/>
  <c r="T37" i="75" s="1"/>
  <c r="Q37" i="75"/>
  <c r="R37" i="75" s="1"/>
  <c r="P37" i="75"/>
  <c r="AM36" i="75"/>
  <c r="AN36" i="75" s="1"/>
  <c r="AK36" i="75"/>
  <c r="AL36" i="75" s="1"/>
  <c r="AI36" i="75"/>
  <c r="AJ36" i="75" s="1"/>
  <c r="AG36" i="75"/>
  <c r="AH36" i="75" s="1"/>
  <c r="AE36" i="75"/>
  <c r="AF36" i="75" s="1"/>
  <c r="AC36" i="75"/>
  <c r="AD36" i="75" s="1"/>
  <c r="AA36" i="75"/>
  <c r="AB36" i="75" s="1"/>
  <c r="Y36" i="75"/>
  <c r="Z36" i="75" s="1"/>
  <c r="W36" i="75"/>
  <c r="X36" i="75" s="1"/>
  <c r="U36" i="75"/>
  <c r="V36" i="75" s="1"/>
  <c r="S36" i="75"/>
  <c r="T36" i="75" s="1"/>
  <c r="Q36" i="75"/>
  <c r="R36" i="75" s="1"/>
  <c r="P36" i="75"/>
  <c r="AM35" i="75"/>
  <c r="AN35" i="75" s="1"/>
  <c r="AK35" i="75"/>
  <c r="AL35" i="75" s="1"/>
  <c r="AI35" i="75"/>
  <c r="AJ35" i="75" s="1"/>
  <c r="AG35" i="75"/>
  <c r="AH35" i="75" s="1"/>
  <c r="AE35" i="75"/>
  <c r="AF35" i="75" s="1"/>
  <c r="AC35" i="75"/>
  <c r="AD35" i="75" s="1"/>
  <c r="AA35" i="75"/>
  <c r="AB35" i="75" s="1"/>
  <c r="Y35" i="75"/>
  <c r="Z35" i="75" s="1"/>
  <c r="W35" i="75"/>
  <c r="X35" i="75" s="1"/>
  <c r="U35" i="75"/>
  <c r="V35" i="75" s="1"/>
  <c r="S35" i="75"/>
  <c r="T35" i="75" s="1"/>
  <c r="Q35" i="75"/>
  <c r="R35" i="75" s="1"/>
  <c r="P35" i="75"/>
  <c r="AM34" i="75"/>
  <c r="AN34" i="75" s="1"/>
  <c r="AK34" i="75"/>
  <c r="AL34" i="75" s="1"/>
  <c r="AI34" i="75"/>
  <c r="AJ34" i="75" s="1"/>
  <c r="AG34" i="75"/>
  <c r="AH34" i="75" s="1"/>
  <c r="AE34" i="75"/>
  <c r="AF34" i="75" s="1"/>
  <c r="AC34" i="75"/>
  <c r="AD34" i="75" s="1"/>
  <c r="AA34" i="75"/>
  <c r="AB34" i="75" s="1"/>
  <c r="Y34" i="75"/>
  <c r="Z34" i="75" s="1"/>
  <c r="W34" i="75"/>
  <c r="X34" i="75" s="1"/>
  <c r="U34" i="75"/>
  <c r="V34" i="75" s="1"/>
  <c r="S34" i="75"/>
  <c r="T34" i="75" s="1"/>
  <c r="Q34" i="75"/>
  <c r="R34" i="75" s="1"/>
  <c r="P34" i="75"/>
  <c r="AM33" i="75"/>
  <c r="AN33" i="75" s="1"/>
  <c r="AK33" i="75"/>
  <c r="AL33" i="75" s="1"/>
  <c r="AI33" i="75"/>
  <c r="AJ33" i="75" s="1"/>
  <c r="AG33" i="75"/>
  <c r="AH33" i="75" s="1"/>
  <c r="AE33" i="75"/>
  <c r="AF33" i="75" s="1"/>
  <c r="AC33" i="75"/>
  <c r="AD33" i="75" s="1"/>
  <c r="AA33" i="75"/>
  <c r="AB33" i="75" s="1"/>
  <c r="Y33" i="75"/>
  <c r="Z33" i="75" s="1"/>
  <c r="W33" i="75"/>
  <c r="X33" i="75" s="1"/>
  <c r="U33" i="75"/>
  <c r="V33" i="75" s="1"/>
  <c r="S33" i="75"/>
  <c r="T33" i="75" s="1"/>
  <c r="Q33" i="75"/>
  <c r="R33" i="75" s="1"/>
  <c r="P33" i="75"/>
  <c r="AM32" i="75"/>
  <c r="AN32" i="75" s="1"/>
  <c r="AK32" i="75"/>
  <c r="AL32" i="75" s="1"/>
  <c r="AI32" i="75"/>
  <c r="AJ32" i="75" s="1"/>
  <c r="AG32" i="75"/>
  <c r="AH32" i="75" s="1"/>
  <c r="AE32" i="75"/>
  <c r="AF32" i="75" s="1"/>
  <c r="AC32" i="75"/>
  <c r="AD32" i="75" s="1"/>
  <c r="AA32" i="75"/>
  <c r="AB32" i="75" s="1"/>
  <c r="Y32" i="75"/>
  <c r="Z32" i="75" s="1"/>
  <c r="W32" i="75"/>
  <c r="X32" i="75" s="1"/>
  <c r="U32" i="75"/>
  <c r="V32" i="75" s="1"/>
  <c r="S32" i="75"/>
  <c r="T32" i="75" s="1"/>
  <c r="Q32" i="75"/>
  <c r="R32" i="75" s="1"/>
  <c r="P32" i="75"/>
  <c r="AM31" i="75"/>
  <c r="AN31" i="75" s="1"/>
  <c r="AK31" i="75"/>
  <c r="AL31" i="75" s="1"/>
  <c r="AI31" i="75"/>
  <c r="AJ31" i="75" s="1"/>
  <c r="AG31" i="75"/>
  <c r="AH31" i="75" s="1"/>
  <c r="AE31" i="75"/>
  <c r="AF31" i="75" s="1"/>
  <c r="AC31" i="75"/>
  <c r="AD31" i="75" s="1"/>
  <c r="AA31" i="75"/>
  <c r="AB31" i="75" s="1"/>
  <c r="Y31" i="75"/>
  <c r="Z31" i="75" s="1"/>
  <c r="W31" i="75"/>
  <c r="X31" i="75" s="1"/>
  <c r="U31" i="75"/>
  <c r="V31" i="75" s="1"/>
  <c r="S31" i="75"/>
  <c r="T31" i="75" s="1"/>
  <c r="Q31" i="75"/>
  <c r="R31" i="75" s="1"/>
  <c r="P31" i="75"/>
  <c r="AM30" i="75"/>
  <c r="AN30" i="75" s="1"/>
  <c r="AK30" i="75"/>
  <c r="AL30" i="75" s="1"/>
  <c r="AI30" i="75"/>
  <c r="AJ30" i="75" s="1"/>
  <c r="AG30" i="75"/>
  <c r="AH30" i="75" s="1"/>
  <c r="AE30" i="75"/>
  <c r="AF30" i="75" s="1"/>
  <c r="AC30" i="75"/>
  <c r="AD30" i="75" s="1"/>
  <c r="AA30" i="75"/>
  <c r="AB30" i="75" s="1"/>
  <c r="Y30" i="75"/>
  <c r="Z30" i="75" s="1"/>
  <c r="W30" i="75"/>
  <c r="X30" i="75" s="1"/>
  <c r="U30" i="75"/>
  <c r="V30" i="75" s="1"/>
  <c r="S30" i="75"/>
  <c r="T30" i="75" s="1"/>
  <c r="Q30" i="75"/>
  <c r="R30" i="75" s="1"/>
  <c r="P30" i="75"/>
  <c r="AM29" i="75"/>
  <c r="AN29" i="75" s="1"/>
  <c r="AK29" i="75"/>
  <c r="AL29" i="75" s="1"/>
  <c r="AI29" i="75"/>
  <c r="AJ29" i="75" s="1"/>
  <c r="AG29" i="75"/>
  <c r="AH29" i="75" s="1"/>
  <c r="AE29" i="75"/>
  <c r="AF29" i="75" s="1"/>
  <c r="AC29" i="75"/>
  <c r="AD29" i="75" s="1"/>
  <c r="AA29" i="75"/>
  <c r="AB29" i="75" s="1"/>
  <c r="Y29" i="75"/>
  <c r="Z29" i="75" s="1"/>
  <c r="W29" i="75"/>
  <c r="X29" i="75" s="1"/>
  <c r="U29" i="75"/>
  <c r="V29" i="75" s="1"/>
  <c r="S29" i="75"/>
  <c r="T29" i="75" s="1"/>
  <c r="Q29" i="75"/>
  <c r="R29" i="75" s="1"/>
  <c r="P29" i="75"/>
  <c r="AM28" i="75"/>
  <c r="AN28" i="75" s="1"/>
  <c r="AK28" i="75"/>
  <c r="AL28" i="75" s="1"/>
  <c r="AI28" i="75"/>
  <c r="AJ28" i="75" s="1"/>
  <c r="AG28" i="75"/>
  <c r="AH28" i="75" s="1"/>
  <c r="AE28" i="75"/>
  <c r="AF28" i="75" s="1"/>
  <c r="AC28" i="75"/>
  <c r="AD28" i="75" s="1"/>
  <c r="AA28" i="75"/>
  <c r="AB28" i="75" s="1"/>
  <c r="Y28" i="75"/>
  <c r="Z28" i="75" s="1"/>
  <c r="W28" i="75"/>
  <c r="X28" i="75" s="1"/>
  <c r="U28" i="75"/>
  <c r="V28" i="75" s="1"/>
  <c r="S28" i="75"/>
  <c r="T28" i="75" s="1"/>
  <c r="Q28" i="75"/>
  <c r="R28" i="75" s="1"/>
  <c r="P28" i="75"/>
  <c r="AM27" i="75"/>
  <c r="AN27" i="75" s="1"/>
  <c r="AK27" i="75"/>
  <c r="AL27" i="75" s="1"/>
  <c r="AI27" i="75"/>
  <c r="AJ27" i="75" s="1"/>
  <c r="AG27" i="75"/>
  <c r="AH27" i="75" s="1"/>
  <c r="AE27" i="75"/>
  <c r="AF27" i="75" s="1"/>
  <c r="AC27" i="75"/>
  <c r="AD27" i="75" s="1"/>
  <c r="AA27" i="75"/>
  <c r="AB27" i="75" s="1"/>
  <c r="Y27" i="75"/>
  <c r="Z27" i="75" s="1"/>
  <c r="W27" i="75"/>
  <c r="X27" i="75" s="1"/>
  <c r="U27" i="75"/>
  <c r="V27" i="75" s="1"/>
  <c r="S27" i="75"/>
  <c r="T27" i="75" s="1"/>
  <c r="Q27" i="75"/>
  <c r="R27" i="75" s="1"/>
  <c r="P27" i="75"/>
  <c r="AM26" i="75"/>
  <c r="AN26" i="75" s="1"/>
  <c r="AK26" i="75"/>
  <c r="AL26" i="75" s="1"/>
  <c r="AI26" i="75"/>
  <c r="AJ26" i="75" s="1"/>
  <c r="AG26" i="75"/>
  <c r="AH26" i="75" s="1"/>
  <c r="AE26" i="75"/>
  <c r="AF26" i="75" s="1"/>
  <c r="AC26" i="75"/>
  <c r="AD26" i="75" s="1"/>
  <c r="AA26" i="75"/>
  <c r="AB26" i="75" s="1"/>
  <c r="Y26" i="75"/>
  <c r="Z26" i="75" s="1"/>
  <c r="W26" i="75"/>
  <c r="X26" i="75" s="1"/>
  <c r="U26" i="75"/>
  <c r="V26" i="75" s="1"/>
  <c r="S26" i="75"/>
  <c r="T26" i="75" s="1"/>
  <c r="Q26" i="75"/>
  <c r="R26" i="75" s="1"/>
  <c r="P26" i="75"/>
  <c r="AM25" i="75"/>
  <c r="AN25" i="75" s="1"/>
  <c r="AK25" i="75"/>
  <c r="AL25" i="75" s="1"/>
  <c r="AI25" i="75"/>
  <c r="AJ25" i="75" s="1"/>
  <c r="AG25" i="75"/>
  <c r="AH25" i="75" s="1"/>
  <c r="AE25" i="75"/>
  <c r="AF25" i="75" s="1"/>
  <c r="AC25" i="75"/>
  <c r="AD25" i="75" s="1"/>
  <c r="AA25" i="75"/>
  <c r="AB25" i="75" s="1"/>
  <c r="Y25" i="75"/>
  <c r="Z25" i="75" s="1"/>
  <c r="W25" i="75"/>
  <c r="X25" i="75" s="1"/>
  <c r="U25" i="75"/>
  <c r="V25" i="75" s="1"/>
  <c r="S25" i="75"/>
  <c r="T25" i="75" s="1"/>
  <c r="Q25" i="75"/>
  <c r="R25" i="75" s="1"/>
  <c r="P25" i="75"/>
  <c r="AM24" i="75"/>
  <c r="AN24" i="75" s="1"/>
  <c r="AK24" i="75"/>
  <c r="AL24" i="75" s="1"/>
  <c r="AI24" i="75"/>
  <c r="AJ24" i="75" s="1"/>
  <c r="AG24" i="75"/>
  <c r="AH24" i="75" s="1"/>
  <c r="AE24" i="75"/>
  <c r="AF24" i="75" s="1"/>
  <c r="AC24" i="75"/>
  <c r="AD24" i="75" s="1"/>
  <c r="AA24" i="75"/>
  <c r="AB24" i="75" s="1"/>
  <c r="Y24" i="75"/>
  <c r="Z24" i="75" s="1"/>
  <c r="W24" i="75"/>
  <c r="X24" i="75" s="1"/>
  <c r="U24" i="75"/>
  <c r="V24" i="75" s="1"/>
  <c r="S24" i="75"/>
  <c r="T24" i="75" s="1"/>
  <c r="Q24" i="75"/>
  <c r="R24" i="75" s="1"/>
  <c r="P24" i="75"/>
  <c r="AM23" i="75"/>
  <c r="AN23" i="75" s="1"/>
  <c r="AK23" i="75"/>
  <c r="AL23" i="75" s="1"/>
  <c r="AI23" i="75"/>
  <c r="AJ23" i="75" s="1"/>
  <c r="AG23" i="75"/>
  <c r="AH23" i="75" s="1"/>
  <c r="AE23" i="75"/>
  <c r="AF23" i="75" s="1"/>
  <c r="AC23" i="75"/>
  <c r="AD23" i="75" s="1"/>
  <c r="AA23" i="75"/>
  <c r="AB23" i="75" s="1"/>
  <c r="Y23" i="75"/>
  <c r="Z23" i="75" s="1"/>
  <c r="W23" i="75"/>
  <c r="X23" i="75" s="1"/>
  <c r="U23" i="75"/>
  <c r="V23" i="75" s="1"/>
  <c r="S23" i="75"/>
  <c r="T23" i="75" s="1"/>
  <c r="Q23" i="75"/>
  <c r="R23" i="75" s="1"/>
  <c r="P23" i="75"/>
  <c r="AM22" i="75"/>
  <c r="AN22" i="75" s="1"/>
  <c r="AK22" i="75"/>
  <c r="AL22" i="75" s="1"/>
  <c r="AI22" i="75"/>
  <c r="AJ22" i="75" s="1"/>
  <c r="AG22" i="75"/>
  <c r="AH22" i="75" s="1"/>
  <c r="AE22" i="75"/>
  <c r="AF22" i="75" s="1"/>
  <c r="AC22" i="75"/>
  <c r="AD22" i="75" s="1"/>
  <c r="AA22" i="75"/>
  <c r="AB22" i="75" s="1"/>
  <c r="Y22" i="75"/>
  <c r="Z22" i="75" s="1"/>
  <c r="W22" i="75"/>
  <c r="X22" i="75" s="1"/>
  <c r="U22" i="75"/>
  <c r="V22" i="75" s="1"/>
  <c r="S22" i="75"/>
  <c r="T22" i="75" s="1"/>
  <c r="Q22" i="75"/>
  <c r="R22" i="75" s="1"/>
  <c r="P22" i="75"/>
  <c r="AM21" i="75"/>
  <c r="AN21" i="75" s="1"/>
  <c r="AK21" i="75"/>
  <c r="AL21" i="75" s="1"/>
  <c r="AI21" i="75"/>
  <c r="AJ21" i="75" s="1"/>
  <c r="AG21" i="75"/>
  <c r="AH21" i="75" s="1"/>
  <c r="AE21" i="75"/>
  <c r="AF21" i="75" s="1"/>
  <c r="AC21" i="75"/>
  <c r="AD21" i="75" s="1"/>
  <c r="AA21" i="75"/>
  <c r="AB21" i="75" s="1"/>
  <c r="Y21" i="75"/>
  <c r="Z21" i="75" s="1"/>
  <c r="W21" i="75"/>
  <c r="X21" i="75" s="1"/>
  <c r="U21" i="75"/>
  <c r="V21" i="75" s="1"/>
  <c r="S21" i="75"/>
  <c r="T21" i="75" s="1"/>
  <c r="Q21" i="75"/>
  <c r="R21" i="75" s="1"/>
  <c r="P21" i="75"/>
  <c r="AM20" i="75"/>
  <c r="AN20" i="75" s="1"/>
  <c r="AK20" i="75"/>
  <c r="AL20" i="75" s="1"/>
  <c r="AI20" i="75"/>
  <c r="AJ20" i="75" s="1"/>
  <c r="AG20" i="75"/>
  <c r="AH20" i="75" s="1"/>
  <c r="AE20" i="75"/>
  <c r="AF20" i="75" s="1"/>
  <c r="AC20" i="75"/>
  <c r="AD20" i="75" s="1"/>
  <c r="AA20" i="75"/>
  <c r="AB20" i="75" s="1"/>
  <c r="Y20" i="75"/>
  <c r="Z20" i="75" s="1"/>
  <c r="W20" i="75"/>
  <c r="X20" i="75" s="1"/>
  <c r="U20" i="75"/>
  <c r="V20" i="75" s="1"/>
  <c r="S20" i="75"/>
  <c r="T20" i="75" s="1"/>
  <c r="Q20" i="75"/>
  <c r="R20" i="75" s="1"/>
  <c r="P20" i="75"/>
  <c r="AM19" i="75"/>
  <c r="AN19" i="75" s="1"/>
  <c r="AK19" i="75"/>
  <c r="AL19" i="75" s="1"/>
  <c r="AI19" i="75"/>
  <c r="AJ19" i="75" s="1"/>
  <c r="AG19" i="75"/>
  <c r="AH19" i="75" s="1"/>
  <c r="AE19" i="75"/>
  <c r="AF19" i="75" s="1"/>
  <c r="AC19" i="75"/>
  <c r="AD19" i="75" s="1"/>
  <c r="AA19" i="75"/>
  <c r="AB19" i="75" s="1"/>
  <c r="Y19" i="75"/>
  <c r="Z19" i="75" s="1"/>
  <c r="W19" i="75"/>
  <c r="X19" i="75" s="1"/>
  <c r="U19" i="75"/>
  <c r="V19" i="75" s="1"/>
  <c r="S19" i="75"/>
  <c r="T19" i="75" s="1"/>
  <c r="Q19" i="75"/>
  <c r="R19" i="75" s="1"/>
  <c r="P19" i="75"/>
  <c r="AM18" i="75"/>
  <c r="AN18" i="75" s="1"/>
  <c r="AK18" i="75"/>
  <c r="AL18" i="75" s="1"/>
  <c r="AI18" i="75"/>
  <c r="AJ18" i="75" s="1"/>
  <c r="AG18" i="75"/>
  <c r="AH18" i="75" s="1"/>
  <c r="AE18" i="75"/>
  <c r="AF18" i="75" s="1"/>
  <c r="AC18" i="75"/>
  <c r="AD18" i="75" s="1"/>
  <c r="AA18" i="75"/>
  <c r="AB18" i="75" s="1"/>
  <c r="Y18" i="75"/>
  <c r="Z18" i="75" s="1"/>
  <c r="W18" i="75"/>
  <c r="X18" i="75" s="1"/>
  <c r="U18" i="75"/>
  <c r="V18" i="75" s="1"/>
  <c r="S18" i="75"/>
  <c r="T18" i="75" s="1"/>
  <c r="Q18" i="75"/>
  <c r="R18" i="75" s="1"/>
  <c r="P18" i="75"/>
  <c r="AM17" i="75"/>
  <c r="AN17" i="75" s="1"/>
  <c r="AK17" i="75"/>
  <c r="AL17" i="75" s="1"/>
  <c r="AI17" i="75"/>
  <c r="AJ17" i="75" s="1"/>
  <c r="AG17" i="75"/>
  <c r="AH17" i="75" s="1"/>
  <c r="AE17" i="75"/>
  <c r="AF17" i="75" s="1"/>
  <c r="AC17" i="75"/>
  <c r="AD17" i="75" s="1"/>
  <c r="AA17" i="75"/>
  <c r="AB17" i="75" s="1"/>
  <c r="Y17" i="75"/>
  <c r="Z17" i="75" s="1"/>
  <c r="W17" i="75"/>
  <c r="X17" i="75" s="1"/>
  <c r="U17" i="75"/>
  <c r="V17" i="75" s="1"/>
  <c r="S17" i="75"/>
  <c r="T17" i="75" s="1"/>
  <c r="Q17" i="75"/>
  <c r="R17" i="75" s="1"/>
  <c r="P17" i="75"/>
  <c r="AM16" i="75"/>
  <c r="AN16" i="75" s="1"/>
  <c r="AK16" i="75"/>
  <c r="AL16" i="75" s="1"/>
  <c r="AI16" i="75"/>
  <c r="AJ16" i="75" s="1"/>
  <c r="AG16" i="75"/>
  <c r="AH16" i="75" s="1"/>
  <c r="AE16" i="75"/>
  <c r="AF16" i="75" s="1"/>
  <c r="AC16" i="75"/>
  <c r="AD16" i="75" s="1"/>
  <c r="AA16" i="75"/>
  <c r="AB16" i="75" s="1"/>
  <c r="Y16" i="75"/>
  <c r="Z16" i="75" s="1"/>
  <c r="W16" i="75"/>
  <c r="X16" i="75" s="1"/>
  <c r="U16" i="75"/>
  <c r="V16" i="75" s="1"/>
  <c r="S16" i="75"/>
  <c r="T16" i="75" s="1"/>
  <c r="Q16" i="75"/>
  <c r="R16" i="75" s="1"/>
  <c r="P16" i="75"/>
  <c r="AM15" i="75"/>
  <c r="AN15" i="75" s="1"/>
  <c r="AK15" i="75"/>
  <c r="AL15" i="75" s="1"/>
  <c r="AI15" i="75"/>
  <c r="AJ15" i="75" s="1"/>
  <c r="AG15" i="75"/>
  <c r="AH15" i="75" s="1"/>
  <c r="AE15" i="75"/>
  <c r="AF15" i="75" s="1"/>
  <c r="AC15" i="75"/>
  <c r="AD15" i="75" s="1"/>
  <c r="AA15" i="75"/>
  <c r="AB15" i="75" s="1"/>
  <c r="Y15" i="75"/>
  <c r="Z15" i="75" s="1"/>
  <c r="W15" i="75"/>
  <c r="X15" i="75" s="1"/>
  <c r="U15" i="75"/>
  <c r="V15" i="75" s="1"/>
  <c r="S15" i="75"/>
  <c r="T15" i="75" s="1"/>
  <c r="Q15" i="75"/>
  <c r="R15" i="75" s="1"/>
  <c r="P15" i="75"/>
  <c r="AM14" i="75"/>
  <c r="AN14" i="75" s="1"/>
  <c r="AK14" i="75"/>
  <c r="AL14" i="75" s="1"/>
  <c r="AI14" i="75"/>
  <c r="AJ14" i="75" s="1"/>
  <c r="AG14" i="75"/>
  <c r="AH14" i="75" s="1"/>
  <c r="AE14" i="75"/>
  <c r="AF14" i="75" s="1"/>
  <c r="AC14" i="75"/>
  <c r="AD14" i="75" s="1"/>
  <c r="AA14" i="75"/>
  <c r="AB14" i="75" s="1"/>
  <c r="Y14" i="75"/>
  <c r="Z14" i="75" s="1"/>
  <c r="W14" i="75"/>
  <c r="X14" i="75" s="1"/>
  <c r="U14" i="75"/>
  <c r="V14" i="75" s="1"/>
  <c r="S14" i="75"/>
  <c r="T14" i="75" s="1"/>
  <c r="Q14" i="75"/>
  <c r="R14" i="75" s="1"/>
  <c r="P14" i="75"/>
  <c r="AM13" i="75"/>
  <c r="AN13" i="75" s="1"/>
  <c r="AK13" i="75"/>
  <c r="AL13" i="75" s="1"/>
  <c r="AI13" i="75"/>
  <c r="AJ13" i="75" s="1"/>
  <c r="AG13" i="75"/>
  <c r="AH13" i="75" s="1"/>
  <c r="AE13" i="75"/>
  <c r="AF13" i="75" s="1"/>
  <c r="AC13" i="75"/>
  <c r="AD13" i="75" s="1"/>
  <c r="AA13" i="75"/>
  <c r="AB13" i="75" s="1"/>
  <c r="Y13" i="75"/>
  <c r="Z13" i="75" s="1"/>
  <c r="W13" i="75"/>
  <c r="X13" i="75" s="1"/>
  <c r="U13" i="75"/>
  <c r="V13" i="75" s="1"/>
  <c r="S13" i="75"/>
  <c r="T13" i="75" s="1"/>
  <c r="Q13" i="75"/>
  <c r="R13" i="75" s="1"/>
  <c r="P13" i="75"/>
  <c r="AM12" i="75"/>
  <c r="AN12" i="75" s="1"/>
  <c r="AK12" i="75"/>
  <c r="AL12" i="75" s="1"/>
  <c r="AI12" i="75"/>
  <c r="AJ12" i="75" s="1"/>
  <c r="AG12" i="75"/>
  <c r="AH12" i="75" s="1"/>
  <c r="AE12" i="75"/>
  <c r="AF12" i="75" s="1"/>
  <c r="AC12" i="75"/>
  <c r="AD12" i="75" s="1"/>
  <c r="AA12" i="75"/>
  <c r="AB12" i="75" s="1"/>
  <c r="Y12" i="75"/>
  <c r="Z12" i="75" s="1"/>
  <c r="W12" i="75"/>
  <c r="X12" i="75" s="1"/>
  <c r="U12" i="75"/>
  <c r="V12" i="75" s="1"/>
  <c r="S12" i="75"/>
  <c r="T12" i="75" s="1"/>
  <c r="Q12" i="75"/>
  <c r="R12" i="75" s="1"/>
  <c r="P12" i="75"/>
  <c r="AM11" i="75"/>
  <c r="AN11" i="75" s="1"/>
  <c r="AK11" i="75"/>
  <c r="AL11" i="75" s="1"/>
  <c r="AI11" i="75"/>
  <c r="AJ11" i="75" s="1"/>
  <c r="AG11" i="75"/>
  <c r="AH11" i="75" s="1"/>
  <c r="AE11" i="75"/>
  <c r="AF11" i="75" s="1"/>
  <c r="AC11" i="75"/>
  <c r="AD11" i="75" s="1"/>
  <c r="AA11" i="75"/>
  <c r="AB11" i="75" s="1"/>
  <c r="Y11" i="75"/>
  <c r="Z11" i="75" s="1"/>
  <c r="W11" i="75"/>
  <c r="X11" i="75" s="1"/>
  <c r="U11" i="75"/>
  <c r="V11" i="75" s="1"/>
  <c r="S11" i="75"/>
  <c r="T11" i="75" s="1"/>
  <c r="Q11" i="75"/>
  <c r="R11" i="75" s="1"/>
  <c r="P11" i="75"/>
  <c r="AM10" i="75"/>
  <c r="AN10" i="75" s="1"/>
  <c r="AK10" i="75"/>
  <c r="AL10" i="75" s="1"/>
  <c r="AI10" i="75"/>
  <c r="AG10" i="75"/>
  <c r="AH10" i="75" s="1"/>
  <c r="AE10" i="75"/>
  <c r="AF10" i="75" s="1"/>
  <c r="AC10" i="75"/>
  <c r="AD10" i="75" s="1"/>
  <c r="AA10" i="75"/>
  <c r="AB10" i="75" s="1"/>
  <c r="Y10" i="75"/>
  <c r="Z10" i="75" s="1"/>
  <c r="W10" i="75"/>
  <c r="X10" i="75" s="1"/>
  <c r="U10" i="75"/>
  <c r="V10" i="75" s="1"/>
  <c r="S10" i="75"/>
  <c r="T10" i="75" s="1"/>
  <c r="Q10" i="75"/>
  <c r="R10" i="75" s="1"/>
  <c r="P10" i="75"/>
  <c r="AM9" i="75"/>
  <c r="AN9" i="75" s="1"/>
  <c r="AK9" i="75"/>
  <c r="AL9" i="75" s="1"/>
  <c r="AI9" i="75"/>
  <c r="AJ9" i="75" s="1"/>
  <c r="AG9" i="75"/>
  <c r="AH9" i="75" s="1"/>
  <c r="AE9" i="75"/>
  <c r="AF9" i="75" s="1"/>
  <c r="AC9" i="75"/>
  <c r="AD9" i="75" s="1"/>
  <c r="AA9" i="75"/>
  <c r="AB9" i="75" s="1"/>
  <c r="Y9" i="75"/>
  <c r="Z9" i="75" s="1"/>
  <c r="W9" i="75"/>
  <c r="X9" i="75" s="1"/>
  <c r="U9" i="75"/>
  <c r="V9" i="75" s="1"/>
  <c r="S9" i="75"/>
  <c r="T9" i="75" s="1"/>
  <c r="Q9" i="75"/>
  <c r="R9" i="75" s="1"/>
  <c r="P9" i="75"/>
  <c r="AM8" i="75"/>
  <c r="AN8" i="75" s="1"/>
  <c r="AK8" i="75"/>
  <c r="AL8" i="75" s="1"/>
  <c r="AI8" i="75"/>
  <c r="AJ8" i="75" s="1"/>
  <c r="AG8" i="75"/>
  <c r="AH8" i="75" s="1"/>
  <c r="AE8" i="75"/>
  <c r="AF8" i="75" s="1"/>
  <c r="AC8" i="75"/>
  <c r="AD8" i="75" s="1"/>
  <c r="AA8" i="75"/>
  <c r="AB8" i="75" s="1"/>
  <c r="Y8" i="75"/>
  <c r="Z8" i="75" s="1"/>
  <c r="W8" i="75"/>
  <c r="X8" i="75" s="1"/>
  <c r="U8" i="75"/>
  <c r="V8" i="75" s="1"/>
  <c r="S8" i="75"/>
  <c r="T8" i="75" s="1"/>
  <c r="Q8" i="75"/>
  <c r="R8" i="75" s="1"/>
  <c r="P8" i="75"/>
  <c r="AM7" i="75"/>
  <c r="AN7" i="75" s="1"/>
  <c r="AK7" i="75"/>
  <c r="AL7" i="75" s="1"/>
  <c r="AI7" i="75"/>
  <c r="AJ7" i="75" s="1"/>
  <c r="AG7" i="75"/>
  <c r="AH7" i="75" s="1"/>
  <c r="AE7" i="75"/>
  <c r="AF7" i="75" s="1"/>
  <c r="AC7" i="75"/>
  <c r="AD7" i="75" s="1"/>
  <c r="AA7" i="75"/>
  <c r="AB7" i="75" s="1"/>
  <c r="Y7" i="75"/>
  <c r="Z7" i="75" s="1"/>
  <c r="W7" i="75"/>
  <c r="X7" i="75" s="1"/>
  <c r="U7" i="75"/>
  <c r="V7" i="75" s="1"/>
  <c r="S7" i="75"/>
  <c r="T7" i="75" s="1"/>
  <c r="Q7" i="75"/>
  <c r="R7" i="75" s="1"/>
  <c r="P7" i="75"/>
  <c r="AM6" i="75"/>
  <c r="AK6" i="75"/>
  <c r="AL6" i="75" s="1"/>
  <c r="AI6" i="75"/>
  <c r="AJ6" i="75" s="1"/>
  <c r="AG6" i="75"/>
  <c r="AE6" i="75"/>
  <c r="AF6" i="75" s="1"/>
  <c r="AC6" i="75"/>
  <c r="AA6" i="75"/>
  <c r="AB6" i="75" s="1"/>
  <c r="Y6" i="75"/>
  <c r="W6" i="75"/>
  <c r="U6" i="75"/>
  <c r="V6" i="75" s="1"/>
  <c r="S6" i="75"/>
  <c r="Q6" i="75"/>
  <c r="R6" i="75" s="1"/>
  <c r="P6" i="75"/>
  <c r="A6" i="75"/>
  <c r="A7" i="75" s="1"/>
  <c r="A8" i="75" s="1"/>
  <c r="A9" i="75" s="1"/>
  <c r="A10" i="75" s="1"/>
  <c r="A11" i="75" s="1"/>
  <c r="A12" i="75" s="1"/>
  <c r="A13" i="75" s="1"/>
  <c r="A14" i="75" s="1"/>
  <c r="A15" i="75" s="1"/>
  <c r="A16" i="75" s="1"/>
  <c r="A17" i="75" s="1"/>
  <c r="A18" i="75" s="1"/>
  <c r="A19" i="75" s="1"/>
  <c r="A20" i="75" s="1"/>
  <c r="A21" i="75" s="1"/>
  <c r="A22"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50" i="75" s="1"/>
  <c r="A51" i="75" s="1"/>
  <c r="A52" i="75" s="1"/>
  <c r="A53" i="75" s="1"/>
  <c r="A54" i="75" s="1"/>
  <c r="A55" i="75" s="1"/>
  <c r="A56" i="75" s="1"/>
  <c r="A57" i="75" s="1"/>
  <c r="A58" i="75" s="1"/>
  <c r="A59" i="75" s="1"/>
  <c r="A60" i="75" s="1"/>
  <c r="A61" i="75" s="1"/>
  <c r="A62" i="75" s="1"/>
  <c r="A63" i="75" s="1"/>
  <c r="A64" i="75" s="1"/>
  <c r="A65" i="75" s="1"/>
  <c r="A66" i="75" s="1"/>
  <c r="A67" i="75" s="1"/>
  <c r="A68" i="75" s="1"/>
  <c r="A69" i="75" s="1"/>
  <c r="A70" i="75" s="1"/>
  <c r="A71" i="75" s="1"/>
  <c r="A72" i="75" s="1"/>
  <c r="A73" i="75" s="1"/>
  <c r="A74" i="75" s="1"/>
  <c r="A75" i="75" s="1"/>
  <c r="A76" i="75" s="1"/>
  <c r="A77" i="75" s="1"/>
  <c r="A78" i="75" s="1"/>
  <c r="A79" i="75" s="1"/>
  <c r="A80" i="75" s="1"/>
  <c r="A81" i="75" s="1"/>
  <c r="A82" i="75" s="1"/>
  <c r="A83" i="75" s="1"/>
  <c r="A84" i="75" s="1"/>
  <c r="A85" i="75" s="1"/>
  <c r="A86" i="75" s="1"/>
  <c r="A87" i="75" s="1"/>
  <c r="A88" i="75" s="1"/>
  <c r="A89" i="75" s="1"/>
  <c r="A90" i="75" s="1"/>
  <c r="A91" i="75" s="1"/>
  <c r="A92" i="75" s="1"/>
  <c r="A93" i="75" s="1"/>
  <c r="A94" i="75" s="1"/>
  <c r="A95" i="75" s="1"/>
  <c r="A96" i="75" s="1"/>
  <c r="A97" i="75" s="1"/>
  <c r="A98" i="75" s="1"/>
  <c r="A99" i="75" s="1"/>
  <c r="A100" i="75" s="1"/>
  <c r="A101" i="75" s="1"/>
  <c r="A102" i="75" s="1"/>
  <c r="A103" i="75" s="1"/>
  <c r="A104" i="75" s="1"/>
  <c r="A105" i="75" s="1"/>
  <c r="A106" i="75" s="1"/>
  <c r="A107" i="75" s="1"/>
  <c r="A108" i="75" s="1"/>
  <c r="A109" i="75" s="1"/>
  <c r="A110" i="75" s="1"/>
  <c r="A111" i="75" s="1"/>
  <c r="A112" i="75" s="1"/>
  <c r="A113" i="75" s="1"/>
  <c r="A114" i="75" s="1"/>
  <c r="A115" i="75" s="1"/>
  <c r="A116" i="75" s="1"/>
  <c r="A117" i="75" s="1"/>
  <c r="A118" i="75" s="1"/>
  <c r="A119" i="75" s="1"/>
  <c r="A120" i="75" s="1"/>
  <c r="A121" i="75" s="1"/>
  <c r="A122" i="75" s="1"/>
  <c r="A123" i="75" s="1"/>
  <c r="A124" i="75" s="1"/>
  <c r="A125" i="75" s="1"/>
  <c r="A126" i="75" s="1"/>
  <c r="A127" i="75" s="1"/>
  <c r="A128" i="75" s="1"/>
  <c r="A129" i="75" s="1"/>
  <c r="A130" i="75" s="1"/>
  <c r="A131" i="75" s="1"/>
  <c r="A132" i="75" s="1"/>
  <c r="A133" i="75" s="1"/>
  <c r="A134" i="75" s="1"/>
  <c r="A135" i="75" s="1"/>
  <c r="A136" i="75" s="1"/>
  <c r="A137" i="75" s="1"/>
  <c r="A138" i="75" s="1"/>
  <c r="A139" i="75" s="1"/>
  <c r="A140" i="75" s="1"/>
  <c r="A141" i="75" s="1"/>
  <c r="A142" i="75" s="1"/>
  <c r="A143" i="75" s="1"/>
  <c r="A144" i="75" s="1"/>
  <c r="A145" i="75" s="1"/>
  <c r="A146" i="75" s="1"/>
  <c r="A147" i="75" s="1"/>
  <c r="A148" i="75" s="1"/>
  <c r="A149" i="75" s="1"/>
  <c r="A150" i="75" s="1"/>
  <c r="A151" i="75" s="1"/>
  <c r="A152" i="75" s="1"/>
  <c r="A153" i="75" s="1"/>
  <c r="A154" i="75" s="1"/>
  <c r="A155" i="75" s="1"/>
  <c r="A156" i="75" s="1"/>
  <c r="A157" i="75" s="1"/>
  <c r="A158" i="75" s="1"/>
  <c r="A159" i="75" s="1"/>
  <c r="A160" i="75" s="1"/>
  <c r="A161" i="75" s="1"/>
  <c r="A162" i="75" s="1"/>
  <c r="A163" i="75" s="1"/>
  <c r="A164" i="75" s="1"/>
  <c r="A165" i="75" s="1"/>
  <c r="A166" i="75" s="1"/>
  <c r="A167" i="75" s="1"/>
  <c r="A168" i="75" s="1"/>
  <c r="A169" i="75" s="1"/>
  <c r="A170" i="75" s="1"/>
  <c r="A171" i="75" s="1"/>
  <c r="A172" i="75" s="1"/>
  <c r="A173" i="75" s="1"/>
  <c r="A174" i="75" s="1"/>
  <c r="A175" i="75" s="1"/>
  <c r="A176" i="75" s="1"/>
  <c r="A177" i="75" s="1"/>
  <c r="A178" i="75" s="1"/>
  <c r="A179" i="75" s="1"/>
  <c r="A180" i="75" s="1"/>
  <c r="A181" i="75" s="1"/>
  <c r="A182" i="75" s="1"/>
  <c r="A183" i="75" s="1"/>
  <c r="A184" i="75" s="1"/>
  <c r="A185" i="75" s="1"/>
  <c r="A186" i="75" s="1"/>
  <c r="A187" i="75" s="1"/>
  <c r="A188" i="75" s="1"/>
  <c r="A189" i="75" s="1"/>
  <c r="A190" i="75" s="1"/>
  <c r="A191" i="75" s="1"/>
  <c r="A192" i="75" s="1"/>
  <c r="A193" i="75" s="1"/>
  <c r="A194" i="75" s="1"/>
  <c r="A195" i="75" s="1"/>
  <c r="A196" i="75" s="1"/>
  <c r="A197" i="75" s="1"/>
  <c r="A198" i="75" s="1"/>
  <c r="A199" i="75" s="1"/>
  <c r="A200" i="75" s="1"/>
  <c r="A201" i="75" s="1"/>
  <c r="A202" i="75" s="1"/>
  <c r="A203" i="75" s="1"/>
  <c r="A204" i="75" s="1"/>
  <c r="A205" i="75" s="1"/>
  <c r="A206" i="75" s="1"/>
  <c r="A207" i="75" s="1"/>
  <c r="A208" i="75" s="1"/>
  <c r="A209" i="75" s="1"/>
  <c r="A210" i="75" s="1"/>
  <c r="A211" i="75" s="1"/>
  <c r="A212" i="75" s="1"/>
  <c r="A213" i="75" s="1"/>
  <c r="A214" i="75" s="1"/>
  <c r="A215" i="75" s="1"/>
  <c r="A216" i="75" s="1"/>
  <c r="A217" i="75" s="1"/>
  <c r="A218" i="75" s="1"/>
  <c r="A219" i="75" s="1"/>
  <c r="A220" i="75" s="1"/>
  <c r="A221" i="75" s="1"/>
  <c r="A222" i="75" s="1"/>
  <c r="A223" i="75" s="1"/>
  <c r="A224" i="75" s="1"/>
  <c r="A225" i="75" s="1"/>
  <c r="A226" i="75" s="1"/>
  <c r="A227" i="75" s="1"/>
  <c r="A228" i="75" s="1"/>
  <c r="A229" i="75" s="1"/>
  <c r="A230" i="75" s="1"/>
  <c r="A231" i="75" s="1"/>
  <c r="A232" i="75" s="1"/>
  <c r="A233" i="75" s="1"/>
  <c r="A234" i="75" s="1"/>
  <c r="A235" i="75" s="1"/>
  <c r="A236" i="75" s="1"/>
  <c r="A237" i="75" s="1"/>
  <c r="A238" i="75" s="1"/>
  <c r="A239" i="75" s="1"/>
  <c r="A240" i="75" s="1"/>
  <c r="A241" i="75" s="1"/>
  <c r="A242" i="75" s="1"/>
  <c r="A243" i="75" s="1"/>
  <c r="A244" i="75" s="1"/>
  <c r="A245" i="75" s="1"/>
  <c r="A246" i="75" s="1"/>
  <c r="A247" i="75" s="1"/>
  <c r="A248" i="75" s="1"/>
  <c r="A249" i="75" s="1"/>
  <c r="A250" i="75" s="1"/>
  <c r="A251" i="75" s="1"/>
  <c r="A252" i="75" s="1"/>
  <c r="A253" i="75" s="1"/>
  <c r="A254" i="75" s="1"/>
  <c r="A255" i="75" s="1"/>
  <c r="A256" i="75" s="1"/>
  <c r="A257" i="75" s="1"/>
  <c r="A258" i="75" s="1"/>
  <c r="A259" i="75" s="1"/>
  <c r="A260" i="75" s="1"/>
  <c r="A261" i="75" s="1"/>
  <c r="A262" i="75" s="1"/>
  <c r="A263" i="75" s="1"/>
  <c r="A264" i="75" s="1"/>
  <c r="A265" i="75" s="1"/>
  <c r="A266" i="75" s="1"/>
  <c r="A267" i="75" s="1"/>
  <c r="A268" i="75" s="1"/>
  <c r="A269" i="75" s="1"/>
  <c r="A270" i="75" s="1"/>
  <c r="A271" i="75" s="1"/>
  <c r="A272" i="75" s="1"/>
  <c r="A273" i="75" s="1"/>
  <c r="A274" i="75" s="1"/>
  <c r="A275" i="75" s="1"/>
  <c r="A276" i="75" s="1"/>
  <c r="A277" i="75" s="1"/>
  <c r="A278" i="75" s="1"/>
  <c r="A279" i="75" s="1"/>
  <c r="A280" i="75" s="1"/>
  <c r="A281" i="75" s="1"/>
  <c r="A282" i="75" s="1"/>
  <c r="A283" i="75" s="1"/>
  <c r="A284" i="75" s="1"/>
  <c r="A285" i="75" s="1"/>
  <c r="A286" i="75" s="1"/>
  <c r="A287" i="75" s="1"/>
  <c r="A288" i="75" s="1"/>
  <c r="A289" i="75" s="1"/>
  <c r="A290" i="75" s="1"/>
  <c r="A291" i="75" s="1"/>
  <c r="A292" i="75" s="1"/>
  <c r="A293" i="75" s="1"/>
  <c r="A294" i="75" s="1"/>
  <c r="A295" i="75" s="1"/>
  <c r="A296" i="75" s="1"/>
  <c r="A297" i="75" s="1"/>
  <c r="A298" i="75" s="1"/>
  <c r="A299" i="75" s="1"/>
  <c r="A300" i="75" s="1"/>
  <c r="A301" i="75" s="1"/>
  <c r="A302" i="75" s="1"/>
  <c r="A303" i="75" s="1"/>
  <c r="A304" i="75" s="1"/>
  <c r="A305" i="75" s="1"/>
  <c r="A306" i="75" s="1"/>
  <c r="A307" i="75" s="1"/>
  <c r="A308" i="75" s="1"/>
  <c r="A309" i="75" s="1"/>
  <c r="A310" i="75" s="1"/>
  <c r="A311" i="75" s="1"/>
  <c r="A312" i="75" s="1"/>
  <c r="A313" i="75" s="1"/>
  <c r="A314" i="75" s="1"/>
  <c r="A315" i="75" s="1"/>
  <c r="A316" i="75" s="1"/>
  <c r="A317" i="75" s="1"/>
  <c r="A318" i="75" s="1"/>
  <c r="A319" i="75" s="1"/>
  <c r="A320" i="75" s="1"/>
  <c r="A321" i="75" s="1"/>
  <c r="A322" i="75" s="1"/>
  <c r="A323" i="75" s="1"/>
  <c r="A324" i="75" s="1"/>
  <c r="A325" i="75" s="1"/>
  <c r="A326" i="75" s="1"/>
  <c r="A327" i="75" s="1"/>
  <c r="A328" i="75" s="1"/>
  <c r="A329" i="75" s="1"/>
  <c r="A330" i="75" s="1"/>
  <c r="A331" i="75" s="1"/>
  <c r="A332" i="75" s="1"/>
  <c r="A333" i="75" s="1"/>
  <c r="A334" i="75" s="1"/>
  <c r="A335" i="75" s="1"/>
  <c r="A336" i="75" s="1"/>
  <c r="A337" i="75" s="1"/>
  <c r="A338" i="75" s="1"/>
  <c r="A339" i="75" s="1"/>
  <c r="A340" i="75" s="1"/>
  <c r="A341" i="75" s="1"/>
  <c r="A342" i="75" s="1"/>
  <c r="A343" i="75" s="1"/>
  <c r="A344" i="75" s="1"/>
  <c r="A345" i="75" s="1"/>
  <c r="A346" i="75" s="1"/>
  <c r="A347" i="75" s="1"/>
  <c r="A348" i="75" s="1"/>
  <c r="A349" i="75" s="1"/>
  <c r="A350" i="75" s="1"/>
  <c r="A351" i="75" s="1"/>
  <c r="A352" i="75" s="1"/>
  <c r="A353" i="75" s="1"/>
  <c r="A354" i="75" s="1"/>
  <c r="A355" i="75" s="1"/>
  <c r="A356" i="75" s="1"/>
  <c r="A357" i="75" s="1"/>
  <c r="A358" i="75" s="1"/>
  <c r="A359" i="75" s="1"/>
  <c r="A360" i="75" s="1"/>
  <c r="A361" i="75" s="1"/>
  <c r="A362" i="75" s="1"/>
  <c r="A363" i="75" s="1"/>
  <c r="A364" i="75" s="1"/>
  <c r="A365" i="75" s="1"/>
  <c r="A366" i="75" s="1"/>
  <c r="A367" i="75" s="1"/>
  <c r="A368" i="75" s="1"/>
  <c r="A369" i="75" s="1"/>
  <c r="A370" i="75" s="1"/>
  <c r="A371" i="75" s="1"/>
  <c r="A372" i="75" s="1"/>
  <c r="A373" i="75" s="1"/>
  <c r="A374" i="75" s="1"/>
  <c r="A375" i="75" s="1"/>
  <c r="A376" i="75" s="1"/>
  <c r="A377" i="75" s="1"/>
  <c r="A378" i="75" s="1"/>
  <c r="A379" i="75" s="1"/>
  <c r="A380" i="75" s="1"/>
  <c r="A381" i="75" s="1"/>
  <c r="A382" i="75" s="1"/>
  <c r="A383" i="75" s="1"/>
  <c r="A384" i="75" s="1"/>
  <c r="A385" i="75" s="1"/>
  <c r="A386" i="75" s="1"/>
  <c r="A387" i="75" s="1"/>
  <c r="A388" i="75" s="1"/>
  <c r="A389" i="75" s="1"/>
  <c r="A390" i="75" s="1"/>
  <c r="A391" i="75" s="1"/>
  <c r="A392" i="75" s="1"/>
  <c r="A393" i="75" s="1"/>
  <c r="A394" i="75" s="1"/>
  <c r="A395" i="75" s="1"/>
  <c r="A396" i="75" s="1"/>
  <c r="A397" i="75" s="1"/>
  <c r="A398" i="75" s="1"/>
  <c r="A399" i="75" s="1"/>
  <c r="A400" i="75" s="1"/>
  <c r="A401" i="75" s="1"/>
  <c r="A402" i="75" s="1"/>
  <c r="A403" i="75" s="1"/>
  <c r="A404" i="75" s="1"/>
  <c r="A405" i="75" s="1"/>
  <c r="A406" i="75" s="1"/>
  <c r="A407" i="75" s="1"/>
  <c r="A408" i="75" s="1"/>
  <c r="A409" i="75" s="1"/>
  <c r="A410" i="75" s="1"/>
  <c r="A411" i="75" s="1"/>
  <c r="A412" i="75" s="1"/>
  <c r="A413" i="75" s="1"/>
  <c r="A414" i="75" s="1"/>
  <c r="A415" i="75" s="1"/>
  <c r="A416" i="75" s="1"/>
  <c r="A417" i="75" s="1"/>
  <c r="A418" i="75" s="1"/>
  <c r="A419" i="75" s="1"/>
  <c r="A420" i="75" s="1"/>
  <c r="A421" i="75" s="1"/>
  <c r="A422" i="75" s="1"/>
  <c r="A423" i="75" s="1"/>
  <c r="A424" i="75" s="1"/>
  <c r="A425" i="75" s="1"/>
  <c r="A426" i="75" s="1"/>
  <c r="A427" i="75" s="1"/>
  <c r="A428" i="75" s="1"/>
  <c r="A429" i="75" s="1"/>
  <c r="A430" i="75" s="1"/>
  <c r="A431" i="75" s="1"/>
  <c r="A432" i="75" s="1"/>
  <c r="A433" i="75" s="1"/>
  <c r="A434" i="75" s="1"/>
  <c r="A435" i="75" s="1"/>
  <c r="A436" i="75" s="1"/>
  <c r="A437" i="75" s="1"/>
  <c r="A438" i="75" s="1"/>
  <c r="A439" i="75" s="1"/>
  <c r="A440" i="75" s="1"/>
  <c r="A441" i="75" s="1"/>
  <c r="A442" i="75" s="1"/>
  <c r="A443" i="75" s="1"/>
  <c r="A444" i="75" s="1"/>
  <c r="A445" i="75" s="1"/>
  <c r="A446" i="75" s="1"/>
  <c r="A447" i="75" s="1"/>
  <c r="A448" i="75" s="1"/>
  <c r="A449" i="75" s="1"/>
  <c r="A450" i="75" s="1"/>
  <c r="A451" i="75" s="1"/>
  <c r="A452" i="75" s="1"/>
  <c r="A453" i="75" s="1"/>
  <c r="A454" i="75" s="1"/>
  <c r="A455" i="75" s="1"/>
  <c r="A456" i="75" s="1"/>
  <c r="A457" i="75" s="1"/>
  <c r="A458" i="75" s="1"/>
  <c r="A459" i="75" s="1"/>
  <c r="A460" i="75" s="1"/>
  <c r="A461" i="75" s="1"/>
  <c r="A462" i="75" s="1"/>
  <c r="A463" i="75" s="1"/>
  <c r="A464" i="75" s="1"/>
  <c r="A465" i="75" s="1"/>
  <c r="A466" i="75" s="1"/>
  <c r="A467" i="75" s="1"/>
  <c r="A468" i="75" s="1"/>
  <c r="A469" i="75" s="1"/>
  <c r="A470" i="75" s="1"/>
  <c r="A471" i="75" s="1"/>
  <c r="A472" i="75" s="1"/>
  <c r="A473" i="75" s="1"/>
  <c r="A474" i="75" s="1"/>
  <c r="A475" i="75" s="1"/>
  <c r="A476" i="75" s="1"/>
  <c r="A477" i="75" s="1"/>
  <c r="A478" i="75" s="1"/>
  <c r="A479" i="75" s="1"/>
  <c r="A480" i="75" s="1"/>
  <c r="A481" i="75" s="1"/>
  <c r="A482" i="75" s="1"/>
  <c r="A483" i="75" s="1"/>
  <c r="A484" i="75" s="1"/>
  <c r="A485" i="75" s="1"/>
  <c r="A486" i="75" s="1"/>
  <c r="A487" i="75" s="1"/>
  <c r="A488" i="75" s="1"/>
  <c r="A489" i="75" s="1"/>
  <c r="A490" i="75" s="1"/>
  <c r="A491" i="75" s="1"/>
  <c r="A492" i="75" s="1"/>
  <c r="A493" i="75" s="1"/>
  <c r="A494" i="75" s="1"/>
  <c r="A495" i="75" s="1"/>
  <c r="A496" i="75" s="1"/>
  <c r="A497" i="75" s="1"/>
  <c r="A498" i="75" s="1"/>
  <c r="A499" i="75" s="1"/>
  <c r="A500" i="75" s="1"/>
  <c r="A501" i="75" s="1"/>
  <c r="A502" i="75" s="1"/>
  <c r="A503" i="75" s="1"/>
  <c r="A504" i="75" s="1"/>
  <c r="A505" i="75" s="1"/>
  <c r="A506" i="75" s="1"/>
  <c r="A507" i="75" s="1"/>
  <c r="A508" i="75" s="1"/>
  <c r="A509" i="75" s="1"/>
  <c r="A510" i="75" s="1"/>
  <c r="A511" i="75" s="1"/>
  <c r="A512" i="75" s="1"/>
  <c r="A513" i="75" s="1"/>
  <c r="A514" i="75" s="1"/>
  <c r="A515" i="75" s="1"/>
  <c r="A516" i="75" s="1"/>
  <c r="A517" i="75" s="1"/>
  <c r="A518" i="75" s="1"/>
  <c r="A519" i="75" s="1"/>
  <c r="A534" i="75" s="1"/>
  <c r="A535" i="75" s="1"/>
  <c r="A536" i="75" s="1"/>
  <c r="A537" i="75" s="1"/>
  <c r="A538" i="75" s="1"/>
  <c r="A539" i="75" s="1"/>
  <c r="A540" i="75" s="1"/>
  <c r="A541" i="75" s="1"/>
  <c r="A542" i="75" s="1"/>
  <c r="A543" i="75" s="1"/>
  <c r="A544" i="75" s="1"/>
  <c r="A545" i="75" s="1"/>
  <c r="A546" i="75" s="1"/>
  <c r="A547" i="75" s="1"/>
  <c r="A548" i="75" s="1"/>
  <c r="A549" i="75" s="1"/>
  <c r="A550" i="75" s="1"/>
  <c r="A551" i="75" s="1"/>
  <c r="A552" i="75" s="1"/>
  <c r="A553" i="75" s="1"/>
  <c r="A554" i="75" s="1"/>
  <c r="A555" i="75" s="1"/>
  <c r="A556" i="75" s="1"/>
  <c r="A557" i="75" s="1"/>
  <c r="A558" i="75" s="1"/>
  <c r="A559" i="75" s="1"/>
  <c r="A560" i="75" s="1"/>
  <c r="AO5" i="75"/>
  <c r="O5" i="75"/>
  <c r="N5" i="75"/>
  <c r="M5" i="75"/>
  <c r="L5" i="75"/>
  <c r="K5" i="75"/>
  <c r="J5" i="75"/>
  <c r="I5" i="75"/>
  <c r="H5" i="75"/>
  <c r="G5" i="75"/>
  <c r="F5" i="75"/>
  <c r="D5" i="75"/>
  <c r="W5" i="75" l="1"/>
  <c r="AI5" i="75"/>
  <c r="AC585" i="75"/>
  <c r="U5" i="75"/>
  <c r="R585" i="75"/>
  <c r="R5" i="75"/>
  <c r="AB585" i="75"/>
  <c r="Y5" i="75"/>
  <c r="AD6" i="75"/>
  <c r="P585" i="75"/>
  <c r="AE585" i="75"/>
  <c r="AB5" i="75"/>
  <c r="AJ10" i="75"/>
  <c r="AJ585" i="75" s="1"/>
  <c r="AC5" i="75"/>
  <c r="Q585" i="75"/>
  <c r="AE5" i="75"/>
  <c r="V585" i="75"/>
  <c r="AK585" i="75"/>
  <c r="AM585" i="75"/>
  <c r="AL585" i="75"/>
  <c r="Q5" i="75"/>
  <c r="AN6" i="75"/>
  <c r="AA5" i="75"/>
  <c r="W585" i="75"/>
  <c r="AF585" i="75"/>
  <c r="AF5" i="75"/>
  <c r="X6" i="75"/>
  <c r="AK5" i="75"/>
  <c r="Y585" i="75"/>
  <c r="AL5" i="75"/>
  <c r="Z6" i="75"/>
  <c r="V5" i="75"/>
  <c r="AM5" i="75"/>
  <c r="AA585" i="75"/>
  <c r="AG585" i="75"/>
  <c r="AH6" i="75"/>
  <c r="S585" i="75"/>
  <c r="S5" i="75"/>
  <c r="AG5" i="75"/>
  <c r="T6" i="75"/>
  <c r="U585" i="75"/>
  <c r="AI585" i="75"/>
  <c r="AJ5" i="75" l="1"/>
  <c r="X585" i="75"/>
  <c r="X5" i="75"/>
  <c r="T585" i="75"/>
  <c r="T5" i="75"/>
  <c r="AH585" i="75"/>
  <c r="AH5" i="75"/>
  <c r="AN585" i="75"/>
  <c r="AN5" i="75"/>
  <c r="AD585" i="75"/>
  <c r="AD5" i="75"/>
  <c r="Z585" i="75"/>
  <c r="Z5" i="75"/>
  <c r="F4" i="71" l="1"/>
  <c r="E15" i="12" l="1"/>
  <c r="A7" i="2"/>
  <c r="A8" i="2"/>
  <c r="A9" i="2"/>
  <c r="A10" i="2"/>
  <c r="N15" i="12"/>
  <c r="AN15" i="12" s="1"/>
  <c r="CX15" i="12"/>
  <c r="CW15" i="12"/>
  <c r="CV15" i="12"/>
  <c r="CU15" i="12"/>
  <c r="CT15" i="12"/>
  <c r="CQ15" i="12"/>
  <c r="CR15" i="12" s="1"/>
  <c r="CB15" i="12"/>
  <c r="CD15" i="12" s="1"/>
  <c r="BT15" i="12"/>
  <c r="AQ15" i="12" s="1"/>
  <c r="CY15" i="12" l="1"/>
  <c r="J15" i="12" s="1"/>
  <c r="I15" i="12"/>
  <c r="BQ15" i="12"/>
  <c r="AM15" i="12" l="1"/>
  <c r="AG15" i="12"/>
  <c r="AJ15" i="12"/>
  <c r="AK15" i="12"/>
  <c r="AR15" i="12"/>
  <c r="CZ15" i="12"/>
  <c r="K15" i="12"/>
  <c r="L15" i="12" s="1"/>
  <c r="AO15" i="12" s="1"/>
  <c r="BR15" i="12"/>
  <c r="AP15" i="12" s="1"/>
  <c r="AH15" i="12" l="1"/>
  <c r="AI15" i="12"/>
  <c r="AS15" i="12"/>
  <c r="AZ15" i="12" l="1"/>
  <c r="BC11" i="2" l="1"/>
  <c r="BC10" i="2"/>
  <c r="BC15" i="2"/>
  <c r="BC9" i="2"/>
  <c r="BC5" i="2"/>
  <c r="BC4" i="2"/>
  <c r="BC7" i="2"/>
  <c r="BC13" i="2"/>
  <c r="AZ1" i="12" l="1"/>
  <c r="A6" i="2" l="1"/>
  <c r="U4" i="2" l="1"/>
  <c r="BZ23" i="12" l="1"/>
  <c r="BY22" i="12"/>
  <c r="CE23" i="12" l="1"/>
  <c r="BZ22" i="12"/>
  <c r="BZ13" i="12"/>
  <c r="BZ11" i="12" s="1"/>
  <c r="BI23" i="12" l="1"/>
  <c r="BL23" i="12" s="1"/>
  <c r="AY22" i="12"/>
  <c r="AZ22" i="12"/>
  <c r="AZ11" i="12"/>
  <c r="CE22" i="12"/>
  <c r="CE13" i="12"/>
  <c r="BI13" i="12" s="1"/>
  <c r="BM23" i="12" l="1"/>
  <c r="BN23" i="12"/>
  <c r="CE11" i="12"/>
  <c r="BI11" i="12"/>
  <c r="BI22" i="12"/>
  <c r="L3" i="2"/>
  <c r="BL22" i="12" l="1"/>
  <c r="BN22" i="12"/>
  <c r="G10" i="12"/>
  <c r="BM22" i="12" l="1"/>
  <c r="A15" i="2"/>
  <c r="A14" i="2"/>
  <c r="A13" i="2"/>
  <c r="A12" i="2"/>
  <c r="A11" i="2"/>
  <c r="A4" i="2"/>
  <c r="AZ3" i="2" l="1"/>
  <c r="BY14" i="12" l="1"/>
  <c r="BZ15" i="12" l="1"/>
  <c r="CE15" i="12" s="1"/>
  <c r="BI15" i="12" l="1"/>
  <c r="BL15" i="12" s="1"/>
  <c r="BN15" i="12" l="1"/>
  <c r="BM15" i="12"/>
  <c r="U3" i="2" l="1"/>
  <c r="BL13" i="12" l="1"/>
  <c r="BL12" i="12"/>
  <c r="AT3" i="2"/>
  <c r="BL11" i="12" l="1"/>
  <c r="BN12" i="12"/>
  <c r="BM12" i="12"/>
  <c r="BK11" i="12"/>
  <c r="BN13" i="12"/>
  <c r="BM13" i="12"/>
  <c r="BN11" i="12" l="1"/>
  <c r="BM11" i="12"/>
  <c r="CX14" i="12" l="1"/>
  <c r="CW14" i="12"/>
  <c r="CU14" i="12"/>
  <c r="CT14" i="12"/>
  <c r="CQ14" i="12"/>
  <c r="CB14" i="12"/>
  <c r="BU14" i="12"/>
  <c r="AN14" i="12" l="1"/>
  <c r="N14" i="12"/>
  <c r="CV14" i="12"/>
  <c r="AQ14" i="12"/>
  <c r="BT14" i="12"/>
  <c r="CR14" i="12"/>
  <c r="CD14" i="12"/>
  <c r="BQ14" i="12"/>
  <c r="CY14" i="12"/>
  <c r="I14" i="12" l="1"/>
  <c r="BG14" i="12"/>
  <c r="AM14" i="12"/>
  <c r="AP14" i="12"/>
  <c r="AG14" i="12"/>
  <c r="AK14" i="12"/>
  <c r="J14" i="12"/>
  <c r="AR14" i="12"/>
  <c r="BR14" i="12"/>
  <c r="CZ14" i="12"/>
  <c r="K14" i="12" l="1"/>
  <c r="AI14" i="12"/>
  <c r="AH14" i="12"/>
  <c r="AS14" i="12" l="1"/>
  <c r="AO14" i="12" l="1"/>
  <c r="L14" i="12"/>
  <c r="AJ14" i="12" l="1"/>
  <c r="AZ14" i="12" l="1"/>
  <c r="AU14" i="12"/>
  <c r="BZ14" i="12"/>
  <c r="CE14" i="12" l="1"/>
  <c r="BL14" i="12" l="1"/>
  <c r="BI14" i="12"/>
  <c r="BI10" i="12" s="1"/>
  <c r="BN14" i="12" l="1"/>
  <c r="BM14" i="12" l="1"/>
  <c r="A6" i="5"/>
  <c r="A8" i="5" l="1"/>
  <c r="A7" i="5"/>
  <c r="A9" i="5"/>
  <c r="A10" i="5"/>
  <c r="F22" i="5" l="1"/>
  <c r="A17" i="5"/>
  <c r="A11" i="5"/>
  <c r="A15" i="5"/>
  <c r="A12" i="5"/>
  <c r="A14" i="5"/>
  <c r="A21" i="5"/>
  <c r="A13" i="5"/>
  <c r="A20" i="5"/>
  <c r="A19" i="5"/>
  <c r="A16" i="5"/>
  <c r="A18" i="5"/>
  <c r="AN10" i="12" l="1"/>
  <c r="AH10" i="12"/>
  <c r="CT10" i="12"/>
  <c r="BD10" i="12"/>
  <c r="P10" i="12"/>
  <c r="P24" i="12" s="1"/>
  <c r="CU10" i="12"/>
  <c r="CN10" i="12"/>
  <c r="AM10" i="12"/>
  <c r="CH10" i="12"/>
  <c r="N10" i="12"/>
  <c r="AY10" i="12"/>
  <c r="AZ24" i="12" s="1"/>
  <c r="BR10" i="12"/>
  <c r="CO10" i="12"/>
  <c r="AQ10" i="12"/>
  <c r="CD10" i="12"/>
  <c r="BV10" i="12"/>
  <c r="BW10" i="12"/>
  <c r="BL10" i="12"/>
  <c r="I10" i="12"/>
  <c r="J10" i="12"/>
  <c r="BX10" i="12"/>
  <c r="AL10" i="12"/>
  <c r="R10" i="12"/>
  <c r="R24" i="12" s="1"/>
  <c r="CS10" i="12"/>
  <c r="CJ10" i="12"/>
  <c r="AT10" i="12"/>
  <c r="BJ10" i="12"/>
  <c r="BE10" i="12"/>
  <c r="Y10" i="12"/>
  <c r="BH10" i="12"/>
  <c r="BO10" i="12"/>
  <c r="Q10" i="12"/>
  <c r="Q24" i="12" s="1"/>
  <c r="AJ10" i="12"/>
  <c r="CZ10" i="12"/>
  <c r="K10" i="12"/>
  <c r="BZ10" i="12"/>
  <c r="BB10" i="12"/>
  <c r="CP10" i="12"/>
  <c r="AX10" i="12"/>
  <c r="T10" i="12"/>
  <c r="T24" i="12" s="1"/>
  <c r="V10" i="12"/>
  <c r="V24" i="12" s="1"/>
  <c r="Z10" i="12"/>
  <c r="BF10" i="12"/>
  <c r="CI10" i="12"/>
  <c r="AS10" i="12"/>
  <c r="CA10" i="12"/>
  <c r="BN10" i="12"/>
  <c r="H10" i="12"/>
  <c r="BP10" i="12"/>
  <c r="L10" i="12"/>
  <c r="CR10" i="12"/>
  <c r="BG10" i="12"/>
  <c r="CW10" i="12"/>
  <c r="BY10" i="12"/>
  <c r="X10" i="12" l="1"/>
  <c r="X24" i="12" s="1"/>
  <c r="CL10" i="12"/>
  <c r="BA10" i="12"/>
  <c r="BA28" i="12" s="1"/>
  <c r="BT10" i="12"/>
  <c r="BC10" i="12"/>
  <c r="BC28" i="12" s="1"/>
  <c r="CG10" i="12"/>
  <c r="AO10" i="12"/>
  <c r="U10" i="12"/>
  <c r="U24" i="12" s="1"/>
  <c r="BM10" i="12"/>
  <c r="CB10" i="12"/>
  <c r="CX10" i="12"/>
  <c r="CE10" i="12"/>
  <c r="AD10" i="12"/>
  <c r="AD24" i="12" s="1"/>
  <c r="AR10" i="12"/>
  <c r="AE10" i="12"/>
  <c r="AP10" i="12"/>
  <c r="AV10" i="12"/>
  <c r="AB10" i="12"/>
  <c r="AB24" i="12" s="1"/>
  <c r="AZ10" i="12"/>
  <c r="AZ28" i="12" s="1"/>
  <c r="BK10" i="12"/>
  <c r="CK10" i="12"/>
  <c r="AG10" i="12"/>
  <c r="AA10" i="12"/>
  <c r="AA24" i="12" s="1"/>
  <c r="AF10" i="12"/>
  <c r="AI10" i="12"/>
  <c r="AC10" i="12"/>
  <c r="AC24" i="12" s="1"/>
  <c r="CM10" i="12"/>
  <c r="CF10" i="12"/>
  <c r="O10" i="12"/>
  <c r="CC10" i="12"/>
  <c r="AU10" i="12"/>
  <c r="CQ10" i="12"/>
  <c r="S10" i="12"/>
  <c r="S24" i="12" s="1"/>
  <c r="BU10" i="12"/>
  <c r="AW10" i="12"/>
  <c r="AW28" i="12" s="1"/>
  <c r="BQ10" i="12"/>
  <c r="AK10" i="12"/>
  <c r="BI28" i="12"/>
  <c r="W10" i="12"/>
  <c r="W24" i="12" s="1"/>
  <c r="BS10" i="12"/>
  <c r="CY10" i="12"/>
  <c r="CV10" i="12"/>
  <c r="BL28" i="12"/>
  <c r="BD28" i="12"/>
  <c r="BE28" i="12"/>
  <c r="BB28" i="12"/>
  <c r="BJ28" i="12"/>
  <c r="AX28" i="12"/>
  <c r="BH28" i="12"/>
  <c r="AY28" i="12" l="1"/>
  <c r="BM28" i="12"/>
  <c r="BG28" i="12"/>
  <c r="A2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s>
  <commentList>
    <comment ref="E7" authorId="0" shapeId="0" xr:uid="{904DB76F-061B-4F47-9B5A-87597C552E16}">
      <text>
        <r>
          <rPr>
            <b/>
            <sz val="9"/>
            <color indexed="81"/>
            <rFont val="Tahoma"/>
            <family val="2"/>
          </rPr>
          <t>Nguyen Thi Hoang Quynh:</t>
        </r>
        <r>
          <rPr>
            <sz val="9"/>
            <color indexed="81"/>
            <rFont val="Tahoma"/>
            <family val="2"/>
          </rPr>
          <t xml:space="preserve">
B3 đến A1 
B3 chi tiết B3.1 hay B3.2)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5078A13D-E788-4D0D-AB7A-B11E4F367AE6}">
      <text>
        <r>
          <rPr>
            <b/>
            <sz val="9"/>
            <color indexed="81"/>
            <rFont val="Tahoma"/>
            <family val="2"/>
          </rPr>
          <t>Nguyen Thi Hoang Quynh:</t>
        </r>
        <r>
          <rPr>
            <sz val="9"/>
            <color indexed="81"/>
            <rFont val="Tahoma"/>
            <family val="2"/>
          </rPr>
          <t xml:space="preserve">
B3 đến A1 
B3 chi tiết B3.1 hay B3.2)</t>
        </r>
      </text>
    </comment>
    <comment ref="BN23" authorId="1" shapeId="0" xr:uid="{DE758DA8-3E46-4004-966B-B29CC32DD69E}">
      <text>
        <r>
          <rPr>
            <b/>
            <sz val="9"/>
            <color indexed="81"/>
            <rFont val="Tahoma"/>
            <family val="2"/>
          </rPr>
          <t>Le Thi Ngan:</t>
        </r>
        <r>
          <rPr>
            <sz val="9"/>
            <color indexed="81"/>
            <rFont val="Tahoma"/>
            <family val="2"/>
          </rPr>
          <t xml:space="preserve">
Không tham gia</t>
        </r>
      </text>
    </comment>
    <comment ref="BN55" authorId="1" shapeId="0" xr:uid="{8A8A8509-C538-4F06-914C-0F8F8C3F05AC}">
      <text>
        <r>
          <rPr>
            <b/>
            <sz val="9"/>
            <color indexed="81"/>
            <rFont val="Tahoma"/>
            <family val="2"/>
          </rPr>
          <t>Le Thi Ngan:</t>
        </r>
        <r>
          <rPr>
            <sz val="9"/>
            <color indexed="81"/>
            <rFont val="Tahoma"/>
            <family val="2"/>
          </rPr>
          <t xml:space="preserve">
Không tham gia</t>
        </r>
      </text>
    </comment>
    <comment ref="BH500" authorId="1" shapeId="0" xr:uid="{500562B3-D12E-4973-BBDB-FBF9BE1E2078}">
      <text>
        <r>
          <rPr>
            <b/>
            <sz val="9"/>
            <color indexed="81"/>
            <rFont val="Tahoma"/>
            <family val="2"/>
          </rPr>
          <t>Le Thi Ngan:</t>
        </r>
        <r>
          <rPr>
            <sz val="9"/>
            <color indexed="81"/>
            <rFont val="Tahoma"/>
            <family val="2"/>
          </rPr>
          <t xml:space="preserve">
Ko đóng BHXH, có lương hưu</t>
        </r>
      </text>
    </comment>
    <comment ref="BN598" authorId="1" shapeId="0" xr:uid="{1E09E6AF-EA2A-4D89-ABC8-23CBF622EF70}">
      <text>
        <r>
          <rPr>
            <b/>
            <sz val="9"/>
            <color indexed="81"/>
            <rFont val="Tahoma"/>
            <family val="2"/>
          </rPr>
          <t>Le Thi Ngan:</t>
        </r>
        <r>
          <rPr>
            <sz val="9"/>
            <color indexed="81"/>
            <rFont val="Tahoma"/>
            <family val="2"/>
          </rPr>
          <t xml:space="preserve">
Không tham gia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E664F824-85AA-448C-8604-C3E8FF4F4574}">
      <text>
        <r>
          <rPr>
            <b/>
            <sz val="9"/>
            <color indexed="81"/>
            <rFont val="Tahoma"/>
            <family val="2"/>
          </rPr>
          <t>Le Thi Ngan:</t>
        </r>
        <r>
          <rPr>
            <sz val="9"/>
            <color indexed="81"/>
            <rFont val="Tahoma"/>
            <family val="2"/>
          </rPr>
          <t xml:space="preserve">
Nghỉ ốm T10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C18" authorId="0" shapeId="0" xr:uid="{5BD1C0B6-2A8B-4099-A0FE-2768EA2BD548}">
      <text>
        <r>
          <rPr>
            <b/>
            <sz val="9"/>
            <color indexed="81"/>
            <rFont val="Tahoma"/>
            <family val="2"/>
          </rPr>
          <t xml:space="preserve">Pham Thi Tra Giang:
</t>
        </r>
        <r>
          <rPr>
            <sz val="9"/>
            <color indexed="81"/>
            <rFont val="Tahoma"/>
            <family val="2"/>
          </rPr>
          <t>Đky thêm 1 NPT từ T5/2025 (thời điểm đky T8/2025)</t>
        </r>
      </text>
    </comment>
    <comment ref="AC21" authorId="1" shapeId="0" xr:uid="{139571BC-A2AA-47A6-9334-A007967B183C}">
      <text>
        <r>
          <rPr>
            <b/>
            <sz val="9"/>
            <color indexed="81"/>
            <rFont val="Tahoma"/>
            <family val="2"/>
          </rPr>
          <t>Nguyen Ho Duy:</t>
        </r>
        <r>
          <rPr>
            <sz val="9"/>
            <color indexed="81"/>
            <rFont val="Tahoma"/>
            <family val="2"/>
          </rPr>
          <t xml:space="preserve">
đăng ký mới từ tháng 11/2022 và T8/2023</t>
        </r>
      </text>
    </comment>
    <comment ref="AC22" authorId="1" shapeId="0" xr:uid="{7872E282-911A-4C29-97FF-B59E315A094C}">
      <text>
        <r>
          <rPr>
            <b/>
            <sz val="9"/>
            <color indexed="81"/>
            <rFont val="Tahoma"/>
            <family val="2"/>
          </rPr>
          <t>Nguyen Ho Duy:</t>
        </r>
        <r>
          <rPr>
            <sz val="9"/>
            <color indexed="81"/>
            <rFont val="Tahoma"/>
            <family val="2"/>
          </rPr>
          <t xml:space="preserve">
Đã đk 2 npt từ tháng 07/2022</t>
        </r>
      </text>
    </comment>
    <comment ref="AC24" authorId="1" shapeId="0" xr:uid="{B7812E8A-FF36-4F2D-8073-F49DB99201D5}">
      <text>
        <r>
          <rPr>
            <b/>
            <sz val="9"/>
            <color indexed="81"/>
            <rFont val="Tahoma"/>
            <family val="2"/>
          </rPr>
          <t>Nguyen Ho Duy:</t>
        </r>
        <r>
          <rPr>
            <sz val="9"/>
            <color indexed="81"/>
            <rFont val="Tahoma"/>
            <family val="2"/>
          </rPr>
          <t xml:space="preserve">
Đăng ký thành công từ tháng 7.2023
TĂNG 1 NPT THÁNG 12/2024</t>
        </r>
      </text>
    </comment>
  </commentList>
</comments>
</file>

<file path=xl/sharedStrings.xml><?xml version="1.0" encoding="utf-8"?>
<sst xmlns="http://schemas.openxmlformats.org/spreadsheetml/2006/main" count="5965" uniqueCount="2543">
  <si>
    <t>TT</t>
  </si>
  <si>
    <t>MSNV</t>
  </si>
  <si>
    <t>Họ và tên</t>
  </si>
  <si>
    <t>Hiếu, hỉ</t>
  </si>
  <si>
    <t>Tổng PC</t>
  </si>
  <si>
    <t xml:space="preserve">PC ThN </t>
  </si>
  <si>
    <t>MA BH</t>
  </si>
  <si>
    <t>Ma KPCD</t>
  </si>
  <si>
    <t>Kiểm tra đối tượng hưởng lương</t>
  </si>
  <si>
    <t>Kiểm tra đối tượng hưởng tăng ca</t>
  </si>
  <si>
    <t>Trừ tiền tang chế</t>
  </si>
  <si>
    <t>STT</t>
  </si>
  <si>
    <t>Phạm Như Thắng</t>
  </si>
  <si>
    <t>ĐVT: Đồng</t>
  </si>
  <si>
    <t>TỔNG</t>
  </si>
  <si>
    <t>GHI CHÚ</t>
  </si>
  <si>
    <t>Kế toán trưởng</t>
  </si>
  <si>
    <t>Người lập</t>
  </si>
  <si>
    <t xml:space="preserve"> </t>
  </si>
  <si>
    <t>Chính</t>
  </si>
  <si>
    <t>Công giao xe</t>
  </si>
  <si>
    <t>I</t>
  </si>
  <si>
    <t>II</t>
  </si>
  <si>
    <t>Thu vào kỳ sau</t>
  </si>
  <si>
    <t>Chức vụ</t>
  </si>
  <si>
    <t>Bộ phận</t>
  </si>
  <si>
    <t>Mail</t>
  </si>
  <si>
    <t>THÔNG TIN VỀ TÍNH THUẾ TNCN</t>
  </si>
  <si>
    <t>Mức lương HĐTV</t>
  </si>
  <si>
    <t>THUẾ THU NHẬP CÁ NHÂN</t>
  </si>
  <si>
    <t>Lương
Ngày thường</t>
  </si>
  <si>
    <t>BD PHSK</t>
  </si>
  <si>
    <t>MỨC TIỀN</t>
  </si>
  <si>
    <t>THU 
NHẬP CHỊU  THUẾ TNCN</t>
  </si>
  <si>
    <t>SỐ NGƯỜI PHỤ THUỘC</t>
  </si>
  <si>
    <t>GIẢM TRỪ GIA CẢNH</t>
  </si>
  <si>
    <t>GIẢM TRỪ BẢN THÂN</t>
  </si>
  <si>
    <t>TỔNG GIẢM TRỪ</t>
  </si>
  <si>
    <t>TỔNG THU 
NHẬP TÍNH
 THUẾ TNCN</t>
  </si>
  <si>
    <t>Tăng ca</t>
  </si>
  <si>
    <t>1x</t>
  </si>
  <si>
    <t>THỐNG KÊ LƯƠNG KỲ 2</t>
  </si>
  <si>
    <t>Lương Hiếu, Hỉ</t>
  </si>
  <si>
    <t>BHXH</t>
  </si>
  <si>
    <t>BHYT</t>
  </si>
  <si>
    <t>BHTN</t>
  </si>
  <si>
    <t>Tiền phúng điếu</t>
  </si>
  <si>
    <t>8%</t>
  </si>
  <si>
    <t>1.5%</t>
  </si>
  <si>
    <t>1%</t>
  </si>
  <si>
    <t>Lương
 chủ nhật</t>
  </si>
  <si>
    <t>PC biệt phát</t>
  </si>
  <si>
    <t>Thực nhận</t>
  </si>
  <si>
    <t>HỌ TÊN</t>
  </si>
  <si>
    <t>TÀI KHOẢN 
CÁ NHÂN</t>
  </si>
  <si>
    <t>Tổng giảm trừ</t>
  </si>
  <si>
    <t>Phòng Kế toán</t>
  </si>
  <si>
    <t>14 ngày đầu</t>
  </si>
  <si>
    <t>Từ ngày 15 trở đi</t>
  </si>
  <si>
    <t>Ngày công trong tháng</t>
  </si>
  <si>
    <t>Các khoản được hưởng trong tháng</t>
  </si>
  <si>
    <t>Các khoản giám trừ kỳ trong tháng</t>
  </si>
  <si>
    <t>Lương
 Tăng ca thường</t>
  </si>
  <si>
    <t>PC chức danh</t>
  </si>
  <si>
    <t>PC kiêm nhiệm</t>
  </si>
  <si>
    <t>22061563</t>
  </si>
  <si>
    <t>Nguyễn Đức Hùng</t>
  </si>
  <si>
    <t>Tạm ứng thưởng HQCV</t>
  </si>
  <si>
    <t>CCCD</t>
  </si>
  <si>
    <r>
      <t xml:space="preserve">Họ tên
</t>
    </r>
    <r>
      <rPr>
        <i/>
        <sz val="10"/>
        <rFont val="Times New Roman"/>
        <family val="1"/>
      </rPr>
      <t>(theo thứ tự trong DS bảng lương)</t>
    </r>
  </si>
  <si>
    <r>
      <t xml:space="preserve">Khoản thu nhập khác đưa vào kỳ 1 </t>
    </r>
    <r>
      <rPr>
        <sz val="10"/>
        <rFont val="Times New Roman"/>
        <family val="1"/>
      </rPr>
      <t>(nếu bắt buộc)</t>
    </r>
  </si>
  <si>
    <t>Tổng TN khác (kỳ 1)</t>
  </si>
  <si>
    <t>Khoản giảm trừ đưa vào kỳ 1 (nếu bắt buộc)</t>
  </si>
  <si>
    <t>Tổng Giảm trừ khác 
( kỳ 1)</t>
  </si>
  <si>
    <t>Khoản thu nhập khác đưa vào kỳ 2</t>
  </si>
  <si>
    <t>Khoản giảm trừ đưa vào kỳ 2</t>
  </si>
  <si>
    <t>Phòng Nhân sự</t>
  </si>
  <si>
    <t>Phụ cấp</t>
  </si>
  <si>
    <t>Mức lương tính chế độ ngừng việc</t>
  </si>
  <si>
    <t>Công chính</t>
  </si>
  <si>
    <t>Công nghỉ lễ, tết</t>
  </si>
  <si>
    <t>Nghỉ lễ, tết</t>
  </si>
  <si>
    <t>Công ngày thứ 7</t>
  </si>
  <si>
    <t>Ngày ngừng việc/ cách ly trong tháng</t>
  </si>
  <si>
    <t>Công phụ cấp</t>
  </si>
  <si>
    <t>Phụ cấp ban đêm</t>
  </si>
  <si>
    <t>Tạm ngừng việc 14 ngày đầu</t>
  </si>
  <si>
    <t>Tạm ngừng việc từ 15 ngày trở đi</t>
  </si>
  <si>
    <t>Công Chủ nhật</t>
  </si>
  <si>
    <t>Công Tăng ca ngày thường</t>
  </si>
  <si>
    <t>Mức lương</t>
  </si>
  <si>
    <t>KỲ I</t>
  </si>
  <si>
    <t>Tổng thu nhập</t>
  </si>
  <si>
    <t>Thu nhập 100% giao xe</t>
  </si>
  <si>
    <t>Nội dung thu nhập 1</t>
  </si>
  <si>
    <t>Nội dung thu nhập 2</t>
  </si>
  <si>
    <t>Khoản đc giảm trừ trong thuế</t>
  </si>
  <si>
    <t>Nội dung giảm trừ 1</t>
  </si>
  <si>
    <t>Truy lĩnh BHXH</t>
  </si>
  <si>
    <t>Tiền thưởng</t>
  </si>
  <si>
    <t>KIỂM TRA</t>
  </si>
  <si>
    <t>THILOGI</t>
  </si>
  <si>
    <t>TĐ</t>
  </si>
  <si>
    <t>KỲ II</t>
  </si>
  <si>
    <t>Lương ngày lễ, tết</t>
  </si>
  <si>
    <t>Làm việc ngày lễ, tết</t>
  </si>
  <si>
    <t xml:space="preserve">Ngạch lương </t>
  </si>
  <si>
    <t>Lương chế độ T7</t>
  </si>
  <si>
    <t>Đi làm T7</t>
  </si>
  <si>
    <t>Nghỉ T7</t>
  </si>
  <si>
    <t>Thu nhập phụ cấp</t>
  </si>
  <si>
    <t>Ngừng việc BKK</t>
  </si>
  <si>
    <t>Phụ cấp bồi dưỡng làm việc</t>
  </si>
  <si>
    <t>1505533</t>
  </si>
  <si>
    <t>Phan Đức Thắng</t>
  </si>
  <si>
    <t>Thu nhập khoán</t>
  </si>
  <si>
    <t>Trung chuyển</t>
  </si>
  <si>
    <t>Tổng thu nhập 100%</t>
  </si>
  <si>
    <t>Thu nhập hoàn thuế năm..</t>
  </si>
  <si>
    <t>Chi quà 1/6</t>
  </si>
  <si>
    <t>(LHĐLĐ*1%)</t>
  </si>
  <si>
    <t>Phí 
công đoàn</t>
  </si>
  <si>
    <t>BHXH,BHYT, BHTN</t>
  </si>
  <si>
    <t>(LHĐLĐ*10.5%)</t>
  </si>
  <si>
    <t>5.000đ/ người</t>
  </si>
  <si>
    <t>Thu nhập ngoài bảng lương đưa vào tính thuế</t>
  </si>
  <si>
    <t xml:space="preserve">Công chuẩn </t>
  </si>
  <si>
    <t>Nội dung 1</t>
  </si>
  <si>
    <t>Truy thu BH</t>
  </si>
  <si>
    <t>Tạm ứng Lương
Ngày thường</t>
  </si>
  <si>
    <t>Tạm thu thuế</t>
  </si>
  <si>
    <t>….</t>
  </si>
  <si>
    <t>…</t>
  </si>
  <si>
    <t>0708065</t>
  </si>
  <si>
    <t>Bùi Vĩnh Vũ</t>
  </si>
  <si>
    <t>1307041</t>
  </si>
  <si>
    <t>Lê Thị Huệ</t>
  </si>
  <si>
    <t>1506534</t>
  </si>
  <si>
    <t>Trần Thị Hương</t>
  </si>
  <si>
    <t>1006370</t>
  </si>
  <si>
    <t>Bùi Viết Cường</t>
  </si>
  <si>
    <t>2107314</t>
  </si>
  <si>
    <t>Nguyễn Thị Phượng</t>
  </si>
  <si>
    <t>1505111</t>
  </si>
  <si>
    <t>Trần Thị Bảo Vy</t>
  </si>
  <si>
    <t>1104119</t>
  </si>
  <si>
    <t>Huỳnh Thị Trinh</t>
  </si>
  <si>
    <t>0801014</t>
  </si>
  <si>
    <t>Đinh Thị Trúc Hòa</t>
  </si>
  <si>
    <t>2112030</t>
  </si>
  <si>
    <t>Châu Ngọc Đức</t>
  </si>
  <si>
    <t>1504766</t>
  </si>
  <si>
    <t>Nguyễn Thị Hoàng Quỳnh</t>
  </si>
  <si>
    <t>0908128</t>
  </si>
  <si>
    <t>Phan Thanh Duẫn</t>
  </si>
  <si>
    <t>0906054</t>
  </si>
  <si>
    <t>Trần Thị Bông</t>
  </si>
  <si>
    <t>1105113</t>
  </si>
  <si>
    <t>Nguyễn Thị Đông</t>
  </si>
  <si>
    <t>2103592</t>
  </si>
  <si>
    <t>Võ Thị Mận</t>
  </si>
  <si>
    <t>2103590</t>
  </si>
  <si>
    <t>Lê Thị Tâm</t>
  </si>
  <si>
    <t>0408024</t>
  </si>
  <si>
    <t>Nguyễn Văn Tiến</t>
  </si>
  <si>
    <t>1604001</t>
  </si>
  <si>
    <t>Huỳnh Đức Bình</t>
  </si>
  <si>
    <t>0907171</t>
  </si>
  <si>
    <t>Nguyễn Tấn Sanh</t>
  </si>
  <si>
    <t>1505278</t>
  </si>
  <si>
    <t>Nguyễn Tuy Minh</t>
  </si>
  <si>
    <t>2207734</t>
  </si>
  <si>
    <t>Châu Ngọc Trị</t>
  </si>
  <si>
    <t>2207728</t>
  </si>
  <si>
    <t>Võ Hoàng Liên</t>
  </si>
  <si>
    <t>2207723</t>
  </si>
  <si>
    <t>Nguyễn Ngọc Khánh</t>
  </si>
  <si>
    <t>2301160</t>
  </si>
  <si>
    <t>Nguyễn Văn Thiện</t>
  </si>
  <si>
    <t>2301156</t>
  </si>
  <si>
    <t>Nguyễn Thanh Bình</t>
  </si>
  <si>
    <t>1805269</t>
  </si>
  <si>
    <t>Võ Thành Công</t>
  </si>
  <si>
    <t>1904447</t>
  </si>
  <si>
    <t>Huỳnh Văn Học</t>
  </si>
  <si>
    <t>2203983</t>
  </si>
  <si>
    <t>Nguyễn Hưng Văn</t>
  </si>
  <si>
    <t>1708097</t>
  </si>
  <si>
    <t>Châu Ngọc Thám</t>
  </si>
  <si>
    <t>1005107</t>
  </si>
  <si>
    <t>Trương Văn Phòng</t>
  </si>
  <si>
    <t>1110106</t>
  </si>
  <si>
    <t>Nguyễn Hùng</t>
  </si>
  <si>
    <t>1601156</t>
  </si>
  <si>
    <t>Nguyễn Đình Tấn</t>
  </si>
  <si>
    <t>1504988</t>
  </si>
  <si>
    <t>Phan Bá Quang</t>
  </si>
  <si>
    <t>1805266</t>
  </si>
  <si>
    <t>Lê Văn Triều</t>
  </si>
  <si>
    <t>1608253</t>
  </si>
  <si>
    <t>Trần Minh Phụng</t>
  </si>
  <si>
    <t>1904449</t>
  </si>
  <si>
    <t>Lê Văn Hoà</t>
  </si>
  <si>
    <t>1504543</t>
  </si>
  <si>
    <t>Ung Văn Hường</t>
  </si>
  <si>
    <t>0405004</t>
  </si>
  <si>
    <t>Nguyễn Sơn</t>
  </si>
  <si>
    <t>1505214</t>
  </si>
  <si>
    <t>Võ Văn Thắng</t>
  </si>
  <si>
    <t>1505282</t>
  </si>
  <si>
    <t>Phan Phú Toàn</t>
  </si>
  <si>
    <t>1508190</t>
  </si>
  <si>
    <t>Nguyễn Anh Vũ</t>
  </si>
  <si>
    <t>1505517</t>
  </si>
  <si>
    <t>Nguyễn Thanh Liêm</t>
  </si>
  <si>
    <t>1505534</t>
  </si>
  <si>
    <t>Lương Thanh Bình</t>
  </si>
  <si>
    <t>2210262</t>
  </si>
  <si>
    <t>Nguyễn Tấn Thức</t>
  </si>
  <si>
    <t>2208570</t>
  </si>
  <si>
    <t>Nguyễn Việt Bảo Tuấn</t>
  </si>
  <si>
    <t>2204538</t>
  </si>
  <si>
    <t>Huỳnh Minh Việt</t>
  </si>
  <si>
    <t>2203209</t>
  </si>
  <si>
    <t>Bùi Thanh Hải</t>
  </si>
  <si>
    <t>2203217</t>
  </si>
  <si>
    <t>Nguyễn Văn Hùng</t>
  </si>
  <si>
    <t>2203206</t>
  </si>
  <si>
    <t>Nguyễn Minh Quang</t>
  </si>
  <si>
    <t>2203211</t>
  </si>
  <si>
    <t>Mai Vũ Duy</t>
  </si>
  <si>
    <t>2203220</t>
  </si>
  <si>
    <t>Lê Văn Ngọc</t>
  </si>
  <si>
    <t>2203214</t>
  </si>
  <si>
    <t>Lê Thanh Bình</t>
  </si>
  <si>
    <t>2103254</t>
  </si>
  <si>
    <t>Nguyễn Tấn Tuấn</t>
  </si>
  <si>
    <t>2009282</t>
  </si>
  <si>
    <t>Nguyễn Minh Tâm</t>
  </si>
  <si>
    <t>2009280</t>
  </si>
  <si>
    <t>Kiều Công Nam</t>
  </si>
  <si>
    <t>2009275</t>
  </si>
  <si>
    <t>Phan Tấn Tiên</t>
  </si>
  <si>
    <t>1505336</t>
  </si>
  <si>
    <t>Nguyễn Văn Luật</t>
  </si>
  <si>
    <t>Nguyễn Thành Tâm</t>
  </si>
  <si>
    <t>2009270</t>
  </si>
  <si>
    <t>Võ Hồng Tiến</t>
  </si>
  <si>
    <t>2009281</t>
  </si>
  <si>
    <t>Trần Quang Đức</t>
  </si>
  <si>
    <t>1604604</t>
  </si>
  <si>
    <t>Trần Kim Hải</t>
  </si>
  <si>
    <t>2011356</t>
  </si>
  <si>
    <t>Nguyễn Hoài Nam</t>
  </si>
  <si>
    <t>2011354</t>
  </si>
  <si>
    <t>Nguyễn Văn Sang</t>
  </si>
  <si>
    <t>2011357</t>
  </si>
  <si>
    <t>Nguyễn Đình May</t>
  </si>
  <si>
    <t>2011349</t>
  </si>
  <si>
    <t>Trần Minh Đức</t>
  </si>
  <si>
    <t>2012375</t>
  </si>
  <si>
    <t>Hồ Tấn Vũ</t>
  </si>
  <si>
    <t>2012370</t>
  </si>
  <si>
    <t>Bùi Văn Tín</t>
  </si>
  <si>
    <t>2012373</t>
  </si>
  <si>
    <t>Lê Đình Hùng</t>
  </si>
  <si>
    <t>2012372</t>
  </si>
  <si>
    <t>Nguyễn Văn Đình</t>
  </si>
  <si>
    <t>1504542</t>
  </si>
  <si>
    <t>Nguyễn Đình Linh Vũ</t>
  </si>
  <si>
    <t>1504174</t>
  </si>
  <si>
    <t>Lê Văn Quân</t>
  </si>
  <si>
    <t>2006064</t>
  </si>
  <si>
    <t>Phạm Văn Trình</t>
  </si>
  <si>
    <t>2006065</t>
  </si>
  <si>
    <t>Lê Văn Khoa</t>
  </si>
  <si>
    <t>1411316</t>
  </si>
  <si>
    <t>Trần Lâm Trường</t>
  </si>
  <si>
    <t>1505200</t>
  </si>
  <si>
    <t>Huỳnh Văn Toàn</t>
  </si>
  <si>
    <t>0906074</t>
  </si>
  <si>
    <t>Ngô Xuân Phước</t>
  </si>
  <si>
    <t>1504928</t>
  </si>
  <si>
    <t>Phan Hữu Công</t>
  </si>
  <si>
    <t>1904439</t>
  </si>
  <si>
    <t>Nguyễn Tấn Cư</t>
  </si>
  <si>
    <t>1904443</t>
  </si>
  <si>
    <t>Võ Cường</t>
  </si>
  <si>
    <t>1904441</t>
  </si>
  <si>
    <t>Trần Minh Quế</t>
  </si>
  <si>
    <t>1505088</t>
  </si>
  <si>
    <t>Thái Đình Hải</t>
  </si>
  <si>
    <t>1601155</t>
  </si>
  <si>
    <t>Bùi Ngọc Nhiên</t>
  </si>
  <si>
    <t>1411244</t>
  </si>
  <si>
    <t>Nguyễn Hoàng Nguyên</t>
  </si>
  <si>
    <t>0708027</t>
  </si>
  <si>
    <t>Trần Tấn Dũng</t>
  </si>
  <si>
    <t>1008027</t>
  </si>
  <si>
    <t>Bùi Văn Định</t>
  </si>
  <si>
    <t>1705180</t>
  </si>
  <si>
    <t>Nguyễn Huy Thông</t>
  </si>
  <si>
    <t>1411254</t>
  </si>
  <si>
    <t>Lê Quang Phụng</t>
  </si>
  <si>
    <t>0912153</t>
  </si>
  <si>
    <t>Lại Thế Thuận</t>
  </si>
  <si>
    <t>1805263</t>
  </si>
  <si>
    <t>Lê Thế Nhân</t>
  </si>
  <si>
    <t>0409016</t>
  </si>
  <si>
    <t>Nguyễn Đức Hòa</t>
  </si>
  <si>
    <t>0907141</t>
  </si>
  <si>
    <t>Trần Như Bảo</t>
  </si>
  <si>
    <t>1106172</t>
  </si>
  <si>
    <t>Nguyễn Thị Phương Dung</t>
  </si>
  <si>
    <t>2210271</t>
  </si>
  <si>
    <t>Huỳnh Văn Nhựt</t>
  </si>
  <si>
    <t>1511160</t>
  </si>
  <si>
    <t>Võ Văn Tý</t>
  </si>
  <si>
    <t>1010287</t>
  </si>
  <si>
    <t>Huỳnh Lưu Vương</t>
  </si>
  <si>
    <t>22051578</t>
  </si>
  <si>
    <t>Lê Văn Phúc</t>
  </si>
  <si>
    <t>1103062</t>
  </si>
  <si>
    <t>Đặng Quốc Bảo</t>
  </si>
  <si>
    <t>2208048</t>
  </si>
  <si>
    <t>Nguyễn Trọng Tuệ</t>
  </si>
  <si>
    <t>2112706</t>
  </si>
  <si>
    <t>Hoàng Minh Nhật</t>
  </si>
  <si>
    <t>1911359</t>
  </si>
  <si>
    <t>Ung Khánh Thịnh</t>
  </si>
  <si>
    <t>0603036</t>
  </si>
  <si>
    <t>Nguyễn Đức Huy</t>
  </si>
  <si>
    <t>0305009</t>
  </si>
  <si>
    <t>Nguyễn Tấn Lợi</t>
  </si>
  <si>
    <t>1103263</t>
  </si>
  <si>
    <t>Phạm Đức Huy</t>
  </si>
  <si>
    <t>2105259</t>
  </si>
  <si>
    <t>Ca Quốc Huy</t>
  </si>
  <si>
    <t>1905241</t>
  </si>
  <si>
    <t>Nguyễn Thị Thanh Hương</t>
  </si>
  <si>
    <t>1105129</t>
  </si>
  <si>
    <t>Nguyễn Thị Hà Lam</t>
  </si>
  <si>
    <t>0410005</t>
  </si>
  <si>
    <t>Phạm Việt Châu</t>
  </si>
  <si>
    <t>2204592</t>
  </si>
  <si>
    <t>Phan Trung Hướng</t>
  </si>
  <si>
    <t>2204575</t>
  </si>
  <si>
    <t>Ngô Quang Lĩnh</t>
  </si>
  <si>
    <t>2204584</t>
  </si>
  <si>
    <t>Huỳnh Tuấn Vũ</t>
  </si>
  <si>
    <t>2204587</t>
  </si>
  <si>
    <t>Lương Văn Trải</t>
  </si>
  <si>
    <t>1508209</t>
  </si>
  <si>
    <t>Nguyễn Ngọc Tuấn</t>
  </si>
  <si>
    <t>2009278</t>
  </si>
  <si>
    <t>Nguyễn Trung Nông</t>
  </si>
  <si>
    <t>1505265</t>
  </si>
  <si>
    <t>Nguyễn Văn Khương</t>
  </si>
  <si>
    <t>1505291</t>
  </si>
  <si>
    <t>Lương Ngọc Huân</t>
  </si>
  <si>
    <t>2104866</t>
  </si>
  <si>
    <t>Nguyễn Thành Luân</t>
  </si>
  <si>
    <t>1505532</t>
  </si>
  <si>
    <t>Trần Minh Nhật</t>
  </si>
  <si>
    <t>1505387</t>
  </si>
  <si>
    <t>Huỳnh Bá Đức</t>
  </si>
  <si>
    <t>1405263</t>
  </si>
  <si>
    <t>Phạm Phúc Nguyên</t>
  </si>
  <si>
    <t>1505348</t>
  </si>
  <si>
    <t>Phan Văn Ích</t>
  </si>
  <si>
    <t>1504998</t>
  </si>
  <si>
    <t>Phạm Văn Hạnh</t>
  </si>
  <si>
    <t>1505243</t>
  </si>
  <si>
    <t>Huỳnh Minh Đức</t>
  </si>
  <si>
    <t>1505206</t>
  </si>
  <si>
    <t>Đỗ Xuân Phục</t>
  </si>
  <si>
    <t>1505289</t>
  </si>
  <si>
    <t>Dương Ngọc Quí</t>
  </si>
  <si>
    <t>1504986</t>
  </si>
  <si>
    <t>Trần Hồng Khánh</t>
  </si>
  <si>
    <t>1505345</t>
  </si>
  <si>
    <t>Dương Trung Thành</t>
  </si>
  <si>
    <t>1505263</t>
  </si>
  <si>
    <t>Phan Thanh Đan Tâm</t>
  </si>
  <si>
    <t>0609006</t>
  </si>
  <si>
    <t>Phạm Thanh Bình</t>
  </si>
  <si>
    <t>1505343</t>
  </si>
  <si>
    <t>Ung Hà Anh Pháp</t>
  </si>
  <si>
    <t>1505409</t>
  </si>
  <si>
    <t>Châu Ngọc Phương</t>
  </si>
  <si>
    <t>1405261</t>
  </si>
  <si>
    <t>Nguyễn Kim Tiến</t>
  </si>
  <si>
    <t>1011209</t>
  </si>
  <si>
    <t>Ngô Quang Tân</t>
  </si>
  <si>
    <t>1410263</t>
  </si>
  <si>
    <t>Phạm Đình Trung</t>
  </si>
  <si>
    <t>1311126</t>
  </si>
  <si>
    <t>Nguyễn Văn Sơn</t>
  </si>
  <si>
    <t>1410230</t>
  </si>
  <si>
    <t>Lê Ngọc Hải</t>
  </si>
  <si>
    <t>1504885</t>
  </si>
  <si>
    <t>Phạm Tiến Hùng</t>
  </si>
  <si>
    <t>2202789</t>
  </si>
  <si>
    <t>Đỗ Quang Uyển</t>
  </si>
  <si>
    <t>2202426</t>
  </si>
  <si>
    <t>Nguyễn Tùng Khanh</t>
  </si>
  <si>
    <t>2104867</t>
  </si>
  <si>
    <t>Lê Hoàng Văn Quốc</t>
  </si>
  <si>
    <t>1505259</t>
  </si>
  <si>
    <t>Nguyễn Văn Cường</t>
  </si>
  <si>
    <t>1505352</t>
  </si>
  <si>
    <t>Lương Ngọc Ba</t>
  </si>
  <si>
    <t>1605020</t>
  </si>
  <si>
    <t>Lê Văn Sơn</t>
  </si>
  <si>
    <t>1505250</t>
  </si>
  <si>
    <t>Đặng Văn Vũ</t>
  </si>
  <si>
    <t>1111043</t>
  </si>
  <si>
    <t>Lê Thanh Sơn</t>
  </si>
  <si>
    <t>0908011</t>
  </si>
  <si>
    <t>Ngô Thiên Hùng</t>
  </si>
  <si>
    <t>1505319</t>
  </si>
  <si>
    <t>Đặng Công Phương</t>
  </si>
  <si>
    <t>1505346</t>
  </si>
  <si>
    <t>Trần Minh Tuấn</t>
  </si>
  <si>
    <t>1606033</t>
  </si>
  <si>
    <t>Nguyễn Văn Sĩ</t>
  </si>
  <si>
    <t>1505385</t>
  </si>
  <si>
    <t>Nguyễn Tấn Thiên</t>
  </si>
  <si>
    <t>2202429</t>
  </si>
  <si>
    <t>Bùi Như Quyền</t>
  </si>
  <si>
    <t>0908010</t>
  </si>
  <si>
    <t>Lê Ngọc Hùng</t>
  </si>
  <si>
    <t>1505171</t>
  </si>
  <si>
    <t>Võ Văn Quí</t>
  </si>
  <si>
    <t>2106831</t>
  </si>
  <si>
    <t>Trần Nguyên Cảnh Toàn Khoa</t>
  </si>
  <si>
    <t>1501039</t>
  </si>
  <si>
    <t>Huỳnh Xuân Quang</t>
  </si>
  <si>
    <t>2104376</t>
  </si>
  <si>
    <t>Bùi Phụ Việt</t>
  </si>
  <si>
    <t>2104870</t>
  </si>
  <si>
    <t>Nguyễn Mạnh Tới</t>
  </si>
  <si>
    <t>1410231</t>
  </si>
  <si>
    <t>Lương Ngọc Huynh</t>
  </si>
  <si>
    <t>1605469</t>
  </si>
  <si>
    <t>Lương Công Dũng</t>
  </si>
  <si>
    <t>1504964</t>
  </si>
  <si>
    <t>Trần Văn Minh</t>
  </si>
  <si>
    <t>1703053</t>
  </si>
  <si>
    <t>Nguyễn Văn Trường</t>
  </si>
  <si>
    <t>1505420</t>
  </si>
  <si>
    <t>Nguyễn Ngọc Thuận</t>
  </si>
  <si>
    <t>1505390</t>
  </si>
  <si>
    <t>Trương Công Hiến</t>
  </si>
  <si>
    <t>1505316</t>
  </si>
  <si>
    <t>Văn Công Tâm</t>
  </si>
  <si>
    <t>1505353</t>
  </si>
  <si>
    <t>Phan Thanh Sang</t>
  </si>
  <si>
    <t>1508194</t>
  </si>
  <si>
    <t>Nguyễn Thế Quang</t>
  </si>
  <si>
    <t>1504836</t>
  </si>
  <si>
    <t>Nguyễn Minh Chung</t>
  </si>
  <si>
    <t>0609012</t>
  </si>
  <si>
    <t>Nguyễn Nhật Duyệt</t>
  </si>
  <si>
    <t>0908013</t>
  </si>
  <si>
    <t>Huỳnh Tấn Kiên</t>
  </si>
  <si>
    <t>1505307</t>
  </si>
  <si>
    <t>Phạm Văn Ca</t>
  </si>
  <si>
    <t>1507069</t>
  </si>
  <si>
    <t>Huỳnh Công Tú</t>
  </si>
  <si>
    <t>1604603</t>
  </si>
  <si>
    <t>Trương Tấn Hữu</t>
  </si>
  <si>
    <t>22031171</t>
  </si>
  <si>
    <t>Võ Quốc Nhân</t>
  </si>
  <si>
    <t>2104860</t>
  </si>
  <si>
    <t>Phan Chí Dũng</t>
  </si>
  <si>
    <t>2304659</t>
  </si>
  <si>
    <t>Trần Văn Dũng</t>
  </si>
  <si>
    <t>2304651</t>
  </si>
  <si>
    <t>Nguyễn Ngọc Tú</t>
  </si>
  <si>
    <t>1505327</t>
  </si>
  <si>
    <t>Trương Hoàng Hiếu</t>
  </si>
  <si>
    <t>Phạm Như Ý</t>
  </si>
  <si>
    <t>23041472</t>
  </si>
  <si>
    <t>Nguyễn Thanh Phong</t>
  </si>
  <si>
    <t>23041475</t>
  </si>
  <si>
    <t>Hồ Thanh Long</t>
  </si>
  <si>
    <t>23041473</t>
  </si>
  <si>
    <t>Võ Tấn Ân</t>
  </si>
  <si>
    <t>23041476</t>
  </si>
  <si>
    <t>Cao Quốc Dũng</t>
  </si>
  <si>
    <t>2104742</t>
  </si>
  <si>
    <t>Vương Sĩ Hòa</t>
  </si>
  <si>
    <t>1909259</t>
  </si>
  <si>
    <t>Lê Nguyễn Thanh</t>
  </si>
  <si>
    <t>1505367</t>
  </si>
  <si>
    <t>Ngô Viết Kế</t>
  </si>
  <si>
    <t>0912052</t>
  </si>
  <si>
    <t>Trần Thanh Thảo</t>
  </si>
  <si>
    <t>1910072</t>
  </si>
  <si>
    <t>Bạch Thị Thu Huyền</t>
  </si>
  <si>
    <t>1504665</t>
  </si>
  <si>
    <t>Nguyễn Ngọc Toàn</t>
  </si>
  <si>
    <t>0508015</t>
  </si>
  <si>
    <t>Nguyễn Thị Thu Hằng</t>
  </si>
  <si>
    <t>0905135</t>
  </si>
  <si>
    <t>Bùi Vĩnh Tuyến</t>
  </si>
  <si>
    <t>1512314</t>
  </si>
  <si>
    <t>Võ Thị Kim Chung</t>
  </si>
  <si>
    <t>1504663</t>
  </si>
  <si>
    <t>Võ Thanh Quang</t>
  </si>
  <si>
    <t>0912056</t>
  </si>
  <si>
    <t>Trần Văn Trung</t>
  </si>
  <si>
    <t>1805383</t>
  </si>
  <si>
    <t>Bùi Duy Đạt</t>
  </si>
  <si>
    <t>1311119</t>
  </si>
  <si>
    <t>Nguyễn Bá Lê</t>
  </si>
  <si>
    <t>1512055</t>
  </si>
  <si>
    <t>1602145</t>
  </si>
  <si>
    <t>Ngô Thị Hoài Phượng</t>
  </si>
  <si>
    <t>2103568</t>
  </si>
  <si>
    <t>Mai Thị Hậu</t>
  </si>
  <si>
    <t>0604008</t>
  </si>
  <si>
    <t>Nguyễn Minh Khánh</t>
  </si>
  <si>
    <t>0703060</t>
  </si>
  <si>
    <t>Nguyễn Trọng</t>
  </si>
  <si>
    <t>1105218</t>
  </si>
  <si>
    <t>Bùi Vĩnh Nhạt</t>
  </si>
  <si>
    <t>1505354</t>
  </si>
  <si>
    <t>Dương Quốc Việt</t>
  </si>
  <si>
    <t>2008223</t>
  </si>
  <si>
    <t>Nguyễn Hồng Triều</t>
  </si>
  <si>
    <t>1505234</t>
  </si>
  <si>
    <t>Nguyễn Đình Quốc</t>
  </si>
  <si>
    <t>1410170</t>
  </si>
  <si>
    <t>Thái Thuần Thanh</t>
  </si>
  <si>
    <t>1603450</t>
  </si>
  <si>
    <t>Trương Quốc Hùng</t>
  </si>
  <si>
    <t>1904446</t>
  </si>
  <si>
    <t>Nguyễn Văn Thông</t>
  </si>
  <si>
    <t>0804029</t>
  </si>
  <si>
    <t>Nguyễn Văn Tấn</t>
  </si>
  <si>
    <t>1005193</t>
  </si>
  <si>
    <t>Trương Văn Phong</t>
  </si>
  <si>
    <t>0912044</t>
  </si>
  <si>
    <t>Nguyễn Hữu Việt</t>
  </si>
  <si>
    <t>1108012</t>
  </si>
  <si>
    <t>Võ Như Lĩnh</t>
  </si>
  <si>
    <t>0906216</t>
  </si>
  <si>
    <t>Nguyễn Nhị</t>
  </si>
  <si>
    <t>1504544</t>
  </si>
  <si>
    <t>Lê Kim Bình</t>
  </si>
  <si>
    <t>1005133</t>
  </si>
  <si>
    <t>Phạm Văn Tường</t>
  </si>
  <si>
    <t>0612006</t>
  </si>
  <si>
    <t>Trương Công Thanh Cường</t>
  </si>
  <si>
    <t>0905265</t>
  </si>
  <si>
    <t>Trương Bảo Sa</t>
  </si>
  <si>
    <t>1504785</t>
  </si>
  <si>
    <t>Võ Đăng Lai</t>
  </si>
  <si>
    <t>22051632</t>
  </si>
  <si>
    <t>Huỳnh Minh Phục</t>
  </si>
  <si>
    <t>1802052</t>
  </si>
  <si>
    <t>Dương Quang Trung</t>
  </si>
  <si>
    <t>2103591</t>
  </si>
  <si>
    <t>Huỳnh Kim Nhựt</t>
  </si>
  <si>
    <t>2204907</t>
  </si>
  <si>
    <t>Nguyễn Thành Nhân</t>
  </si>
  <si>
    <t>2103616</t>
  </si>
  <si>
    <t>Phạm Thành Trung</t>
  </si>
  <si>
    <t>1604530</t>
  </si>
  <si>
    <t>Huỳnh Nguyễn Thế Hiếu</t>
  </si>
  <si>
    <t>0803013</t>
  </si>
  <si>
    <t>Trần Minh Phương</t>
  </si>
  <si>
    <t>2010416</t>
  </si>
  <si>
    <t>0509015</t>
  </si>
  <si>
    <t>Vũ Hoài Nhơn</t>
  </si>
  <si>
    <t>2212010</t>
  </si>
  <si>
    <t>Cao Thế Phúc</t>
  </si>
  <si>
    <t>2112689</t>
  </si>
  <si>
    <t>Đặng Mậu Tĩnh</t>
  </si>
  <si>
    <t>0506005</t>
  </si>
  <si>
    <t>Võ Văn Vũ</t>
  </si>
  <si>
    <t>0705026</t>
  </si>
  <si>
    <t>Nguyễn Đình Vỹ</t>
  </si>
  <si>
    <t>2210274</t>
  </si>
  <si>
    <t>Dương Hoàng Vũ</t>
  </si>
  <si>
    <t>2210283</t>
  </si>
  <si>
    <t>Nguyễn Thanh Tùng</t>
  </si>
  <si>
    <t>2210293</t>
  </si>
  <si>
    <t>Trần Văn Lượng</t>
  </si>
  <si>
    <t>Nguyễn Văn Đức</t>
  </si>
  <si>
    <t>2210308</t>
  </si>
  <si>
    <t>Trần Quang Uyển</t>
  </si>
  <si>
    <t>1604585</t>
  </si>
  <si>
    <t>Võ Quốc Phương</t>
  </si>
  <si>
    <t>1505247</t>
  </si>
  <si>
    <t>1504819</t>
  </si>
  <si>
    <t>Phan Bá Ánh</t>
  </si>
  <si>
    <t>1508206</t>
  </si>
  <si>
    <t>Phạm Thái Vĩnh</t>
  </si>
  <si>
    <t>2006077</t>
  </si>
  <si>
    <t>Nguyễn Văn Tuấn</t>
  </si>
  <si>
    <t>22081624</t>
  </si>
  <si>
    <t>Trần Huy Cường</t>
  </si>
  <si>
    <t>2203203</t>
  </si>
  <si>
    <t>Nguyễn Ngọc Khanh</t>
  </si>
  <si>
    <t>2203204</t>
  </si>
  <si>
    <t>Bùi Thanh Hiền</t>
  </si>
  <si>
    <t>1505295</t>
  </si>
  <si>
    <t>Nguyễn Tài Hòa</t>
  </si>
  <si>
    <t>22071347</t>
  </si>
  <si>
    <t>Nguyễn Lương Quí</t>
  </si>
  <si>
    <t>1505378</t>
  </si>
  <si>
    <t>Nguyễn Ái Tâm</t>
  </si>
  <si>
    <t>1505281</t>
  </si>
  <si>
    <t>Lê Văn Nam</t>
  </si>
  <si>
    <t>1505292</t>
  </si>
  <si>
    <t>Lê Minh Tuấn</t>
  </si>
  <si>
    <t>1505515</t>
  </si>
  <si>
    <t>Nguyễn Vĩnh Phú</t>
  </si>
  <si>
    <t>1505341</t>
  </si>
  <si>
    <t>Thi Công Hoàng</t>
  </si>
  <si>
    <t>1410233</t>
  </si>
  <si>
    <t>Bùi Thanh Sĩ</t>
  </si>
  <si>
    <t>0612005</t>
  </si>
  <si>
    <t xml:space="preserve">Nguyễn Văn Cường </t>
  </si>
  <si>
    <t>1505228</t>
  </si>
  <si>
    <t>Nguyễn Đức Hiền</t>
  </si>
  <si>
    <t>1505338</t>
  </si>
  <si>
    <t>Trần Cao Sang</t>
  </si>
  <si>
    <t>1601012</t>
  </si>
  <si>
    <t>Nguyễn Thanh Tưởng</t>
  </si>
  <si>
    <t>0708035</t>
  </si>
  <si>
    <t>Trịnh Kim Hải</t>
  </si>
  <si>
    <t>1505521</t>
  </si>
  <si>
    <t>Đặng Văn Phúc</t>
  </si>
  <si>
    <t>1504983</t>
  </si>
  <si>
    <t>Trần Tấn Hùng</t>
  </si>
  <si>
    <t>0610011</t>
  </si>
  <si>
    <t>Bùi Ngọc Hồng</t>
  </si>
  <si>
    <t>1504925</t>
  </si>
  <si>
    <t>Phạm Đức Hòa</t>
  </si>
  <si>
    <t>1505252</t>
  </si>
  <si>
    <t>Nguyễn Đức Thịnh</t>
  </si>
  <si>
    <t>1505202</t>
  </si>
  <si>
    <t>Huỳnh Quang Tuyến</t>
  </si>
  <si>
    <t>1504866</t>
  </si>
  <si>
    <t>Bùi Minh San</t>
  </si>
  <si>
    <t>1505177</t>
  </si>
  <si>
    <t>Nguyễn Duy Phương</t>
  </si>
  <si>
    <t>1505380</t>
  </si>
  <si>
    <t>Huỳnh Quốc Việt</t>
  </si>
  <si>
    <t>1101029</t>
  </si>
  <si>
    <t>Trần Quang Nhất</t>
  </si>
  <si>
    <t>1411251</t>
  </si>
  <si>
    <t>Phạm Thanh Tuấn</t>
  </si>
  <si>
    <t>1505180</t>
  </si>
  <si>
    <t>Nguyễn Duy Hải</t>
  </si>
  <si>
    <t>1103066</t>
  </si>
  <si>
    <t>Ngô Thành Đồng</t>
  </si>
  <si>
    <t>1508193</t>
  </si>
  <si>
    <t>Trần Quang Thắng</t>
  </si>
  <si>
    <t>2203205</t>
  </si>
  <si>
    <t>Trần Văn Tân</t>
  </si>
  <si>
    <t>1505197</t>
  </si>
  <si>
    <t>1505103</t>
  </si>
  <si>
    <t>Dương Ngọc Hào</t>
  </si>
  <si>
    <t>1505185</t>
  </si>
  <si>
    <t>Lương Văn Quyền</t>
  </si>
  <si>
    <t>1505261</t>
  </si>
  <si>
    <t>Nguyễn Khánh</t>
  </si>
  <si>
    <t>1507071</t>
  </si>
  <si>
    <t>Trần Văn Binh</t>
  </si>
  <si>
    <t>1604590</t>
  </si>
  <si>
    <t>Nguyễn Hữu Minh</t>
  </si>
  <si>
    <t>1505172</t>
  </si>
  <si>
    <t>Nguyễn Tấn Thắng</t>
  </si>
  <si>
    <t>1505418</t>
  </si>
  <si>
    <t>Lê Quang Vinh</t>
  </si>
  <si>
    <t>1505349</t>
  </si>
  <si>
    <t>Trần Xuân Đường</t>
  </si>
  <si>
    <t>1507068</t>
  </si>
  <si>
    <t>Nguyễn Văn Hồng</t>
  </si>
  <si>
    <t>1505396</t>
  </si>
  <si>
    <t>Tống Khắc Điệp</t>
  </si>
  <si>
    <t>1505389</t>
  </si>
  <si>
    <t>Huỳnh Đức Vũ</t>
  </si>
  <si>
    <t>1504831</t>
  </si>
  <si>
    <t>Nguyễn Tấn Sang</t>
  </si>
  <si>
    <t>1505538</t>
  </si>
  <si>
    <t>Bùi Văn Hồng</t>
  </si>
  <si>
    <t>1505189</t>
  </si>
  <si>
    <t>Châu Ngọc Diệp</t>
  </si>
  <si>
    <t>1504827</t>
  </si>
  <si>
    <t>Nguyễn Văn Thi</t>
  </si>
  <si>
    <t>1505094</t>
  </si>
  <si>
    <t>Phan Văn Cường</t>
  </si>
  <si>
    <t>1505379</t>
  </si>
  <si>
    <t>Nguyễn Văn Hoanh</t>
  </si>
  <si>
    <t>1508184</t>
  </si>
  <si>
    <t>Đinh Tấn Anh</t>
  </si>
  <si>
    <t>1504802</t>
  </si>
  <si>
    <t>Trần Phi Long</t>
  </si>
  <si>
    <t>1505820</t>
  </si>
  <si>
    <t>Huỳnh Văn Mãi</t>
  </si>
  <si>
    <t>1505222</t>
  </si>
  <si>
    <t>Dương Văn Lưu</t>
  </si>
  <si>
    <t>1504826</t>
  </si>
  <si>
    <t>Bùi Văn Phúc</t>
  </si>
  <si>
    <t>1505395</t>
  </si>
  <si>
    <t>Phan Văn Đông</t>
  </si>
  <si>
    <t>1505199</t>
  </si>
  <si>
    <t>Trần Ngọc Thanh Hùng</t>
  </si>
  <si>
    <t>1504974</t>
  </si>
  <si>
    <t>Nguyễn Quốc Thiện</t>
  </si>
  <si>
    <t>1505408</t>
  </si>
  <si>
    <t>Phạm Viết Vân</t>
  </si>
  <si>
    <t>1508288</t>
  </si>
  <si>
    <t>Nguyễn Văn Long</t>
  </si>
  <si>
    <t>1403105</t>
  </si>
  <si>
    <t>Phạm Văn Thanh</t>
  </si>
  <si>
    <t>1505528</t>
  </si>
  <si>
    <t>Đoàn Anh Tú</t>
  </si>
  <si>
    <t>1505216</t>
  </si>
  <si>
    <t>Nguyễn Cường</t>
  </si>
  <si>
    <t>1504961</t>
  </si>
  <si>
    <t>Nguyễn Cơ Thất</t>
  </si>
  <si>
    <t>1504975</t>
  </si>
  <si>
    <t>Nguyễn Thế Sự</t>
  </si>
  <si>
    <t>1508205</t>
  </si>
  <si>
    <t>Nguyễn Tấn Nguyên</t>
  </si>
  <si>
    <t>1507070</t>
  </si>
  <si>
    <t>Mai Đăng Thiệt</t>
  </si>
  <si>
    <t>1604579</t>
  </si>
  <si>
    <t>Bùi Vũ Dũng</t>
  </si>
  <si>
    <t>1604599</t>
  </si>
  <si>
    <t>Nguyễn Phúc Vinh</t>
  </si>
  <si>
    <t>1606029</t>
  </si>
  <si>
    <t>Nguyễn Hữu Thọ</t>
  </si>
  <si>
    <t>0611007</t>
  </si>
  <si>
    <t>Phan Thanh Hùng</t>
  </si>
  <si>
    <t>1504907</t>
  </si>
  <si>
    <t>Lê Văn Tuy</t>
  </si>
  <si>
    <t>1904442</t>
  </si>
  <si>
    <t>Nguyễn Thành Duy</t>
  </si>
  <si>
    <t>2009433</t>
  </si>
  <si>
    <t>Trần Văn Lành</t>
  </si>
  <si>
    <t>1505287</t>
  </si>
  <si>
    <t>Lê Văn Nga</t>
  </si>
  <si>
    <t>1705141</t>
  </si>
  <si>
    <t>Đặng Văn Vinh</t>
  </si>
  <si>
    <t>1505184</t>
  </si>
  <si>
    <t>Phạm Phít</t>
  </si>
  <si>
    <t>1504981</t>
  </si>
  <si>
    <t>Lương Văn Đại</t>
  </si>
  <si>
    <t>1504777</t>
  </si>
  <si>
    <t>Lương Văn Tùng</t>
  </si>
  <si>
    <t>1505256</t>
  </si>
  <si>
    <t>Phạm Văn Thạnh</t>
  </si>
  <si>
    <t>1504778</t>
  </si>
  <si>
    <t>Nguyễn Kim Chiến</t>
  </si>
  <si>
    <t>1505344</t>
  </si>
  <si>
    <t>Nguyễn Minh Luận</t>
  </si>
  <si>
    <t>Nguyễn Hoàng Anh</t>
  </si>
  <si>
    <t>1505220</t>
  </si>
  <si>
    <t>Bùi Văn Liêm</t>
  </si>
  <si>
    <t>1505305</t>
  </si>
  <si>
    <t>Bùi Ngọc Kỳ</t>
  </si>
  <si>
    <t>1505186</t>
  </si>
  <si>
    <t>Đỗ Minh Hưng</t>
  </si>
  <si>
    <t>1505360</t>
  </si>
  <si>
    <t>Nguyễn Xuân Nam</t>
  </si>
  <si>
    <t>1505126</t>
  </si>
  <si>
    <t>Trần Anh</t>
  </si>
  <si>
    <t>1505270</t>
  </si>
  <si>
    <t>Huỳnh Sơn Định</t>
  </si>
  <si>
    <t>1504838</t>
  </si>
  <si>
    <t>Huỳnh Nghĩa</t>
  </si>
  <si>
    <t>1508199</t>
  </si>
  <si>
    <t>Nguyễn Thành Tuấn</t>
  </si>
  <si>
    <t>1604592</t>
  </si>
  <si>
    <t>Trần Vũ Quang Sinh</t>
  </si>
  <si>
    <t>0712046</t>
  </si>
  <si>
    <t>Mai Nhật Linh</t>
  </si>
  <si>
    <t>2204535</t>
  </si>
  <si>
    <t>Trần Hữu Khả</t>
  </si>
  <si>
    <t>1505407</t>
  </si>
  <si>
    <t>Phạm Phú</t>
  </si>
  <si>
    <t>1507065</t>
  </si>
  <si>
    <t>Đỗ Xuân Tân</t>
  </si>
  <si>
    <t>1504891</t>
  </si>
  <si>
    <t>Ngô Hữu Binh</t>
  </si>
  <si>
    <t>1504843</t>
  </si>
  <si>
    <t>Võ Thiện Bình</t>
  </si>
  <si>
    <t>1505276</t>
  </si>
  <si>
    <t>Lê Xuân Trung</t>
  </si>
  <si>
    <t>1508195</t>
  </si>
  <si>
    <t>Nguyễn Thành Cường</t>
  </si>
  <si>
    <t>1605481</t>
  </si>
  <si>
    <t>Trần Phúc Thiện</t>
  </si>
  <si>
    <t>1505819</t>
  </si>
  <si>
    <t>Phan Văn Đức</t>
  </si>
  <si>
    <t>0609015</t>
  </si>
  <si>
    <t>Nguyễn Kim Phước</t>
  </si>
  <si>
    <t>2207484</t>
  </si>
  <si>
    <t>Trần Anh Hải Sơn</t>
  </si>
  <si>
    <t>2203309</t>
  </si>
  <si>
    <t>Phạm Ngọc Điễm</t>
  </si>
  <si>
    <t>1509029</t>
  </si>
  <si>
    <t>Nguyễn Hữu Hoàng</t>
  </si>
  <si>
    <t>1505169</t>
  </si>
  <si>
    <t>Nguyễn Tấn Được</t>
  </si>
  <si>
    <t>1505174</t>
  </si>
  <si>
    <t>Đặng Ngọc Ánh</t>
  </si>
  <si>
    <t>1505381</t>
  </si>
  <si>
    <t>Phạm Viết Huệ</t>
  </si>
  <si>
    <t>1505358</t>
  </si>
  <si>
    <t>Trần Ngọc Súy</t>
  </si>
  <si>
    <t>1508204</t>
  </si>
  <si>
    <t>Nguyễn Văn Thọ</t>
  </si>
  <si>
    <t>1505128</t>
  </si>
  <si>
    <t>1507063</t>
  </si>
  <si>
    <t>Nguyễn Văn Vinh</t>
  </si>
  <si>
    <t>1605016</t>
  </si>
  <si>
    <t>Nguyễn Văn Bi</t>
  </si>
  <si>
    <t>1505359</t>
  </si>
  <si>
    <t>Nguyễn Đức Nhàn</t>
  </si>
  <si>
    <t>1505306</t>
  </si>
  <si>
    <t>Văn Phú Toàn</t>
  </si>
  <si>
    <t>1504987</t>
  </si>
  <si>
    <t>Huỳnh Kim Hải</t>
  </si>
  <si>
    <t>1505245</t>
  </si>
  <si>
    <t>Phan Chánh Dũng</t>
  </si>
  <si>
    <t>1505196</t>
  </si>
  <si>
    <t>Lê Quốc Hòa</t>
  </si>
  <si>
    <t>1505393</t>
  </si>
  <si>
    <t>Nguyễn Xuân Phát</t>
  </si>
  <si>
    <t>1404079</t>
  </si>
  <si>
    <t>Huỳnh Minh Trí</t>
  </si>
  <si>
    <t>0704064</t>
  </si>
  <si>
    <t>Bùi Văn Pháp</t>
  </si>
  <si>
    <t>2212176</t>
  </si>
  <si>
    <t>Phạm Ngọc Tâm</t>
  </si>
  <si>
    <t>1505452</t>
  </si>
  <si>
    <t>Lê Hữu Tường</t>
  </si>
  <si>
    <t>1505224</t>
  </si>
  <si>
    <t>Trần Thanh Vũ</t>
  </si>
  <si>
    <t>1505191</t>
  </si>
  <si>
    <t>Trần Phiếm</t>
  </si>
  <si>
    <t>1504973</t>
  </si>
  <si>
    <t>Nguyễn Tuấn Ngọc</t>
  </si>
  <si>
    <t>1505351</t>
  </si>
  <si>
    <t>Nguyễn Chí Trung</t>
  </si>
  <si>
    <t>1505329</t>
  </si>
  <si>
    <t>Nguyễn Tấn Diệp</t>
  </si>
  <si>
    <t>1507057</t>
  </si>
  <si>
    <t>Dương Quang Tưởng</t>
  </si>
  <si>
    <t>1605465</t>
  </si>
  <si>
    <t>Hoàng Hồng Thắng</t>
  </si>
  <si>
    <t>1009215</t>
  </si>
  <si>
    <t>1311124</t>
  </si>
  <si>
    <t>Phan Anh Chương</t>
  </si>
  <si>
    <t>1505394</t>
  </si>
  <si>
    <t>Võ Thanh Đông</t>
  </si>
  <si>
    <t>1505120</t>
  </si>
  <si>
    <t>Nguyễn Văn Phi</t>
  </si>
  <si>
    <t>1505203</t>
  </si>
  <si>
    <t>Nguyễn Thông</t>
  </si>
  <si>
    <t>1508210</t>
  </si>
  <si>
    <t>Nguyễn Thanh Thảo</t>
  </si>
  <si>
    <t>1505139</t>
  </si>
  <si>
    <t>Hồ Ngọc Tân</t>
  </si>
  <si>
    <t>1505410</t>
  </si>
  <si>
    <t>Lương Vũ Thi</t>
  </si>
  <si>
    <t>1504807</t>
  </si>
  <si>
    <t>Lương Vũ Tiến</t>
  </si>
  <si>
    <t>1505328</t>
  </si>
  <si>
    <t>Đoàn Minh Toàn</t>
  </si>
  <si>
    <t>1504773</t>
  </si>
  <si>
    <t>Trần Hữu Hải</t>
  </si>
  <si>
    <t>1505129</t>
  </si>
  <si>
    <t>1505361</t>
  </si>
  <si>
    <t>Trần Văn Quang</t>
  </si>
  <si>
    <t>1505272</t>
  </si>
  <si>
    <t>Trương Văn Thạnh</t>
  </si>
  <si>
    <t>1508201</t>
  </si>
  <si>
    <t>Trần Công Phương</t>
  </si>
  <si>
    <t>1602080</t>
  </si>
  <si>
    <t>Võ Tấn Hường</t>
  </si>
  <si>
    <t>1605466</t>
  </si>
  <si>
    <t>Nguyễn Duy Khánh</t>
  </si>
  <si>
    <t>1412083</t>
  </si>
  <si>
    <t>Phạm Viết Long</t>
  </si>
  <si>
    <t>1311100</t>
  </si>
  <si>
    <t>Lương Quốc Bình</t>
  </si>
  <si>
    <t>1504780</t>
  </si>
  <si>
    <t>Lê Văn Bằng</t>
  </si>
  <si>
    <t>2103255</t>
  </si>
  <si>
    <t>Vũ Anh Hậu</t>
  </si>
  <si>
    <t>1505300</t>
  </si>
  <si>
    <t>Hồ Văn Quân</t>
  </si>
  <si>
    <t>1505181</t>
  </si>
  <si>
    <t>Nguyễn Minh Tròn</t>
  </si>
  <si>
    <t>1505302</t>
  </si>
  <si>
    <t>Đặng Công Xứ</t>
  </si>
  <si>
    <t>1605480</t>
  </si>
  <si>
    <t>Đỗ Thanh Hùng</t>
  </si>
  <si>
    <t>1507072</t>
  </si>
  <si>
    <t>Hồ Ngọc Khiêm</t>
  </si>
  <si>
    <t>1509243</t>
  </si>
  <si>
    <t>Nguyễn Tống Phi</t>
  </si>
  <si>
    <t>1504796</t>
  </si>
  <si>
    <t>Nguyễn Huy Cường</t>
  </si>
  <si>
    <t>1505195</t>
  </si>
  <si>
    <t>Nguyễn Văn Chung</t>
  </si>
  <si>
    <t>1505130</t>
  </si>
  <si>
    <t>Phạm Quang Thái</t>
  </si>
  <si>
    <t>1507567</t>
  </si>
  <si>
    <t>Nguyễn Văn Nam</t>
  </si>
  <si>
    <t>1504888</t>
  </si>
  <si>
    <t>Phạm Văn Xuân</t>
  </si>
  <si>
    <t>2209435</t>
  </si>
  <si>
    <t>Nguyễn Hồng Hải</t>
  </si>
  <si>
    <t>1505194</t>
  </si>
  <si>
    <t>Nguyễn Tấn Tùng</t>
  </si>
  <si>
    <t>1505384</t>
  </si>
  <si>
    <t>Lưu Văn Chương</t>
  </si>
  <si>
    <t>1504775</t>
  </si>
  <si>
    <t>Đặng Đức Thành</t>
  </si>
  <si>
    <t>1507073</t>
  </si>
  <si>
    <t>1505249</t>
  </si>
  <si>
    <t>Lưu Thế Lĩnh</t>
  </si>
  <si>
    <t>1504887</t>
  </si>
  <si>
    <t>Phan Như Ý</t>
  </si>
  <si>
    <t>1505365</t>
  </si>
  <si>
    <t>Hồ Nhật Sương</t>
  </si>
  <si>
    <t>1505310</t>
  </si>
  <si>
    <t>Bùi Trọng Hiếu</t>
  </si>
  <si>
    <t>1505219</t>
  </si>
  <si>
    <t>Nguyễn Hoàng Kim</t>
  </si>
  <si>
    <t>1501038</t>
  </si>
  <si>
    <t>Trần Thanh Lâm</t>
  </si>
  <si>
    <t>1605473</t>
  </si>
  <si>
    <t>Mai Minh</t>
  </si>
  <si>
    <t>1505212</t>
  </si>
  <si>
    <t>Nguyễn Đình Sĩ</t>
  </si>
  <si>
    <t>1505187</t>
  </si>
  <si>
    <t>Nguyễn Bá Tình</t>
  </si>
  <si>
    <t>1505340</t>
  </si>
  <si>
    <t>Nguyễn Quang Long</t>
  </si>
  <si>
    <t>1506215</t>
  </si>
  <si>
    <t>Trần Quốc Việt</t>
  </si>
  <si>
    <t>1505190</t>
  </si>
  <si>
    <t>Nguyễn Tiến Đạt</t>
  </si>
  <si>
    <t>1107118</t>
  </si>
  <si>
    <t>Phạm Văn Cầu</t>
  </si>
  <si>
    <t>1505293</t>
  </si>
  <si>
    <t>Phạm Xuân Anh</t>
  </si>
  <si>
    <t>1504863</t>
  </si>
  <si>
    <t>Trần Văn Cường</t>
  </si>
  <si>
    <t>1505318</t>
  </si>
  <si>
    <t>1505377</t>
  </si>
  <si>
    <t>Lương Văn Hậu</t>
  </si>
  <si>
    <t>1504982</t>
  </si>
  <si>
    <t>Lương Thanh Xuân</t>
  </si>
  <si>
    <t>1311097</t>
  </si>
  <si>
    <t>Phạm Tấn Đăng</t>
  </si>
  <si>
    <t>1505536</t>
  </si>
  <si>
    <t>Phạm Huy Hoàng</t>
  </si>
  <si>
    <t>0311002</t>
  </si>
  <si>
    <t>Bùi Văn Cả</t>
  </si>
  <si>
    <t>2201029</t>
  </si>
  <si>
    <t>Nguyễn Tấn Tân</t>
  </si>
  <si>
    <t>1504913</t>
  </si>
  <si>
    <t>Đỗ Đức</t>
  </si>
  <si>
    <t>1504829</t>
  </si>
  <si>
    <t>Huỳnh Tấn Quốc</t>
  </si>
  <si>
    <t>1504835</t>
  </si>
  <si>
    <t>Trần Phúc</t>
  </si>
  <si>
    <t>1504770</t>
  </si>
  <si>
    <t>Nguyễn Văn Đạo</t>
  </si>
  <si>
    <t>1505374</t>
  </si>
  <si>
    <t>Nguyễn Cao Cường</t>
  </si>
  <si>
    <t>1505236</t>
  </si>
  <si>
    <t>Phạm Duy Cần</t>
  </si>
  <si>
    <t>1606031</t>
  </si>
  <si>
    <t>Hồ Thanh Hải</t>
  </si>
  <si>
    <t>1504995</t>
  </si>
  <si>
    <t>Trương Văn Nhân</t>
  </si>
  <si>
    <t>1508181</t>
  </si>
  <si>
    <t>Đinh Văn Dần</t>
  </si>
  <si>
    <t>1507064</t>
  </si>
  <si>
    <t>Huỳnh Minh Thiện</t>
  </si>
  <si>
    <t>1605464</t>
  </si>
  <si>
    <t>Phạm Ngọc Văn</t>
  </si>
  <si>
    <t>2103557</t>
  </si>
  <si>
    <t>Lê Văn Hiền</t>
  </si>
  <si>
    <t>1505173</t>
  </si>
  <si>
    <t>Dương Tịnh</t>
  </si>
  <si>
    <t>1505530</t>
  </si>
  <si>
    <t>Nguyễn Hoàng Bảo</t>
  </si>
  <si>
    <t>1405260</t>
  </si>
  <si>
    <t>Trần Quốc Thụy</t>
  </si>
  <si>
    <t>1505213</t>
  </si>
  <si>
    <t>Trần Quang Tin</t>
  </si>
  <si>
    <t>1604581</t>
  </si>
  <si>
    <t>Đoàn Văn Trà</t>
  </si>
  <si>
    <t>1505356</t>
  </si>
  <si>
    <t>Nguyễn Minh Thiện</t>
  </si>
  <si>
    <t>1505322</t>
  </si>
  <si>
    <t>Nguyễn Tấn Cảm</t>
  </si>
  <si>
    <t>1505388</t>
  </si>
  <si>
    <t>Thủy Trọng Chinh</t>
  </si>
  <si>
    <t>1412085</t>
  </si>
  <si>
    <t>Huỳnh Văn Quốc Bảo</t>
  </si>
  <si>
    <t>1508214</t>
  </si>
  <si>
    <t>Trần Hưng Phát</t>
  </si>
  <si>
    <t>1003248</t>
  </si>
  <si>
    <t>Nguyễn Nhật Thành</t>
  </si>
  <si>
    <t>1605476</t>
  </si>
  <si>
    <t>Ngô Minh Tuấn</t>
  </si>
  <si>
    <t>1505386</t>
  </si>
  <si>
    <t>Bùi Xuân Vinh</t>
  </si>
  <si>
    <t>2103554</t>
  </si>
  <si>
    <t>Nguyễn Bá Duy</t>
  </si>
  <si>
    <t>III</t>
  </si>
  <si>
    <t>IV</t>
  </si>
  <si>
    <t>Tổng TN khác (kỳ 2)</t>
  </si>
  <si>
    <t>Tổng Giảm trừ khác 
( kỳ 2)</t>
  </si>
  <si>
    <t>Phí đoàn thanh niên (dưới 30 tuổi)</t>
  </si>
  <si>
    <t>lethihue@thilogi.com.vn</t>
  </si>
  <si>
    <t>nguyentrongtue@thilogi.com.vn</t>
  </si>
  <si>
    <t>nguyentrungnongg@gmail.com</t>
  </si>
  <si>
    <t>hoanghieu.01011981nt@gmail.com</t>
  </si>
  <si>
    <t>hoavuong1984nthanh@gmail.com</t>
  </si>
  <si>
    <t>kengo.1802990@gmail.com</t>
  </si>
  <si>
    <t>vothikimchung@thilogi.com.vn</t>
  </si>
  <si>
    <t>hoangbao1986nt@gmail.com</t>
  </si>
  <si>
    <t>Phattran.170988@gmail.com</t>
  </si>
  <si>
    <t>Minhtuan68thaco@gmail.com</t>
  </si>
  <si>
    <t>dangphamqna.10121977@gmail.com</t>
  </si>
  <si>
    <t>CÔNG TY TNHH VẬN TẢI ĐƯỜNG BỘ THILOGI</t>
  </si>
  <si>
    <t>1504978</t>
  </si>
  <si>
    <t>Huỳnh Điểu</t>
  </si>
  <si>
    <t>2307642</t>
  </si>
  <si>
    <t>Nguyễn Văn Quang</t>
  </si>
  <si>
    <t>2307641</t>
  </si>
  <si>
    <t>Võ Minh Phú</t>
  </si>
  <si>
    <t>Chuyên viên Điều phối xe Tải&amp;Bus</t>
  </si>
  <si>
    <t>2104041</t>
  </si>
  <si>
    <t>Trần Ngọc Tâm</t>
  </si>
  <si>
    <t>2308639</t>
  </si>
  <si>
    <t>Nguyễn Ngọc Thái</t>
  </si>
  <si>
    <t>tam0962993869.td@gmail.com</t>
  </si>
  <si>
    <t>1505702</t>
  </si>
  <si>
    <t>Nguyễn Đức Hạnh</t>
  </si>
  <si>
    <t>1208002</t>
  </si>
  <si>
    <t>Vũ Nguyễn Thanh Chương</t>
  </si>
  <si>
    <t>1409062</t>
  </si>
  <si>
    <t>Đồng Lưu Trình</t>
  </si>
  <si>
    <t>(LHĐLĐ *10.5%)</t>
  </si>
  <si>
    <t>Đội lái xe đầu kéo nông sản</t>
  </si>
  <si>
    <t>Ngày vào</t>
  </si>
  <si>
    <t>Mức lương 
HĐLĐ</t>
  </si>
  <si>
    <t>BHXH đã thu đưa vào tính thuế (số bảng đóng BHXH)</t>
  </si>
  <si>
    <t>Không</t>
  </si>
  <si>
    <t>SỐ TIỀN
 THỰC NHẬN</t>
  </si>
  <si>
    <t>VCB</t>
  </si>
  <si>
    <t>BIDV</t>
  </si>
  <si>
    <t>Chuyên dụng, đầu kéo</t>
  </si>
  <si>
    <t>Truy lĩnh</t>
  </si>
  <si>
    <t>TÀI KHOẢN NGÂN HÀNG</t>
  </si>
  <si>
    <t>ICB</t>
  </si>
  <si>
    <t>NH khác</t>
  </si>
  <si>
    <t>Bùi Trần Nhân Trí</t>
  </si>
  <si>
    <t>1505241</t>
  </si>
  <si>
    <t>honghanhtx1995@gmail.com</t>
  </si>
  <si>
    <t>Tiền 
phúng điếu</t>
  </si>
  <si>
    <t>23111146</t>
  </si>
  <si>
    <t>Phạm Khánh Nam</t>
  </si>
  <si>
    <t>23111142</t>
  </si>
  <si>
    <t>Nguyễn Đức</t>
  </si>
  <si>
    <t>23111147</t>
  </si>
  <si>
    <t>Nguyễn Trung Tuyến</t>
  </si>
  <si>
    <t>Nông sản</t>
  </si>
  <si>
    <t>Thu tiền nợ kỳ trước</t>
  </si>
  <si>
    <t xml:space="preserve">cuongnguyen.19081983@gmail.com </t>
  </si>
  <si>
    <t>nguyentruong85gl@gmail.com</t>
  </si>
  <si>
    <t>Ngày PN  thanh toán T1/2024</t>
  </si>
  <si>
    <t>Cước điện thoại</t>
  </si>
  <si>
    <t>Trưởng bộ phận Quản lý đội xe</t>
  </si>
  <si>
    <t>Thu thuế  TNCN T1/2024 lần 1</t>
  </si>
  <si>
    <t>dn79986@gmail.com</t>
  </si>
  <si>
    <t>Bộ phận điều phối vận chuyển</t>
  </si>
  <si>
    <t>Chuyên viên điều phối vận chuyển hàng hóa nông nghiệp</t>
  </si>
  <si>
    <t>Phòng Kỹ thuật phương tiện</t>
  </si>
  <si>
    <t>BHXH đã thu (số trong bảng đóng BHXH)</t>
  </si>
  <si>
    <t>2404758</t>
  </si>
  <si>
    <t>Trần Văn Thiên</t>
  </si>
  <si>
    <t>tranthien241097@gmail.com</t>
  </si>
  <si>
    <t>Tiền ăn vượt mức</t>
  </si>
  <si>
    <t>doquanguyen.050684@gmail.com</t>
  </si>
  <si>
    <t>Thu hộ CBNV tiền bồi thường (sheet ttheo dõi thu hằng kỳ)</t>
  </si>
  <si>
    <t>PC biệt phái</t>
  </si>
  <si>
    <t>2407531</t>
  </si>
  <si>
    <t>Nguyễn Phi Trường</t>
  </si>
  <si>
    <t>Trưởng bộ phận Quản lý Kỹ thuật phương tiện &amp; Thiết bị</t>
  </si>
  <si>
    <t>phitruongdb1@gmail.com</t>
  </si>
  <si>
    <t>Định mức thưởng HQCV</t>
  </si>
  <si>
    <t>Tổng định mức thưởng HQCV</t>
  </si>
  <si>
    <r>
      <t xml:space="preserve">Tổng thu nhập </t>
    </r>
    <r>
      <rPr>
        <i/>
        <sz val="12"/>
        <rFont val="Times New Roman"/>
        <family val="1"/>
      </rPr>
      <t>(Mức lương + Định mức thưởng HQCV)</t>
    </r>
  </si>
  <si>
    <t>Tỷ lệ %  tạm ứng thưởng HQCV</t>
  </si>
  <si>
    <t>24091808</t>
  </si>
  <si>
    <t>Nguyễn Hoàng Tuân</t>
  </si>
  <si>
    <t>hoangtuan2409@gmail.com</t>
  </si>
  <si>
    <t>Tỷ lệ %  tạm ứng lương</t>
  </si>
  <si>
    <t>Thu kỳ trước 
(nợ kỳ 1)</t>
  </si>
  <si>
    <t>CÔNG TY TNHH LIÊN VẬN ĐÔNG DƯƠNG THILOGI</t>
  </si>
  <si>
    <t>Ngày PN chưa nghỉ năm 2025</t>
  </si>
  <si>
    <t>Phép năm chưa nghỉ năm 2025</t>
  </si>
  <si>
    <t>Giám đốc</t>
  </si>
  <si>
    <t>Nguyễn Hồ Duy</t>
  </si>
  <si>
    <t>Thu nhập còn phải chi tháng 1</t>
  </si>
  <si>
    <t>25030894</t>
  </si>
  <si>
    <t>Lê Tuấn Kiệt</t>
  </si>
  <si>
    <t>Chuyên viên Kế toán</t>
  </si>
  <si>
    <t>letuankiet6@thilogi.com.vn</t>
  </si>
  <si>
    <t>cluu339@gmail.com</t>
  </si>
  <si>
    <t>22032430</t>
  </si>
  <si>
    <t>Trần Ngọc Đại</t>
  </si>
  <si>
    <t>2303625</t>
  </si>
  <si>
    <t>Võ Tấn Đức</t>
  </si>
  <si>
    <t>25054902</t>
  </si>
  <si>
    <t>Siu Giớ</t>
  </si>
  <si>
    <t>25054898</t>
  </si>
  <si>
    <t>Vũ Quốc Đà</t>
  </si>
  <si>
    <t>25054912</t>
  </si>
  <si>
    <t>Đinh Thanh Bắc</t>
  </si>
  <si>
    <t>hoangthidanh9671@gmail.com</t>
  </si>
  <si>
    <t>Hà Hồng Chiến</t>
  </si>
  <si>
    <t>Trần Phú Linh</t>
  </si>
  <si>
    <t>2010414</t>
  </si>
  <si>
    <t>2110396</t>
  </si>
  <si>
    <t>M1</t>
  </si>
  <si>
    <t>Tổ trưởng giao nhận vận chuyển</t>
  </si>
  <si>
    <t>nguyenvantan1@thilogi.com.vn</t>
  </si>
  <si>
    <t>Công nhân giao nhận xe</t>
  </si>
  <si>
    <t>thongnguyen011169@gmail.com</t>
  </si>
  <si>
    <t>truongvanphong.02121989@gmail.com</t>
  </si>
  <si>
    <t>nguyenhuuviet817@gmail.com</t>
  </si>
  <si>
    <t>vonhulinhthaco@gmail.com</t>
  </si>
  <si>
    <t>phi483416@gmail.com</t>
  </si>
  <si>
    <t>buivudung1604579@gmail.com</t>
  </si>
  <si>
    <t>duongquocviet1505354@gmail.com</t>
  </si>
  <si>
    <t>nguyendinhquoc1984qn@gmail.com</t>
  </si>
  <si>
    <t>binhnguyen.161267@gmail.com</t>
  </si>
  <si>
    <t>danglai2022qn@gmail.com</t>
  </si>
  <si>
    <t>Trưởng bộ phận đóng xe vào container</t>
  </si>
  <si>
    <t>tranminhphuong@thilogi.com.vn</t>
  </si>
  <si>
    <t>M2</t>
  </si>
  <si>
    <t>Tổ trưởng tổ Đóng xe thành phẩm vào Container</t>
  </si>
  <si>
    <t>Vuhoainhon25101983@gmail.com</t>
  </si>
  <si>
    <t>Công nhân Đóng xe thành phẩm vào container</t>
  </si>
  <si>
    <t>Dangmautinh1998@gmail.com</t>
  </si>
  <si>
    <t>vovanvu2411@gmail.com</t>
  </si>
  <si>
    <t>Nguyendinhvy2018@gmail.com</t>
  </si>
  <si>
    <t>hoangvu21082@gmail.com</t>
  </si>
  <si>
    <t>thanhtungnt1002@gmail.com</t>
  </si>
  <si>
    <t>nguyenmay15041975@gmail.com</t>
  </si>
  <si>
    <t>nguyenduchanh010194@gmail.com</t>
  </si>
  <si>
    <t>21051060</t>
  </si>
  <si>
    <t>Lê Văn Phước</t>
  </si>
  <si>
    <t>Xem lại</t>
  </si>
  <si>
    <t>levanphuoc06102022@gmail.com</t>
  </si>
  <si>
    <t>nguyencuong070376@gmail.com</t>
  </si>
  <si>
    <t>luongtran.150793@gmail.com</t>
  </si>
  <si>
    <t>24091138</t>
  </si>
  <si>
    <t>Châu Ngọc Hiếu</t>
  </si>
  <si>
    <t>Chaungochieu010175@gmail.com</t>
  </si>
  <si>
    <t>2203828</t>
  </si>
  <si>
    <t>Đỗ Văn Quang</t>
  </si>
  <si>
    <t>dovanquang1072000@gmail.com</t>
  </si>
  <si>
    <t>24091126</t>
  </si>
  <si>
    <t>Nguyễn Văn Trị</t>
  </si>
  <si>
    <t>trid8589@gmail.com</t>
  </si>
  <si>
    <t>tranquanguyen08@gmail.com</t>
  </si>
  <si>
    <t>Công nhân lái xe trung chuyển</t>
  </si>
  <si>
    <t>ngothanhdong1103066@gmail.com</t>
  </si>
  <si>
    <t>tranquangthang1508193@gmail.com</t>
  </si>
  <si>
    <t>tantran02021984nt@gmail.com</t>
  </si>
  <si>
    <t>phongnguyen.30041972@gmail.com</t>
  </si>
  <si>
    <t>luongvanquyenqna@gmail.com</t>
  </si>
  <si>
    <t>khanhnguyenqn2509@gmail.com</t>
  </si>
  <si>
    <t>tuyentranbs@gmail.com</t>
  </si>
  <si>
    <t>nguyenhuuminhk4nt@gmail.com</t>
  </si>
  <si>
    <t>Tổ trưởng Lái xe trung chuyển</t>
  </si>
  <si>
    <t>thangnguyen.nt1403@gmail.com</t>
  </si>
  <si>
    <t>vinhle09101974@gmail.com</t>
  </si>
  <si>
    <t>duongtran280489tg@gmail.com</t>
  </si>
  <si>
    <t>tongkhacdiep.1981@gmail.com</t>
  </si>
  <si>
    <t>huynhducvu1904@gmail.com</t>
  </si>
  <si>
    <t>nguyensang24081973@gmail.com</t>
  </si>
  <si>
    <t>buivanhong1505538@gmail.com</t>
  </si>
  <si>
    <t>chaungocdiep6101975@gmail.com</t>
  </si>
  <si>
    <t>Nguyenvanhoanhdmx@gmail.com</t>
  </si>
  <si>
    <t>longtran01011976@gmail.com</t>
  </si>
  <si>
    <t>huynhvanmai.tk4@gmail.com</t>
  </si>
  <si>
    <t>luu1505222@gmail.com</t>
  </si>
  <si>
    <t>Vanphubuiqna84@gmail.com</t>
  </si>
  <si>
    <t>Phandong5774@gmail.com</t>
  </si>
  <si>
    <t>tuanluong.160299@gmail.com</t>
  </si>
  <si>
    <t>phamvan.nt1981@gmail.com</t>
  </si>
  <si>
    <t>nguyenvanlongy19@gmail.com</t>
  </si>
  <si>
    <t>phamvanthanh1403105@gmail.com</t>
  </si>
  <si>
    <t>tudoan10101983@gmail.com</t>
  </si>
  <si>
    <t>Cothatnguyen1980@gmail.com</t>
  </si>
  <si>
    <t>sunguyen.01011965nt@gmail.com</t>
  </si>
  <si>
    <t>Phucvinhtk@gmail.com</t>
  </si>
  <si>
    <t>huuthotk78@gmail.com</t>
  </si>
  <si>
    <t>phanhungvip65@gmail.com</t>
  </si>
  <si>
    <t>lv3491040@gmail.com</t>
  </si>
  <si>
    <t>phamphit1505184@gmail.com</t>
  </si>
  <si>
    <t>luongvandai1504981@gmail.com</t>
  </si>
  <si>
    <t>tungluong.040270@gmail.com</t>
  </si>
  <si>
    <t>phamvanthanh1505256@gmail.com</t>
  </si>
  <si>
    <t>Chiennguyen300367@gmail.com.</t>
  </si>
  <si>
    <t>minhluan020383@icloud.com</t>
  </si>
  <si>
    <t>ngocky22@gmail.com</t>
  </si>
  <si>
    <t>dohung1505186@gmail.com</t>
  </si>
  <si>
    <t>nguyenxuannam1505360@gmail.com</t>
  </si>
  <si>
    <t>anht89910@gmail.com</t>
  </si>
  <si>
    <t>huynhsondinh70@gmail.com</t>
  </si>
  <si>
    <t>huynhnghia1504838@gmail.com</t>
  </si>
  <si>
    <t>Thanhtuan241283@gmail.com</t>
  </si>
  <si>
    <t>mainhatlinh301275@gmail.com</t>
  </si>
  <si>
    <t>thienhuynh.16081983@Gmail.com</t>
  </si>
  <si>
    <t>dandinh.16051974@gmail.com</t>
  </si>
  <si>
    <t>khatran15061984@gmail.com</t>
  </si>
  <si>
    <t>phamphu1505407@gmail.com</t>
  </si>
  <si>
    <t>xuantando1980@gmail.com</t>
  </si>
  <si>
    <t>ngobinhqh123@gmail.com</t>
  </si>
  <si>
    <t>binbontamky@gmail.com</t>
  </si>
  <si>
    <t>lexuantrung1505276@gmail.com</t>
  </si>
  <si>
    <t>phanvanduc151988@gmail.com</t>
  </si>
  <si>
    <t>nguyenkimphuoc8021972@gmail.com</t>
  </si>
  <si>
    <t>phamngocdiem01021970@gmail.com</t>
  </si>
  <si>
    <t>nguyenhuuhoang2020@gmail.com</t>
  </si>
  <si>
    <t>Nguyenduoc281280@gmail.com</t>
  </si>
  <si>
    <t>huepham1981qn@gmail.com</t>
  </si>
  <si>
    <t>Ngocsuy.151285@gmail.com</t>
  </si>
  <si>
    <t>nguyenvantho041975@gmail.com</t>
  </si>
  <si>
    <t>nguyenvanvinhntqn@gmail.com</t>
  </si>
  <si>
    <t>nguyenvanbi2022qn@gmail.com</t>
  </si>
  <si>
    <t>nguyenducnhan9876@gmail.com</t>
  </si>
  <si>
    <t>vanphutoan.tk@gmail.com</t>
  </si>
  <si>
    <t>huynhhai2022qn@gmail.com</t>
  </si>
  <si>
    <t>nguyenphatqmn24@gmail.com</t>
  </si>
  <si>
    <t>trihuynh.17021984@gmail.com</t>
  </si>
  <si>
    <t>tamphamtx92@gmail.com</t>
  </si>
  <si>
    <t>lehuutuong13@gmail.com</t>
  </si>
  <si>
    <t>Tranthanhvu270978@gmail.com</t>
  </si>
  <si>
    <t>tranphiemqh310@gmail.com</t>
  </si>
  <si>
    <t>maidangthiet.1968@gmail.com</t>
  </si>
  <si>
    <t>tuongduongquang4@gmail.com</t>
  </si>
  <si>
    <t>hoanghongthang.tk3@gmail.com</t>
  </si>
  <si>
    <t>nguyenduc.dmxtk@gmail.com</t>
  </si>
  <si>
    <t>nhantruong.14041974@gmail.com</t>
  </si>
  <si>
    <t>phananhchuong1311124@gmail.com</t>
  </si>
  <si>
    <t>nguyenthong04121972@gmail.com</t>
  </si>
  <si>
    <t>hugothao3939@gmail.com</t>
  </si>
  <si>
    <t>ngoctan101071@gmail.com</t>
  </si>
  <si>
    <t>Luongtien1010@gmail.com</t>
  </si>
  <si>
    <t>thanhtruongkem87@gmail.com</t>
  </si>
  <si>
    <t>phuongdungqn29@gmail.com</t>
  </si>
  <si>
    <t>votanhuong.tk4@gmail.com</t>
  </si>
  <si>
    <t>phamvietlong10121974@gmail.com</t>
  </si>
  <si>
    <t>Nguyenvanchung151074@gmail.com</t>
  </si>
  <si>
    <t>levanbang1504780@gmail.com</t>
  </si>
  <si>
    <t>hovanquan.tk2@gmail.com</t>
  </si>
  <si>
    <t>Nguyenminhtron1505181@gmail.com</t>
  </si>
  <si>
    <t>dangcongxu12071979@gmail.com</t>
  </si>
  <si>
    <t>dothanhhung1605480@gmail.com</t>
  </si>
  <si>
    <t>hongockhiem1507072@gmail.com</t>
  </si>
  <si>
    <t>nguyentongphi1509243@gmail.com</t>
  </si>
  <si>
    <t>nguyenhuycuong1504796@gmail.com</t>
  </si>
  <si>
    <t>quangthai.09021968@gmail.com</t>
  </si>
  <si>
    <t>nguyenvannamdb123@gmail.com</t>
  </si>
  <si>
    <t>phamvanxuan1504888@gmail.com</t>
  </si>
  <si>
    <t>nguyenthanhliem1505517@gmail.com</t>
  </si>
  <si>
    <t>honghai240480@gmail.com</t>
  </si>
  <si>
    <t>tungnguyen.100978@gmail.com</t>
  </si>
  <si>
    <t>thanhdangduc.1976@gmail.com</t>
  </si>
  <si>
    <t>nguyenvantien1507073@gmail.com</t>
  </si>
  <si>
    <t>luulinhtb.15051984@gmail.com</t>
  </si>
  <si>
    <t>pnhuy643@gmail.com</t>
  </si>
  <si>
    <t>honhatsuong1971@gmail.com</t>
  </si>
  <si>
    <t>hieubui.111988@gmail.com</t>
  </si>
  <si>
    <t>tranthanhlam1501038@gmail.com</t>
  </si>
  <si>
    <t>maiminh1605473@gmail.com</t>
  </si>
  <si>
    <t>nguyendinhsi1505212@gmail.com</t>
  </si>
  <si>
    <t>Nguyenbatinh160985@gmail.com</t>
  </si>
  <si>
    <t>Nguyenquanglongrta@gmail.com</t>
  </si>
  <si>
    <t>viettran.2505977@gmail.com</t>
  </si>
  <si>
    <t>phamvancau1107118@gmail.com</t>
  </si>
  <si>
    <t>Xuananh111988@gmail.com</t>
  </si>
  <si>
    <t>tranvancuong170777@gmail.com</t>
  </si>
  <si>
    <t>phamthanhqn0902@gmail.com</t>
  </si>
  <si>
    <t>Hauluong.0209@gmail.com</t>
  </si>
  <si>
    <t>tannguyen301277@gmail.com</t>
  </si>
  <si>
    <t>tranphuc1504835@gmail.com</t>
  </si>
  <si>
    <t>daonguyenvan973@gmail.com</t>
  </si>
  <si>
    <t>kimnguyen.040787@gmail.com</t>
  </si>
  <si>
    <t>phamhuyhoang2910@gmail.com</t>
  </si>
  <si>
    <t>phamcan667@gmail.com</t>
  </si>
  <si>
    <t>thienminh.040984@gmail.com</t>
  </si>
  <si>
    <t>luuthiqh310@gmail.com</t>
  </si>
  <si>
    <t>tuyle.02011975@gmail.com</t>
  </si>
  <si>
    <t>Haitran0103978@gmail.com</t>
  </si>
  <si>
    <t>hauvuttl@gmail.com</t>
  </si>
  <si>
    <t>xuanthanh.02091979@gmail.com</t>
  </si>
  <si>
    <t>tranvanquang.0101979@gmail.com</t>
  </si>
  <si>
    <t>lengochaia.thaco@gmail.com</t>
  </si>
  <si>
    <t>phanbaanh.050682@gmail.com</t>
  </si>
  <si>
    <t>thuynguyen.251985@gmail.com</t>
  </si>
  <si>
    <t>Cuongtran.890908@gmail.com</t>
  </si>
  <si>
    <t>nguyenngockhanh19902021@gmail.com</t>
  </si>
  <si>
    <t>Buithanhhien280889@gmail.com</t>
  </si>
  <si>
    <t>nguyenlinhqui2029@gmail.com</t>
  </si>
  <si>
    <t>nguyenaitam83tk@gmail.com</t>
  </si>
  <si>
    <t>leminhtuan120990@gmail.com</t>
  </si>
  <si>
    <t>nguyenvinhphunt@gmail.com</t>
  </si>
  <si>
    <t>phanducthangnt@gmail.com</t>
  </si>
  <si>
    <t>buithanhsy955@gmail.com</t>
  </si>
  <si>
    <t>nguyencuong11041984@gmail.com</t>
  </si>
  <si>
    <t>duchien.140893@gmail.com</t>
  </si>
  <si>
    <t>trancaosangtk123@gmail.com</t>
  </si>
  <si>
    <t>thanhtuongnguyen92@gmail.com</t>
  </si>
  <si>
    <t>hait01011973@gmail.com</t>
  </si>
  <si>
    <t>sinhtran.11091992@gmail.com</t>
  </si>
  <si>
    <t>phucdangvan50@gmail.com</t>
  </si>
  <si>
    <t>thinguyen10021982@gmail.com</t>
  </si>
  <si>
    <t>2209311</t>
  </si>
  <si>
    <t>Phạm Quang Thuận</t>
  </si>
  <si>
    <t>thuanpham.tk234@gmail.com</t>
  </si>
  <si>
    <t>23121376</t>
  </si>
  <si>
    <t>Lương Hữu Chương</t>
  </si>
  <si>
    <t>luonghuuchuong777@gmail.com</t>
  </si>
  <si>
    <t>2202633</t>
  </si>
  <si>
    <t>Phan Công Quốc</t>
  </si>
  <si>
    <t>phancongquocnt85@gmail.com</t>
  </si>
  <si>
    <t>1605214</t>
  </si>
  <si>
    <t>Huỳnh Ngọc Sa</t>
  </si>
  <si>
    <t>Sahuynh.170890@gmail.com</t>
  </si>
  <si>
    <t>24091117</t>
  </si>
  <si>
    <t>Nguyễn Lịnh Vương</t>
  </si>
  <si>
    <t>nguyenlinhvuong8828@gmail.com</t>
  </si>
  <si>
    <t>2410283</t>
  </si>
  <si>
    <t>Mai Văn Trung</t>
  </si>
  <si>
    <t xml:space="preserve"> trung.212.306.598@gmail.com</t>
  </si>
  <si>
    <t>nguyenvanhong1507068@gmail.com</t>
  </si>
  <si>
    <t>Nguyenchitrung585@gmail.com</t>
  </si>
  <si>
    <t>24121372</t>
  </si>
  <si>
    <t>Ngô Văn Quý</t>
  </si>
  <si>
    <t>24122793</t>
  </si>
  <si>
    <t>Phan Văn Thuận</t>
  </si>
  <si>
    <t>phanvanthuan.01111992@gmail.com</t>
  </si>
  <si>
    <t>1010225</t>
  </si>
  <si>
    <t>Võ Thanh Dũng</t>
  </si>
  <si>
    <t>vothanhduy18042017@gmail.com</t>
  </si>
  <si>
    <t>25023106</t>
  </si>
  <si>
    <t>Lê Nguyễn Hoài Luân</t>
  </si>
  <si>
    <t>hoailuan1989@gmail.com</t>
  </si>
  <si>
    <t>25023104</t>
  </si>
  <si>
    <t>Ngô Văn Tiến</t>
  </si>
  <si>
    <t>Tienngoo.100680@gmail.com</t>
  </si>
  <si>
    <t>25033033</t>
  </si>
  <si>
    <t>Nguyễn Đình Tiến</t>
  </si>
  <si>
    <t>dinhtien050786@gmail.com</t>
  </si>
  <si>
    <t>25050889</t>
  </si>
  <si>
    <t>Nguyễn Tấn Việt</t>
  </si>
  <si>
    <t>25021061</t>
  </si>
  <si>
    <t>Trần Văn Thuỷ</t>
  </si>
  <si>
    <t>thuytran18091991nt@gmail.com</t>
  </si>
  <si>
    <t>hungtran.08071987nt@gmail.com</t>
  </si>
  <si>
    <t>V</t>
  </si>
  <si>
    <t>VI</t>
  </si>
  <si>
    <t>24031119</t>
  </si>
  <si>
    <t>Nguyễn Thế Hạ</t>
  </si>
  <si>
    <t>Nguyễn Thế Sỹ</t>
  </si>
  <si>
    <t>Chuyên viên Kế toán Giá thành</t>
  </si>
  <si>
    <t>Chuyên viên Kế toán doanh thu</t>
  </si>
  <si>
    <t>nguyenthesy@thilogi.com.vn</t>
  </si>
  <si>
    <t>nguyentheha@thilogi.com.vn</t>
  </si>
  <si>
    <t>2309463</t>
  </si>
  <si>
    <t>Nguyễn Đông Hổ</t>
  </si>
  <si>
    <t>22041278</t>
  </si>
  <si>
    <t>Trần Thiên Lộc</t>
  </si>
  <si>
    <t>1606057</t>
  </si>
  <si>
    <t>loctran.30041993@gmail.com</t>
  </si>
  <si>
    <t>THEO DÕI THU TIỀN</t>
  </si>
  <si>
    <t>Họ tên</t>
  </si>
  <si>
    <t>Đã thu</t>
  </si>
  <si>
    <t>Còn lại</t>
  </si>
  <si>
    <t>Địa chỉ: Khu công nghiệp Cảng và Hậu cần Cảng Chu Lai Trường Hải, xã Núi Thành, Thành phố Đà Nẵng</t>
  </si>
  <si>
    <t>Nội dung thu</t>
  </si>
  <si>
    <t>25070912</t>
  </si>
  <si>
    <t>Nguyễn Thị Tuyết Trinh</t>
  </si>
  <si>
    <t>25070550</t>
  </si>
  <si>
    <t>Mai Thanh Nghị</t>
  </si>
  <si>
    <t>25070549</t>
  </si>
  <si>
    <t>Phan Văn Thiết</t>
  </si>
  <si>
    <t>25070551</t>
  </si>
  <si>
    <t>Lương Viết Nhất</t>
  </si>
  <si>
    <t>Bùi Dũng</t>
  </si>
  <si>
    <t>nguyenthanhtamb880@gmail.com</t>
  </si>
  <si>
    <t>Công nhân quản lý vật tư, công cụ dụng cụ</t>
  </si>
  <si>
    <t>Công nhân lái xe chuyên dụng</t>
  </si>
  <si>
    <t>Bộ phận Điều phối vận chuyển</t>
  </si>
  <si>
    <t>Chuyên viên quản lý Depot</t>
  </si>
  <si>
    <t>2106485</t>
  </si>
  <si>
    <t>T7</t>
  </si>
  <si>
    <t>Hoàn thuế TNCN</t>
  </si>
  <si>
    <t>TM</t>
  </si>
  <si>
    <t>T6/2025</t>
  </si>
  <si>
    <t>25074566</t>
  </si>
  <si>
    <t>Trần Phương Nhân</t>
  </si>
  <si>
    <t>25075698</t>
  </si>
  <si>
    <t>Trần Văn Huy</t>
  </si>
  <si>
    <t>25073227</t>
  </si>
  <si>
    <t>Bùi Quốc Khánh</t>
  </si>
  <si>
    <t>25033558</t>
  </si>
  <si>
    <t>Đặng Trung Hiếu</t>
  </si>
  <si>
    <t>dangtrunghieu1989gl@gmail.com</t>
  </si>
  <si>
    <t>VTĐB</t>
  </si>
  <si>
    <t>LVDD</t>
  </si>
  <si>
    <t>BẢNG THEO DÕI CÔNG NGỪNG VIỆC - CÔNG TY VẬN TẢI ĐƯỜNG BỘ</t>
  </si>
  <si>
    <t>SỐ CÔNG TẠM NGỪNG VIỆC TÍNH CHẾ ĐỘ TỪNG THÁNG</t>
  </si>
  <si>
    <t>T1</t>
  </si>
  <si>
    <t>T2</t>
  </si>
  <si>
    <t>T3</t>
  </si>
  <si>
    <t>T4</t>
  </si>
  <si>
    <t>T5</t>
  </si>
  <si>
    <t>T6</t>
  </si>
  <si>
    <t>T8</t>
  </si>
  <si>
    <t>T9</t>
  </si>
  <si>
    <t>T10</t>
  </si>
  <si>
    <t>T11</t>
  </si>
  <si>
    <t>T12</t>
  </si>
  <si>
    <t xml:space="preserve">Số ngày TNV 14 ngày đầu </t>
  </si>
  <si>
    <t xml:space="preserve">Số ngày TNV từ ngày 15 trở đi </t>
  </si>
  <si>
    <t>T1 ( chưa tính ngừng việc)</t>
  </si>
  <si>
    <t>24041185</t>
  </si>
  <si>
    <t>Cao Thị Thuỳ Linh</t>
  </si>
  <si>
    <t>24031409</t>
  </si>
  <si>
    <t>Nguyễn Tiệp Khắc</t>
  </si>
  <si>
    <t>24110112</t>
  </si>
  <si>
    <t>Lê Triệu My</t>
  </si>
  <si>
    <t>2408709</t>
  </si>
  <si>
    <t>Huỳnh Giám Phi</t>
  </si>
  <si>
    <t>2312722</t>
  </si>
  <si>
    <t>Hồ Tuấn Đạt</t>
  </si>
  <si>
    <t>2401327</t>
  </si>
  <si>
    <t>Nguyễn Quốc Khánh</t>
  </si>
  <si>
    <t>0705008</t>
  </si>
  <si>
    <t>1504667</t>
  </si>
  <si>
    <t>Trần Minh Thọ</t>
  </si>
  <si>
    <t>2106240</t>
  </si>
  <si>
    <t>Lương Quang Tùng Khánh</t>
  </si>
  <si>
    <t>2309651</t>
  </si>
  <si>
    <t>Nguyễn Trần Quang</t>
  </si>
  <si>
    <t>2104877</t>
  </si>
  <si>
    <t>Thái Thị Thanh Hằng</t>
  </si>
  <si>
    <t>1702133</t>
  </si>
  <si>
    <t>Võ Như Pháp</t>
  </si>
  <si>
    <t>2309635</t>
  </si>
  <si>
    <t>Trần Hồng Kỳ</t>
  </si>
  <si>
    <t>2408734</t>
  </si>
  <si>
    <t>Đỗ Văn Dương</t>
  </si>
  <si>
    <t>24110104</t>
  </si>
  <si>
    <t>Châu Tú Quyên</t>
  </si>
  <si>
    <t>2404256</t>
  </si>
  <si>
    <t>Nguyễn Thị Nghi</t>
  </si>
  <si>
    <t>1004379</t>
  </si>
  <si>
    <t>Nguyễn Tấn Bình</t>
  </si>
  <si>
    <t>2310039</t>
  </si>
  <si>
    <t>Phạm Ngọc Trai</t>
  </si>
  <si>
    <t>2310697</t>
  </si>
  <si>
    <t>Phạm Ngọc Điệu</t>
  </si>
  <si>
    <t>2310694</t>
  </si>
  <si>
    <t>Phạm Tiến</t>
  </si>
  <si>
    <t>Phạm Văn Quãng</t>
  </si>
  <si>
    <t>1604118</t>
  </si>
  <si>
    <t>Trương Văn Hoài</t>
  </si>
  <si>
    <t>1609437</t>
  </si>
  <si>
    <t>Đoàn Duy Vĩnh</t>
  </si>
  <si>
    <t>2312030</t>
  </si>
  <si>
    <t>Nguyễn Việt Trung</t>
  </si>
  <si>
    <t>24051827</t>
  </si>
  <si>
    <t>Lê Vinh Nguyên</t>
  </si>
  <si>
    <t>2410046</t>
  </si>
  <si>
    <t>Chu Văn Quyết</t>
  </si>
  <si>
    <t>2403308</t>
  </si>
  <si>
    <t>Trần Văn Vương</t>
  </si>
  <si>
    <t>23121332</t>
  </si>
  <si>
    <t>Nguyễn Văn Niên</t>
  </si>
  <si>
    <t>23121361</t>
  </si>
  <si>
    <t>Nguyễn Văn Lin</t>
  </si>
  <si>
    <t>2404157</t>
  </si>
  <si>
    <t>Hồ Thanh Lâm</t>
  </si>
  <si>
    <t>24082165</t>
  </si>
  <si>
    <t>Phạm Viết Thạnh</t>
  </si>
  <si>
    <t>24091105</t>
  </si>
  <si>
    <t>Nguyễn Đức Thiện</t>
  </si>
  <si>
    <t>2410277</t>
  </si>
  <si>
    <t>Lê Khắc Nhựt</t>
  </si>
  <si>
    <t>23111129</t>
  </si>
  <si>
    <t>Lê Bá Viên</t>
  </si>
  <si>
    <t>2206408</t>
  </si>
  <si>
    <t>Mai Tấn Dũng</t>
  </si>
  <si>
    <t>0606006</t>
  </si>
  <si>
    <t>Nguyễn Văn Âu</t>
  </si>
  <si>
    <t>23122263</t>
  </si>
  <si>
    <t>Nguyễn Hoàng</t>
  </si>
  <si>
    <t>23122255</t>
  </si>
  <si>
    <t>23122284</t>
  </si>
  <si>
    <t>Võ Hoàng Hải</t>
  </si>
  <si>
    <t>20081037</t>
  </si>
  <si>
    <t>Nguyễn Tố Bảo</t>
  </si>
  <si>
    <t>22081237</t>
  </si>
  <si>
    <t>Trần Văn Triển</t>
  </si>
  <si>
    <t>2404611</t>
  </si>
  <si>
    <t>Lê Văn Minh</t>
  </si>
  <si>
    <t>2404302</t>
  </si>
  <si>
    <t>Đặng Văn Thưởng</t>
  </si>
  <si>
    <t>2404575</t>
  </si>
  <si>
    <t>24041187</t>
  </si>
  <si>
    <t>Phan Đỗ Quốc Phương</t>
  </si>
  <si>
    <t>24041189</t>
  </si>
  <si>
    <t>Nguyễn Văn Vọng</t>
  </si>
  <si>
    <t>1606038</t>
  </si>
  <si>
    <t>Trần Văn Hoàng</t>
  </si>
  <si>
    <t>1505523</t>
  </si>
  <si>
    <t>Lê Trọng Hoàng</t>
  </si>
  <si>
    <t>2410293</t>
  </si>
  <si>
    <t>Nguyễn Huy Hiếu</t>
  </si>
  <si>
    <t>2410290</t>
  </si>
  <si>
    <t>Trần Hữu Trí</t>
  </si>
  <si>
    <t>24103306</t>
  </si>
  <si>
    <t>Hoàng Phi Hồng</t>
  </si>
  <si>
    <t>25023899</t>
  </si>
  <si>
    <t>Ngô Văn Hiển</t>
  </si>
  <si>
    <t>1704184</t>
  </si>
  <si>
    <t>Bùi Văn Thành</t>
  </si>
  <si>
    <t>25023098</t>
  </si>
  <si>
    <t>Ma Văn Hợi</t>
  </si>
  <si>
    <t>1103008</t>
  </si>
  <si>
    <t>Phạm Ngọc Bình</t>
  </si>
  <si>
    <t>1508182</t>
  </si>
  <si>
    <t>Trần Sinh Viên</t>
  </si>
  <si>
    <t>22051599</t>
  </si>
  <si>
    <t>Nguyễn Hoàng Luân</t>
  </si>
  <si>
    <t>25022905</t>
  </si>
  <si>
    <t>Trương Văn Công</t>
  </si>
  <si>
    <t>1608058</t>
  </si>
  <si>
    <t>Nguyễn Chí Phong</t>
  </si>
  <si>
    <t>25022921</t>
  </si>
  <si>
    <t>Đỗ Viết Triều</t>
  </si>
  <si>
    <t>1604226</t>
  </si>
  <si>
    <t>Trần Minh Quang</t>
  </si>
  <si>
    <t>1011104</t>
  </si>
  <si>
    <t>Trần Văn Lực</t>
  </si>
  <si>
    <t>1702039</t>
  </si>
  <si>
    <t>Nguyễn Quốc Vũ</t>
  </si>
  <si>
    <t>2103224</t>
  </si>
  <si>
    <t>Nguyễn Văn Nhân</t>
  </si>
  <si>
    <t>25030528</t>
  </si>
  <si>
    <t>Nguyễn Văn Trung</t>
  </si>
  <si>
    <t>25030521</t>
  </si>
  <si>
    <t>Lê Văn Thao</t>
  </si>
  <si>
    <t>1501230</t>
  </si>
  <si>
    <t>Trần Văn Quyền</t>
  </si>
  <si>
    <t>25030515</t>
  </si>
  <si>
    <t>Phan Văn Quốc</t>
  </si>
  <si>
    <t>0903243</t>
  </si>
  <si>
    <t>Nguyễn Khắc Điền</t>
  </si>
  <si>
    <t>25032995</t>
  </si>
  <si>
    <t>25033030</t>
  </si>
  <si>
    <t>Lâm Hữu Hùng</t>
  </si>
  <si>
    <t>25032949</t>
  </si>
  <si>
    <t>25034713</t>
  </si>
  <si>
    <t>Đào Huy Quỳnh</t>
  </si>
  <si>
    <t>1004249</t>
  </si>
  <si>
    <t>Võ Minh Lưu</t>
  </si>
  <si>
    <t>25035010</t>
  </si>
  <si>
    <t>Trần Duy Chương</t>
  </si>
  <si>
    <r>
      <t xml:space="preserve">                        Núi Thành, ngày       tháng       </t>
    </r>
    <r>
      <rPr>
        <i/>
        <sz val="11"/>
        <color rgb="FFFF0000"/>
        <rFont val="Times New Roman"/>
        <family val="1"/>
      </rPr>
      <t xml:space="preserve"> năm</t>
    </r>
    <r>
      <rPr>
        <i/>
        <sz val="11"/>
        <color theme="1"/>
        <rFont val="Times New Roman"/>
        <family val="1"/>
      </rPr>
      <t xml:space="preserve"> </t>
    </r>
    <r>
      <rPr>
        <i/>
        <sz val="11"/>
        <color rgb="FFFF0000"/>
        <rFont val="Times New Roman"/>
        <family val="1"/>
      </rPr>
      <t>2025</t>
    </r>
  </si>
  <si>
    <t>Ngày ngừng việc</t>
  </si>
  <si>
    <t>Truy lĩnh PC ĐH cho LX trung chuyển làm việc MT ĐH T3-T6/2025</t>
  </si>
  <si>
    <t>T7/2025</t>
  </si>
  <si>
    <t>Thu hộ tiền đền bù</t>
  </si>
  <si>
    <t>buivinhvu@thilogi.com.vn</t>
  </si>
  <si>
    <t>Phó Giám đốc - Phụ trách ô tô, cơ khí &amp; LKPT</t>
  </si>
  <si>
    <t>Dự án Suất ăn công nghiệp</t>
  </si>
  <si>
    <t>Nhân viên SACN</t>
  </si>
  <si>
    <t>Phòng Kế hoạch</t>
  </si>
  <si>
    <t>letrieumy@thilogi.com.vn</t>
  </si>
  <si>
    <t>Kế toán phó</t>
  </si>
  <si>
    <t>huynhthitrinh@thilogi.com.vn</t>
  </si>
  <si>
    <t>Phòng Quản lý nhiên liệu</t>
  </si>
  <si>
    <t>Chuyên viên Kế toán chi phí</t>
  </si>
  <si>
    <t>Chuyên viên Kế toán ngân hàng</t>
  </si>
  <si>
    <t>nguyenthiphuong@thilogi.com.vn</t>
  </si>
  <si>
    <t>hotuandat@thilogi.com.vn</t>
  </si>
  <si>
    <t>chaungocduc@thilogi.com.vn</t>
  </si>
  <si>
    <t>truongcongthanhcuong@thilogi.com.vn</t>
  </si>
  <si>
    <t>Trưởng bộ phận quản lý chất lượng giao xe</t>
  </si>
  <si>
    <t>buivinhtuyen@thilogi.com.vn</t>
  </si>
  <si>
    <t>Trưởng bộ phận Đăng ký số tạm</t>
  </si>
  <si>
    <t>nguyenthiphuongdung@thilogi.com.vn</t>
  </si>
  <si>
    <t>Trưởng bộ phận Bảo hiểm</t>
  </si>
  <si>
    <t>nguyenquockhanh6@thilogi.com.vn</t>
  </si>
  <si>
    <t>Chuyên viên bảo hiểm xe</t>
  </si>
  <si>
    <t>ungkhanhthinh@thilogi.com.vn</t>
  </si>
  <si>
    <t>Chuyên viên Pháp lý vận tải</t>
  </si>
  <si>
    <t>truongbaosa@thilogi.com.vn</t>
  </si>
  <si>
    <t>Phó phòng Quản lý kho xe &amp; LKPT</t>
  </si>
  <si>
    <t>nguyenbaduy1@thilogi.com.vn</t>
  </si>
  <si>
    <t>hoangminhnhat1@thilogi.com.vn</t>
  </si>
  <si>
    <t>nguyentranquang@thilogi.com.vn</t>
  </si>
  <si>
    <t>Trưởng bộ phận điều phối vận chuyển nông nghiệp</t>
  </si>
  <si>
    <t>nguyentanloi@thilogi.com.vn</t>
  </si>
  <si>
    <t>Chuyên viên Chứng từ thanh toán</t>
  </si>
  <si>
    <t>Bộ phận thống kê - chứng từ</t>
  </si>
  <si>
    <t>thaithithanhhang@thilogi.com.vn</t>
  </si>
  <si>
    <t>nguyenthihalam@thilogi.com.vn</t>
  </si>
  <si>
    <t>vonhuphap@thilogi.com.vn</t>
  </si>
  <si>
    <t>Trưởng bộ phận GNVC xe Tải &amp; Bus</t>
  </si>
  <si>
    <t>nguyenngoctoan@thilogi.com.vn</t>
  </si>
  <si>
    <t>Phó phòng Điều phối GNVC hàng ngoài</t>
  </si>
  <si>
    <t>vothanhquang@thilogi.com.vn</t>
  </si>
  <si>
    <t>Phó phòng Điều phối xe Du lịch</t>
  </si>
  <si>
    <t>tranthanhthao@thilogi.com.vn</t>
  </si>
  <si>
    <t>Trưởng phòng Vận chuyển  GNVC Ô tô, CK &amp; LKPT</t>
  </si>
  <si>
    <t>VIII.1</t>
  </si>
  <si>
    <t>tranvantrung1@thilogi.com.vn</t>
  </si>
  <si>
    <t>Trưởng bộ phận Giao nhận hàng hóa</t>
  </si>
  <si>
    <t>dovanduong@thilogi.com.vn</t>
  </si>
  <si>
    <t>Chuyên viên điều phối VC hàng sắt, thép</t>
  </si>
  <si>
    <t>buiduydat@thilogi.com.vn</t>
  </si>
  <si>
    <t>Chuyên viên Quản lý đội xe</t>
  </si>
  <si>
    <t>chautuquyen@thilogi.com.vn</t>
  </si>
  <si>
    <t>ngothihoaiphuong@thilogi.com.vn</t>
  </si>
  <si>
    <t>nguyenthithuhang@thilogi.com.vn</t>
  </si>
  <si>
    <t>Chuyên viên tiếp nhận chứng từ thanh toán</t>
  </si>
  <si>
    <t>nguyenduchuy1@thilogi.com.vn</t>
  </si>
  <si>
    <t>dangquocbao1@thilogi.com.vn</t>
  </si>
  <si>
    <t>vovanty@thilogi.com.vn</t>
  </si>
  <si>
    <t>Trưởng bộ phận kỹ thuật sửa chữa, bảo dưỡng phương tiện</t>
  </si>
  <si>
    <t>huynhluuvuong@thilogi.com.vn</t>
  </si>
  <si>
    <t>truongvanhoai@thilogi.com.vn</t>
  </si>
  <si>
    <t>levanphuc@thilogi.com.vn</t>
  </si>
  <si>
    <t>Chuyên viên quản lý nhiên liệu</t>
  </si>
  <si>
    <t>nguyenviettrung2@thilogi.com.vn</t>
  </si>
  <si>
    <t>25040641</t>
  </si>
  <si>
    <t>Trương Lê Tuấn</t>
  </si>
  <si>
    <t xml:space="preserve">Công nhân quản lý bãi xe thành phẩm </t>
  </si>
  <si>
    <t>25043727</t>
  </si>
  <si>
    <t>Trần Anh Vũ</t>
  </si>
  <si>
    <t>Công nhân bảo trì sửa chữa</t>
  </si>
  <si>
    <t>Vutran.27011988@gmail.com</t>
  </si>
  <si>
    <t>tinhduong.01011977@gmail.com</t>
  </si>
  <si>
    <t>chuquyet042@gmail.com</t>
  </si>
  <si>
    <t>vanthanhbui429@gmail.com</t>
  </si>
  <si>
    <t>1903211</t>
  </si>
  <si>
    <t>Nguyễn Thanh Cảnh</t>
  </si>
  <si>
    <t>nguyenthanhcanh1004@gmail.com</t>
  </si>
  <si>
    <t>nguyentaihoa54321@gmail.com</t>
  </si>
  <si>
    <t xml:space="preserve"> dien72334@gmail.com</t>
  </si>
  <si>
    <t>trantan.tamky@gmail.com</t>
  </si>
  <si>
    <t>Trần Thanh Tân</t>
  </si>
  <si>
    <t>1508665</t>
  </si>
  <si>
    <t>phamduchoa1504925@gmail.com</t>
  </si>
  <si>
    <t>huynhminh.200488@gmail.com</t>
  </si>
  <si>
    <t>Huỳnh Xuân Minh</t>
  </si>
  <si>
    <t>25040774</t>
  </si>
  <si>
    <t>phuongluong.190189@gmail.com</t>
  </si>
  <si>
    <t>Lương Hà Phương</t>
  </si>
  <si>
    <t>1006068</t>
  </si>
  <si>
    <t>huynhviet04762@gmail.com</t>
  </si>
  <si>
    <t>duongngochao1505103@gmail.com</t>
  </si>
  <si>
    <t>ngoquanglinh03051990@gmail.com</t>
  </si>
  <si>
    <t>trailuong1.11041990@gmail.com</t>
  </si>
  <si>
    <t>huanluong.1403975@gmail.com</t>
  </si>
  <si>
    <t>khuongnguyen.2551984@gmail.com</t>
  </si>
  <si>
    <t>ichpv.tg@gmail.com</t>
  </si>
  <si>
    <t>tranminhnhat25101982@gmail.com</t>
  </si>
  <si>
    <t>BP20051969@GMAIL.COM</t>
  </si>
  <si>
    <t>tiennguyen.26021969@gmail.com</t>
  </si>
  <si>
    <t>nguyentobao2023@gmail.com</t>
  </si>
  <si>
    <t>phuongphan.13589@gmail.com</t>
  </si>
  <si>
    <t>ypham7484@gmail.com</t>
  </si>
  <si>
    <t xml:space="preserve">thuongdangvan970@gmail.com </t>
  </si>
  <si>
    <t>phanvanquoctk123@gmail.com</t>
  </si>
  <si>
    <t>songthao4090@gmail.com</t>
  </si>
  <si>
    <t>Trinhnguyen14021982qn@gmail.com</t>
  </si>
  <si>
    <t>hoanggiahuy06082018@gmail.com</t>
  </si>
  <si>
    <t>luuvo.20121992@gmail</t>
  </si>
  <si>
    <t>huyquynh405@gmail.com</t>
  </si>
  <si>
    <t>truongvancong12397@gmail.com</t>
  </si>
  <si>
    <t>ngocba.tg@gmail.com</t>
  </si>
  <si>
    <t>anhle.1206997@gmail.com</t>
  </si>
  <si>
    <t>Lê Tuấn Anh</t>
  </si>
  <si>
    <t>2010090</t>
  </si>
  <si>
    <t>Nguyễn Thành Công</t>
  </si>
  <si>
    <t>0908233</t>
  </si>
  <si>
    <t>Hồ Văn Diệt</t>
  </si>
  <si>
    <t>1505350</t>
  </si>
  <si>
    <t>nonguyen200690@gmail.com</t>
  </si>
  <si>
    <t>Nguyễn Xuân Nở</t>
  </si>
  <si>
    <t>25042750</t>
  </si>
  <si>
    <t>tuantran.1209984@gmail.com</t>
  </si>
  <si>
    <t>dangcongphuong230989@gmail.com</t>
  </si>
  <si>
    <t>leson280372@gmail.com</t>
  </si>
  <si>
    <t>Buiquyen56788@gmail.com</t>
  </si>
  <si>
    <t>xuanphong07102014@icloud.com</t>
  </si>
  <si>
    <t>huynhluong1977nt@gmail.com</t>
  </si>
  <si>
    <t>Toinguyenmanh.020288@gmail.com</t>
  </si>
  <si>
    <t>tranminh040570@gmail.com</t>
  </si>
  <si>
    <t>kienhuynh.101073@gmail.com</t>
  </si>
  <si>
    <t>nhatduyet0@gmail.com</t>
  </si>
  <si>
    <t>Phongnguyenthanh881@gmail.com</t>
  </si>
  <si>
    <t>hothanhhai.140177@gmail.com</t>
  </si>
  <si>
    <t>vinhdang.18041986@gmail.com</t>
  </si>
  <si>
    <t>VIII</t>
  </si>
  <si>
    <t>VIII.2</t>
  </si>
  <si>
    <t>IX</t>
  </si>
  <si>
    <t>VII</t>
  </si>
  <si>
    <t>2309633</t>
  </si>
  <si>
    <t>Phan Thị Mỹ Vương</t>
  </si>
  <si>
    <t>phanthimyvuong@thilogi.com.vn</t>
  </si>
  <si>
    <t>25080714</t>
  </si>
  <si>
    <t>Nguyễn Văn Thắng</t>
  </si>
  <si>
    <t>25082964</t>
  </si>
  <si>
    <t>Trương Ngọc Nam</t>
  </si>
  <si>
    <t>25080277</t>
  </si>
  <si>
    <t>Châu Ngọc Quang</t>
  </si>
  <si>
    <t>Nhân viên giám sát an toàn chằng buộc hàng hóa</t>
  </si>
  <si>
    <t>huynhvannhut2@thilogi.com.vn</t>
  </si>
  <si>
    <t>Nhân viên An toàn lao động</t>
  </si>
  <si>
    <t>caothithuylinh@thilogi.com.vn</t>
  </si>
  <si>
    <t>Chuyên viên Hành chính</t>
  </si>
  <si>
    <t>IX.1</t>
  </si>
  <si>
    <t>IX.2</t>
  </si>
  <si>
    <t>Tổ trưởng kiểm soát AT phương tiện, đội xe</t>
  </si>
  <si>
    <t>Nhân viên tuần tra, cứu hộ phương tiện</t>
  </si>
  <si>
    <t>Chuyên viên Kỹ thuật phương tiện</t>
  </si>
  <si>
    <t>Công nhân kho bãi</t>
  </si>
  <si>
    <t>Công nhân lái xe đầu kéo (Vận chuyển Ô tô, LKPT &amp; CK)</t>
  </si>
  <si>
    <t>Công nhân lái xe đầu kéo Vận chuyển hàng hóa nông nghiệp</t>
  </si>
  <si>
    <t>Tổ trưởng lái xe đầu kéo (Vận chuyển Ô tô, LKPT &amp; CK)</t>
  </si>
  <si>
    <t>Tổ trưởng lái xe đầu kéo Vận chuyển hàng hóa nông nghiệp</t>
  </si>
  <si>
    <t>Tiền lương tạm đình chỉ công tác</t>
  </si>
  <si>
    <t>1234minh1980@gmail.com</t>
  </si>
  <si>
    <t>vandiet270485@gmail.com</t>
  </si>
  <si>
    <t>minhchungnguyen7@gmail.com</t>
  </si>
  <si>
    <t>dongho101286@gmail.com</t>
  </si>
  <si>
    <t>thanhcongtk168@gmail.com</t>
  </si>
  <si>
    <t>truongletuan@thilogi.com.vn</t>
  </si>
  <si>
    <t>Phòng Nghiệp vụ vận tải</t>
  </si>
  <si>
    <t>(LHĐLĐ*0.5%)</t>
  </si>
  <si>
    <t>Thu tiền mua xe</t>
  </si>
  <si>
    <t>K1/T8</t>
  </si>
  <si>
    <t>K2/T8</t>
  </si>
  <si>
    <t>Thu tiền hằng kỳ (sheet theo dõi thu hằng kỳ)</t>
  </si>
  <si>
    <t>Truy lĩnh lương</t>
  </si>
  <si>
    <t>25087120</t>
  </si>
  <si>
    <t>Trần Văn Mẫn</t>
  </si>
  <si>
    <t>25086145</t>
  </si>
  <si>
    <t>Phan Văn Tâm</t>
  </si>
  <si>
    <t>sontuc482@gmail.com</t>
  </si>
  <si>
    <t>Phép năm thôi việc</t>
  </si>
  <si>
    <t>nguyentrungtuyen01011986@gmail.com</t>
  </si>
  <si>
    <t>Cao Thị Thùy Linh</t>
  </si>
  <si>
    <t>25092288</t>
  </si>
  <si>
    <t>Dương Quốc Phước</t>
  </si>
  <si>
    <t>Huỳnh Trung Hiếu</t>
  </si>
  <si>
    <t>22081235</t>
  </si>
  <si>
    <t>Chuyên viên Kế hoạch tổng hợp</t>
  </si>
  <si>
    <t>Phó phòng Kỹ thuật Phương tiện vận tải đường bộ</t>
  </si>
  <si>
    <t>Phó phòng Kỹ thuật phương tiện VC Nông nghiệp</t>
  </si>
  <si>
    <t>Công nhân bảo trì sửa chữa phương tiện</t>
  </si>
  <si>
    <t>Nhân viên Bảo trì</t>
  </si>
  <si>
    <t>Trưởng bộ phận điều phối vận chuyển hàng hóa nông nghiệp</t>
  </si>
  <si>
    <t>Chuyên viên Thống kê</t>
  </si>
  <si>
    <t>A.</t>
  </si>
  <si>
    <t>0804095</t>
  </si>
  <si>
    <t>Tăng Tiến Tuấn</t>
  </si>
  <si>
    <t>1111054</t>
  </si>
  <si>
    <t>Đặng Ngô Thúy Hà</t>
  </si>
  <si>
    <t>0902003</t>
  </si>
  <si>
    <t>Nguyễn Thị Lan Phượng</t>
  </si>
  <si>
    <t>2405086</t>
  </si>
  <si>
    <t>Đoàn Cẩm Tú</t>
  </si>
  <si>
    <t>24051650</t>
  </si>
  <si>
    <t>Nguyễn Thị Huyền Linh</t>
  </si>
  <si>
    <t>1506539</t>
  </si>
  <si>
    <t>Lê Thái</t>
  </si>
  <si>
    <t>1509203</t>
  </si>
  <si>
    <t>Trần Thị Lựu</t>
  </si>
  <si>
    <t>0307007</t>
  </si>
  <si>
    <t>Hoàng Hữu Tánh</t>
  </si>
  <si>
    <t>1410243</t>
  </si>
  <si>
    <t>Đào Long Bửu</t>
  </si>
  <si>
    <t>1504555</t>
  </si>
  <si>
    <t>Cao Ngọc Trung</t>
  </si>
  <si>
    <t>1510043</t>
  </si>
  <si>
    <t>Nguyễn Bá Cúc</t>
  </si>
  <si>
    <t>1501065</t>
  </si>
  <si>
    <t>Nguyễn Xuân Hoàng</t>
  </si>
  <si>
    <t>1606517</t>
  </si>
  <si>
    <t>1501177</t>
  </si>
  <si>
    <t>Vũ Minh Mẫn</t>
  </si>
  <si>
    <t>1804134</t>
  </si>
  <si>
    <t>Vòng A Sầu</t>
  </si>
  <si>
    <t>1811261</t>
  </si>
  <si>
    <t>Phạm Văn Thương</t>
  </si>
  <si>
    <t>1912022</t>
  </si>
  <si>
    <t>Bùi Duy Phú</t>
  </si>
  <si>
    <t>1908007</t>
  </si>
  <si>
    <t>Nguyễn Văn Quý</t>
  </si>
  <si>
    <t>1512273</t>
  </si>
  <si>
    <t>Bùi Đức Hạnh</t>
  </si>
  <si>
    <t>1509152</t>
  </si>
  <si>
    <t>Võ Minh Tiến</t>
  </si>
  <si>
    <t>1508754</t>
  </si>
  <si>
    <t>Phạm Văn Hùng</t>
  </si>
  <si>
    <t>1903259</t>
  </si>
  <si>
    <t>Phan Văn Tân</t>
  </si>
  <si>
    <t>2405120</t>
  </si>
  <si>
    <t>Nguyễn Hữu Quý</t>
  </si>
  <si>
    <t>0909262</t>
  </si>
  <si>
    <t>Ngô Dương Nguyên</t>
  </si>
  <si>
    <t>1508517</t>
  </si>
  <si>
    <t>Nguyễn Văn Thái</t>
  </si>
  <si>
    <t>0704066</t>
  </si>
  <si>
    <t>Hà Minh Tâm</t>
  </si>
  <si>
    <t>0003007</t>
  </si>
  <si>
    <t>Hoàng Bá Trường</t>
  </si>
  <si>
    <t>0903335</t>
  </si>
  <si>
    <t>Đinh Thị Anh</t>
  </si>
  <si>
    <t>1507702</t>
  </si>
  <si>
    <t>Đặng Hoàng Hiệp</t>
  </si>
  <si>
    <t>2311850</t>
  </si>
  <si>
    <t>Vũ Chí Công</t>
  </si>
  <si>
    <t>2407244</t>
  </si>
  <si>
    <t>Đặng Hoàng Chơn</t>
  </si>
  <si>
    <t>2311488</t>
  </si>
  <si>
    <t>Phùng Trần Phú Lâm</t>
  </si>
  <si>
    <t>1501069</t>
  </si>
  <si>
    <t>Lê Văn Tuân</t>
  </si>
  <si>
    <t>9804003</t>
  </si>
  <si>
    <t>Nguyễn Anh Tuấn</t>
  </si>
  <si>
    <t>0203002</t>
  </si>
  <si>
    <t>Huỳnh Văn Lạc</t>
  </si>
  <si>
    <t>1312137</t>
  </si>
  <si>
    <t>Hong A Sếnh</t>
  </si>
  <si>
    <t>1502112</t>
  </si>
  <si>
    <t>Diêu Huỳnh Luyện</t>
  </si>
  <si>
    <t>9801005</t>
  </si>
  <si>
    <t>Lê Ngọc Phụng</t>
  </si>
  <si>
    <t>1508515</t>
  </si>
  <si>
    <t>Đoàn Văn Bao</t>
  </si>
  <si>
    <t>1506546</t>
  </si>
  <si>
    <t>Trần Kim Long</t>
  </si>
  <si>
    <t>1506547</t>
  </si>
  <si>
    <t>Phạm Minh Tuấn</t>
  </si>
  <si>
    <t>1309107</t>
  </si>
  <si>
    <t>Trần Công Vũ</t>
  </si>
  <si>
    <t>1506598</t>
  </si>
  <si>
    <t>Đoàn Tuấn Khương</t>
  </si>
  <si>
    <t>2101035</t>
  </si>
  <si>
    <t>Trần Đình Dương</t>
  </si>
  <si>
    <t>2112476</t>
  </si>
  <si>
    <t>Nguyễn Bá Hoàng</t>
  </si>
  <si>
    <t>22031850</t>
  </si>
  <si>
    <t>Trần Quốc Hùng</t>
  </si>
  <si>
    <t>2208802</t>
  </si>
  <si>
    <t>Võ Khôi Công</t>
  </si>
  <si>
    <t>1804135</t>
  </si>
  <si>
    <t>Phạm Tấn Sỹ</t>
  </si>
  <si>
    <t>24051652</t>
  </si>
  <si>
    <t>Nguyễn Vũ Tiến Đạt</t>
  </si>
  <si>
    <t>24051655</t>
  </si>
  <si>
    <t>Nguyễn Xuân Được</t>
  </si>
  <si>
    <t>24120754</t>
  </si>
  <si>
    <t>Võ Anh Tuấn</t>
  </si>
  <si>
    <t>24120757</t>
  </si>
  <si>
    <t>Trần Văn Quốc</t>
  </si>
  <si>
    <t>24120758</t>
  </si>
  <si>
    <t>Hoàng Lâm Sơn</t>
  </si>
  <si>
    <t>25063003</t>
  </si>
  <si>
    <t>Nguyễn Văn Nguyện</t>
  </si>
  <si>
    <t>25063018</t>
  </si>
  <si>
    <t>Võ Trường Giang</t>
  </si>
  <si>
    <t>1506555</t>
  </si>
  <si>
    <t>Hà Quang Tiến</t>
  </si>
  <si>
    <t>1506541</t>
  </si>
  <si>
    <t>Nguyễn Văn Minh</t>
  </si>
  <si>
    <t>1506559</t>
  </si>
  <si>
    <t>Võ Đức Tuân</t>
  </si>
  <si>
    <t>1506557</t>
  </si>
  <si>
    <t>Vũ Văn Dinh</t>
  </si>
  <si>
    <t>1506558</t>
  </si>
  <si>
    <t>Nguyễn Hoàng Ngân</t>
  </si>
  <si>
    <t>1506550</t>
  </si>
  <si>
    <t>Nguyễn Văn Hoan</t>
  </si>
  <si>
    <t>25063027</t>
  </si>
  <si>
    <t>Nguyễn Hoàng Quốc Thái</t>
  </si>
  <si>
    <t>1504684</t>
  </si>
  <si>
    <t>Nguyễn Văn Công</t>
  </si>
  <si>
    <t>1505574</t>
  </si>
  <si>
    <t>Phạm Văn Quang Khánh</t>
  </si>
  <si>
    <t>1702075</t>
  </si>
  <si>
    <t>Đào Duy Hiệp</t>
  </si>
  <si>
    <t>0303003</t>
  </si>
  <si>
    <t>Phùng Thiện Ngôn</t>
  </si>
  <si>
    <t>1406103</t>
  </si>
  <si>
    <t>Trần Văn Lý</t>
  </si>
  <si>
    <t>0912185</t>
  </si>
  <si>
    <t>Lê Phú Quốc</t>
  </si>
  <si>
    <t>1506408</t>
  </si>
  <si>
    <t>Lê Đức Lảm</t>
  </si>
  <si>
    <t>0803069</t>
  </si>
  <si>
    <t>Nguyễn Hữu Lộc</t>
  </si>
  <si>
    <t>1901133</t>
  </si>
  <si>
    <t>1603421</t>
  </si>
  <si>
    <t>Nguyễn Minh Tuấn</t>
  </si>
  <si>
    <t>22091124</t>
  </si>
  <si>
    <t>Nguyễn Đình Phẩm</t>
  </si>
  <si>
    <t>0205017</t>
  </si>
  <si>
    <t>1006257</t>
  </si>
  <si>
    <t>1507706</t>
  </si>
  <si>
    <t>Phan Phú Dũng</t>
  </si>
  <si>
    <t>1004424</t>
  </si>
  <si>
    <t>Nguyễn Ngọc Tuyên</t>
  </si>
  <si>
    <t>1506554</t>
  </si>
  <si>
    <t>Nguyễn Trung Chính</t>
  </si>
  <si>
    <t>1104107</t>
  </si>
  <si>
    <t>Trương Hải Huấn</t>
  </si>
  <si>
    <t>1512065</t>
  </si>
  <si>
    <t>Trần Văn Giáp</t>
  </si>
  <si>
    <t>2107019</t>
  </si>
  <si>
    <t>Nguyễn Thanh Sang</t>
  </si>
  <si>
    <t>1505907</t>
  </si>
  <si>
    <t>Trần Chí Toại</t>
  </si>
  <si>
    <t>1901045</t>
  </si>
  <si>
    <t>Nguyễn Hữu Thạch</t>
  </si>
  <si>
    <t>2101094</t>
  </si>
  <si>
    <t>Phạm Đức Công</t>
  </si>
  <si>
    <t>2205227</t>
  </si>
  <si>
    <t>Nguyễn Đăng Hưng</t>
  </si>
  <si>
    <t>24120210</t>
  </si>
  <si>
    <t>24120213</t>
  </si>
  <si>
    <t>0108004</t>
  </si>
  <si>
    <t>Huỳnh Văn Liền</t>
  </si>
  <si>
    <t>1108054</t>
  </si>
  <si>
    <t>Hồ Công Hương</t>
  </si>
  <si>
    <t>1003216</t>
  </si>
  <si>
    <t>2204447</t>
  </si>
  <si>
    <t>Hoàng Ngọc Huân</t>
  </si>
  <si>
    <t>1503839</t>
  </si>
  <si>
    <t>Nguyễn Đăng Linh</t>
  </si>
  <si>
    <t>1506207</t>
  </si>
  <si>
    <t>Lê Quân Hùng</t>
  </si>
  <si>
    <t>25054976</t>
  </si>
  <si>
    <t>Đỗ Minh Hùng</t>
  </si>
  <si>
    <t>2408023</t>
  </si>
  <si>
    <t>Ngô Thanh Mỹ Duyên</t>
  </si>
  <si>
    <t>25020155</t>
  </si>
  <si>
    <t>Nguyễn Phương Thảo</t>
  </si>
  <si>
    <t>9801006</t>
  </si>
  <si>
    <t>24101155</t>
  </si>
  <si>
    <t>Lê Hữu Đạt</t>
  </si>
  <si>
    <t>25040301</t>
  </si>
  <si>
    <t>Nguyễn Quốc Sách</t>
  </si>
  <si>
    <t>25040335</t>
  </si>
  <si>
    <t>Nguyễn Thanh Tiến</t>
  </si>
  <si>
    <t>2311015</t>
  </si>
  <si>
    <t>Nguyễn Tân Thành</t>
  </si>
  <si>
    <t>2401187</t>
  </si>
  <si>
    <t>Nguyễn Văn An</t>
  </si>
  <si>
    <t>2403374</t>
  </si>
  <si>
    <t>Nguyễn Nguyên Nghĩa</t>
  </si>
  <si>
    <t>2404604</t>
  </si>
  <si>
    <t>Phạm Tấn Lý</t>
  </si>
  <si>
    <t>24091175</t>
  </si>
  <si>
    <t>Hoàng Văn Giang</t>
  </si>
  <si>
    <t>24091176</t>
  </si>
  <si>
    <t>Phạm Tiến Cường</t>
  </si>
  <si>
    <t>2203458</t>
  </si>
  <si>
    <t>Trịnh Đình Dũng</t>
  </si>
  <si>
    <t>24103114</t>
  </si>
  <si>
    <t>Trần Ngọc Vũ</t>
  </si>
  <si>
    <t>2307534</t>
  </si>
  <si>
    <t>Nguyễn Văn Lưu</t>
  </si>
  <si>
    <t>25020151</t>
  </si>
  <si>
    <t>Huỳnh Ngọc Tiến</t>
  </si>
  <si>
    <t>25030557</t>
  </si>
  <si>
    <t>Bùi Văn Thuấn</t>
  </si>
  <si>
    <t>25030561</t>
  </si>
  <si>
    <t>Phan Ngọc Kỷ</t>
  </si>
  <si>
    <t>25060962</t>
  </si>
  <si>
    <t>Lê Thanh Hùng</t>
  </si>
  <si>
    <t>25065116</t>
  </si>
  <si>
    <t>Phạm Minh Hiệp</t>
  </si>
  <si>
    <t>25087819</t>
  </si>
  <si>
    <t>Phùng Đình Chính</t>
  </si>
  <si>
    <t>25087818</t>
  </si>
  <si>
    <t>Nguyễn Trí Hải</t>
  </si>
  <si>
    <t>1508608</t>
  </si>
  <si>
    <t>Hà Văn Thụ</t>
  </si>
  <si>
    <t>0205004</t>
  </si>
  <si>
    <t>Nguyễn Phú Sơn</t>
  </si>
  <si>
    <t>0910109</t>
  </si>
  <si>
    <t>Trần Thị Hoa</t>
  </si>
  <si>
    <t>1004038</t>
  </si>
  <si>
    <t>Ninh Văn Thoại</t>
  </si>
  <si>
    <t>0711037</t>
  </si>
  <si>
    <t>Nguyễn Tiến Dũng</t>
  </si>
  <si>
    <t>1606256</t>
  </si>
  <si>
    <t>Trần Quang Chiến</t>
  </si>
  <si>
    <t>1603250</t>
  </si>
  <si>
    <t>Trương Tất Thắng</t>
  </si>
  <si>
    <t>1508615</t>
  </si>
  <si>
    <t>Nguyễn Văn Trọng</t>
  </si>
  <si>
    <t>1610293</t>
  </si>
  <si>
    <t>Lê Thị Hiền</t>
  </si>
  <si>
    <t>0704040</t>
  </si>
  <si>
    <t>Phan Văn Thịnh</t>
  </si>
  <si>
    <t>24120476</t>
  </si>
  <si>
    <t>Lưu Tuấn Dũng</t>
  </si>
  <si>
    <t>1409084</t>
  </si>
  <si>
    <t>Đặng Hoàng Sơn</t>
  </si>
  <si>
    <t>1703168</t>
  </si>
  <si>
    <t>Trần Ngọc Tú</t>
  </si>
  <si>
    <t>2104889</t>
  </si>
  <si>
    <t>1708032</t>
  </si>
  <si>
    <t>Nguyễn Văn Phong</t>
  </si>
  <si>
    <t>1504536</t>
  </si>
  <si>
    <t>Nguyễn Đức Minh</t>
  </si>
  <si>
    <t>1507022</t>
  </si>
  <si>
    <t>Tạ Văn Thắng</t>
  </si>
  <si>
    <t>0610003</t>
  </si>
  <si>
    <t>Nguyễn Văn Đoan</t>
  </si>
  <si>
    <t>1606477</t>
  </si>
  <si>
    <t>Trịnh Văn Hùng</t>
  </si>
  <si>
    <t>1409077</t>
  </si>
  <si>
    <t>Ninh Văn Thuyết</t>
  </si>
  <si>
    <t>1504764</t>
  </si>
  <si>
    <t>Hoàng Văn Điệp</t>
  </si>
  <si>
    <t>1203019</t>
  </si>
  <si>
    <t>Nguyễn Văn Tú</t>
  </si>
  <si>
    <t>23051208</t>
  </si>
  <si>
    <t>Trịnh Việt Anh</t>
  </si>
  <si>
    <t>1310133</t>
  </si>
  <si>
    <t>1512077</t>
  </si>
  <si>
    <t>Trương Đăng Thành</t>
  </si>
  <si>
    <t>1106025</t>
  </si>
  <si>
    <t>Ngô Văn Sự</t>
  </si>
  <si>
    <t>1308161</t>
  </si>
  <si>
    <t>Phí Công Hòa</t>
  </si>
  <si>
    <t>1604353</t>
  </si>
  <si>
    <t>Nguyễn Văn Hưng</t>
  </si>
  <si>
    <t>25061252</t>
  </si>
  <si>
    <t>9811001</t>
  </si>
  <si>
    <t>Nguyễn Khắc Hoàn</t>
  </si>
  <si>
    <t>1409081</t>
  </si>
  <si>
    <t>Nguyễn Hữu Tuất</t>
  </si>
  <si>
    <t>1508610</t>
  </si>
  <si>
    <t>Nguyễn Văn Nội</t>
  </si>
  <si>
    <t>1603244</t>
  </si>
  <si>
    <t>Phạm Ngọc Bé</t>
  </si>
  <si>
    <t>1111057</t>
  </si>
  <si>
    <t>Lương Anh Tuấn</t>
  </si>
  <si>
    <t>1411289</t>
  </si>
  <si>
    <t>Đỗ Văn Toàn</t>
  </si>
  <si>
    <t>1605202</t>
  </si>
  <si>
    <t>Vũ Văn Thắng</t>
  </si>
  <si>
    <t>1604356</t>
  </si>
  <si>
    <t>Bùi Xuân Hùng</t>
  </si>
  <si>
    <t>25061248</t>
  </si>
  <si>
    <t>Trần Quang Nam</t>
  </si>
  <si>
    <t>1911228</t>
  </si>
  <si>
    <t>Hoàng Văn Dũng</t>
  </si>
  <si>
    <t>1307101</t>
  </si>
  <si>
    <t>Đoàn Quang Thuấn</t>
  </si>
  <si>
    <t>1403088</t>
  </si>
  <si>
    <t>Vũ Thị Hồng Gấm</t>
  </si>
  <si>
    <t>1508367</t>
  </si>
  <si>
    <t>Nguyễn Thị Nguyên</t>
  </si>
  <si>
    <t>Bộ phận Kế toán</t>
  </si>
  <si>
    <t>Bộ phận quản lý kho xe &amp; Kho hàng hóa</t>
  </si>
  <si>
    <t>Nam Bộ</t>
  </si>
  <si>
    <t>Bắc Bộ</t>
  </si>
  <si>
    <t>Bộ phận Điều phối Vận chuyển Ô tô</t>
  </si>
  <si>
    <t>Bộ phận Kỹ thuật - thiết bị</t>
  </si>
  <si>
    <t>Bộ phận Giao nhận hàng hóa &amp; LKPT</t>
  </si>
  <si>
    <t>Bộ phận Đóng, rút con't</t>
  </si>
  <si>
    <t>Ban Lãnh đạo</t>
  </si>
  <si>
    <t>Bộ phận Kế hoạch</t>
  </si>
  <si>
    <t>Tổ Bảo vệ</t>
  </si>
  <si>
    <t>Tổ quản lý kho xe &amp; kho hàng hóa</t>
  </si>
  <si>
    <t>Bộ phận Điều phối VC ô tô</t>
  </si>
  <si>
    <t>Bộ phận Điều phối VC HH Nông nghiệp</t>
  </si>
  <si>
    <t>Bộ phận vận chuyển hàng Cơ khí, LKPT &amp; hàng Emart</t>
  </si>
  <si>
    <t>Bộ phận Quản lý phương tiện</t>
  </si>
  <si>
    <t>VI.1</t>
  </si>
  <si>
    <t>VI.2</t>
  </si>
  <si>
    <t>VI.3</t>
  </si>
  <si>
    <t>tangtientuan@thilogi.com.vn</t>
  </si>
  <si>
    <t>tranminhtho@thilogi.com.vn</t>
  </si>
  <si>
    <t>Trưởng bộ phận Kế toán nghiệp vụ</t>
  </si>
  <si>
    <t>dangngothuyha@thilogi.com.vn</t>
  </si>
  <si>
    <t>Trưởng Bộ phận Kế toán chi phí</t>
  </si>
  <si>
    <t>nguyenthilanphuong@thilogi.com.vn</t>
  </si>
  <si>
    <t>doancamtu@thilogi.com.vn</t>
  </si>
  <si>
    <t>nguyenthihuyenlinh@thilogi.com.vn</t>
  </si>
  <si>
    <t>lethai@thilogi.com.vn</t>
  </si>
  <si>
    <t>Tổ trưởng Quản lý kỹ thuật Phương tiện - Vận chuyển</t>
  </si>
  <si>
    <t>phanvantan3@thilogi.com.vn</t>
  </si>
  <si>
    <t>nguyenhuuquy@thilogi.com.vn</t>
  </si>
  <si>
    <t>Tổ trưởng bảo dưỡng, sửa chữa</t>
  </si>
  <si>
    <t>ngoduongnguyen@thilogi.com.vn</t>
  </si>
  <si>
    <t>Tổ trưởng bảo trì sửa chữa</t>
  </si>
  <si>
    <t>nguyenvanthai@thilogi.com.vn</t>
  </si>
  <si>
    <t>Nhân viên Tạp vụ</t>
  </si>
  <si>
    <t>Ca trưởng bảo vệ</t>
  </si>
  <si>
    <t>Tổ trưởng Bảo vệ</t>
  </si>
  <si>
    <t>baove-vtdb@thilogi.com.vn</t>
  </si>
  <si>
    <t>Nhân viên Bảo vệ</t>
  </si>
  <si>
    <t>Tổ trưởng Tổ hành chính</t>
  </si>
  <si>
    <t>nguyenhuuloc@thilogi.com.vn</t>
  </si>
  <si>
    <t>Trưởng bộ phận đóng rút container</t>
  </si>
  <si>
    <t>Tổ đóng rút cont</t>
  </si>
  <si>
    <t>nguyenthanhsang4@thilogi.com.vn</t>
  </si>
  <si>
    <t>Công nhân rút container</t>
  </si>
  <si>
    <t>nguyenhuuthach@thilogi.com.vn</t>
  </si>
  <si>
    <t>Chuyên viên Kiểm soát Chất lượng</t>
  </si>
  <si>
    <t>nguyendanghung@thilogi.com.vn</t>
  </si>
  <si>
    <t>Phó phòng Quản lý kho xe &amp; VT-LK</t>
  </si>
  <si>
    <t>phungthienngon@thilogi.com.vn</t>
  </si>
  <si>
    <t>Trưởng bộ phận Quản lý Kho bãi</t>
  </si>
  <si>
    <t>tranvanly@thilogi.com.vn</t>
  </si>
  <si>
    <t>Tổ trưởng Quản lý kho xe</t>
  </si>
  <si>
    <t>lephuquoc@thilogi.com.vn</t>
  </si>
  <si>
    <t>Trưởng bộ phận Kiểm soát chất lượng</t>
  </si>
  <si>
    <t>leduclam@thilogi.com.vn</t>
  </si>
  <si>
    <t>Nhân viên Vệ sinh công nghiệp</t>
  </si>
  <si>
    <t>Công nhân kho bãi xe thành phẩm</t>
  </si>
  <si>
    <t>nguyendinhpham@thilogi.com.vn</t>
  </si>
  <si>
    <t>Tổ trưởng Quản lý kho hàng hóa</t>
  </si>
  <si>
    <t>huynhvanlien@thilogi.com.vn</t>
  </si>
  <si>
    <t>Công nhân giao nhận hàng hóa và LKPT</t>
  </si>
  <si>
    <t>Phó phòng điều phối vận chuyển ô tô</t>
  </si>
  <si>
    <t>dinhthianh@thilogi.com.vn</t>
  </si>
  <si>
    <t>Trưởng nhóm điều phối xe</t>
  </si>
  <si>
    <t>danghoanghiep@thilogi.com.vn</t>
  </si>
  <si>
    <t>Chuyên viên Điều phối xe</t>
  </si>
  <si>
    <t>vuchicong@thilogi.com.vn</t>
  </si>
  <si>
    <t>danghoangchon@thilogi.com.vn</t>
  </si>
  <si>
    <t>phungtranphulam@thilogi.com.vn</t>
  </si>
  <si>
    <t>Phó phòng Điều phối vận chuyển hàng Nông nghiệp</t>
  </si>
  <si>
    <t>lequanhung@thilogi.com.vn</t>
  </si>
  <si>
    <t>Trưởng nhóm điều phối vận chuyển hàng nông nghiệp</t>
  </si>
  <si>
    <t>dominhhung@thilogi.com.vn</t>
  </si>
  <si>
    <t>Chuyên viên chứng từ</t>
  </si>
  <si>
    <t>ngothanhmyduyen@thilogi.com.vn</t>
  </si>
  <si>
    <t>nguyenphuongthao6@thilogi.com.vn</t>
  </si>
  <si>
    <t>lehuudat@thilogi.com.vn</t>
  </si>
  <si>
    <t>nguyenquocsach@thilogi.com.vn</t>
  </si>
  <si>
    <t>Chuyên viên thủ tục cửa khẩu</t>
  </si>
  <si>
    <t>nguyenthanhtien1@thilogi.com.vn</t>
  </si>
  <si>
    <t>Tổ trưởng điều phối vận chuyển</t>
  </si>
  <si>
    <t>levantuan2@thilogi.com.vn</t>
  </si>
  <si>
    <t>Công nhân lái xe tải</t>
  </si>
  <si>
    <t>Tổ trưởng Giao nhận hàng hóa Phụ tùng</t>
  </si>
  <si>
    <t>hoconghuong@thilogi.com.vn</t>
  </si>
  <si>
    <t>Tổ trưởng quản lý đội xe vận chuyển</t>
  </si>
  <si>
    <t>nguyenanh.tuan@thilogi.com.vn</t>
  </si>
  <si>
    <t>nguyenthanhphong@thilogi.com.vn</t>
  </si>
  <si>
    <t>Chuyên viên Kế toán tổng hợp</t>
  </si>
  <si>
    <t>nguyenthinguyen@thilogi.com.vn</t>
  </si>
  <si>
    <t>doanquangthuan@thilogi.com.vn</t>
  </si>
  <si>
    <t>danghoangson@thilogi.com.vn</t>
  </si>
  <si>
    <t>nguyenducminh@thilogi.com.vn</t>
  </si>
  <si>
    <t>Bộ phận Quản lý đội xe</t>
  </si>
  <si>
    <t>phanvanthinh@thilogi.com.vn</t>
  </si>
  <si>
    <t>Trưởng bộ phận điều phối vận chuyển linh kiện</t>
  </si>
  <si>
    <t>nguyenhuutuat@thilogi.com.vn</t>
  </si>
  <si>
    <t>Công nhân Vận hành xe nâng</t>
  </si>
  <si>
    <t>nguyenvandoan@thilogi.com.vn</t>
  </si>
  <si>
    <t>VIII.3</t>
  </si>
  <si>
    <t>II.1</t>
  </si>
  <si>
    <t>II.2</t>
  </si>
  <si>
    <t>IV.1</t>
  </si>
  <si>
    <t>25091084</t>
  </si>
  <si>
    <t>25092508</t>
  </si>
  <si>
    <t>Võ Thành Hưng</t>
  </si>
  <si>
    <t>Ngô Văn Thảo</t>
  </si>
  <si>
    <t>II.3</t>
  </si>
  <si>
    <t>II.4</t>
  </si>
  <si>
    <t>II.5</t>
  </si>
  <si>
    <t>II.6</t>
  </si>
  <si>
    <t>II.7</t>
  </si>
  <si>
    <t>IV.2</t>
  </si>
  <si>
    <t>IV.3</t>
  </si>
  <si>
    <t>V.1</t>
  </si>
  <si>
    <t>V.2</t>
  </si>
  <si>
    <t>V.3</t>
  </si>
  <si>
    <t>V.4</t>
  </si>
  <si>
    <t>V.5</t>
  </si>
  <si>
    <t>B</t>
  </si>
  <si>
    <t>C</t>
  </si>
  <si>
    <t>Nhân viên bếp</t>
  </si>
  <si>
    <t>Suất ăn công nghiệp</t>
  </si>
  <si>
    <t>Phòng Hành chính</t>
  </si>
  <si>
    <t>Phòng Quản lý phương tiện thiết bị &amp; An toàn</t>
  </si>
  <si>
    <t>Bộ phận GNVC Hàng hóa Thaco</t>
  </si>
  <si>
    <t>Phòng Kho vận Auto</t>
  </si>
  <si>
    <t>Đội Lái xe đầu kéo, chuyên dụng</t>
  </si>
  <si>
    <t>Bộ phận GNVC Hàng hóa khác</t>
  </si>
  <si>
    <t>Phòng GNVC Nông nghiệp</t>
  </si>
  <si>
    <t>Tổ Kiểm soát chất lượng GNVC</t>
  </si>
  <si>
    <t>Tổ Sửa chữa, bảo dưỡng phương tiện</t>
  </si>
  <si>
    <t>phanthiet199494@gmail.com</t>
  </si>
  <si>
    <t>truongngocnam13081991@gmail.com</t>
  </si>
  <si>
    <t>hoangbatruong1977@gmail.com</t>
  </si>
  <si>
    <t>tranvantan0580@gmail.com</t>
  </si>
  <si>
    <t>huan.hoangn1621@gmail.com</t>
  </si>
  <si>
    <t>Congnguyenbh85@gmail.com</t>
  </si>
  <si>
    <t>khanhphamthilogi@gmail.com</t>
  </si>
  <si>
    <t>daoduyhiep1993@gmail.com</t>
  </si>
  <si>
    <t>nghiann12345@gmail.com</t>
  </si>
  <si>
    <t>phamly123op@gmail.com</t>
  </si>
  <si>
    <t>hoangvangiang180585@gmail.com</t>
  </si>
  <si>
    <t>tientri19892018@gmail.com</t>
  </si>
  <si>
    <t>nguyenvanluuglak@gmail.com</t>
  </si>
  <si>
    <t>Khu vực đóng góp tang chế</t>
  </si>
  <si>
    <t>Chu Lai</t>
  </si>
  <si>
    <t>buidung151090@gmail.com</t>
  </si>
  <si>
    <t>Trần Văn Thủy</t>
  </si>
  <si>
    <t>Đặng Văn Hiếu</t>
  </si>
  <si>
    <t>Nguyễn Văn Quý Trọng</t>
  </si>
  <si>
    <t>K1/T9</t>
  </si>
  <si>
    <t>K2/T9</t>
  </si>
  <si>
    <t>vuthihonggam@thilogi.com.vn</t>
  </si>
  <si>
    <t>quangchienthaco@gmail.com</t>
  </si>
  <si>
    <t>tuanquanlog@gmail.com</t>
  </si>
  <si>
    <t>tranthihoatruonghai@gmail.com</t>
  </si>
  <si>
    <t>Lehien1974@gmail.com</t>
  </si>
  <si>
    <t>phuson1235@gmail.com</t>
  </si>
  <si>
    <t>Phongnguyen04081982@gmail.com</t>
  </si>
  <si>
    <t>nguyentiendung82hy@gmail.com</t>
  </si>
  <si>
    <t>xuanthang994@gmail.com</t>
  </si>
  <si>
    <t>tranngoctu986@gmail.com</t>
  </si>
  <si>
    <t>noinguyen.136.90@gmail.com</t>
  </si>
  <si>
    <t>145dung@gmail.com</t>
  </si>
  <si>
    <t>vantu1106@gmail.com</t>
  </si>
  <si>
    <t>havanthu2801@gmail.com</t>
  </si>
  <si>
    <t>Ninhvanthoai@gmail.com</t>
  </si>
  <si>
    <t>nguyentrongthaco@gmail.com</t>
  </si>
  <si>
    <t>Nguyenhoanganh20011995@gmail.com</t>
  </si>
  <si>
    <t>trinhvanhung26390@gmail.com</t>
  </si>
  <si>
    <t>ninhvanthuyet83@gmail.com</t>
  </si>
  <si>
    <t>hoangdieprauhoang@gmail.com</t>
  </si>
  <si>
    <t>trinhvietanh@gmail.com</t>
  </si>
  <si>
    <t>caocuong0578@gmail.com</t>
  </si>
  <si>
    <t xml:space="preserve">truongdangthanh82@gmail.com </t>
  </si>
  <si>
    <t>ngovansu1985@gmail.com</t>
  </si>
  <si>
    <t>hoabeoas@gmail.com</t>
  </si>
  <si>
    <t>hungnham7986@gmail.com</t>
  </si>
  <si>
    <t>nguyenkhachoan1976thaco@gmail.com</t>
  </si>
  <si>
    <t>phamngocbe06041976@gmail.com</t>
  </si>
  <si>
    <t>toanddv@gmail.com</t>
  </si>
  <si>
    <t>buixuanhungthaco@gmail.com</t>
  </si>
  <si>
    <t>1003395</t>
  </si>
  <si>
    <t>Nguyễn Trà Duân</t>
  </si>
  <si>
    <t>25095734</t>
  </si>
  <si>
    <t>Nguyễn Hữu Thuận</t>
  </si>
  <si>
    <t>2309595</t>
  </si>
  <si>
    <t>Trương Thế Việt</t>
  </si>
  <si>
    <t>2012244</t>
  </si>
  <si>
    <t>Trương Văn Chung</t>
  </si>
  <si>
    <t>Thu nhập giao xe trung chuyển T5/2025</t>
  </si>
  <si>
    <t>Công ngày lễ, tết</t>
  </si>
  <si>
    <t>Đi làm lễ, tết</t>
  </si>
  <si>
    <t>Lương tạm đình chỉ công tác</t>
  </si>
  <si>
    <t>Khu vực</t>
  </si>
  <si>
    <t>KV</t>
  </si>
  <si>
    <t>1508212</t>
  </si>
  <si>
    <t>Nguyễn Đức Phong</t>
  </si>
  <si>
    <t>25101490</t>
  </si>
  <si>
    <t>Đặng Trọng Thủy</t>
  </si>
  <si>
    <t>2210799</t>
  </si>
  <si>
    <t>Lê Đức Minh</t>
  </si>
  <si>
    <t>25100418</t>
  </si>
  <si>
    <t>Trần Lương Thức</t>
  </si>
  <si>
    <t>25102041</t>
  </si>
  <si>
    <t>Nguyễn Thái Hùng</t>
  </si>
  <si>
    <t>25102002</t>
  </si>
  <si>
    <t>Bùi Thế Vĩnh</t>
  </si>
  <si>
    <t>huynhminhphuc20071996@gmail.com</t>
  </si>
  <si>
    <t>bhnguyenducphong2025@gmail.com</t>
  </si>
  <si>
    <t>25103169</t>
  </si>
  <si>
    <t>Đỗ Hoàng Minh Trí</t>
  </si>
  <si>
    <t>25103132</t>
  </si>
  <si>
    <t>Nhân viên Depot Lệ Thanh</t>
  </si>
  <si>
    <t>Đội trưởng Bảo vệ</t>
  </si>
  <si>
    <t>K1/T10</t>
  </si>
  <si>
    <t>K2/T10</t>
  </si>
  <si>
    <t>cuongcao.240585@gmail.com</t>
  </si>
  <si>
    <t>nguyenthihuyentrang1297@gmail.com</t>
  </si>
  <si>
    <t>hieuhuynh.26071989@gmail.com</t>
  </si>
  <si>
    <t>traduan1993tk@icloud.com</t>
  </si>
  <si>
    <t xml:space="preserve"> vuduythang87@gmail.com</t>
  </si>
  <si>
    <t>nguyenthuan09101992@gmail.com</t>
  </si>
  <si>
    <t>tan92e00561@icloud.com</t>
  </si>
  <si>
    <t>Trần Đình Huy</t>
  </si>
  <si>
    <t xml:space="preserve"> Số CCCD</t>
  </si>
  <si>
    <t>nguyenhung202129@gmail.com</t>
  </si>
  <si>
    <t>trandinhhuy030687@gmail.com</t>
  </si>
  <si>
    <t>25103482</t>
  </si>
  <si>
    <r>
      <t xml:space="preserve">Giảm trừ khác 
</t>
    </r>
    <r>
      <rPr>
        <i/>
        <sz val="12"/>
        <rFont val="Times New Roman"/>
        <family val="1"/>
      </rPr>
      <t>(Thu hộ tiền mua xe, thu nợ kỳ trước)</t>
    </r>
  </si>
  <si>
    <t>Công tăng ca ngày thường</t>
  </si>
  <si>
    <t>Truy thu tiền chênh lệch do điều chỉnh lương</t>
  </si>
  <si>
    <t xml:space="preserve">Khu vực </t>
  </si>
  <si>
    <t>Thu BHXH T10 (theo dõi trong bảng BHXH)</t>
  </si>
  <si>
    <t>Truy thu tiền công đoàn T10 (theo dõi trong bảng BHXH)</t>
  </si>
  <si>
    <t>1507356</t>
  </si>
  <si>
    <t>Phạm Vương</t>
  </si>
  <si>
    <t>25104450</t>
  </si>
  <si>
    <t>25106415</t>
  </si>
  <si>
    <t>Ngô Xuân Lộc</t>
  </si>
  <si>
    <t>1505317</t>
  </si>
  <si>
    <t>Bùi Tùng</t>
  </si>
  <si>
    <t>25105092</t>
  </si>
  <si>
    <t>Nguyễn Công Tình</t>
  </si>
  <si>
    <t>25104052</t>
  </si>
  <si>
    <t>Phạm Minh Tâm</t>
  </si>
  <si>
    <t>ngoxuanloc2024@gmail.com</t>
  </si>
  <si>
    <t>huynhquoc30011974@icloud.com</t>
  </si>
  <si>
    <t>pmtam612@gmail.com</t>
  </si>
  <si>
    <t>25106189</t>
  </si>
  <si>
    <t>Lâm Văn Huyên</t>
  </si>
  <si>
    <t>Phamvuong.tk2@gmail.com</t>
  </si>
  <si>
    <t>nguyenccongtinh@gmail.com</t>
  </si>
  <si>
    <t>2406255</t>
  </si>
  <si>
    <t>Hoàng Quốc Việt</t>
  </si>
  <si>
    <t>hquocviet173@gmail.com</t>
  </si>
  <si>
    <t>Ngày ngừng việc BKK</t>
  </si>
  <si>
    <t>Truy thu tiền CL do điều chỉnh lương, thâm niên giữa kỳ</t>
  </si>
  <si>
    <t>Truy thu lương</t>
  </si>
  <si>
    <t>Khoản hỗ trợ thôi việc</t>
  </si>
  <si>
    <t>Tổng phải thu</t>
  </si>
  <si>
    <t>Trợ cấp thôi việc</t>
  </si>
  <si>
    <t>Trả lại tiền thu ĐTDD Tháng 8 - Chi nhánh</t>
  </si>
  <si>
    <t>Hỗ trợ thôi việc, trợ cấp thôi việc</t>
  </si>
  <si>
    <t>Thu nhập khác (Phép năm thôi việc, Hỗ trợ thôi việc,...)</t>
  </si>
  <si>
    <t>luutuandung1312000@gmail.com</t>
  </si>
  <si>
    <t>25094899</t>
  </si>
  <si>
    <t>Võ Tấn Trung</t>
  </si>
  <si>
    <t>2112421</t>
  </si>
  <si>
    <t>Đinh Thế Lực</t>
  </si>
  <si>
    <t>1507124</t>
  </si>
  <si>
    <t>Trần Quang Tám</t>
  </si>
  <si>
    <t>25101527</t>
  </si>
  <si>
    <t>Lê Minh Toán</t>
  </si>
  <si>
    <t>25100021</t>
  </si>
  <si>
    <t>Đồng Văn Thắng</t>
  </si>
  <si>
    <t>25101492</t>
  </si>
  <si>
    <t>Vũ Văn Bằng</t>
  </si>
  <si>
    <t>25088924</t>
  </si>
  <si>
    <t>Phan Đình Đức</t>
  </si>
  <si>
    <t>25112523</t>
  </si>
  <si>
    <t>Nguyễn Khánh Vũ</t>
  </si>
  <si>
    <t>25111155</t>
  </si>
  <si>
    <t>Nguyễn Đức Mỹ</t>
  </si>
  <si>
    <t>1908017</t>
  </si>
  <si>
    <t>Nguyễn Thành Thái</t>
  </si>
  <si>
    <t>Vulieu932013@gmail.com</t>
  </si>
  <si>
    <t>22051017</t>
  </si>
  <si>
    <t>Nguyễn Văn Quốc</t>
  </si>
  <si>
    <t xml:space="preserve">winnguyen3394@gmail.com </t>
  </si>
  <si>
    <t>0912178</t>
  </si>
  <si>
    <t>Trần Hiệp</t>
  </si>
  <si>
    <t>2201011</t>
  </si>
  <si>
    <t>Phan Ngọc Trí</t>
  </si>
  <si>
    <t>1505905</t>
  </si>
  <si>
    <t>Nguyễn Viết Phi</t>
  </si>
  <si>
    <t>Chuyên viên hiện trường cửa khẩu Hoa Lư</t>
  </si>
  <si>
    <t>Bộ phận Quản lý Depot Hoa Lư</t>
  </si>
  <si>
    <t>tranhiep@thilogi.com.vn</t>
  </si>
  <si>
    <t>phanngoctri@thilogi.com.vn</t>
  </si>
  <si>
    <t>nguyenvietphi@thilogi.com.vn</t>
  </si>
  <si>
    <t>0803006</t>
  </si>
  <si>
    <t>buitrannhantri@thilogi.com.vn</t>
  </si>
  <si>
    <t>Trưởng phòng Điều phối GNVC</t>
  </si>
  <si>
    <t>Phó phòng KHVC ô tô</t>
  </si>
  <si>
    <t>Chuyên viên Kế hoạch VC ô tô</t>
  </si>
  <si>
    <t>Công nhân quản lý kho bãi xe thành phẩm</t>
  </si>
  <si>
    <t>Công nhân đóng, rút xe thành phẩm vào container</t>
  </si>
  <si>
    <t>Công nhân quản lý công cụ dụng cụ (tại miền Bắc)</t>
  </si>
  <si>
    <t>Công nhân bảo trì sửa chữa (tại miền Bắc)</t>
  </si>
  <si>
    <t>Phó Giám đốc GNVC ô tô, LKPT</t>
  </si>
  <si>
    <t>Ban Lãnh đạo THILOGI</t>
  </si>
  <si>
    <t>Thu nhập khác (phép năm thôi việc)</t>
  </si>
  <si>
    <t>Trừ tiền</t>
  </si>
  <si>
    <t>Lương tạm ngừng việc (BKK)</t>
  </si>
  <si>
    <t>Tổng tiền lương tạm ứng kỳ 1/11</t>
  </si>
  <si>
    <t>Thu nhập giao xe 20%  kỳ 1/11</t>
  </si>
  <si>
    <t>Tổng thu nhập tạm ứng kỳ 1/11</t>
  </si>
  <si>
    <t>Núi Thành, ngày 17 tháng 10 năm 2025</t>
  </si>
  <si>
    <t>capham.3006989@gmail.com</t>
  </si>
  <si>
    <t>Phanvantam77h1@gmail.com</t>
  </si>
  <si>
    <t>leducminh190992@gmail.com</t>
  </si>
  <si>
    <t>BẢNG THANH TOÁN TIỀN LƯƠNG TẠM ỨNG THÁNG 11 NĂM 2025</t>
  </si>
  <si>
    <t>Trả BHXH T11 (theo dõi trong bảng BHXH)</t>
  </si>
  <si>
    <t>Truy lĩnh tiền công đoàn T11 (theo dõi trong bảng BHXH)</t>
  </si>
  <si>
    <t>BDPHSK lái xe trung chuyển làm việc tại môi trường độc hại T7-10/2025</t>
  </si>
  <si>
    <t>K1/T11</t>
  </si>
  <si>
    <t>K2/T11</t>
  </si>
  <si>
    <t>Thu hộ tiền ủng hộ anh Nguyễn Văn Dũng</t>
  </si>
  <si>
    <t>Ngày PN thanh toán T11/2025</t>
  </si>
  <si>
    <t>Lương phép PN thanh toán T11</t>
  </si>
  <si>
    <t>Tổng thu nhập tháng 11</t>
  </si>
  <si>
    <t>Tiền công giao xe 20% chi cùng lương kỳ 2/11</t>
  </si>
  <si>
    <t>Thu nhập đã tạm ứng kỳ 1/11</t>
  </si>
  <si>
    <t>Tổng thu nhập còn lại trong tháng 11</t>
  </si>
  <si>
    <t>Thuế TNCN T11</t>
  </si>
  <si>
    <t>X</t>
  </si>
  <si>
    <t>Cước điện thoại T10/2025</t>
  </si>
  <si>
    <t>BẢNG THANH TOÁN TIỀN LƯƠNG THÁNG 11 NĂM 2025</t>
  </si>
  <si>
    <r>
      <t xml:space="preserve">BẢNG THANH TOÁN TIỀN LƯƠNG BẰNG CHUYỂN KHOẢN
NGÂN HÀNG VIETINBANK - KỲ 2 THÁNG 11 NĂM </t>
    </r>
    <r>
      <rPr>
        <b/>
        <sz val="14"/>
        <color rgb="FFFF0000"/>
        <rFont val="Times New Roman"/>
        <family val="1"/>
      </rPr>
      <t>2025</t>
    </r>
  </si>
  <si>
    <t>Lương tạm ngừng việc</t>
  </si>
  <si>
    <t>Núi Thành, ngày 01 tháng 12 năm 2025</t>
  </si>
  <si>
    <t>Giảm trừ khác 
(thu hộ tiền ủng hộ Nguyễn Tấn Dũng, thu nợ kỳ trước, thu hộ tiền bồi thường,...)</t>
  </si>
  <si>
    <t>CÔNG TY .................</t>
  </si>
  <si>
    <t>Địa chỉ: ............</t>
  </si>
  <si>
    <t>Nguyễn Văn A</t>
  </si>
  <si>
    <t>Nhân sự văn phòng</t>
  </si>
  <si>
    <t>Suất ăn công nghiệp bên THIDICO (mặc định không thu tang chế)</t>
  </si>
  <si>
    <t>Công nhân kho bãi xe</t>
  </si>
  <si>
    <t>Công nhân lái xe chuyên dụng (lương khoán, ko tính lương
 chủ nhật, tăng ca, đi làm thứ 7, chỉ được bù)</t>
  </si>
  <si>
    <t>Công nhân lái xe chuyên dụng (lương khoán, ko tính lương
 chủ nhật, tăng ca, đi làm thứ 7, chỉ được bù, ngày nào giao xe thì để công giao xe, còn làm tại cty thì chấm X bên công chính</t>
  </si>
  <si>
    <t>x</t>
  </si>
  <si>
    <t>Công nhân vận hành thiết bị năng (lương tháng nhưng được tính lương làm thêm giờ)</t>
  </si>
  <si>
    <t>Thuyèn viên tàu lai (tính khoán theo công chuẩn hằng tháng)</t>
  </si>
  <si>
    <t>Nguyễn Văn B</t>
  </si>
  <si>
    <t>Nguyễn Văn C</t>
  </si>
  <si>
    <t>Nguyễn Văn D</t>
  </si>
  <si>
    <t>Nguyễn Văn E</t>
  </si>
  <si>
    <t>Nguyễn Văn F</t>
  </si>
  <si>
    <t>Nguyễn Văn K</t>
  </si>
  <si>
    <t>CÔNG TY TNHH VẬN TẢI BIỂN THILOGI</t>
  </si>
  <si>
    <t>KCN Cảng và hậu cần Cảng Chu Lai Trường Hải, Núi Thành, TP. Đà Nẵng</t>
  </si>
  <si>
    <t>BẢNG THANH TOÁN LƯƠNG THÁNG 11 - 2025
ACCOUNT OF WAGE IN NOVEMBER - 2025</t>
  </si>
  <si>
    <t>STT/
No.</t>
  </si>
  <si>
    <t>MSNV
(Code)</t>
  </si>
  <si>
    <t>Họ tên/
Name</t>
  </si>
  <si>
    <t>Chức vụ/
Position</t>
  </si>
  <si>
    <t>Lương
HĐLĐ/
Labour Contract pay</t>
  </si>
  <si>
    <t>Phụ cấp/ Allowance</t>
  </si>
  <si>
    <t xml:space="preserve">Mức Thưởng HQCV /Work performance bonus </t>
  </si>
  <si>
    <t>LHĐLĐ + THQCV/Labour Contract pay+ Work performance bonus max</t>
  </si>
  <si>
    <t>Tỷ lệ hưởng thưởng % HQCV/ Percentage of Work performance bonus10</t>
  </si>
  <si>
    <t>Số giờ làm việc tiểu chuẩn/
Standard hours of work</t>
  </si>
  <si>
    <t>Số giờ tăng ca tiêu chuẩn/ Standard overtime hours of work</t>
  </si>
  <si>
    <t>Số giờ làm việc thực tế/
Reality hours of work</t>
  </si>
  <si>
    <t>Lương/Wage</t>
  </si>
  <si>
    <t>Các khoản giảm trừ/Deductions</t>
  </si>
  <si>
    <t>Tổng 
giảm trừ/
Total deductions</t>
  </si>
  <si>
    <t>Thực nhận/
Actual receipt</t>
  </si>
  <si>
    <t>Ký nhận/
Receipt signs</t>
  </si>
  <si>
    <t>Mức thưởng HQCV</t>
  </si>
  <si>
    <t>Tham gia BH</t>
  </si>
  <si>
    <t>Tham gia CĐ</t>
  </si>
  <si>
    <t>THU NHẬP TÍNH THUẾ TNCN</t>
  </si>
  <si>
    <t>TRUY LĨNH 
LƯƠNG TRONG THỜI GIAN ĐI HỌC NÂNG CAO</t>
  </si>
  <si>
    <t>Mức lương/
Net wage</t>
  </si>
  <si>
    <t>Mức lương hiệu quả CV</t>
  </si>
  <si>
    <t>Thâm niên/
Time allowance</t>
  </si>
  <si>
    <t>Kiêm nhiệm/
Responsibility allowance</t>
  </si>
  <si>
    <t>Tổng 
phụ cấp/
Total allowances</t>
  </si>
  <si>
    <t>Lương ngày làm việc
(Full paymet)</t>
  </si>
  <si>
    <t>Thưởng HQCV tháng 1/Work performance January</t>
  </si>
  <si>
    <t>Thanh toán chế độ thôi việc 
( Retire payment)</t>
  </si>
  <si>
    <t>Lương phụ cấp (nghỉ chờ việc)/ Allowance salary</t>
  </si>
  <si>
    <r>
      <t>Tiền phép năm 2025 thanh toán tháng 11
(A</t>
    </r>
    <r>
      <rPr>
        <b/>
        <i/>
        <sz val="13"/>
        <rFont val="Times New Roman"/>
        <family val="1"/>
      </rPr>
      <t>nnual leave paid in the month Nov)</t>
    </r>
  </si>
  <si>
    <t>Lương Hiếu, Hỉ
(Wedding or funeral salary)</t>
  </si>
  <si>
    <t>Hoàn Thuế TNCN năm 2023  (PIT Refund in 2023)</t>
  </si>
  <si>
    <t>Thu nhập khác
(other salary)</t>
  </si>
  <si>
    <t>Tổng Lương
(Total Salary)</t>
  </si>
  <si>
    <t>BHXH/YT/
TN/
Insurances
(10.5%)</t>
  </si>
  <si>
    <t>Truy thu BHXH (Previous month's insurances)</t>
  </si>
  <si>
    <t>KPCĐ/
Union fee
(0.5%)</t>
  </si>
  <si>
    <t>Truy thu phí công đoàn (Previous month's insurances)</t>
  </si>
  <si>
    <t>Số người phụ thuộc/
Number of dependents</t>
  </si>
  <si>
    <t>Giảm trừ gia cảnh
(Family allowances)</t>
  </si>
  <si>
    <t>Giảm trừ bản thân
(Deduct  itself)</t>
  </si>
  <si>
    <t>Thu nhập chịu thuế/
(Taxable income)</t>
  </si>
  <si>
    <r>
      <t xml:space="preserve">Thuế TNCN/
</t>
    </r>
    <r>
      <rPr>
        <b/>
        <i/>
        <sz val="13"/>
        <rFont val="Times New Roman"/>
        <family val="1"/>
      </rPr>
      <t>(Personal income tax</t>
    </r>
    <r>
      <rPr>
        <b/>
        <sz val="13"/>
        <rFont val="Times New Roman"/>
        <family val="1"/>
      </rPr>
      <t>)</t>
    </r>
  </si>
  <si>
    <t>Phúng điếu kỳ I/
(Funeral contribution I)</t>
  </si>
  <si>
    <t>Phúng điếu kỳ II/
(Funeral contribution II)</t>
  </si>
  <si>
    <t>Hoàn trả chi phí đào tạo (Lần 1) Training Cost Reimbursement (1st Installment)</t>
  </si>
  <si>
    <t>Ủng Hộ
Subscription fee</t>
  </si>
  <si>
    <t>Cước điện thoại/
Mobile fee</t>
  </si>
  <si>
    <t>Truy Thu Thuế TNCN  năm 2023
(Arrears PIT)</t>
  </si>
  <si>
    <t xml:space="preserve">Phí Đoàn Thanh niên
(Fee for youth groups) </t>
  </si>
  <si>
    <t>TIỀN LƯƠNG CÒN LẠI CỦA THÁNG 1/2025</t>
  </si>
  <si>
    <t>Phúng 
Điếu Kỳ I</t>
  </si>
  <si>
    <t>Phúng 
Điếu Kỳ II</t>
  </si>
  <si>
    <t>Địa Chỉ Email</t>
  </si>
  <si>
    <t>TÀU TRƯỜNG HẢI STAR 3</t>
  </si>
  <si>
    <t>vantai20091986@gmail.com</t>
  </si>
  <si>
    <t>Tàu THS3</t>
  </si>
  <si>
    <t>daomanhtienship1987@gmail.com</t>
  </si>
  <si>
    <t>luongtanxungsvmt@gmail.com</t>
  </si>
  <si>
    <t>ngovananh9368@gmail.com</t>
  </si>
  <si>
    <t>nhanwin1976@gmail.com</t>
  </si>
  <si>
    <t>caoannhien221017@gmail.com</t>
  </si>
  <si>
    <t>thanhv01051973@gmail.com</t>
  </si>
  <si>
    <t>quocthanhrd@gmail.com</t>
  </si>
  <si>
    <t>nguyenvancuong151193@gmail.com</t>
  </si>
  <si>
    <t>Tàu THS2</t>
  </si>
  <si>
    <t>cuongvo010970@gmail.com</t>
  </si>
  <si>
    <t>minhkydang67@gmail.com</t>
  </si>
  <si>
    <t>huuducsmt@gmail.com</t>
  </si>
  <si>
    <t>Tổng Cộng</t>
  </si>
  <si>
    <t>TP. Đà Nẵng, ngày 01 tháng 12 năm 2025</t>
  </si>
  <si>
    <t>Da Nang City, Dec 01st 2025</t>
  </si>
  <si>
    <t>CÔNG TY …....</t>
  </si>
  <si>
    <t>Địa chỉ: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</si>
</sst>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_(* #,##0_);_(* \(#,##0\);_(* &quot;-&quot;??_);_(@_)"/>
    <numFmt numFmtId="165" formatCode="_-[$€-2]* #,##0.00_-;\-[$€-2]* #,##0.00_-;_-[$€-2]* &quot;-&quot;??"/>
    <numFmt numFmtId="166" formatCode="[$-1010000]d/m/yy;@"/>
    <numFmt numFmtId="167" formatCode="_(* #,##0_);_(* \(#,##0\);_(* &quot;-&quot;&quot;?&quot;&quot;?&quot;_);_(@_)"/>
    <numFmt numFmtId="168" formatCode="_-* #,##0.00_-;\-* #,##0.00_-;_-* &quot;-&quot;??_-;_-@_-"/>
    <numFmt numFmtId="169" formatCode="_-[$€]* #,##0.00_-;\-[$€]* #,##0.00_-;_-[$€]* &quot;-&quot;??_-;_-@_-"/>
    <numFmt numFmtId="170" formatCode="_(* #.##0.00_);_(* \(#.##0.00\);_(* &quot;-&quot;??_);_(@_)"/>
    <numFmt numFmtId="171" formatCode="#,##0.0&quot;%&quot;"/>
    <numFmt numFmtId="172" formatCode="_(* #,##0.000_);_(* \(#,##0.000\);_(* &quot;-&quot;??_);_(@_)"/>
    <numFmt numFmtId="173" formatCode="_(* #,##0.0_);_(* \(#,##0.0\);_(* &quot;-&quot;??_);_(@_)"/>
    <numFmt numFmtId="174" formatCode="_-* #,##0.00\ _₫_-;\-* #,##0.00\ _₫_-;_-* &quot;-&quot;??\ _₫_-;_-@_-"/>
    <numFmt numFmtId="175" formatCode="_-* #,##0\ _₫_-;\-* #,##0\ _₫_-;_-* &quot;-&quot;??\ _₫_-;_-@_-"/>
  </numFmts>
  <fonts count="129">
    <font>
      <sz val="11"/>
      <color theme="1"/>
      <name val="Arial"/>
      <family val="2"/>
      <scheme val="minor"/>
    </font>
    <font>
      <sz val="11"/>
      <color theme="1"/>
      <name val="Arial"/>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9"/>
      <color indexed="81"/>
      <name val="Tahoma"/>
      <family val="2"/>
    </font>
    <font>
      <sz val="9"/>
      <color indexed="81"/>
      <name val="Tahoma"/>
      <family val="2"/>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i/>
      <sz val="11"/>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Arial"/>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b/>
      <i/>
      <u/>
      <sz val="12"/>
      <name val="Times New Roman"/>
      <family val="1"/>
    </font>
    <font>
      <b/>
      <sz val="14"/>
      <color rgb="FFFF0000"/>
      <name val="Times New Roman"/>
      <family val="1"/>
    </font>
    <font>
      <i/>
      <sz val="11"/>
      <color rgb="FFFF0000"/>
      <name val="Times New Roman"/>
      <family val="1"/>
    </font>
    <font>
      <sz val="11"/>
      <name val="Arial"/>
      <family val="2"/>
      <scheme val="minor"/>
    </font>
    <font>
      <sz val="8"/>
      <name val="Arial"/>
      <family val="2"/>
      <scheme val="minor"/>
    </font>
    <font>
      <sz val="11"/>
      <color theme="1"/>
      <name val="Arial"/>
      <family val="2"/>
      <charset val="163"/>
      <scheme val="minor"/>
    </font>
    <font>
      <sz val="10"/>
      <color theme="1"/>
      <name val="Arial"/>
      <family val="2"/>
      <scheme val="minor"/>
    </font>
    <font>
      <sz val="12"/>
      <name val=".VnTime"/>
      <family val="2"/>
    </font>
    <font>
      <sz val="12"/>
      <name val=".VnArial"/>
      <family val="2"/>
    </font>
    <font>
      <b/>
      <i/>
      <u/>
      <sz val="11"/>
      <color theme="1"/>
      <name val="Times New Roman"/>
      <family val="1"/>
    </font>
    <font>
      <i/>
      <sz val="14"/>
      <color theme="1"/>
      <name val="Times New Roman"/>
      <family val="1"/>
    </font>
    <font>
      <i/>
      <u/>
      <sz val="14"/>
      <color theme="1"/>
      <name val="Times New Roman"/>
      <family val="1"/>
    </font>
    <font>
      <i/>
      <sz val="14"/>
      <name val="Times New Roman"/>
      <family val="1"/>
    </font>
    <font>
      <u/>
      <sz val="11"/>
      <name val="Arial"/>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20"/>
      <color theme="0"/>
      <name val="Times New Roman"/>
      <family val="1"/>
    </font>
    <font>
      <sz val="12"/>
      <color theme="0"/>
      <name val="Times New Roman"/>
      <family val="1"/>
    </font>
    <font>
      <u/>
      <sz val="20"/>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4"/>
      <color rgb="FFFF0000"/>
      <name val="Times New Roman"/>
      <family val="1"/>
    </font>
    <font>
      <sz val="12"/>
      <color rgb="FFFF0000"/>
      <name val="Times New Roman"/>
      <family val="1"/>
    </font>
    <font>
      <b/>
      <sz val="10"/>
      <color theme="0"/>
      <name val="Times New Roman"/>
      <family val="1"/>
    </font>
    <font>
      <b/>
      <sz val="30"/>
      <color theme="1"/>
      <name val="Times New Roman"/>
      <family val="1"/>
    </font>
    <font>
      <b/>
      <i/>
      <sz val="18"/>
      <color theme="1"/>
      <name val="Times New Roman"/>
      <family val="1"/>
    </font>
    <font>
      <b/>
      <sz val="22"/>
      <name val="Times New Roman"/>
      <family val="1"/>
    </font>
    <font>
      <b/>
      <sz val="22"/>
      <color theme="1"/>
      <name val="Times New Roman"/>
      <family val="1"/>
    </font>
    <font>
      <sz val="22"/>
      <color theme="1"/>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sz val="10"/>
      <color rgb="FFFF0000"/>
      <name val="Times New Roman"/>
      <family val="1"/>
    </font>
    <font>
      <u/>
      <sz val="12"/>
      <color theme="10"/>
      <name val="Arial"/>
      <family val="2"/>
      <scheme val="minor"/>
    </font>
    <font>
      <sz val="11"/>
      <color theme="0"/>
      <name val="Arial"/>
      <family val="2"/>
      <scheme val="minor"/>
    </font>
    <font>
      <sz val="9"/>
      <color theme="0"/>
      <name val="Times New Roman"/>
      <family val="1"/>
    </font>
    <font>
      <sz val="11"/>
      <color rgb="FFFF0000"/>
      <name val="Times New Roman"/>
      <family val="1"/>
    </font>
    <font>
      <b/>
      <sz val="15"/>
      <color theme="0"/>
      <name val="Times New Roman"/>
      <family val="1"/>
    </font>
    <font>
      <b/>
      <sz val="11"/>
      <color theme="0"/>
      <name val="Times New Roman"/>
      <family val="1"/>
    </font>
    <font>
      <b/>
      <sz val="8"/>
      <color theme="0"/>
      <name val="Times New Roman"/>
      <family val="1"/>
    </font>
    <font>
      <b/>
      <sz val="16"/>
      <color theme="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i/>
      <sz val="13"/>
      <name val="Times New Roman"/>
      <family val="1"/>
    </font>
    <font>
      <b/>
      <sz val="13"/>
      <color rgb="FF0000FF"/>
      <name val="Times New Roman"/>
      <family val="1"/>
    </font>
    <font>
      <sz val="13"/>
      <color rgb="FF0000FF"/>
      <name val="Times New Roman"/>
      <family val="1"/>
    </font>
    <font>
      <b/>
      <sz val="13"/>
      <color theme="10"/>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s>
  <fills count="21">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FFFCC"/>
      </patternFill>
    </fill>
    <fill>
      <patternFill patternType="solid">
        <fgColor theme="0"/>
        <bgColor rgb="FFD8D8D8"/>
      </patternFill>
    </fill>
    <fill>
      <patternFill patternType="solid">
        <fgColor rgb="FFFFFFFF"/>
        <bgColor rgb="FFFFFFFF"/>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theme="0" tint="-0.249977111117893"/>
        <bgColor indexed="64"/>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s>
  <cellStyleXfs count="85">
    <xf numFmtId="0" fontId="0" fillId="0" borderId="0"/>
    <xf numFmtId="43" fontId="1" fillId="0" borderId="0" applyFont="0" applyFill="0" applyBorder="0" applyAlignment="0" applyProtection="0"/>
    <xf numFmtId="0" fontId="2"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5" fontId="11" fillId="0" borderId="0"/>
    <xf numFmtId="43" fontId="11" fillId="0" borderId="0" applyFont="0" applyFill="0" applyBorder="0" applyAlignment="0" applyProtection="0"/>
    <xf numFmtId="166" fontId="7" fillId="0" borderId="0"/>
    <xf numFmtId="43" fontId="11" fillId="0" borderId="0" applyFont="0" applyFill="0" applyBorder="0" applyAlignment="0" applyProtection="0"/>
    <xf numFmtId="165" fontId="11" fillId="0" borderId="0"/>
    <xf numFmtId="0" fontId="23"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168" fontId="1" fillId="0" borderId="0" applyFont="0" applyFill="0" applyBorder="0" applyAlignment="0" applyProtection="0"/>
    <xf numFmtId="0" fontId="27" fillId="0" borderId="0" applyNumberForma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169" fontId="1" fillId="0" borderId="0"/>
    <xf numFmtId="168"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34" fillId="0" borderId="0"/>
    <xf numFmtId="0" fontId="35" fillId="0" borderId="0"/>
    <xf numFmtId="0" fontId="1" fillId="0" borderId="0"/>
    <xf numFmtId="170" fontId="1" fillId="0" borderId="0" applyFont="0" applyFill="0" applyBorder="0" applyAlignment="0" applyProtection="0"/>
    <xf numFmtId="0" fontId="7" fillId="0" borderId="0"/>
    <xf numFmtId="43" fontId="1" fillId="0" borderId="0" applyFont="0" applyFill="0" applyBorder="0" applyAlignment="0" applyProtection="0"/>
    <xf numFmtId="43" fontId="1" fillId="0" borderId="0" applyFont="0" applyFill="0" applyBorder="0" applyAlignment="0" applyProtection="0"/>
    <xf numFmtId="166" fontId="7" fillId="0" borderId="0"/>
    <xf numFmtId="171" fontId="1" fillId="0" borderId="0" applyFont="0" applyFill="0" applyBorder="0" applyAlignment="0" applyProtection="0"/>
    <xf numFmtId="166" fontId="1" fillId="0" borderId="0"/>
    <xf numFmtId="0" fontId="7" fillId="0" borderId="0"/>
    <xf numFmtId="165" fontId="11" fillId="0" borderId="0"/>
    <xf numFmtId="0" fontId="7" fillId="0" borderId="0"/>
    <xf numFmtId="0" fontId="1" fillId="0" borderId="0"/>
    <xf numFmtId="168" fontId="45" fillId="0" borderId="0" applyFont="0" applyFill="0" applyBorder="0" applyAlignment="0" applyProtection="0"/>
    <xf numFmtId="0" fontId="1" fillId="0" borderId="0"/>
    <xf numFmtId="0" fontId="46" fillId="0" borderId="0"/>
    <xf numFmtId="166" fontId="1" fillId="0" borderId="0"/>
    <xf numFmtId="0" fontId="1" fillId="0" borderId="0"/>
    <xf numFmtId="43" fontId="1" fillId="0" borderId="0" applyFont="0" applyFill="0" applyBorder="0" applyAlignment="0" applyProtection="0"/>
    <xf numFmtId="169" fontId="1" fillId="0" borderId="0"/>
    <xf numFmtId="168" fontId="45" fillId="0" borderId="0" applyFont="0" applyFill="0" applyBorder="0" applyAlignment="0" applyProtection="0"/>
    <xf numFmtId="0" fontId="8" fillId="0" borderId="0" applyBorder="0"/>
    <xf numFmtId="168" fontId="8" fillId="0" borderId="0" applyFont="0" applyFill="0" applyBorder="0" applyAlignment="0" applyProtection="0"/>
    <xf numFmtId="0" fontId="8" fillId="0" borderId="0" applyBorder="0"/>
    <xf numFmtId="169" fontId="27" fillId="0" borderId="0" applyNumberFormat="0" applyFill="0" applyBorder="0" applyAlignment="0" applyProtection="0"/>
    <xf numFmtId="168" fontId="28" fillId="0" borderId="0" applyFont="0" applyFill="0" applyBorder="0" applyAlignment="0" applyProtection="0">
      <alignment vertical="center"/>
    </xf>
    <xf numFmtId="0" fontId="52" fillId="0" borderId="0"/>
    <xf numFmtId="168" fontId="1" fillId="0" borderId="0" applyFont="0" applyFill="0" applyBorder="0" applyAlignment="0" applyProtection="0"/>
    <xf numFmtId="168" fontId="1" fillId="0" borderId="0" applyFont="0" applyFill="0" applyBorder="0" applyAlignment="0" applyProtection="0"/>
    <xf numFmtId="0" fontId="7" fillId="0" borderId="0"/>
    <xf numFmtId="0" fontId="54" fillId="0" borderId="0"/>
    <xf numFmtId="0" fontId="55" fillId="0" borderId="0"/>
    <xf numFmtId="43" fontId="1" fillId="0" borderId="0" applyFont="0" applyFill="0" applyBorder="0" applyAlignment="0" applyProtection="0"/>
    <xf numFmtId="0" fontId="52" fillId="0" borderId="0"/>
    <xf numFmtId="0" fontId="65" fillId="0" borderId="0"/>
    <xf numFmtId="43" fontId="1" fillId="0" borderId="0"/>
    <xf numFmtId="43" fontId="28" fillId="0" borderId="0" applyFont="0" applyFill="0" applyBorder="0" applyAlignment="0" applyProtection="0">
      <alignment vertical="center"/>
    </xf>
    <xf numFmtId="0" fontId="7" fillId="0" borderId="0"/>
    <xf numFmtId="0" fontId="7" fillId="0" borderId="0" applyAlignment="0">
      <alignment vertical="top" wrapText="1"/>
      <protection locked="0"/>
    </xf>
    <xf numFmtId="43" fontId="1" fillId="0" borderId="0" applyFont="0" applyFill="0" applyBorder="0" applyAlignment="0" applyProtection="0"/>
    <xf numFmtId="168" fontId="1" fillId="0" borderId="0" applyFont="0" applyFill="0" applyBorder="0" applyAlignment="0" applyProtection="0"/>
    <xf numFmtId="0" fontId="1" fillId="0" borderId="0"/>
    <xf numFmtId="0" fontId="7" fillId="0" borderId="0">
      <protection locked="0"/>
    </xf>
    <xf numFmtId="0" fontId="1" fillId="18" borderId="0" applyNumberFormat="0" applyBorder="0" applyAlignment="0" applyProtection="0"/>
    <xf numFmtId="0" fontId="53" fillId="0" borderId="0">
      <alignment vertical="center"/>
    </xf>
    <xf numFmtId="0" fontId="7" fillId="0" borderId="0" applyAlignment="0">
      <alignment vertical="top" wrapText="1"/>
      <protection locked="0"/>
    </xf>
    <xf numFmtId="0" fontId="1" fillId="0" borderId="0"/>
    <xf numFmtId="0" fontId="65" fillId="0" borderId="0"/>
    <xf numFmtId="43" fontId="7" fillId="0" borderId="0"/>
    <xf numFmtId="0" fontId="7" fillId="0" borderId="0"/>
    <xf numFmtId="0" fontId="1" fillId="0" borderId="0"/>
    <xf numFmtId="0" fontId="1" fillId="0" borderId="0"/>
    <xf numFmtId="43" fontId="54" fillId="0" borderId="0" applyFont="0" applyFill="0" applyBorder="0" applyAlignment="0" applyProtection="0"/>
    <xf numFmtId="0" fontId="7" fillId="0" borderId="0"/>
    <xf numFmtId="43" fontId="1" fillId="0" borderId="0"/>
    <xf numFmtId="9" fontId="1" fillId="0" borderId="0" applyFont="0" applyFill="0" applyBorder="0" applyAlignment="0" applyProtection="0"/>
    <xf numFmtId="0" fontId="52" fillId="0" borderId="0"/>
    <xf numFmtId="174" fontId="52" fillId="0" borderId="0" applyFont="0" applyFill="0" applyBorder="0" applyAlignment="0" applyProtection="0"/>
    <xf numFmtId="0" fontId="52" fillId="0" borderId="0"/>
  </cellStyleXfs>
  <cellXfs count="777">
    <xf numFmtId="0" fontId="0" fillId="0" borderId="0" xfId="0"/>
    <xf numFmtId="165" fontId="17" fillId="3" borderId="0" xfId="11" applyFont="1" applyFill="1" applyAlignment="1">
      <alignment horizontal="center"/>
    </xf>
    <xf numFmtId="165" fontId="21" fillId="3" borderId="0" xfId="11" applyFont="1" applyFill="1" applyAlignment="1">
      <alignment horizontal="center"/>
    </xf>
    <xf numFmtId="1" fontId="6" fillId="3" borderId="0" xfId="11" applyNumberFormat="1" applyFont="1" applyFill="1" applyAlignment="1">
      <alignment horizontal="center" vertical="center"/>
    </xf>
    <xf numFmtId="1" fontId="6" fillId="3" borderId="0" xfId="11" applyNumberFormat="1" applyFont="1" applyFill="1" applyAlignment="1">
      <alignment vertical="center"/>
    </xf>
    <xf numFmtId="165" fontId="17" fillId="3" borderId="0" xfId="11" applyFont="1" applyFill="1"/>
    <xf numFmtId="167" fontId="6" fillId="3" borderId="0" xfId="11" applyNumberFormat="1" applyFont="1" applyFill="1" applyAlignment="1">
      <alignment horizontal="center" vertical="center"/>
    </xf>
    <xf numFmtId="1" fontId="22" fillId="3" borderId="0" xfId="11" applyNumberFormat="1" applyFont="1" applyFill="1" applyAlignment="1">
      <alignment horizontal="center"/>
    </xf>
    <xf numFmtId="165" fontId="22" fillId="3" borderId="0" xfId="11" applyFont="1" applyFill="1" applyAlignment="1">
      <alignment horizontal="left"/>
    </xf>
    <xf numFmtId="165" fontId="22" fillId="3" borderId="0" xfId="11" applyFont="1" applyFill="1" applyAlignment="1">
      <alignment horizontal="center"/>
    </xf>
    <xf numFmtId="165" fontId="22" fillId="3" borderId="0" xfId="11" applyFont="1" applyFill="1"/>
    <xf numFmtId="167" fontId="17" fillId="4" borderId="5" xfId="11" applyNumberFormat="1" applyFont="1" applyFill="1" applyBorder="1" applyAlignment="1">
      <alignment horizontal="center" vertical="center" shrinkToFit="1"/>
    </xf>
    <xf numFmtId="167" fontId="17" fillId="4" borderId="5" xfId="11" applyNumberFormat="1" applyFont="1" applyFill="1" applyBorder="1" applyAlignment="1">
      <alignment horizontal="center" vertical="center" wrapText="1" shrinkToFit="1"/>
    </xf>
    <xf numFmtId="3" fontId="21" fillId="4" borderId="5" xfId="11" applyNumberFormat="1" applyFont="1" applyFill="1" applyBorder="1" applyAlignment="1">
      <alignment horizontal="center" vertical="center"/>
    </xf>
    <xf numFmtId="0" fontId="6" fillId="0" borderId="0" xfId="0" applyFont="1"/>
    <xf numFmtId="43" fontId="10" fillId="2" borderId="0" xfId="1" applyFont="1" applyFill="1" applyAlignment="1">
      <alignment vertical="center"/>
    </xf>
    <xf numFmtId="164" fontId="10" fillId="2" borderId="0" xfId="1" applyNumberFormat="1" applyFont="1" applyFill="1" applyAlignment="1">
      <alignment vertical="center"/>
    </xf>
    <xf numFmtId="0" fontId="12" fillId="2" borderId="0" xfId="2" applyFont="1" applyFill="1" applyAlignment="1">
      <alignment vertical="center"/>
    </xf>
    <xf numFmtId="164" fontId="10" fillId="2" borderId="0" xfId="1" applyNumberFormat="1" applyFont="1" applyFill="1" applyAlignment="1">
      <alignment horizontal="center" vertical="center"/>
    </xf>
    <xf numFmtId="164" fontId="12" fillId="2" borderId="0" xfId="1" applyNumberFormat="1" applyFont="1" applyFill="1" applyAlignment="1">
      <alignment vertical="center"/>
    </xf>
    <xf numFmtId="164" fontId="12" fillId="2" borderId="0" xfId="1" applyNumberFormat="1" applyFont="1" applyFill="1" applyAlignment="1">
      <alignment shrinkToFit="1"/>
    </xf>
    <xf numFmtId="164" fontId="14" fillId="2" borderId="0" xfId="1" applyNumberFormat="1" applyFont="1" applyFill="1" applyAlignment="1">
      <alignment shrinkToFit="1"/>
    </xf>
    <xf numFmtId="0" fontId="10" fillId="2" borderId="0" xfId="0" applyFont="1" applyFill="1" applyAlignment="1">
      <alignment vertical="center"/>
    </xf>
    <xf numFmtId="164" fontId="12" fillId="2" borderId="0" xfId="1" applyNumberFormat="1" applyFont="1" applyFill="1" applyAlignment="1">
      <alignment horizontal="center" vertical="center"/>
    </xf>
    <xf numFmtId="164" fontId="14" fillId="2" borderId="0" xfId="1" applyNumberFormat="1" applyFont="1" applyFill="1" applyAlignment="1">
      <alignment horizontal="center" vertical="center"/>
    </xf>
    <xf numFmtId="0" fontId="14" fillId="2" borderId="0" xfId="2" applyFont="1" applyFill="1" applyAlignment="1">
      <alignment horizontal="center" vertical="center"/>
    </xf>
    <xf numFmtId="164" fontId="24" fillId="2" borderId="0" xfId="1" applyNumberFormat="1" applyFont="1" applyFill="1" applyAlignment="1">
      <alignment shrinkToFit="1"/>
    </xf>
    <xf numFmtId="164" fontId="10" fillId="2" borderId="0" xfId="0" applyNumberFormat="1" applyFont="1" applyFill="1" applyAlignment="1">
      <alignment vertical="center"/>
    </xf>
    <xf numFmtId="164" fontId="12" fillId="2" borderId="0" xfId="1" applyNumberFormat="1" applyFont="1" applyFill="1" applyAlignment="1">
      <alignment horizontal="left"/>
    </xf>
    <xf numFmtId="164" fontId="25" fillId="2" borderId="0" xfId="1" applyNumberFormat="1" applyFont="1" applyFill="1" applyAlignment="1">
      <alignment horizontal="center" shrinkToFit="1"/>
    </xf>
    <xf numFmtId="164" fontId="14" fillId="2" borderId="0" xfId="1" applyNumberFormat="1" applyFont="1" applyFill="1" applyAlignment="1">
      <alignment vertical="center"/>
    </xf>
    <xf numFmtId="164" fontId="14" fillId="2" borderId="0" xfId="1" applyNumberFormat="1" applyFont="1" applyFill="1" applyAlignment="1">
      <alignment horizontal="center" vertical="center" wrapText="1"/>
    </xf>
    <xf numFmtId="164" fontId="26"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4"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43" fontId="9" fillId="2" borderId="0" xfId="1" applyFont="1" applyFill="1" applyAlignment="1">
      <alignment vertical="center"/>
    </xf>
    <xf numFmtId="0" fontId="3" fillId="2" borderId="0" xfId="0" applyFont="1" applyFill="1" applyAlignment="1">
      <alignment vertical="center"/>
    </xf>
    <xf numFmtId="0" fontId="30" fillId="2" borderId="0" xfId="0" applyFont="1" applyFill="1" applyAlignment="1">
      <alignment horizontal="center"/>
    </xf>
    <xf numFmtId="0" fontId="31" fillId="0" borderId="0" xfId="0" applyFont="1"/>
    <xf numFmtId="43" fontId="31" fillId="0" borderId="0" xfId="1" applyFont="1" applyFill="1"/>
    <xf numFmtId="43" fontId="31" fillId="0" borderId="0" xfId="1" applyFont="1" applyFill="1" applyAlignment="1">
      <alignment horizontal="center"/>
    </xf>
    <xf numFmtId="164" fontId="30" fillId="2" borderId="0" xfId="1" applyNumberFormat="1" applyFont="1" applyFill="1"/>
    <xf numFmtId="164" fontId="30" fillId="2" borderId="0" xfId="1" applyNumberFormat="1" applyFont="1" applyFill="1" applyAlignment="1">
      <alignment horizontal="center"/>
    </xf>
    <xf numFmtId="43" fontId="30" fillId="2" borderId="0" xfId="1" applyFont="1" applyFill="1"/>
    <xf numFmtId="164" fontId="9" fillId="2" borderId="0" xfId="1" applyNumberFormat="1" applyFont="1" applyFill="1" applyAlignment="1">
      <alignment vertical="center"/>
    </xf>
    <xf numFmtId="0" fontId="9" fillId="2" borderId="0" xfId="0" applyFont="1" applyFill="1" applyAlignment="1">
      <alignment vertical="center"/>
    </xf>
    <xf numFmtId="0" fontId="33" fillId="2" borderId="0" xfId="0" applyFont="1" applyFill="1" applyAlignment="1">
      <alignment vertical="center"/>
    </xf>
    <xf numFmtId="0" fontId="31" fillId="0" borderId="0" xfId="0" applyFont="1" applyAlignment="1">
      <alignment horizontal="center"/>
    </xf>
    <xf numFmtId="3" fontId="8" fillId="3" borderId="1" xfId="11" applyNumberFormat="1" applyFont="1" applyFill="1" applyBorder="1" applyAlignment="1">
      <alignment horizontal="center" vertical="center"/>
    </xf>
    <xf numFmtId="1" fontId="17" fillId="3" borderId="0" xfId="11" applyNumberFormat="1" applyFont="1" applyFill="1" applyAlignment="1">
      <alignment horizontal="center"/>
    </xf>
    <xf numFmtId="43" fontId="30" fillId="2" borderId="0" xfId="1" applyFont="1" applyFill="1" applyAlignment="1">
      <alignment horizontal="center"/>
    </xf>
    <xf numFmtId="43" fontId="32" fillId="2" borderId="0" xfId="1" applyFont="1" applyFill="1" applyAlignment="1">
      <alignment horizontal="left" vertical="center"/>
    </xf>
    <xf numFmtId="0" fontId="12" fillId="0" borderId="0" xfId="0" applyFont="1"/>
    <xf numFmtId="0" fontId="0" fillId="0" borderId="0" xfId="0" applyAlignment="1">
      <alignment horizontal="center"/>
    </xf>
    <xf numFmtId="0" fontId="32" fillId="2" borderId="0" xfId="2" applyFont="1" applyFill="1" applyAlignment="1">
      <alignment horizontal="center" vertical="center"/>
    </xf>
    <xf numFmtId="0" fontId="6" fillId="0" borderId="0" xfId="0" applyFont="1" applyAlignment="1">
      <alignment horizontal="center"/>
    </xf>
    <xf numFmtId="0" fontId="32" fillId="2" borderId="0" xfId="2" applyFont="1" applyFill="1" applyAlignment="1">
      <alignment vertical="center"/>
    </xf>
    <xf numFmtId="43" fontId="32" fillId="2" borderId="0" xfId="1" applyFont="1" applyFill="1" applyAlignment="1">
      <alignment vertical="center"/>
    </xf>
    <xf numFmtId="164" fontId="32" fillId="2" borderId="0" xfId="1" applyNumberFormat="1" applyFont="1" applyFill="1" applyAlignment="1">
      <alignment vertical="center"/>
    </xf>
    <xf numFmtId="164" fontId="31" fillId="0" borderId="0" xfId="1" applyNumberFormat="1" applyFont="1" applyFill="1"/>
    <xf numFmtId="0" fontId="8" fillId="0" borderId="0" xfId="0" applyFont="1"/>
    <xf numFmtId="0" fontId="40" fillId="2" borderId="0" xfId="0" applyFont="1" applyFill="1" applyAlignment="1">
      <alignment horizontal="center"/>
    </xf>
    <xf numFmtId="164" fontId="40" fillId="2" borderId="0" xfId="1" applyNumberFormat="1" applyFont="1" applyFill="1"/>
    <xf numFmtId="164" fontId="40" fillId="2" borderId="0" xfId="1" applyNumberFormat="1" applyFont="1" applyFill="1" applyAlignment="1">
      <alignment horizontal="center"/>
    </xf>
    <xf numFmtId="43" fontId="40" fillId="2" borderId="0" xfId="1" applyFont="1" applyFill="1" applyAlignment="1">
      <alignment horizontal="center"/>
    </xf>
    <xf numFmtId="43" fontId="40" fillId="2" borderId="0" xfId="1" applyFont="1" applyFill="1"/>
    <xf numFmtId="0" fontId="41" fillId="0" borderId="0" xfId="0" applyFont="1"/>
    <xf numFmtId="0" fontId="42" fillId="2" borderId="0" xfId="0" applyFont="1" applyFill="1" applyAlignment="1">
      <alignment horizontal="center"/>
    </xf>
    <xf numFmtId="0" fontId="42" fillId="2" borderId="0" xfId="0" applyFont="1" applyFill="1"/>
    <xf numFmtId="164" fontId="42" fillId="2" borderId="0" xfId="1" applyNumberFormat="1" applyFont="1" applyFill="1"/>
    <xf numFmtId="164" fontId="42" fillId="2" borderId="0" xfId="1" applyNumberFormat="1" applyFont="1" applyFill="1" applyAlignment="1">
      <alignment horizontal="center"/>
    </xf>
    <xf numFmtId="43" fontId="42" fillId="2" borderId="0" xfId="1" applyFont="1" applyFill="1" applyAlignment="1">
      <alignment horizontal="center"/>
    </xf>
    <xf numFmtId="164" fontId="8" fillId="0" borderId="0" xfId="1" applyNumberFormat="1" applyFont="1" applyAlignment="1">
      <alignment horizontal="center"/>
    </xf>
    <xf numFmtId="164" fontId="20" fillId="2" borderId="0" xfId="1" applyNumberFormat="1" applyFont="1" applyFill="1" applyAlignment="1">
      <alignment vertical="center"/>
    </xf>
    <xf numFmtId="164" fontId="44" fillId="2" borderId="0" xfId="1" applyNumberFormat="1" applyFont="1" applyFill="1" applyAlignment="1">
      <alignment vertical="center"/>
    </xf>
    <xf numFmtId="164" fontId="20" fillId="2" borderId="0" xfId="1" applyNumberFormat="1" applyFont="1" applyFill="1" applyAlignment="1">
      <alignment horizontal="center" vertical="center"/>
    </xf>
    <xf numFmtId="164" fontId="22" fillId="2" borderId="0" xfId="1" applyNumberFormat="1" applyFont="1" applyFill="1" applyAlignment="1">
      <alignment vertical="center"/>
    </xf>
    <xf numFmtId="164" fontId="6" fillId="0" borderId="0" xfId="1" applyNumberFormat="1" applyFont="1"/>
    <xf numFmtId="43" fontId="6" fillId="0" borderId="0" xfId="1" applyFont="1"/>
    <xf numFmtId="0" fontId="19" fillId="0" borderId="0" xfId="0" applyFont="1"/>
    <xf numFmtId="0" fontId="50" fillId="0" borderId="0" xfId="0" applyFont="1"/>
    <xf numFmtId="0" fontId="50"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8" borderId="3" xfId="7" applyNumberFormat="1" applyFont="1" applyFill="1" applyBorder="1" applyAlignment="1">
      <alignment vertical="center" wrapText="1"/>
    </xf>
    <xf numFmtId="0" fontId="41" fillId="0" borderId="0" xfId="0" applyFont="1" applyAlignment="1">
      <alignment horizontal="center"/>
    </xf>
    <xf numFmtId="164" fontId="41" fillId="0" borderId="0" xfId="1" applyNumberFormat="1" applyFont="1"/>
    <xf numFmtId="43" fontId="41" fillId="0" borderId="0" xfId="1" applyFont="1"/>
    <xf numFmtId="164"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0" fontId="10" fillId="2" borderId="0" xfId="1" applyNumberFormat="1" applyFont="1" applyFill="1" applyAlignment="1">
      <alignment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5" fontId="9" fillId="3" borderId="1" xfId="7" applyFont="1" applyFill="1" applyBorder="1" applyAlignment="1">
      <alignment horizontal="center" vertical="center"/>
    </xf>
    <xf numFmtId="164" fontId="9" fillId="3" borderId="1" xfId="7" applyNumberFormat="1" applyFont="1" applyFill="1" applyBorder="1" applyAlignment="1">
      <alignment horizontal="center" vertical="center"/>
    </xf>
    <xf numFmtId="164" fontId="9" fillId="8" borderId="1" xfId="7" applyNumberFormat="1" applyFont="1" applyFill="1" applyBorder="1" applyAlignment="1">
      <alignment horizontal="center" vertical="center"/>
    </xf>
    <xf numFmtId="164" fontId="14" fillId="3" borderId="1" xfId="7" applyNumberFormat="1" applyFont="1" applyFill="1" applyBorder="1" applyAlignment="1">
      <alignment horizontal="center" vertical="center" shrinkToFit="1"/>
    </xf>
    <xf numFmtId="164" fontId="14" fillId="3" borderId="1" xfId="7" applyNumberFormat="1" applyFont="1" applyFill="1" applyBorder="1" applyAlignment="1">
      <alignment horizontal="left" vertical="center" shrinkToFit="1"/>
    </xf>
    <xf numFmtId="164" fontId="14" fillId="8" borderId="1" xfId="7" applyNumberFormat="1" applyFont="1" applyFill="1" applyBorder="1" applyAlignment="1">
      <alignment horizontal="left" vertical="center" shrinkToFit="1"/>
    </xf>
    <xf numFmtId="164" fontId="14" fillId="8" borderId="7" xfId="7" applyNumberFormat="1" applyFont="1" applyFill="1" applyBorder="1" applyAlignment="1">
      <alignment horizontal="left" vertical="center" shrinkToFit="1"/>
    </xf>
    <xf numFmtId="172" fontId="14" fillId="2" borderId="0" xfId="1" applyNumberFormat="1" applyFont="1" applyFill="1" applyAlignment="1">
      <alignment horizontal="center" vertical="center" wrapText="1"/>
    </xf>
    <xf numFmtId="0" fontId="30" fillId="2" borderId="0" xfId="1" applyNumberFormat="1" applyFont="1" applyFill="1"/>
    <xf numFmtId="0" fontId="40" fillId="2" borderId="0" xfId="1" applyNumberFormat="1" applyFont="1" applyFill="1"/>
    <xf numFmtId="0" fontId="42" fillId="2" borderId="0" xfId="1" applyNumberFormat="1" applyFont="1" applyFill="1"/>
    <xf numFmtId="164" fontId="9" fillId="2" borderId="0" xfId="1" applyNumberFormat="1" applyFont="1" applyFill="1" applyBorder="1" applyAlignment="1">
      <alignment horizontal="center" vertical="center"/>
    </xf>
    <xf numFmtId="1" fontId="14" fillId="3" borderId="3" xfId="7" applyNumberFormat="1" applyFont="1" applyFill="1" applyBorder="1" applyAlignment="1">
      <alignment vertical="center" wrapText="1"/>
    </xf>
    <xf numFmtId="49" fontId="12" fillId="0" borderId="1" xfId="0" applyNumberFormat="1" applyFont="1" applyBorder="1" applyAlignment="1">
      <alignment horizontal="center" vertical="center"/>
    </xf>
    <xf numFmtId="164" fontId="12" fillId="2" borderId="1" xfId="0" applyNumberFormat="1" applyFont="1" applyFill="1" applyBorder="1" applyAlignment="1">
      <alignment vertical="center" shrinkToFit="1"/>
    </xf>
    <xf numFmtId="164" fontId="14" fillId="2" borderId="1" xfId="0" applyNumberFormat="1" applyFont="1" applyFill="1" applyBorder="1" applyAlignment="1">
      <alignment horizontal="left" vertical="center" shrinkToFit="1"/>
    </xf>
    <xf numFmtId="164" fontId="30" fillId="2" borderId="0" xfId="1" applyNumberFormat="1" applyFont="1" applyFill="1" applyAlignment="1"/>
    <xf numFmtId="1" fontId="47" fillId="6" borderId="0" xfId="11" applyNumberFormat="1" applyFont="1" applyFill="1"/>
    <xf numFmtId="164" fontId="0" fillId="0" borderId="0" xfId="1" applyNumberFormat="1" applyFont="1"/>
    <xf numFmtId="49" fontId="14" fillId="0" borderId="1" xfId="0" applyNumberFormat="1" applyFont="1" applyBorder="1" applyAlignment="1">
      <alignment horizontal="center" vertical="center"/>
    </xf>
    <xf numFmtId="0" fontId="12"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22" fillId="2" borderId="0" xfId="2" applyFont="1" applyFill="1" applyAlignment="1">
      <alignment vertical="center"/>
    </xf>
    <xf numFmtId="0" fontId="20" fillId="2" borderId="0" xfId="0" applyFont="1" applyFill="1" applyAlignment="1">
      <alignment horizontal="center"/>
    </xf>
    <xf numFmtId="1" fontId="14" fillId="8" borderId="3" xfId="7" applyNumberFormat="1" applyFont="1" applyFill="1" applyBorder="1" applyAlignment="1">
      <alignment vertical="center" wrapText="1"/>
    </xf>
    <xf numFmtId="0" fontId="56" fillId="2" borderId="0" xfId="2" applyFont="1" applyFill="1" applyAlignment="1">
      <alignment vertical="center"/>
    </xf>
    <xf numFmtId="43" fontId="0" fillId="0" borderId="0" xfId="1" applyFont="1"/>
    <xf numFmtId="0" fontId="58" fillId="2" borderId="0" xfId="2" applyFont="1" applyFill="1" applyAlignment="1">
      <alignment horizontal="center" vertical="center"/>
    </xf>
    <xf numFmtId="0" fontId="58" fillId="2" borderId="0" xfId="2" applyFont="1" applyFill="1" applyAlignment="1">
      <alignment vertical="center"/>
    </xf>
    <xf numFmtId="164" fontId="58" fillId="2" borderId="0" xfId="1" applyNumberFormat="1" applyFont="1" applyFill="1" applyAlignment="1">
      <alignment vertical="center"/>
    </xf>
    <xf numFmtId="43" fontId="58" fillId="2" borderId="0" xfId="1" applyFont="1" applyFill="1" applyAlignment="1">
      <alignment vertical="center"/>
    </xf>
    <xf numFmtId="43" fontId="57" fillId="2" borderId="0" xfId="1" applyFont="1" applyFill="1" applyAlignment="1">
      <alignment vertical="center"/>
    </xf>
    <xf numFmtId="43" fontId="59" fillId="2" borderId="0" xfId="1" applyFont="1" applyFill="1" applyAlignment="1">
      <alignment vertical="center"/>
    </xf>
    <xf numFmtId="164" fontId="57" fillId="2" borderId="0" xfId="1" applyNumberFormat="1" applyFont="1" applyFill="1" applyAlignment="1">
      <alignment vertical="center"/>
    </xf>
    <xf numFmtId="164" fontId="59" fillId="2" borderId="0" xfId="1" applyNumberFormat="1" applyFont="1" applyFill="1" applyAlignment="1">
      <alignment vertical="center"/>
    </xf>
    <xf numFmtId="164" fontId="57" fillId="2" borderId="0" xfId="1" applyNumberFormat="1" applyFont="1" applyFill="1" applyAlignment="1">
      <alignment horizontal="center" vertical="center"/>
    </xf>
    <xf numFmtId="0" fontId="57" fillId="2" borderId="0" xfId="1" applyNumberFormat="1" applyFont="1" applyFill="1" applyAlignment="1">
      <alignment vertical="center"/>
    </xf>
    <xf numFmtId="164" fontId="57" fillId="2" borderId="0" xfId="1" applyNumberFormat="1" applyFont="1" applyFill="1" applyAlignment="1">
      <alignment shrinkToFit="1"/>
    </xf>
    <xf numFmtId="164" fontId="59" fillId="2" borderId="0" xfId="1" applyNumberFormat="1" applyFont="1" applyFill="1" applyAlignment="1">
      <alignment shrinkToFit="1"/>
    </xf>
    <xf numFmtId="164" fontId="58" fillId="2" borderId="0" xfId="1" applyNumberFormat="1" applyFont="1" applyFill="1" applyAlignment="1">
      <alignment horizontal="center" vertical="center"/>
    </xf>
    <xf numFmtId="0" fontId="57" fillId="0" borderId="0" xfId="0" applyFont="1"/>
    <xf numFmtId="164" fontId="14" fillId="3" borderId="7" xfId="7" applyNumberFormat="1" applyFont="1" applyFill="1" applyBorder="1" applyAlignment="1">
      <alignment horizontal="left" vertical="center" shrinkToFit="1"/>
    </xf>
    <xf numFmtId="2" fontId="61" fillId="0" borderId="0" xfId="1" applyNumberFormat="1" applyFont="1"/>
    <xf numFmtId="2" fontId="62" fillId="0" borderId="0" xfId="1" applyNumberFormat="1" applyFont="1"/>
    <xf numFmtId="2" fontId="60" fillId="0" borderId="0" xfId="1" applyNumberFormat="1" applyFont="1"/>
    <xf numFmtId="0" fontId="8" fillId="5" borderId="1" xfId="0" applyFont="1" applyFill="1" applyBorder="1" applyAlignment="1">
      <alignment horizontal="center" vertical="center"/>
    </xf>
    <xf numFmtId="164"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0" fontId="19" fillId="0" borderId="0" xfId="0" applyFont="1" applyAlignment="1">
      <alignment horizontal="center"/>
    </xf>
    <xf numFmtId="0" fontId="21" fillId="0" borderId="0" xfId="0" applyFont="1"/>
    <xf numFmtId="164" fontId="41" fillId="0" borderId="0" xfId="0" applyNumberFormat="1" applyFont="1"/>
    <xf numFmtId="0" fontId="67" fillId="0" borderId="0" xfId="0" applyFont="1"/>
    <xf numFmtId="0" fontId="67" fillId="0" borderId="0" xfId="0" applyFont="1" applyAlignment="1">
      <alignment horizontal="center"/>
    </xf>
    <xf numFmtId="164" fontId="67" fillId="0" borderId="0" xfId="1" applyNumberFormat="1" applyFont="1"/>
    <xf numFmtId="43" fontId="67" fillId="0" borderId="0" xfId="1" applyFont="1"/>
    <xf numFmtId="164" fontId="67" fillId="0" borderId="0" xfId="0" applyNumberFormat="1" applyFont="1"/>
    <xf numFmtId="2" fontId="69" fillId="0" borderId="0" xfId="1" applyNumberFormat="1" applyFont="1"/>
    <xf numFmtId="1" fontId="28" fillId="2" borderId="1" xfId="0" applyNumberFormat="1" applyFont="1" applyFill="1" applyBorder="1" applyAlignment="1">
      <alignment horizontal="center" vertical="center" shrinkToFit="1"/>
    </xf>
    <xf numFmtId="164" fontId="29" fillId="11" borderId="1" xfId="0" applyNumberFormat="1" applyFont="1" applyFill="1" applyBorder="1" applyAlignment="1">
      <alignment horizontal="left" vertical="center" shrinkToFit="1"/>
    </xf>
    <xf numFmtId="164" fontId="29" fillId="11" borderId="1" xfId="0" applyNumberFormat="1" applyFont="1" applyFill="1" applyBorder="1" applyAlignment="1">
      <alignment horizontal="center" vertical="center" shrinkToFit="1"/>
    </xf>
    <xf numFmtId="14" fontId="29" fillId="11" borderId="1" xfId="0" applyNumberFormat="1" applyFont="1" applyFill="1" applyBorder="1" applyAlignment="1">
      <alignment horizontal="center" vertical="center" shrinkToFit="1"/>
    </xf>
    <xf numFmtId="164" fontId="28" fillId="2" borderId="1" xfId="1" applyNumberFormat="1" applyFont="1" applyFill="1" applyBorder="1" applyAlignment="1">
      <alignment horizontal="left" vertical="center" shrinkToFit="1"/>
    </xf>
    <xf numFmtId="164" fontId="8" fillId="9" borderId="1" xfId="1" applyNumberFormat="1" applyFont="1" applyFill="1" applyBorder="1" applyAlignment="1">
      <alignment horizontal="center" vertical="center" shrinkToFit="1"/>
    </xf>
    <xf numFmtId="164" fontId="8" fillId="2" borderId="1" xfId="1" applyNumberFormat="1" applyFont="1" applyFill="1" applyBorder="1" applyAlignment="1">
      <alignment horizontal="center" vertical="center" shrinkToFit="1"/>
    </xf>
    <xf numFmtId="9" fontId="28" fillId="2" borderId="1" xfId="1" applyNumberFormat="1" applyFont="1" applyFill="1" applyBorder="1" applyAlignment="1">
      <alignment horizontal="center" vertical="center" shrinkToFit="1"/>
    </xf>
    <xf numFmtId="164" fontId="28" fillId="9"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8" fillId="2" borderId="1" xfId="1" applyFont="1" applyFill="1" applyBorder="1" applyAlignment="1">
      <alignment horizontal="left" vertical="center" shrinkToFit="1"/>
    </xf>
    <xf numFmtId="164" fontId="8" fillId="2" borderId="1" xfId="1" applyNumberFormat="1" applyFont="1" applyFill="1" applyBorder="1" applyAlignment="1">
      <alignment horizontal="left" vertical="center" shrinkToFit="1"/>
    </xf>
    <xf numFmtId="164" fontId="8" fillId="2" borderId="1" xfId="1" quotePrefix="1" applyNumberFormat="1" applyFont="1" applyFill="1" applyBorder="1" applyAlignment="1">
      <alignment horizontal="left" vertical="center" shrinkToFit="1"/>
    </xf>
    <xf numFmtId="164" fontId="8" fillId="7" borderId="1" xfId="1" applyNumberFormat="1" applyFont="1" applyFill="1" applyBorder="1" applyAlignment="1">
      <alignment horizontal="left" vertical="center" shrinkToFit="1"/>
    </xf>
    <xf numFmtId="164" fontId="8" fillId="17"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4" fontId="8" fillId="2" borderId="1" xfId="1" applyNumberFormat="1" applyFont="1" applyFill="1" applyBorder="1" applyAlignment="1">
      <alignment vertical="center" shrinkToFit="1"/>
    </xf>
    <xf numFmtId="164" fontId="29" fillId="3" borderId="1" xfId="1" applyNumberFormat="1" applyFont="1" applyFill="1" applyBorder="1" applyAlignment="1">
      <alignment horizontal="left" vertical="center" shrinkToFit="1"/>
    </xf>
    <xf numFmtId="164" fontId="28" fillId="3" borderId="1" xfId="1" applyNumberFormat="1" applyFont="1" applyFill="1" applyBorder="1" applyAlignment="1">
      <alignment horizontal="left" vertical="center" shrinkToFit="1"/>
    </xf>
    <xf numFmtId="0" fontId="72" fillId="2" borderId="1" xfId="17" applyFont="1" applyFill="1" applyBorder="1"/>
    <xf numFmtId="2" fontId="8" fillId="0" borderId="1" xfId="1" applyNumberFormat="1" applyFont="1" applyBorder="1" applyAlignment="1">
      <alignment horizontal="center" vertical="center"/>
    </xf>
    <xf numFmtId="164" fontId="68" fillId="12" borderId="1" xfId="1" applyNumberFormat="1" applyFont="1" applyFill="1" applyBorder="1"/>
    <xf numFmtId="164" fontId="37" fillId="2" borderId="1" xfId="1" applyNumberFormat="1" applyFont="1" applyFill="1" applyBorder="1" applyAlignment="1">
      <alignment horizontal="center" vertical="center" wrapText="1"/>
    </xf>
    <xf numFmtId="164" fontId="4" fillId="2" borderId="1" xfId="1" applyNumberFormat="1" applyFont="1" applyFill="1" applyBorder="1" applyAlignment="1">
      <alignment vertical="center"/>
    </xf>
    <xf numFmtId="164" fontId="66" fillId="12" borderId="0" xfId="1" applyNumberFormat="1" applyFont="1" applyFill="1" applyAlignment="1">
      <alignment horizontal="center" vertical="center"/>
    </xf>
    <xf numFmtId="43" fontId="37" fillId="2" borderId="1" xfId="1" applyFont="1" applyFill="1" applyBorder="1" applyAlignment="1">
      <alignment horizontal="center" vertical="center" wrapText="1"/>
    </xf>
    <xf numFmtId="164" fontId="37" fillId="7" borderId="1" xfId="1" applyNumberFormat="1" applyFont="1" applyFill="1" applyBorder="1" applyAlignment="1">
      <alignment horizontal="center" vertical="center" wrapText="1"/>
    </xf>
    <xf numFmtId="0" fontId="37" fillId="2" borderId="1" xfId="1" applyNumberFormat="1" applyFont="1" applyFill="1" applyBorder="1" applyAlignment="1">
      <alignment horizontal="center" vertical="center" wrapText="1"/>
    </xf>
    <xf numFmtId="164" fontId="37" fillId="17" borderId="1" xfId="1" applyNumberFormat="1" applyFont="1" applyFill="1" applyBorder="1" applyAlignment="1">
      <alignment vertical="center" wrapText="1"/>
    </xf>
    <xf numFmtId="164" fontId="37" fillId="9" borderId="1" xfId="1" applyNumberFormat="1" applyFont="1" applyFill="1" applyBorder="1" applyAlignment="1">
      <alignment vertical="center" wrapText="1"/>
    </xf>
    <xf numFmtId="43" fontId="37" fillId="2" borderId="1" xfId="1" applyFont="1" applyFill="1" applyBorder="1" applyAlignment="1">
      <alignment vertical="center" wrapText="1"/>
    </xf>
    <xf numFmtId="164" fontId="37" fillId="2" borderId="1" xfId="1" applyNumberFormat="1" applyFont="1" applyFill="1" applyBorder="1" applyAlignment="1">
      <alignment vertical="center" wrapText="1"/>
    </xf>
    <xf numFmtId="49" fontId="37" fillId="7" borderId="1" xfId="1" applyNumberFormat="1" applyFont="1" applyFill="1" applyBorder="1" applyAlignment="1">
      <alignment horizontal="center" vertical="center" wrapText="1"/>
    </xf>
    <xf numFmtId="49" fontId="37" fillId="2" borderId="1" xfId="1" applyNumberFormat="1" applyFont="1" applyFill="1" applyBorder="1" applyAlignment="1">
      <alignment horizontal="center" vertical="center" wrapText="1"/>
    </xf>
    <xf numFmtId="164" fontId="37" fillId="17" borderId="1" xfId="1" applyNumberFormat="1" applyFont="1" applyFill="1" applyBorder="1" applyAlignment="1">
      <alignment horizontal="center" vertical="center" wrapText="1"/>
    </xf>
    <xf numFmtId="164" fontId="8" fillId="2" borderId="1" xfId="1" applyNumberFormat="1" applyFont="1" applyFill="1" applyBorder="1" applyAlignment="1">
      <alignment vertical="center"/>
    </xf>
    <xf numFmtId="164" fontId="8" fillId="2" borderId="1" xfId="1" applyNumberFormat="1" applyFont="1" applyFill="1" applyBorder="1" applyAlignment="1">
      <alignment vertical="center" wrapText="1"/>
    </xf>
    <xf numFmtId="164" fontId="28" fillId="2" borderId="1" xfId="1" applyNumberFormat="1" applyFont="1" applyFill="1" applyBorder="1" applyAlignment="1">
      <alignment horizontal="center" vertical="center" wrapText="1"/>
    </xf>
    <xf numFmtId="164" fontId="28" fillId="2" borderId="1" xfId="1" applyNumberFormat="1" applyFont="1" applyFill="1" applyBorder="1" applyAlignment="1">
      <alignment vertical="center" wrapText="1"/>
    </xf>
    <xf numFmtId="0" fontId="37" fillId="2" borderId="1" xfId="1" applyNumberFormat="1" applyFont="1" applyFill="1" applyBorder="1" applyAlignment="1">
      <alignment vertical="center" wrapText="1"/>
    </xf>
    <xf numFmtId="164" fontId="8" fillId="13" borderId="1" xfId="1" applyNumberFormat="1" applyFont="1" applyFill="1" applyBorder="1" applyAlignment="1">
      <alignment vertical="center" wrapText="1"/>
    </xf>
    <xf numFmtId="43" fontId="8" fillId="2" borderId="1" xfId="1" applyFont="1" applyFill="1" applyBorder="1" applyAlignment="1">
      <alignment vertical="center" wrapText="1"/>
    </xf>
    <xf numFmtId="164" fontId="36" fillId="2" borderId="1" xfId="1" applyNumberFormat="1" applyFont="1" applyFill="1" applyBorder="1" applyAlignment="1">
      <alignment vertical="center" wrapText="1"/>
    </xf>
    <xf numFmtId="164" fontId="4" fillId="2" borderId="1" xfId="1" applyNumberFormat="1" applyFont="1" applyFill="1" applyBorder="1" applyAlignment="1">
      <alignment vertical="center" wrapText="1"/>
    </xf>
    <xf numFmtId="2" fontId="71" fillId="2" borderId="1" xfId="1" applyNumberFormat="1" applyFont="1" applyFill="1" applyBorder="1" applyAlignment="1">
      <alignment horizontal="center" vertical="center" wrapText="1"/>
    </xf>
    <xf numFmtId="164" fontId="41" fillId="2" borderId="0" xfId="1" applyNumberFormat="1" applyFont="1" applyFill="1" applyBorder="1" applyAlignment="1">
      <alignment horizontal="left" vertical="center" shrinkToFit="1"/>
    </xf>
    <xf numFmtId="1" fontId="12" fillId="3" borderId="5" xfId="11" applyNumberFormat="1" applyFont="1" applyFill="1" applyBorder="1" applyAlignment="1">
      <alignment horizontal="center" vertical="center"/>
    </xf>
    <xf numFmtId="0" fontId="12" fillId="3" borderId="5" xfId="11" applyNumberFormat="1" applyFont="1" applyFill="1" applyBorder="1" applyAlignment="1">
      <alignment horizontal="center" vertical="center"/>
    </xf>
    <xf numFmtId="3" fontId="12" fillId="3" borderId="5" xfId="11" applyNumberFormat="1" applyFont="1" applyFill="1" applyBorder="1" applyAlignment="1">
      <alignment horizontal="right" vertical="center"/>
    </xf>
    <xf numFmtId="167" fontId="10" fillId="4" borderId="8" xfId="11" applyNumberFormat="1" applyFont="1" applyFill="1" applyBorder="1" applyAlignment="1">
      <alignment horizontal="center" vertical="center"/>
    </xf>
    <xf numFmtId="3" fontId="10" fillId="3" borderId="5" xfId="11" applyNumberFormat="1" applyFont="1" applyFill="1" applyBorder="1" applyAlignment="1">
      <alignment horizontal="right" vertical="center"/>
    </xf>
    <xf numFmtId="43" fontId="79" fillId="0" borderId="0" xfId="1" applyFont="1"/>
    <xf numFmtId="164" fontId="31" fillId="0" borderId="0" xfId="0" applyNumberFormat="1" applyFont="1"/>
    <xf numFmtId="164" fontId="17" fillId="2" borderId="0" xfId="1" applyNumberFormat="1" applyFont="1" applyFill="1" applyAlignment="1">
      <alignment vertical="center"/>
    </xf>
    <xf numFmtId="164" fontId="8" fillId="0" borderId="0" xfId="1" applyNumberFormat="1" applyFont="1"/>
    <xf numFmtId="164" fontId="8" fillId="0" borderId="0" xfId="0" applyNumberFormat="1" applyFont="1"/>
    <xf numFmtId="1" fontId="14" fillId="0" borderId="3" xfId="7" applyNumberFormat="1" applyFont="1" applyBorder="1" applyAlignment="1">
      <alignment horizontal="center" vertical="center" wrapText="1"/>
    </xf>
    <xf numFmtId="164" fontId="17" fillId="2" borderId="0" xfId="2" applyNumberFormat="1" applyFont="1" applyFill="1" applyAlignment="1">
      <alignment vertical="center"/>
    </xf>
    <xf numFmtId="164" fontId="80" fillId="0" borderId="0" xfId="0" applyNumberFormat="1" applyFont="1"/>
    <xf numFmtId="164" fontId="81" fillId="0" borderId="0" xfId="0" applyNumberFormat="1" applyFont="1"/>
    <xf numFmtId="164" fontId="40" fillId="2" borderId="0" xfId="1" applyNumberFormat="1" applyFont="1" applyFill="1" applyAlignment="1">
      <alignment horizontal="center" vertical="center"/>
    </xf>
    <xf numFmtId="164" fontId="78" fillId="2" borderId="0" xfId="1" applyNumberFormat="1" applyFont="1" applyFill="1" applyAlignment="1">
      <alignment horizontal="center"/>
    </xf>
    <xf numFmtId="164" fontId="21" fillId="2" borderId="0" xfId="1" applyNumberFormat="1" applyFont="1" applyFill="1" applyAlignment="1">
      <alignment vertical="center"/>
    </xf>
    <xf numFmtId="0" fontId="3" fillId="2" borderId="0" xfId="2" applyFont="1" applyFill="1" applyAlignment="1">
      <alignment vertical="center"/>
    </xf>
    <xf numFmtId="0" fontId="84" fillId="2" borderId="0" xfId="2" applyFont="1" applyFill="1" applyAlignment="1">
      <alignment vertical="center"/>
    </xf>
    <xf numFmtId="164" fontId="85" fillId="2" borderId="0" xfId="1" applyNumberFormat="1" applyFont="1" applyFill="1" applyAlignment="1">
      <alignment horizontal="center" vertical="center"/>
    </xf>
    <xf numFmtId="1" fontId="70" fillId="2" borderId="1" xfId="0" applyNumberFormat="1" applyFont="1" applyFill="1" applyBorder="1" applyAlignment="1">
      <alignment horizontal="center" vertical="center" shrinkToFit="1"/>
    </xf>
    <xf numFmtId="164" fontId="8" fillId="2" borderId="1" xfId="1" applyNumberFormat="1" applyFont="1" applyFill="1" applyBorder="1" applyAlignment="1">
      <alignment horizontal="center" vertical="center" wrapText="1"/>
    </xf>
    <xf numFmtId="43" fontId="32" fillId="2" borderId="0" xfId="2" applyNumberFormat="1" applyFont="1" applyFill="1" applyAlignment="1">
      <alignment vertical="center"/>
    </xf>
    <xf numFmtId="164" fontId="82" fillId="2" borderId="0" xfId="1" applyNumberFormat="1" applyFont="1" applyFill="1" applyAlignment="1">
      <alignment vertical="center"/>
    </xf>
    <xf numFmtId="3" fontId="6" fillId="0" borderId="0" xfId="0" applyNumberFormat="1" applyFont="1"/>
    <xf numFmtId="0" fontId="85" fillId="2" borderId="0" xfId="0" applyFont="1" applyFill="1" applyAlignment="1">
      <alignment horizontal="center" vertical="center"/>
    </xf>
    <xf numFmtId="0" fontId="86" fillId="0" borderId="0" xfId="0" applyFont="1" applyAlignment="1">
      <alignment horizontal="center" vertical="center"/>
    </xf>
    <xf numFmtId="164" fontId="85" fillId="2" borderId="0" xfId="1" applyNumberFormat="1" applyFont="1" applyFill="1" applyAlignment="1">
      <alignment vertical="center"/>
    </xf>
    <xf numFmtId="0" fontId="85" fillId="2" borderId="0" xfId="1" applyNumberFormat="1" applyFont="1" applyFill="1" applyAlignment="1">
      <alignment vertical="center"/>
    </xf>
    <xf numFmtId="43" fontId="85" fillId="2" borderId="0" xfId="1" applyFont="1" applyFill="1" applyAlignment="1">
      <alignment horizontal="center" vertical="center"/>
    </xf>
    <xf numFmtId="43" fontId="85" fillId="2" borderId="0" xfId="1" applyFont="1" applyFill="1" applyAlignment="1">
      <alignment vertical="center"/>
    </xf>
    <xf numFmtId="0" fontId="87" fillId="0" borderId="0" xfId="0" applyFont="1" applyAlignment="1">
      <alignment vertical="center"/>
    </xf>
    <xf numFmtId="0" fontId="88" fillId="2" borderId="0" xfId="0" applyFont="1" applyFill="1" applyAlignment="1">
      <alignment horizontal="center" vertical="center"/>
    </xf>
    <xf numFmtId="164" fontId="88" fillId="2" borderId="0" xfId="1" applyNumberFormat="1" applyFont="1" applyFill="1" applyAlignment="1">
      <alignment horizontal="center" vertical="center"/>
    </xf>
    <xf numFmtId="164" fontId="88" fillId="2" borderId="0" xfId="1" applyNumberFormat="1" applyFont="1" applyFill="1" applyAlignment="1">
      <alignment vertical="center"/>
    </xf>
    <xf numFmtId="0" fontId="88" fillId="2" borderId="0" xfId="1" applyNumberFormat="1" applyFont="1" applyFill="1" applyAlignment="1">
      <alignment vertical="center"/>
    </xf>
    <xf numFmtId="43" fontId="88" fillId="2" borderId="0" xfId="1" applyFont="1" applyFill="1" applyAlignment="1">
      <alignment horizontal="center" vertical="center"/>
    </xf>
    <xf numFmtId="0" fontId="88" fillId="2" borderId="0" xfId="0" applyFont="1" applyFill="1" applyAlignment="1">
      <alignment vertical="center"/>
    </xf>
    <xf numFmtId="2" fontId="89" fillId="0" borderId="0" xfId="1" applyNumberFormat="1" applyFont="1" applyAlignment="1">
      <alignment vertical="center"/>
    </xf>
    <xf numFmtId="1" fontId="90" fillId="2" borderId="1" xfId="0" applyNumberFormat="1" applyFont="1" applyFill="1" applyBorder="1" applyAlignment="1">
      <alignment horizontal="center" vertical="center" shrinkToFit="1"/>
    </xf>
    <xf numFmtId="164" fontId="90" fillId="2" borderId="1" xfId="0" applyNumberFormat="1" applyFont="1" applyFill="1" applyBorder="1" applyAlignment="1">
      <alignment horizontal="left" vertical="center" shrinkToFit="1"/>
    </xf>
    <xf numFmtId="164" fontId="74" fillId="3" borderId="1" xfId="1" applyNumberFormat="1" applyFont="1" applyFill="1" applyBorder="1" applyAlignment="1">
      <alignment horizontal="left" vertical="center" shrinkToFit="1"/>
    </xf>
    <xf numFmtId="43" fontId="74" fillId="3" borderId="1" xfId="1" applyFont="1" applyFill="1" applyBorder="1" applyAlignment="1">
      <alignment horizontal="left" vertical="center" shrinkToFit="1"/>
    </xf>
    <xf numFmtId="0" fontId="8" fillId="0" borderId="1" xfId="0" applyFont="1" applyBorder="1" applyAlignment="1">
      <alignment horizontal="center" vertical="center"/>
    </xf>
    <xf numFmtId="164" fontId="4" fillId="3" borderId="1" xfId="1" applyNumberFormat="1" applyFont="1" applyFill="1" applyBorder="1" applyAlignment="1">
      <alignment horizontal="left" vertical="center" shrinkToFit="1"/>
    </xf>
    <xf numFmtId="0" fontId="28" fillId="5" borderId="1" xfId="0" applyFont="1" applyFill="1" applyBorder="1" applyAlignment="1">
      <alignment horizontal="center" vertical="center"/>
    </xf>
    <xf numFmtId="164" fontId="28"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8" fillId="3" borderId="2" xfId="0" applyFont="1" applyFill="1" applyBorder="1" applyAlignment="1">
      <alignment horizontal="center" vertical="center" shrinkToFit="1"/>
    </xf>
    <xf numFmtId="164" fontId="29" fillId="3" borderId="2" xfId="0" applyNumberFormat="1" applyFont="1" applyFill="1" applyBorder="1" applyAlignment="1">
      <alignment horizontal="left" vertical="center" shrinkToFit="1"/>
    </xf>
    <xf numFmtId="1" fontId="75" fillId="2" borderId="1" xfId="0" applyNumberFormat="1" applyFont="1" applyFill="1" applyBorder="1" applyAlignment="1">
      <alignment horizontal="center" vertical="center" shrinkToFit="1"/>
    </xf>
    <xf numFmtId="164" fontId="28" fillId="0" borderId="1" xfId="0" applyNumberFormat="1" applyFont="1" applyBorder="1" applyAlignment="1">
      <alignment horizontal="left" vertical="center" shrinkToFit="1"/>
    </xf>
    <xf numFmtId="164" fontId="8" fillId="0" borderId="1" xfId="0" applyNumberFormat="1" applyFont="1" applyBorder="1" applyAlignment="1">
      <alignment horizontal="left" vertical="center" shrinkToFit="1"/>
    </xf>
    <xf numFmtId="49" fontId="28" fillId="0" borderId="1" xfId="0" applyNumberFormat="1" applyFont="1" applyBorder="1" applyAlignment="1">
      <alignment horizontal="center" vertical="center"/>
    </xf>
    <xf numFmtId="0" fontId="28" fillId="0" borderId="1" xfId="0" applyFont="1" applyBorder="1" applyAlignment="1">
      <alignment vertical="center"/>
    </xf>
    <xf numFmtId="0" fontId="42" fillId="2" borderId="0" xfId="0" applyFont="1" applyFill="1" applyAlignment="1">
      <alignment horizontal="center" vertical="center"/>
    </xf>
    <xf numFmtId="0" fontId="41" fillId="0" borderId="0" xfId="0" applyFont="1" applyAlignment="1">
      <alignment horizontal="center" vertical="center"/>
    </xf>
    <xf numFmtId="0" fontId="41" fillId="0" borderId="0" xfId="0" applyFont="1" applyAlignment="1">
      <alignment vertical="center"/>
    </xf>
    <xf numFmtId="164" fontId="6" fillId="0" borderId="0" xfId="0" applyNumberFormat="1" applyFont="1" applyAlignment="1">
      <alignment vertical="center"/>
    </xf>
    <xf numFmtId="164" fontId="41" fillId="0" borderId="0" xfId="1" applyNumberFormat="1" applyFont="1" applyFill="1" applyAlignment="1">
      <alignment vertical="center"/>
    </xf>
    <xf numFmtId="43" fontId="41" fillId="0" borderId="0" xfId="1" applyFont="1" applyFill="1" applyAlignment="1">
      <alignment vertical="center"/>
    </xf>
    <xf numFmtId="43" fontId="41" fillId="0" borderId="0" xfId="1" applyFont="1" applyFill="1" applyAlignment="1">
      <alignment horizontal="center" vertical="center"/>
    </xf>
    <xf numFmtId="43" fontId="42" fillId="0" borderId="0" xfId="1" applyFont="1" applyFill="1" applyAlignment="1">
      <alignment vertical="center"/>
    </xf>
    <xf numFmtId="164" fontId="42" fillId="2" borderId="0" xfId="1" applyNumberFormat="1" applyFont="1" applyFill="1" applyAlignment="1">
      <alignment vertical="center"/>
    </xf>
    <xf numFmtId="164" fontId="67" fillId="2" borderId="0" xfId="1" applyNumberFormat="1" applyFont="1" applyFill="1" applyAlignment="1">
      <alignment vertical="center"/>
    </xf>
    <xf numFmtId="164" fontId="33" fillId="2" borderId="0" xfId="1" applyNumberFormat="1" applyFont="1" applyFill="1" applyAlignment="1">
      <alignment horizontal="center" vertical="center"/>
    </xf>
    <xf numFmtId="164" fontId="42" fillId="2" borderId="0" xfId="1" applyNumberFormat="1" applyFont="1" applyFill="1" applyAlignment="1">
      <alignment horizontal="center" vertical="center"/>
    </xf>
    <xf numFmtId="0" fontId="42" fillId="2" borderId="0" xfId="1" applyNumberFormat="1" applyFont="1" applyFill="1" applyAlignment="1">
      <alignment vertical="center"/>
    </xf>
    <xf numFmtId="43" fontId="42" fillId="2" borderId="0" xfId="1" applyFont="1" applyFill="1" applyAlignment="1">
      <alignment horizontal="center" vertical="center"/>
    </xf>
    <xf numFmtId="43" fontId="42" fillId="2" borderId="0" xfId="1" applyFont="1" applyFill="1" applyAlignment="1">
      <alignment vertical="center"/>
    </xf>
    <xf numFmtId="0" fontId="41" fillId="2" borderId="0" xfId="0" applyFont="1" applyFill="1"/>
    <xf numFmtId="49" fontId="8" fillId="5"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4" fontId="10" fillId="0" borderId="0" xfId="1" applyNumberFormat="1" applyFont="1" applyAlignment="1">
      <alignment horizontal="center"/>
    </xf>
    <xf numFmtId="0" fontId="10" fillId="0" borderId="0" xfId="0" applyFont="1" applyAlignment="1">
      <alignment horizontal="center"/>
    </xf>
    <xf numFmtId="164" fontId="12" fillId="0" borderId="0" xfId="1" applyNumberFormat="1" applyFont="1"/>
    <xf numFmtId="0" fontId="10" fillId="0" borderId="12" xfId="0" applyFont="1" applyBorder="1"/>
    <xf numFmtId="0" fontId="10" fillId="0" borderId="13" xfId="0" applyFont="1" applyBorder="1"/>
    <xf numFmtId="165" fontId="70" fillId="16" borderId="1" xfId="0" applyNumberFormat="1" applyFont="1" applyFill="1" applyBorder="1" applyAlignment="1">
      <alignment horizontal="left" vertical="center"/>
    </xf>
    <xf numFmtId="165" fontId="70" fillId="10" borderId="1" xfId="0" applyNumberFormat="1" applyFont="1" applyFill="1" applyBorder="1" applyAlignment="1">
      <alignment horizontal="center" vertical="center"/>
    </xf>
    <xf numFmtId="164" fontId="70" fillId="10" borderId="1" xfId="0" applyNumberFormat="1" applyFont="1" applyFill="1" applyBorder="1" applyAlignment="1">
      <alignment horizontal="center" vertical="center" shrinkToFit="1"/>
    </xf>
    <xf numFmtId="43" fontId="70" fillId="10" borderId="1" xfId="1" applyFont="1" applyFill="1" applyBorder="1" applyAlignment="1">
      <alignment horizontal="center" vertical="center" shrinkToFit="1"/>
    </xf>
    <xf numFmtId="0" fontId="70" fillId="16" borderId="1" xfId="0" applyFont="1" applyFill="1" applyBorder="1" applyAlignment="1">
      <alignment horizontal="left" vertical="center"/>
    </xf>
    <xf numFmtId="164" fontId="70" fillId="9" borderId="1" xfId="0" applyNumberFormat="1" applyFont="1" applyFill="1" applyBorder="1" applyAlignment="1">
      <alignment horizontal="left" vertical="center" shrinkToFit="1"/>
    </xf>
    <xf numFmtId="164" fontId="70" fillId="11" borderId="1" xfId="1" applyNumberFormat="1" applyFont="1" applyFill="1" applyBorder="1" applyAlignment="1">
      <alignment horizontal="left" vertical="center" shrinkToFit="1"/>
    </xf>
    <xf numFmtId="164" fontId="70" fillId="9" borderId="1" xfId="0" applyNumberFormat="1" applyFont="1" applyFill="1" applyBorder="1" applyAlignment="1">
      <alignment horizontal="center" vertical="center" shrinkToFit="1"/>
    </xf>
    <xf numFmtId="43" fontId="70" fillId="9" borderId="1" xfId="1" applyFont="1" applyFill="1" applyBorder="1" applyAlignment="1">
      <alignment horizontal="center" vertical="center" shrinkToFit="1"/>
    </xf>
    <xf numFmtId="0" fontId="73" fillId="9" borderId="1" xfId="0" applyFont="1" applyFill="1" applyBorder="1" applyAlignment="1">
      <alignment horizontal="center" vertical="center"/>
    </xf>
    <xf numFmtId="0" fontId="73" fillId="9" borderId="1" xfId="0" applyFont="1" applyFill="1" applyBorder="1" applyAlignment="1">
      <alignment horizontal="left" vertical="center" indent="1"/>
    </xf>
    <xf numFmtId="164" fontId="90" fillId="11" borderId="1" xfId="0" applyNumberFormat="1" applyFont="1" applyFill="1" applyBorder="1" applyAlignment="1">
      <alignment horizontal="left" vertical="center" shrinkToFit="1"/>
    </xf>
    <xf numFmtId="164" fontId="90" fillId="11" borderId="1" xfId="0" applyNumberFormat="1" applyFont="1" applyFill="1" applyBorder="1" applyAlignment="1">
      <alignment horizontal="center" vertical="center" shrinkToFit="1"/>
    </xf>
    <xf numFmtId="164" fontId="74" fillId="11" borderId="1" xfId="1" applyNumberFormat="1" applyFont="1" applyFill="1" applyBorder="1" applyAlignment="1">
      <alignment horizontal="left" vertical="center" shrinkToFit="1"/>
    </xf>
    <xf numFmtId="164" fontId="4" fillId="11" borderId="1" xfId="1" applyNumberFormat="1" applyFont="1" applyFill="1" applyBorder="1" applyAlignment="1">
      <alignment horizontal="left" vertical="center" shrinkToFit="1"/>
    </xf>
    <xf numFmtId="43" fontId="4" fillId="11" borderId="1" xfId="1" applyFont="1" applyFill="1" applyBorder="1" applyAlignment="1">
      <alignment horizontal="left" vertical="center" shrinkToFit="1"/>
    </xf>
    <xf numFmtId="1" fontId="70" fillId="9" borderId="1" xfId="0" applyNumberFormat="1" applyFont="1" applyFill="1" applyBorder="1" applyAlignment="1">
      <alignment horizontal="center" vertical="center" shrinkToFit="1"/>
    </xf>
    <xf numFmtId="165" fontId="76" fillId="0" borderId="1" xfId="0" applyNumberFormat="1" applyFont="1" applyBorder="1" applyAlignment="1">
      <alignment horizontal="center" vertical="center"/>
    </xf>
    <xf numFmtId="164" fontId="76" fillId="0" borderId="1" xfId="0" applyNumberFormat="1" applyFont="1" applyBorder="1" applyAlignment="1">
      <alignment horizontal="center" vertical="center" shrinkToFit="1"/>
    </xf>
    <xf numFmtId="0" fontId="4" fillId="16" borderId="1" xfId="0" applyFont="1" applyFill="1" applyBorder="1" applyAlignment="1">
      <alignment horizontal="left" vertical="center"/>
    </xf>
    <xf numFmtId="164" fontId="74" fillId="11" borderId="1" xfId="0" applyNumberFormat="1" applyFont="1" applyFill="1" applyBorder="1" applyAlignment="1">
      <alignment horizontal="left" vertical="center" shrinkToFit="1"/>
    </xf>
    <xf numFmtId="164" fontId="74" fillId="11" borderId="1" xfId="0" applyNumberFormat="1" applyFont="1" applyFill="1" applyBorder="1" applyAlignment="1">
      <alignment horizontal="center" vertical="center" shrinkToFit="1"/>
    </xf>
    <xf numFmtId="164" fontId="4" fillId="9" borderId="1" xfId="0" applyNumberFormat="1" applyFont="1" applyFill="1" applyBorder="1" applyAlignment="1">
      <alignment horizontal="center" vertical="center" shrinkToFit="1"/>
    </xf>
    <xf numFmtId="1" fontId="4" fillId="9" borderId="1" xfId="0" applyNumberFormat="1" applyFont="1" applyFill="1" applyBorder="1" applyAlignment="1">
      <alignment horizontal="center" vertical="center" shrinkToFit="1"/>
    </xf>
    <xf numFmtId="0" fontId="74" fillId="5" borderId="1" xfId="0" applyFont="1" applyFill="1" applyBorder="1" applyAlignment="1">
      <alignment horizontal="left" vertical="center"/>
    </xf>
    <xf numFmtId="49" fontId="73" fillId="5" borderId="1" xfId="0" applyNumberFormat="1" applyFont="1" applyFill="1" applyBorder="1" applyAlignment="1">
      <alignment horizontal="center" vertical="center"/>
    </xf>
    <xf numFmtId="164" fontId="73" fillId="2" borderId="1" xfId="0" applyNumberFormat="1" applyFont="1" applyFill="1" applyBorder="1" applyAlignment="1">
      <alignment horizontal="left" vertical="center" wrapText="1" shrinkToFit="1"/>
    </xf>
    <xf numFmtId="1" fontId="14" fillId="3" borderId="11"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4" fontId="103" fillId="2" borderId="0" xfId="1" applyNumberFormat="1" applyFont="1" applyFill="1" applyAlignment="1">
      <alignment vertical="center"/>
    </xf>
    <xf numFmtId="164" fontId="104" fillId="2" borderId="0" xfId="1" applyNumberFormat="1" applyFont="1" applyFill="1" applyAlignment="1">
      <alignment vertical="center"/>
    </xf>
    <xf numFmtId="0" fontId="105" fillId="0" borderId="0" xfId="0" applyFont="1"/>
    <xf numFmtId="0" fontId="77" fillId="0" borderId="0" xfId="0" applyFont="1"/>
    <xf numFmtId="3" fontId="41" fillId="0" borderId="0" xfId="0" applyNumberFormat="1" applyFont="1"/>
    <xf numFmtId="164" fontId="78" fillId="2" borderId="0" xfId="1" applyNumberFormat="1" applyFont="1" applyFill="1" applyAlignment="1">
      <alignment horizontal="left"/>
    </xf>
    <xf numFmtId="0" fontId="93" fillId="0" borderId="1" xfId="0" applyFont="1" applyBorder="1" applyAlignment="1">
      <alignment vertical="center"/>
    </xf>
    <xf numFmtId="0" fontId="94" fillId="2" borderId="1" xfId="0" applyFont="1" applyFill="1" applyBorder="1" applyAlignment="1">
      <alignment vertical="center"/>
    </xf>
    <xf numFmtId="0" fontId="93" fillId="0" borderId="1" xfId="0" applyFont="1" applyBorder="1" applyAlignment="1">
      <alignment horizontal="center" vertical="center"/>
    </xf>
    <xf numFmtId="0" fontId="95" fillId="0" borderId="1" xfId="0" applyFont="1" applyBorder="1" applyAlignment="1">
      <alignment vertical="center"/>
    </xf>
    <xf numFmtId="0" fontId="96" fillId="0" borderId="1" xfId="0" applyFont="1" applyBorder="1" applyAlignment="1">
      <alignment vertical="center"/>
    </xf>
    <xf numFmtId="0" fontId="97" fillId="0" borderId="1" xfId="0" applyFont="1" applyBorder="1" applyAlignment="1">
      <alignment vertical="center"/>
    </xf>
    <xf numFmtId="0" fontId="98" fillId="0" borderId="1" xfId="0" applyFont="1" applyBorder="1" applyAlignment="1">
      <alignment vertical="center"/>
    </xf>
    <xf numFmtId="0" fontId="99" fillId="0" borderId="1" xfId="0" applyFont="1" applyBorder="1" applyAlignment="1">
      <alignment vertical="center"/>
    </xf>
    <xf numFmtId="0" fontId="100" fillId="0" borderId="1" xfId="0" applyFont="1" applyBorder="1" applyAlignment="1">
      <alignment vertical="center"/>
    </xf>
    <xf numFmtId="0" fontId="101" fillId="0" borderId="1" xfId="0" applyFont="1" applyBorder="1" applyAlignment="1">
      <alignment vertical="center"/>
    </xf>
    <xf numFmtId="0" fontId="102" fillId="0" borderId="1" xfId="0" applyFont="1" applyBorder="1" applyAlignment="1">
      <alignment vertical="center"/>
    </xf>
    <xf numFmtId="164" fontId="102" fillId="0" borderId="1" xfId="1" applyNumberFormat="1" applyFont="1" applyBorder="1" applyAlignment="1">
      <alignment vertical="center"/>
    </xf>
    <xf numFmtId="0" fontId="93" fillId="0" borderId="0" xfId="0" applyFont="1" applyAlignment="1">
      <alignment vertical="center"/>
    </xf>
    <xf numFmtId="49" fontId="28" fillId="5" borderId="1" xfId="0" applyNumberFormat="1" applyFont="1" applyFill="1" applyBorder="1" applyAlignment="1">
      <alignment horizontal="center" vertical="center"/>
    </xf>
    <xf numFmtId="164" fontId="28" fillId="2" borderId="3" xfId="1" applyNumberFormat="1" applyFont="1" applyFill="1" applyBorder="1" applyAlignment="1">
      <alignment horizontal="left" vertical="center" shrinkToFit="1"/>
    </xf>
    <xf numFmtId="164" fontId="28" fillId="0" borderId="1" xfId="6" applyNumberFormat="1" applyFont="1" applyBorder="1" applyAlignment="1">
      <alignment vertical="center"/>
    </xf>
    <xf numFmtId="0" fontId="17" fillId="2" borderId="0" xfId="0" applyFont="1" applyFill="1"/>
    <xf numFmtId="173" fontId="10" fillId="2" borderId="0" xfId="1" applyNumberFormat="1" applyFont="1" applyFill="1"/>
    <xf numFmtId="43" fontId="17" fillId="2" borderId="0" xfId="1" applyFont="1" applyFill="1"/>
    <xf numFmtId="164" fontId="53" fillId="0" borderId="0" xfId="1" applyNumberFormat="1" applyFont="1"/>
    <xf numFmtId="0" fontId="53" fillId="0" borderId="0" xfId="0" applyFont="1"/>
    <xf numFmtId="173" fontId="9" fillId="14" borderId="1" xfId="1" applyNumberFormat="1" applyFont="1" applyFill="1" applyBorder="1" applyAlignment="1">
      <alignment horizontal="center" vertical="center" wrapText="1"/>
    </xf>
    <xf numFmtId="173" fontId="9" fillId="7" borderId="1" xfId="1" applyNumberFormat="1" applyFont="1" applyFill="1" applyBorder="1" applyAlignment="1">
      <alignment horizontal="center" vertical="center" wrapText="1"/>
    </xf>
    <xf numFmtId="43" fontId="91" fillId="15" borderId="1" xfId="1" applyFont="1" applyFill="1" applyBorder="1" applyAlignment="1">
      <alignment horizontal="center" vertical="center" wrapText="1"/>
    </xf>
    <xf numFmtId="0" fontId="14" fillId="14" borderId="2" xfId="2" applyFont="1" applyFill="1" applyBorder="1" applyAlignment="1">
      <alignment horizontal="center" vertical="center"/>
    </xf>
    <xf numFmtId="164" fontId="14" fillId="14" borderId="2" xfId="1" applyNumberFormat="1" applyFont="1" applyFill="1" applyBorder="1" applyAlignment="1">
      <alignment horizontal="center" vertical="center" wrapText="1"/>
    </xf>
    <xf numFmtId="173" fontId="9" fillId="14" borderId="2" xfId="1" applyNumberFormat="1" applyFont="1" applyFill="1" applyBorder="1" applyAlignment="1">
      <alignment horizontal="center" vertical="center" wrapText="1"/>
    </xf>
    <xf numFmtId="173" fontId="9" fillId="7" borderId="2" xfId="1"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shrinkToFit="1"/>
    </xf>
    <xf numFmtId="164" fontId="14" fillId="2" borderId="9" xfId="0" applyNumberFormat="1" applyFont="1" applyFill="1" applyBorder="1" applyAlignment="1">
      <alignment horizontal="left" vertical="center" shrinkToFit="1"/>
    </xf>
    <xf numFmtId="164" fontId="106" fillId="2" borderId="9" xfId="0" applyNumberFormat="1" applyFont="1" applyFill="1" applyBorder="1" applyAlignment="1">
      <alignment horizontal="left" vertical="center" shrinkToFit="1"/>
    </xf>
    <xf numFmtId="173" fontId="12" fillId="2" borderId="9" xfId="1" applyNumberFormat="1" applyFont="1" applyFill="1" applyBorder="1"/>
    <xf numFmtId="173" fontId="12" fillId="7" borderId="9" xfId="1" applyNumberFormat="1" applyFont="1" applyFill="1" applyBorder="1"/>
    <xf numFmtId="43" fontId="12" fillId="2" borderId="9" xfId="1" applyFont="1" applyFill="1" applyBorder="1"/>
    <xf numFmtId="0" fontId="107" fillId="5" borderId="1" xfId="0" applyFont="1" applyFill="1" applyBorder="1" applyAlignment="1">
      <alignment horizontal="center" vertical="center"/>
    </xf>
    <xf numFmtId="164" fontId="107" fillId="2" borderId="1" xfId="0" applyNumberFormat="1" applyFont="1" applyFill="1" applyBorder="1" applyAlignment="1">
      <alignment horizontal="left" vertical="center" shrinkToFit="1"/>
    </xf>
    <xf numFmtId="165" fontId="9" fillId="19" borderId="1" xfId="0" applyNumberFormat="1" applyFont="1" applyFill="1" applyBorder="1" applyAlignment="1">
      <alignment horizontal="center" vertical="center"/>
    </xf>
    <xf numFmtId="165" fontId="9" fillId="5" borderId="1" xfId="0" applyNumberFormat="1" applyFont="1" applyFill="1" applyBorder="1" applyAlignment="1">
      <alignment vertical="center"/>
    </xf>
    <xf numFmtId="173" fontId="9" fillId="19" borderId="1" xfId="1" applyNumberFormat="1" applyFont="1" applyFill="1" applyBorder="1" applyAlignment="1">
      <alignment horizontal="center" vertical="center" shrinkToFit="1"/>
    </xf>
    <xf numFmtId="43" fontId="9" fillId="19" borderId="1" xfId="1" applyFont="1" applyFill="1" applyBorder="1" applyAlignment="1">
      <alignment horizontal="center" vertical="center" shrinkToFit="1"/>
    </xf>
    <xf numFmtId="173" fontId="53" fillId="0" borderId="0" xfId="1" applyNumberFormat="1" applyFont="1"/>
    <xf numFmtId="173" fontId="53" fillId="0" borderId="0" xfId="0" applyNumberFormat="1" applyFont="1"/>
    <xf numFmtId="164" fontId="12" fillId="0" borderId="0" xfId="0" applyNumberFormat="1" applyFont="1" applyAlignment="1">
      <alignment vertical="center"/>
    </xf>
    <xf numFmtId="164" fontId="12" fillId="0" borderId="0" xfId="0" applyNumberFormat="1" applyFont="1"/>
    <xf numFmtId="43" fontId="8" fillId="2" borderId="1" xfId="1" applyFont="1" applyFill="1" applyBorder="1" applyAlignment="1">
      <alignment horizontal="left" vertical="center" wrapText="1"/>
    </xf>
    <xf numFmtId="0" fontId="8" fillId="0" borderId="1" xfId="0" applyFont="1" applyBorder="1" applyAlignment="1">
      <alignment horizontal="left" vertical="center" indent="1"/>
    </xf>
    <xf numFmtId="164" fontId="70" fillId="3" borderId="1" xfId="1" applyNumberFormat="1" applyFont="1" applyFill="1" applyBorder="1" applyAlignment="1">
      <alignment horizontal="left" vertical="center" shrinkToFit="1"/>
    </xf>
    <xf numFmtId="164" fontId="29" fillId="2" borderId="9" xfId="0" applyNumberFormat="1" applyFont="1" applyFill="1" applyBorder="1" applyAlignment="1">
      <alignment horizontal="left" vertical="center" shrinkToFit="1"/>
    </xf>
    <xf numFmtId="0" fontId="28" fillId="2" borderId="9" xfId="0" applyFont="1" applyFill="1" applyBorder="1" applyAlignment="1">
      <alignment horizontal="center" vertical="center" shrinkToFit="1"/>
    </xf>
    <xf numFmtId="164" fontId="29" fillId="2" borderId="1" xfId="0" applyNumberFormat="1" applyFont="1" applyFill="1" applyBorder="1" applyAlignment="1">
      <alignment horizontal="left" vertical="center" shrinkToFit="1"/>
    </xf>
    <xf numFmtId="0" fontId="28" fillId="2" borderId="1" xfId="0" applyFont="1" applyFill="1" applyBorder="1" applyAlignment="1">
      <alignment horizontal="center" vertical="center" shrinkToFit="1"/>
    </xf>
    <xf numFmtId="164" fontId="13" fillId="2" borderId="1" xfId="1" applyNumberFormat="1" applyFont="1" applyFill="1" applyBorder="1" applyAlignment="1">
      <alignment horizontal="left" vertical="center" shrinkToFit="1"/>
    </xf>
    <xf numFmtId="1" fontId="37" fillId="9" borderId="1" xfId="0" applyNumberFormat="1" applyFont="1" applyFill="1" applyBorder="1" applyAlignment="1">
      <alignment horizontal="center" vertical="center" shrinkToFit="1"/>
    </xf>
    <xf numFmtId="164" fontId="37" fillId="0" borderId="1" xfId="1" applyNumberFormat="1" applyFont="1" applyFill="1" applyBorder="1" applyAlignment="1">
      <alignment horizontal="left" vertical="center" shrinkToFit="1"/>
    </xf>
    <xf numFmtId="164" fontId="28" fillId="0" borderId="1" xfId="1" applyNumberFormat="1" applyFont="1" applyFill="1" applyBorder="1" applyAlignment="1">
      <alignment horizontal="left" vertical="center" shrinkToFit="1"/>
    </xf>
    <xf numFmtId="164" fontId="90" fillId="9" borderId="1" xfId="0" applyNumberFormat="1" applyFont="1" applyFill="1" applyBorder="1" applyAlignment="1">
      <alignment horizontal="left" vertical="center" shrinkToFit="1"/>
    </xf>
    <xf numFmtId="164" fontId="29" fillId="3" borderId="1" xfId="0" applyNumberFormat="1" applyFont="1" applyFill="1" applyBorder="1" applyAlignment="1">
      <alignment horizontal="left" vertical="center" shrinkToFit="1"/>
    </xf>
    <xf numFmtId="164" fontId="28" fillId="2" borderId="1" xfId="0" applyNumberFormat="1" applyFont="1" applyFill="1" applyBorder="1" applyAlignment="1">
      <alignment vertical="center" shrinkToFit="1"/>
    </xf>
    <xf numFmtId="43" fontId="74" fillId="11" borderId="1" xfId="1" applyFont="1" applyFill="1" applyBorder="1" applyAlignment="1">
      <alignment horizontal="left" vertical="center" shrinkToFit="1"/>
    </xf>
    <xf numFmtId="43" fontId="4" fillId="9" borderId="1" xfId="1" applyFont="1" applyFill="1" applyBorder="1" applyAlignment="1">
      <alignment horizontal="center" vertical="center" shrinkToFit="1"/>
    </xf>
    <xf numFmtId="43" fontId="76" fillId="0" borderId="1" xfId="1" applyFont="1" applyBorder="1" applyAlignment="1">
      <alignment horizontal="center" vertical="center" shrinkToFit="1"/>
    </xf>
    <xf numFmtId="164" fontId="81" fillId="2" borderId="1" xfId="0" applyNumberFormat="1" applyFont="1" applyFill="1" applyBorder="1" applyAlignment="1">
      <alignment horizontal="left" vertical="center" shrinkToFit="1"/>
    </xf>
    <xf numFmtId="164" fontId="28" fillId="2" borderId="1" xfId="0" applyNumberFormat="1" applyFont="1" applyFill="1" applyBorder="1" applyAlignment="1">
      <alignment horizontal="left" vertical="center" wrapText="1" shrinkToFit="1"/>
    </xf>
    <xf numFmtId="164" fontId="91" fillId="0" borderId="1" xfId="0" applyNumberFormat="1" applyFont="1" applyBorder="1" applyAlignment="1">
      <alignment horizontal="center" vertical="center" shrinkToFit="1"/>
    </xf>
    <xf numFmtId="0" fontId="63" fillId="0" borderId="1" xfId="0" applyFont="1" applyBorder="1" applyAlignment="1">
      <alignment horizontal="center" vertical="center"/>
    </xf>
    <xf numFmtId="164" fontId="63" fillId="0" borderId="7" xfId="1" applyNumberFormat="1" applyFont="1" applyBorder="1" applyAlignment="1">
      <alignment horizontal="center" vertical="center"/>
    </xf>
    <xf numFmtId="164" fontId="92" fillId="2" borderId="1" xfId="0" applyNumberFormat="1" applyFont="1" applyFill="1" applyBorder="1" applyAlignment="1">
      <alignment horizontal="center" vertical="center" shrinkToFit="1"/>
    </xf>
    <xf numFmtId="164" fontId="63" fillId="0" borderId="1" xfId="1" applyNumberFormat="1" applyFont="1" applyBorder="1" applyAlignment="1">
      <alignment horizontal="center" vertical="center"/>
    </xf>
    <xf numFmtId="0" fontId="63" fillId="0" borderId="13" xfId="0" applyFont="1" applyBorder="1" applyAlignment="1">
      <alignment horizontal="center" vertical="center"/>
    </xf>
    <xf numFmtId="0" fontId="63" fillId="0" borderId="0" xfId="0" applyFont="1" applyAlignment="1">
      <alignment horizontal="center" vertical="center"/>
    </xf>
    <xf numFmtId="164" fontId="9" fillId="0" borderId="1" xfId="7" applyNumberFormat="1" applyFont="1" applyBorder="1" applyAlignment="1">
      <alignment horizontal="center" vertical="center"/>
    </xf>
    <xf numFmtId="164" fontId="73" fillId="2" borderId="0" xfId="1" applyNumberFormat="1" applyFont="1" applyFill="1" applyAlignment="1">
      <alignment vertical="center"/>
    </xf>
    <xf numFmtId="164" fontId="14" fillId="3" borderId="1" xfId="7" applyNumberFormat="1" applyFont="1" applyFill="1" applyBorder="1" applyAlignment="1">
      <alignment horizontal="center" vertical="center"/>
    </xf>
    <xf numFmtId="43" fontId="70" fillId="11" borderId="1" xfId="1" applyFont="1" applyFill="1" applyBorder="1" applyAlignment="1">
      <alignment horizontal="left" vertical="center" shrinkToFit="1"/>
    </xf>
    <xf numFmtId="43" fontId="28" fillId="0" borderId="1" xfId="1" applyFont="1" applyFill="1" applyBorder="1" applyAlignment="1">
      <alignment horizontal="left" vertical="center" shrinkToFit="1"/>
    </xf>
    <xf numFmtId="0" fontId="28" fillId="0" borderId="1" xfId="0" applyFont="1" applyBorder="1" applyAlignment="1">
      <alignment horizontal="center" vertical="center"/>
    </xf>
    <xf numFmtId="1" fontId="70" fillId="9" borderId="1" xfId="0" applyNumberFormat="1" applyFont="1" applyFill="1" applyBorder="1" applyAlignment="1">
      <alignment horizontal="left" vertical="center" shrinkToFit="1"/>
    </xf>
    <xf numFmtId="14" fontId="28" fillId="0" borderId="1" xfId="1" applyNumberFormat="1" applyFont="1" applyFill="1" applyBorder="1" applyAlignment="1">
      <alignment horizontal="center" vertical="center" shrinkToFit="1"/>
    </xf>
    <xf numFmtId="164" fontId="4" fillId="9" borderId="1" xfId="1" applyNumberFormat="1" applyFont="1" applyFill="1" applyBorder="1" applyAlignment="1">
      <alignment horizontal="left" vertical="center" shrinkToFit="1"/>
    </xf>
    <xf numFmtId="0" fontId="8" fillId="5" borderId="3" xfId="0" applyFont="1" applyFill="1" applyBorder="1" applyAlignment="1">
      <alignment horizontal="center" vertical="center"/>
    </xf>
    <xf numFmtId="164" fontId="8" fillId="2" borderId="3" xfId="0" applyNumberFormat="1" applyFont="1" applyFill="1" applyBorder="1" applyAlignment="1">
      <alignment horizontal="left" vertical="center" shrinkToFit="1"/>
    </xf>
    <xf numFmtId="164" fontId="29" fillId="11" borderId="3" xfId="0" applyNumberFormat="1" applyFont="1" applyFill="1" applyBorder="1" applyAlignment="1">
      <alignment horizontal="left" vertical="center" shrinkToFit="1"/>
    </xf>
    <xf numFmtId="164" fontId="29" fillId="11" borderId="3" xfId="0" applyNumberFormat="1" applyFont="1" applyFill="1" applyBorder="1" applyAlignment="1">
      <alignment horizontal="center" vertical="center" shrinkToFit="1"/>
    </xf>
    <xf numFmtId="14" fontId="29" fillId="11" borderId="3" xfId="0" applyNumberFormat="1" applyFont="1" applyFill="1" applyBorder="1" applyAlignment="1">
      <alignment horizontal="center" vertical="center" shrinkToFit="1"/>
    </xf>
    <xf numFmtId="0" fontId="73" fillId="0" borderId="1" xfId="0" applyFont="1" applyBorder="1" applyAlignment="1">
      <alignment horizontal="center" vertical="center"/>
    </xf>
    <xf numFmtId="164" fontId="73" fillId="0" borderId="1" xfId="0" applyNumberFormat="1" applyFont="1" applyBorder="1" applyAlignment="1">
      <alignment horizontal="left" vertical="center" shrinkToFit="1"/>
    </xf>
    <xf numFmtId="1" fontId="64" fillId="9" borderId="1" xfId="0" applyNumberFormat="1" applyFont="1" applyFill="1" applyBorder="1" applyAlignment="1">
      <alignment horizontal="center" vertical="center" shrinkToFit="1"/>
    </xf>
    <xf numFmtId="0" fontId="74" fillId="16" borderId="1" xfId="0" applyFont="1" applyFill="1" applyBorder="1" applyAlignment="1">
      <alignment horizontal="left" vertical="center"/>
    </xf>
    <xf numFmtId="1" fontId="74" fillId="9" borderId="1" xfId="0" applyNumberFormat="1" applyFont="1" applyFill="1" applyBorder="1" applyAlignment="1">
      <alignment horizontal="center" vertical="center" shrinkToFit="1"/>
    </xf>
    <xf numFmtId="164" fontId="74" fillId="9" borderId="1" xfId="0" applyNumberFormat="1" applyFont="1" applyFill="1" applyBorder="1" applyAlignment="1">
      <alignment horizontal="center" vertical="center" shrinkToFit="1"/>
    </xf>
    <xf numFmtId="43" fontId="74" fillId="9" borderId="1" xfId="1" applyFont="1" applyFill="1" applyBorder="1" applyAlignment="1">
      <alignment horizontal="center" vertical="center" shrinkToFit="1"/>
    </xf>
    <xf numFmtId="43" fontId="8" fillId="0" borderId="1" xfId="1" applyFont="1" applyFill="1" applyBorder="1" applyAlignment="1">
      <alignment horizontal="left" vertical="center" shrinkToFit="1"/>
    </xf>
    <xf numFmtId="164" fontId="70" fillId="0" borderId="1" xfId="0" applyNumberFormat="1" applyFont="1" applyBorder="1" applyAlignment="1">
      <alignment horizontal="center" vertical="center" shrinkToFit="1"/>
    </xf>
    <xf numFmtId="164" fontId="74" fillId="0" borderId="1" xfId="1" applyNumberFormat="1" applyFont="1" applyFill="1" applyBorder="1" applyAlignment="1">
      <alignment horizontal="left" vertical="center" shrinkToFit="1"/>
    </xf>
    <xf numFmtId="164" fontId="4" fillId="0" borderId="1" xfId="0" applyNumberFormat="1" applyFont="1" applyBorder="1" applyAlignment="1">
      <alignment horizontal="center" vertical="center" shrinkToFit="1"/>
    </xf>
    <xf numFmtId="164" fontId="8" fillId="0" borderId="1" xfId="1" applyNumberFormat="1" applyFont="1" applyFill="1" applyBorder="1" applyAlignment="1">
      <alignment horizontal="center" vertical="center" shrinkToFit="1"/>
    </xf>
    <xf numFmtId="164" fontId="8" fillId="0" borderId="1" xfId="1" applyNumberFormat="1" applyFont="1" applyFill="1" applyBorder="1" applyAlignment="1">
      <alignment horizontal="left" vertical="center" shrinkToFit="1"/>
    </xf>
    <xf numFmtId="164" fontId="8" fillId="0" borderId="1" xfId="1" applyNumberFormat="1" applyFont="1" applyFill="1" applyBorder="1" applyAlignment="1">
      <alignment vertical="center" shrinkToFit="1"/>
    </xf>
    <xf numFmtId="164" fontId="29" fillId="0" borderId="1" xfId="1" applyNumberFormat="1" applyFont="1" applyFill="1" applyBorder="1" applyAlignment="1">
      <alignment horizontal="left" vertical="center" shrinkToFit="1"/>
    </xf>
    <xf numFmtId="164" fontId="4" fillId="0" borderId="1" xfId="1" applyNumberFormat="1" applyFont="1" applyFill="1" applyBorder="1" applyAlignment="1">
      <alignment horizontal="left" vertical="center" shrinkToFit="1"/>
    </xf>
    <xf numFmtId="164" fontId="28" fillId="0" borderId="1" xfId="1" applyNumberFormat="1" applyFont="1" applyFill="1" applyBorder="1"/>
    <xf numFmtId="164" fontId="68" fillId="0" borderId="1" xfId="1" applyNumberFormat="1" applyFont="1" applyFill="1" applyBorder="1"/>
    <xf numFmtId="164" fontId="70" fillId="0" borderId="1" xfId="1" applyNumberFormat="1" applyFont="1" applyFill="1" applyBorder="1" applyAlignment="1">
      <alignment horizontal="left" vertical="center" shrinkToFit="1"/>
    </xf>
    <xf numFmtId="164" fontId="29" fillId="0" borderId="3" xfId="1" applyNumberFormat="1" applyFont="1" applyFill="1" applyBorder="1" applyAlignment="1">
      <alignment horizontal="left" vertical="center" shrinkToFit="1"/>
    </xf>
    <xf numFmtId="164" fontId="28" fillId="0" borderId="3" xfId="1" applyNumberFormat="1" applyFont="1" applyFill="1" applyBorder="1" applyAlignment="1">
      <alignment horizontal="left" vertical="center" shrinkToFit="1"/>
    </xf>
    <xf numFmtId="164" fontId="70" fillId="0" borderId="3" xfId="1" applyNumberFormat="1" applyFont="1" applyFill="1" applyBorder="1" applyAlignment="1">
      <alignment horizontal="left" vertical="center" shrinkToFit="1"/>
    </xf>
    <xf numFmtId="164" fontId="28" fillId="0" borderId="1" xfId="6" applyNumberFormat="1" applyFont="1" applyFill="1" applyBorder="1" applyAlignment="1">
      <alignment horizontal="right" vertical="center"/>
    </xf>
    <xf numFmtId="1" fontId="76" fillId="9" borderId="1" xfId="0" applyNumberFormat="1" applyFont="1" applyFill="1" applyBorder="1" applyAlignment="1">
      <alignment horizontal="center" vertical="center" shrinkToFit="1"/>
    </xf>
    <xf numFmtId="0" fontId="76" fillId="16" borderId="1" xfId="0" applyFont="1" applyFill="1" applyBorder="1" applyAlignment="1">
      <alignment horizontal="left" vertical="center"/>
    </xf>
    <xf numFmtId="164" fontId="76" fillId="9" borderId="1" xfId="0" applyNumberFormat="1" applyFont="1" applyFill="1" applyBorder="1" applyAlignment="1">
      <alignment horizontal="left" vertical="center" shrinkToFit="1"/>
    </xf>
    <xf numFmtId="164" fontId="76" fillId="11" borderId="1" xfId="1" applyNumberFormat="1" applyFont="1" applyFill="1" applyBorder="1" applyAlignment="1">
      <alignment horizontal="left" vertical="center" shrinkToFit="1"/>
    </xf>
    <xf numFmtId="43" fontId="76" fillId="11" borderId="1" xfId="1" applyFont="1" applyFill="1" applyBorder="1" applyAlignment="1">
      <alignment horizontal="left" vertical="center" shrinkToFit="1"/>
    </xf>
    <xf numFmtId="165" fontId="76" fillId="10" borderId="1" xfId="0" applyNumberFormat="1" applyFont="1" applyFill="1" applyBorder="1" applyAlignment="1">
      <alignment horizontal="center" vertical="center"/>
    </xf>
    <xf numFmtId="165" fontId="76" fillId="16" borderId="1" xfId="0" applyNumberFormat="1" applyFont="1" applyFill="1" applyBorder="1" applyAlignment="1">
      <alignment horizontal="left" vertical="center"/>
    </xf>
    <xf numFmtId="164" fontId="76" fillId="10" borderId="1" xfId="0" applyNumberFormat="1" applyFont="1" applyFill="1" applyBorder="1" applyAlignment="1">
      <alignment horizontal="center" vertical="center" shrinkToFit="1"/>
    </xf>
    <xf numFmtId="43" fontId="76" fillId="10" borderId="1" xfId="1" applyFont="1" applyFill="1" applyBorder="1" applyAlignment="1">
      <alignment horizontal="center" vertical="center" shrinkToFit="1"/>
    </xf>
    <xf numFmtId="0" fontId="103" fillId="2" borderId="0" xfId="0" applyFont="1" applyFill="1" applyAlignment="1">
      <alignment horizontal="center" vertical="center"/>
    </xf>
    <xf numFmtId="0" fontId="103" fillId="2" borderId="0" xfId="0" applyFont="1" applyFill="1" applyAlignment="1">
      <alignment vertical="center"/>
    </xf>
    <xf numFmtId="164" fontId="103" fillId="2" borderId="0" xfId="1" applyNumberFormat="1" applyFont="1" applyFill="1" applyAlignment="1">
      <alignment horizontal="center" vertical="center" wrapText="1"/>
    </xf>
    <xf numFmtId="164" fontId="28" fillId="3" borderId="1" xfId="1" applyNumberFormat="1" applyFont="1" applyFill="1" applyBorder="1" applyAlignment="1">
      <alignment horizontal="center" vertical="center" shrinkToFit="1"/>
    </xf>
    <xf numFmtId="164" fontId="28" fillId="0" borderId="21" xfId="6" applyNumberFormat="1" applyFont="1" applyFill="1" applyBorder="1" applyAlignment="1">
      <alignment horizontal="right" vertical="center"/>
    </xf>
    <xf numFmtId="164" fontId="28" fillId="0" borderId="22" xfId="6" applyNumberFormat="1" applyFont="1" applyFill="1" applyBorder="1" applyAlignment="1">
      <alignment horizontal="right" vertical="center"/>
    </xf>
    <xf numFmtId="0" fontId="6" fillId="2" borderId="0" xfId="0" applyFont="1" applyFill="1"/>
    <xf numFmtId="3" fontId="8" fillId="0" borderId="0" xfId="0" applyNumberFormat="1" applyFont="1"/>
    <xf numFmtId="164"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4" fontId="103" fillId="2" borderId="0" xfId="1" applyNumberFormat="1" applyFont="1" applyFill="1" applyAlignment="1">
      <alignment vertical="center" wrapText="1"/>
    </xf>
    <xf numFmtId="0" fontId="9" fillId="2" borderId="1" xfId="0" applyFont="1" applyFill="1" applyBorder="1" applyAlignment="1">
      <alignment horizontal="center" vertical="center"/>
    </xf>
    <xf numFmtId="164" fontId="70" fillId="11" borderId="1" xfId="1" applyNumberFormat="1" applyFont="1" applyFill="1" applyBorder="1" applyAlignment="1">
      <alignment horizontal="center" vertical="center" shrinkToFit="1"/>
    </xf>
    <xf numFmtId="164" fontId="4" fillId="11" borderId="1" xfId="1" applyNumberFormat="1" applyFont="1" applyFill="1" applyBorder="1" applyAlignment="1">
      <alignment horizontal="center" vertical="center" shrinkToFit="1"/>
    </xf>
    <xf numFmtId="164" fontId="74" fillId="3" borderId="1" xfId="1" applyNumberFormat="1" applyFont="1" applyFill="1" applyBorder="1" applyAlignment="1">
      <alignment horizontal="center" vertical="center" shrinkToFit="1"/>
    </xf>
    <xf numFmtId="164" fontId="74" fillId="11" borderId="1" xfId="1" applyNumberFormat="1" applyFont="1" applyFill="1" applyBorder="1" applyAlignment="1">
      <alignment horizontal="center" vertical="center" shrinkToFit="1"/>
    </xf>
    <xf numFmtId="164" fontId="76" fillId="11" borderId="1" xfId="1" applyNumberFormat="1" applyFont="1" applyFill="1" applyBorder="1" applyAlignment="1">
      <alignment horizontal="center" vertical="center" shrinkToFit="1"/>
    </xf>
    <xf numFmtId="0" fontId="72" fillId="2" borderId="1" xfId="17" applyFont="1" applyFill="1" applyBorder="1" applyAlignment="1">
      <alignment horizontal="center" vertical="center"/>
    </xf>
    <xf numFmtId="0" fontId="72" fillId="2" borderId="1" xfId="17" applyFont="1" applyFill="1" applyBorder="1" applyAlignment="1">
      <alignment horizontal="left" vertical="center"/>
    </xf>
    <xf numFmtId="0" fontId="81" fillId="5" borderId="1" xfId="0" applyFont="1" applyFill="1" applyBorder="1" applyAlignment="1">
      <alignment horizontal="center" vertical="center"/>
    </xf>
    <xf numFmtId="0" fontId="24" fillId="2" borderId="0" xfId="0" applyFont="1" applyFill="1" applyAlignment="1">
      <alignment horizontal="center" vertical="center"/>
    </xf>
    <xf numFmtId="0" fontId="24" fillId="2" borderId="0" xfId="0" applyFont="1" applyFill="1" applyAlignment="1">
      <alignment vertical="center"/>
    </xf>
    <xf numFmtId="0" fontId="24" fillId="2" borderId="0" xfId="2" applyFont="1" applyFill="1" applyAlignment="1">
      <alignment horizontal="center" vertical="center"/>
    </xf>
    <xf numFmtId="164" fontId="108" fillId="2" borderId="0" xfId="1" applyNumberFormat="1" applyFont="1" applyFill="1" applyAlignment="1">
      <alignment horizontal="center" vertical="center" wrapText="1"/>
    </xf>
    <xf numFmtId="0" fontId="17" fillId="0" borderId="0" xfId="0" applyFont="1" applyAlignment="1">
      <alignment horizontal="center" vertical="center"/>
    </xf>
    <xf numFmtId="164" fontId="73" fillId="0" borderId="1" xfId="1" applyNumberFormat="1" applyFont="1" applyFill="1" applyBorder="1" applyAlignment="1">
      <alignment horizontal="left" vertical="center" shrinkToFit="1"/>
    </xf>
    <xf numFmtId="14" fontId="28" fillId="0" borderId="0" xfId="1" applyNumberFormat="1" applyFont="1" applyFill="1" applyBorder="1" applyAlignment="1">
      <alignment horizontal="center" vertical="center" shrinkToFit="1"/>
    </xf>
    <xf numFmtId="0" fontId="72" fillId="2" borderId="1" xfId="17" applyFont="1" applyFill="1" applyBorder="1" applyAlignment="1">
      <alignment horizontal="left"/>
    </xf>
    <xf numFmtId="0" fontId="27" fillId="2" borderId="1" xfId="17" applyFill="1" applyBorder="1" applyAlignment="1">
      <alignment horizontal="left" vertical="center"/>
    </xf>
    <xf numFmtId="0" fontId="81" fillId="0" borderId="1" xfId="0" applyFont="1" applyBorder="1" applyAlignment="1">
      <alignment horizontal="center" vertical="center"/>
    </xf>
    <xf numFmtId="164" fontId="81" fillId="0" borderId="1" xfId="0" applyNumberFormat="1" applyFont="1" applyBorder="1" applyAlignment="1">
      <alignment horizontal="left" vertical="center" shrinkToFit="1"/>
    </xf>
    <xf numFmtId="164" fontId="92" fillId="0" borderId="1" xfId="0" applyNumberFormat="1" applyFont="1" applyBorder="1" applyAlignment="1">
      <alignment horizontal="left" vertical="center" shrinkToFit="1"/>
    </xf>
    <xf numFmtId="0" fontId="63" fillId="0" borderId="1" xfId="0" applyFont="1" applyBorder="1" applyAlignment="1">
      <alignment horizontal="left" vertical="center"/>
    </xf>
    <xf numFmtId="164" fontId="94" fillId="2" borderId="1" xfId="1" applyNumberFormat="1" applyFont="1" applyFill="1" applyBorder="1" applyAlignment="1">
      <alignment horizontal="center" vertical="center"/>
    </xf>
    <xf numFmtId="0" fontId="73" fillId="5" borderId="1" xfId="0" applyFont="1" applyFill="1" applyBorder="1" applyAlignment="1">
      <alignment horizontal="center" vertical="center"/>
    </xf>
    <xf numFmtId="164" fontId="73" fillId="2" borderId="1" xfId="0" applyNumberFormat="1" applyFont="1" applyFill="1" applyBorder="1" applyAlignment="1">
      <alignment horizontal="left" vertical="center" shrinkToFit="1"/>
    </xf>
    <xf numFmtId="0" fontId="109" fillId="2" borderId="1" xfId="17" applyFont="1" applyFill="1" applyBorder="1"/>
    <xf numFmtId="164" fontId="8" fillId="2" borderId="1" xfId="0" applyNumberFormat="1" applyFont="1" applyFill="1" applyBorder="1" applyAlignment="1">
      <alignment horizontal="left" vertical="center" wrapText="1" shrinkToFit="1"/>
    </xf>
    <xf numFmtId="164" fontId="28" fillId="20"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111" fillId="2" borderId="0" xfId="0" applyFont="1" applyFill="1" applyAlignment="1">
      <alignment horizontal="center"/>
    </xf>
    <xf numFmtId="0" fontId="111" fillId="0" borderId="0" xfId="0" applyFont="1"/>
    <xf numFmtId="0" fontId="111" fillId="0" borderId="0" xfId="0" applyFont="1" applyAlignment="1">
      <alignment horizontal="center"/>
    </xf>
    <xf numFmtId="164" fontId="111" fillId="0" borderId="0" xfId="0" applyNumberFormat="1" applyFont="1"/>
    <xf numFmtId="164" fontId="111" fillId="0" borderId="0" xfId="1" applyNumberFormat="1" applyFont="1" applyFill="1" applyAlignment="1">
      <alignment vertical="center"/>
    </xf>
    <xf numFmtId="164" fontId="111" fillId="0" borderId="0" xfId="0" applyNumberFormat="1" applyFont="1" applyAlignment="1">
      <alignment horizontal="center"/>
    </xf>
    <xf numFmtId="43" fontId="111" fillId="0" borderId="0" xfId="1" applyFont="1" applyAlignment="1">
      <alignment horizontal="center"/>
    </xf>
    <xf numFmtId="164" fontId="66" fillId="0" borderId="1" xfId="0" applyNumberFormat="1" applyFont="1" applyBorder="1" applyAlignment="1">
      <alignment horizontal="center" vertical="center" shrinkToFit="1"/>
    </xf>
    <xf numFmtId="164" fontId="111" fillId="0" borderId="0" xfId="1" applyNumberFormat="1" applyFont="1" applyFill="1"/>
    <xf numFmtId="43" fontId="111" fillId="0" borderId="0" xfId="1" applyFont="1" applyFill="1"/>
    <xf numFmtId="43" fontId="111" fillId="0" borderId="0" xfId="1" applyFont="1" applyFill="1" applyAlignment="1">
      <alignment horizontal="center"/>
    </xf>
    <xf numFmtId="164" fontId="111" fillId="2" borderId="0" xfId="1" applyNumberFormat="1" applyFont="1" applyFill="1"/>
    <xf numFmtId="0" fontId="111" fillId="2" borderId="0" xfId="1" applyNumberFormat="1" applyFont="1" applyFill="1"/>
    <xf numFmtId="43" fontId="111" fillId="2" borderId="0" xfId="1" applyFont="1" applyFill="1" applyAlignment="1">
      <alignment horizontal="center"/>
    </xf>
    <xf numFmtId="43" fontId="111" fillId="2" borderId="0" xfId="1" applyFont="1" applyFill="1"/>
    <xf numFmtId="0" fontId="110" fillId="0" borderId="0" xfId="0" applyFont="1"/>
    <xf numFmtId="0" fontId="14" fillId="0" borderId="1" xfId="0" applyFont="1" applyBorder="1" applyAlignment="1">
      <alignment horizontal="center" vertical="center"/>
    </xf>
    <xf numFmtId="0" fontId="0" fillId="0" borderId="0" xfId="0" applyAlignment="1">
      <alignment horizontal="left"/>
    </xf>
    <xf numFmtId="0" fontId="113" fillId="2" borderId="0" xfId="0" applyFont="1" applyFill="1" applyAlignment="1">
      <alignment horizontal="center"/>
    </xf>
    <xf numFmtId="0" fontId="82" fillId="0" borderId="0" xfId="0" applyFont="1" applyAlignment="1">
      <alignment horizontal="center"/>
    </xf>
    <xf numFmtId="164" fontId="113" fillId="0" borderId="0" xfId="0" applyNumberFormat="1" applyFont="1"/>
    <xf numFmtId="0" fontId="113" fillId="0" borderId="0" xfId="0" applyFont="1"/>
    <xf numFmtId="0" fontId="113" fillId="0" borderId="0" xfId="0" applyFont="1" applyAlignment="1">
      <alignment horizontal="center"/>
    </xf>
    <xf numFmtId="164" fontId="114" fillId="0" borderId="0" xfId="0" applyNumberFormat="1" applyFont="1"/>
    <xf numFmtId="164" fontId="114" fillId="0" borderId="0" xfId="1" applyNumberFormat="1" applyFont="1" applyFill="1" applyAlignment="1">
      <alignment vertical="center"/>
    </xf>
    <xf numFmtId="164" fontId="114" fillId="0" borderId="0" xfId="0" applyNumberFormat="1" applyFont="1" applyAlignment="1">
      <alignment horizontal="center"/>
    </xf>
    <xf numFmtId="0" fontId="114" fillId="0" borderId="0" xfId="0" applyFont="1" applyAlignment="1">
      <alignment horizontal="center"/>
    </xf>
    <xf numFmtId="164" fontId="113" fillId="0" borderId="0" xfId="1" applyNumberFormat="1" applyFont="1" applyFill="1"/>
    <xf numFmtId="43" fontId="82" fillId="0" borderId="0" xfId="1" applyFont="1" applyFill="1"/>
    <xf numFmtId="43" fontId="113" fillId="0" borderId="0" xfId="1" applyFont="1" applyFill="1"/>
    <xf numFmtId="43" fontId="113" fillId="0" borderId="0" xfId="1" applyFont="1" applyFill="1" applyAlignment="1">
      <alignment horizontal="center"/>
    </xf>
    <xf numFmtId="43" fontId="114" fillId="0" borderId="0" xfId="1" applyFont="1" applyFill="1"/>
    <xf numFmtId="164" fontId="113" fillId="2" borderId="0" xfId="1" applyNumberFormat="1" applyFont="1" applyFill="1"/>
    <xf numFmtId="164" fontId="82" fillId="2" borderId="0" xfId="1" applyNumberFormat="1" applyFont="1" applyFill="1"/>
    <xf numFmtId="164" fontId="115" fillId="2" borderId="0" xfId="1" applyNumberFormat="1" applyFont="1" applyFill="1"/>
    <xf numFmtId="164" fontId="66" fillId="2" borderId="0" xfId="1" applyNumberFormat="1" applyFont="1" applyFill="1"/>
    <xf numFmtId="164" fontId="116" fillId="2" borderId="0" xfId="1" applyNumberFormat="1" applyFont="1" applyFill="1"/>
    <xf numFmtId="0" fontId="116" fillId="2" borderId="0" xfId="1" applyNumberFormat="1" applyFont="1" applyFill="1"/>
    <xf numFmtId="164" fontId="114" fillId="2" borderId="0" xfId="1" applyNumberFormat="1" applyFont="1" applyFill="1"/>
    <xf numFmtId="43" fontId="113" fillId="2" borderId="0" xfId="1" applyFont="1" applyFill="1" applyAlignment="1">
      <alignment horizontal="center"/>
    </xf>
    <xf numFmtId="43" fontId="113" fillId="2" borderId="0" xfId="1" applyFont="1" applyFill="1"/>
    <xf numFmtId="0" fontId="114" fillId="0" borderId="0" xfId="0" applyFont="1"/>
    <xf numFmtId="0" fontId="6" fillId="0" borderId="0" xfId="0" applyFont="1" applyAlignment="1">
      <alignment horizontal="left"/>
    </xf>
    <xf numFmtId="0" fontId="57" fillId="0" borderId="0" xfId="0" applyFont="1" applyAlignment="1">
      <alignment horizontal="left"/>
    </xf>
    <xf numFmtId="164" fontId="6" fillId="0" borderId="0" xfId="1" applyNumberFormat="1" applyFont="1" applyAlignment="1">
      <alignment horizontal="left"/>
    </xf>
    <xf numFmtId="164" fontId="76" fillId="10" borderId="1" xfId="0" applyNumberFormat="1" applyFont="1" applyFill="1" applyBorder="1" applyAlignment="1">
      <alignment horizontal="left" vertical="center" shrinkToFit="1"/>
    </xf>
    <xf numFmtId="2" fontId="8" fillId="0" borderId="1" xfId="1" applyNumberFormat="1" applyFont="1" applyBorder="1" applyAlignment="1">
      <alignment horizontal="left" vertical="center"/>
    </xf>
    <xf numFmtId="0" fontId="114" fillId="0" borderId="0" xfId="0" applyFont="1" applyAlignment="1">
      <alignment horizontal="left"/>
    </xf>
    <xf numFmtId="0" fontId="41" fillId="0" borderId="0" xfId="0" applyFont="1" applyAlignment="1">
      <alignment horizontal="left" vertical="center"/>
    </xf>
    <xf numFmtId="0" fontId="87" fillId="0" borderId="0" xfId="0" applyFont="1" applyAlignment="1">
      <alignment horizontal="left" vertical="center"/>
    </xf>
    <xf numFmtId="2" fontId="61" fillId="0" borderId="0" xfId="1" applyNumberFormat="1" applyFont="1" applyAlignment="1">
      <alignment horizontal="left"/>
    </xf>
    <xf numFmtId="2" fontId="69" fillId="0" borderId="0" xfId="1" applyNumberFormat="1" applyFont="1" applyAlignment="1">
      <alignment horizontal="left"/>
    </xf>
    <xf numFmtId="2" fontId="89" fillId="0" borderId="0" xfId="1" applyNumberFormat="1" applyFont="1" applyAlignment="1">
      <alignment horizontal="left" vertical="center"/>
    </xf>
    <xf numFmtId="2" fontId="62" fillId="0" borderId="0" xfId="1" applyNumberFormat="1" applyFont="1" applyAlignment="1">
      <alignment horizontal="left"/>
    </xf>
    <xf numFmtId="2" fontId="60" fillId="0" borderId="0" xfId="1" applyNumberFormat="1" applyFont="1" applyAlignment="1">
      <alignment horizontal="left"/>
    </xf>
    <xf numFmtId="2" fontId="8" fillId="0" borderId="1" xfId="1" applyNumberFormat="1" applyFont="1" applyBorder="1" applyAlignment="1">
      <alignment horizontal="left" vertical="center" wrapText="1"/>
    </xf>
    <xf numFmtId="0" fontId="13" fillId="0" borderId="1" xfId="0" applyFont="1" applyBorder="1" applyAlignment="1">
      <alignment horizontal="center" vertical="center" wrapText="1"/>
    </xf>
    <xf numFmtId="164" fontId="117" fillId="2" borderId="0" xfId="1" applyNumberFormat="1" applyFont="1" applyFill="1" applyAlignment="1">
      <alignment horizontal="center"/>
    </xf>
    <xf numFmtId="164" fontId="118" fillId="2" borderId="0" xfId="1" applyNumberFormat="1" applyFont="1" applyFill="1" applyAlignment="1">
      <alignment horizontal="center"/>
    </xf>
    <xf numFmtId="164" fontId="119" fillId="2" borderId="0" xfId="1" applyNumberFormat="1" applyFont="1" applyFill="1" applyAlignment="1">
      <alignment horizontal="center"/>
    </xf>
    <xf numFmtId="0" fontId="117" fillId="2" borderId="0" xfId="82" applyFont="1" applyFill="1" applyAlignment="1">
      <alignment horizontal="center"/>
    </xf>
    <xf numFmtId="175" fontId="117" fillId="2" borderId="0" xfId="83" applyNumberFormat="1" applyFont="1" applyFill="1" applyAlignment="1">
      <alignment horizontal="left"/>
    </xf>
    <xf numFmtId="0" fontId="117" fillId="2" borderId="0" xfId="82" applyFont="1" applyFill="1" applyAlignment="1">
      <alignment horizontal="left"/>
    </xf>
    <xf numFmtId="0" fontId="117" fillId="2" borderId="0" xfId="0" applyFont="1" applyFill="1"/>
    <xf numFmtId="0" fontId="32" fillId="2" borderId="0" xfId="82" applyFont="1" applyFill="1" applyAlignment="1">
      <alignment horizontal="left" vertical="center"/>
    </xf>
    <xf numFmtId="164" fontId="32" fillId="2" borderId="0" xfId="1" applyNumberFormat="1" applyFont="1" applyFill="1" applyAlignment="1">
      <alignment horizontal="center" vertical="center"/>
    </xf>
    <xf numFmtId="164" fontId="32" fillId="2" borderId="0" xfId="1" applyNumberFormat="1" applyFont="1" applyFill="1" applyAlignment="1">
      <alignment horizontal="center"/>
    </xf>
    <xf numFmtId="164" fontId="120" fillId="2" borderId="0" xfId="1" applyNumberFormat="1" applyFont="1" applyFill="1" applyAlignment="1">
      <alignment horizontal="center"/>
    </xf>
    <xf numFmtId="0" fontId="32" fillId="2" borderId="0" xfId="82" applyFont="1" applyFill="1" applyAlignment="1">
      <alignment horizontal="center"/>
    </xf>
    <xf numFmtId="175" fontId="32" fillId="2" borderId="0" xfId="83" applyNumberFormat="1" applyFont="1" applyFill="1" applyAlignment="1">
      <alignment horizontal="left"/>
    </xf>
    <xf numFmtId="0" fontId="32" fillId="2" borderId="0" xfId="82" applyFont="1" applyFill="1" applyAlignment="1">
      <alignment horizontal="left"/>
    </xf>
    <xf numFmtId="0" fontId="32" fillId="2" borderId="0" xfId="0" applyFont="1" applyFill="1"/>
    <xf numFmtId="0" fontId="117" fillId="2" borderId="0" xfId="82" applyFont="1" applyFill="1" applyAlignment="1">
      <alignment horizontal="left" vertical="center"/>
    </xf>
    <xf numFmtId="164" fontId="117" fillId="2" borderId="0" xfId="1" applyNumberFormat="1" applyFont="1" applyFill="1" applyAlignment="1">
      <alignment horizontal="center" vertical="center"/>
    </xf>
    <xf numFmtId="0" fontId="117" fillId="2" borderId="0" xfId="82" applyFont="1" applyFill="1"/>
    <xf numFmtId="164" fontId="32" fillId="2" borderId="1" xfId="1" applyNumberFormat="1" applyFont="1" applyFill="1" applyBorder="1" applyAlignment="1">
      <alignment horizontal="center" vertical="center" wrapText="1" shrinkToFit="1"/>
    </xf>
    <xf numFmtId="175" fontId="117" fillId="2" borderId="0" xfId="83" applyNumberFormat="1" applyFont="1" applyFill="1"/>
    <xf numFmtId="0" fontId="32" fillId="2" borderId="0" xfId="82" applyFont="1" applyFill="1" applyAlignment="1">
      <alignment horizontal="center" vertical="center" wrapText="1"/>
    </xf>
    <xf numFmtId="164" fontId="32" fillId="2" borderId="0" xfId="1" applyNumberFormat="1" applyFont="1" applyFill="1" applyAlignment="1">
      <alignment horizontal="center" vertical="center" wrapText="1"/>
    </xf>
    <xf numFmtId="0" fontId="112" fillId="2" borderId="0" xfId="82" applyFont="1" applyFill="1" applyAlignment="1">
      <alignment horizontal="center"/>
    </xf>
    <xf numFmtId="0" fontId="112" fillId="2" borderId="0" xfId="0" applyFont="1" applyFill="1"/>
    <xf numFmtId="164" fontId="38" fillId="2" borderId="1" xfId="83" applyNumberFormat="1" applyFont="1" applyFill="1" applyBorder="1" applyAlignment="1">
      <alignment horizontal="center" vertical="center" wrapText="1"/>
    </xf>
    <xf numFmtId="164" fontId="38" fillId="2" borderId="7" xfId="1" applyNumberFormat="1" applyFont="1" applyFill="1" applyBorder="1" applyAlignment="1">
      <alignment horizontal="center" vertical="center" wrapText="1"/>
    </xf>
    <xf numFmtId="164" fontId="38" fillId="2" borderId="13" xfId="1" applyNumberFormat="1" applyFont="1" applyFill="1" applyBorder="1" applyAlignment="1">
      <alignment horizontal="center" vertical="center" wrapText="1"/>
    </xf>
    <xf numFmtId="164" fontId="18" fillId="2" borderId="1" xfId="1" applyNumberFormat="1" applyFont="1" applyFill="1" applyBorder="1" applyAlignment="1">
      <alignment horizontal="center" vertical="center" wrapText="1"/>
    </xf>
    <xf numFmtId="175" fontId="18" fillId="2" borderId="1" xfId="83" applyNumberFormat="1" applyFont="1" applyFill="1" applyBorder="1" applyAlignment="1">
      <alignment horizontal="center" vertical="center" wrapText="1"/>
    </xf>
    <xf numFmtId="0" fontId="19" fillId="2" borderId="1" xfId="82" applyFont="1" applyFill="1" applyBorder="1" applyAlignment="1">
      <alignment horizontal="center" vertical="center"/>
    </xf>
    <xf numFmtId="0" fontId="19" fillId="2" borderId="0" xfId="0" applyFont="1" applyFill="1"/>
    <xf numFmtId="0" fontId="18" fillId="2" borderId="4" xfId="82" applyFont="1" applyFill="1" applyBorder="1" applyAlignment="1">
      <alignment horizontal="center" vertical="center" wrapText="1"/>
    </xf>
    <xf numFmtId="164" fontId="38" fillId="2" borderId="1" xfId="1" applyNumberFormat="1" applyFont="1" applyFill="1" applyBorder="1" applyAlignment="1">
      <alignment horizontal="center" vertical="center" wrapText="1"/>
    </xf>
    <xf numFmtId="175" fontId="38" fillId="2" borderId="1" xfId="83" applyNumberFormat="1" applyFont="1" applyFill="1" applyBorder="1" applyAlignment="1">
      <alignment horizontal="center" vertical="center" wrapText="1"/>
    </xf>
    <xf numFmtId="0" fontId="19" fillId="2" borderId="1" xfId="82" applyFont="1" applyFill="1" applyBorder="1" applyAlignment="1">
      <alignment horizontal="center" vertical="center" wrapText="1"/>
    </xf>
    <xf numFmtId="0" fontId="18" fillId="2" borderId="10" xfId="82" applyFont="1" applyFill="1" applyBorder="1" applyAlignment="1">
      <alignment horizontal="center" vertical="center" wrapText="1"/>
    </xf>
    <xf numFmtId="0" fontId="122" fillId="2" borderId="4" xfId="82" applyFont="1" applyFill="1" applyBorder="1" applyAlignment="1">
      <alignment horizontal="center" vertical="center" wrapText="1"/>
    </xf>
    <xf numFmtId="0" fontId="122" fillId="2" borderId="7" xfId="82" applyFont="1" applyFill="1" applyBorder="1" applyAlignment="1">
      <alignment horizontal="left" vertical="center"/>
    </xf>
    <xf numFmtId="0" fontId="122" fillId="2" borderId="12" xfId="82" applyFont="1" applyFill="1" applyBorder="1" applyAlignment="1">
      <alignment horizontal="left" vertical="center"/>
    </xf>
    <xf numFmtId="0" fontId="122" fillId="2" borderId="13" xfId="82" applyFont="1" applyFill="1" applyBorder="1" applyAlignment="1">
      <alignment horizontal="left" vertical="center"/>
    </xf>
    <xf numFmtId="164" fontId="122" fillId="2" borderId="1" xfId="1" applyNumberFormat="1" applyFont="1" applyFill="1" applyBorder="1" applyAlignment="1">
      <alignment horizontal="center" vertical="center" wrapText="1"/>
    </xf>
    <xf numFmtId="0" fontId="123" fillId="2" borderId="0" xfId="0" applyFont="1" applyFill="1"/>
    <xf numFmtId="2" fontId="122" fillId="2" borderId="1" xfId="83" applyNumberFormat="1" applyFont="1" applyFill="1" applyBorder="1" applyAlignment="1">
      <alignment horizontal="center" vertical="center" wrapText="1"/>
    </xf>
    <xf numFmtId="164" fontId="39" fillId="2" borderId="1" xfId="1" applyNumberFormat="1" applyFont="1" applyFill="1" applyBorder="1" applyAlignment="1">
      <alignment vertical="center"/>
    </xf>
    <xf numFmtId="164" fontId="124" fillId="2" borderId="1" xfId="17" applyNumberFormat="1" applyFont="1" applyFill="1" applyBorder="1" applyAlignment="1">
      <alignment vertical="center"/>
    </xf>
    <xf numFmtId="0" fontId="122" fillId="2" borderId="0" xfId="0" applyFont="1" applyFill="1" applyAlignment="1">
      <alignment vertical="center"/>
    </xf>
    <xf numFmtId="0" fontId="39" fillId="2" borderId="1" xfId="82" applyFont="1" applyFill="1" applyBorder="1" applyAlignment="1">
      <alignment horizontal="center" vertical="center" wrapText="1"/>
    </xf>
    <xf numFmtId="49" fontId="39" fillId="2" borderId="1" xfId="82" applyNumberFormat="1" applyFont="1" applyFill="1" applyBorder="1" applyAlignment="1">
      <alignment horizontal="center" vertical="center" wrapText="1"/>
    </xf>
    <xf numFmtId="0" fontId="39" fillId="2" borderId="1" xfId="82" applyFont="1" applyFill="1" applyBorder="1" applyAlignment="1">
      <alignment vertical="center" wrapText="1"/>
    </xf>
    <xf numFmtId="0" fontId="39" fillId="2" borderId="1" xfId="82" applyFont="1" applyFill="1" applyBorder="1" applyAlignment="1">
      <alignment horizontal="left" vertical="center" wrapText="1"/>
    </xf>
    <xf numFmtId="164" fontId="39" fillId="2" borderId="1" xfId="1" applyNumberFormat="1" applyFont="1" applyFill="1" applyBorder="1" applyAlignment="1">
      <alignment horizontal="center" vertical="center" wrapText="1" shrinkToFit="1"/>
    </xf>
    <xf numFmtId="9" fontId="39" fillId="2" borderId="1" xfId="81" applyFont="1" applyFill="1" applyBorder="1" applyAlignment="1">
      <alignment horizontal="center" vertical="center" wrapText="1" shrinkToFit="1"/>
    </xf>
    <xf numFmtId="164" fontId="19" fillId="2" borderId="1" xfId="1" applyNumberFormat="1" applyFont="1" applyFill="1" applyBorder="1" applyAlignment="1">
      <alignment horizontal="center" vertical="center" wrapText="1" shrinkToFit="1"/>
    </xf>
    <xf numFmtId="164" fontId="39" fillId="2" borderId="1" xfId="1" applyNumberFormat="1" applyFont="1" applyFill="1" applyBorder="1" applyAlignment="1">
      <alignment horizontal="left" vertical="center" shrinkToFit="1"/>
    </xf>
    <xf numFmtId="164" fontId="39" fillId="2" borderId="1" xfId="1" applyNumberFormat="1" applyFont="1" applyFill="1" applyBorder="1" applyAlignment="1">
      <alignment horizontal="center" vertical="center" shrinkToFit="1"/>
    </xf>
    <xf numFmtId="164" fontId="39" fillId="2" borderId="1" xfId="1" quotePrefix="1" applyNumberFormat="1" applyFont="1" applyFill="1" applyBorder="1" applyAlignment="1">
      <alignment horizontal="center" vertical="center" wrapText="1" shrinkToFit="1"/>
    </xf>
    <xf numFmtId="164" fontId="39" fillId="2" borderId="13" xfId="1" applyNumberFormat="1" applyFont="1" applyFill="1" applyBorder="1" applyAlignment="1">
      <alignment horizontal="center" vertical="center" wrapText="1" shrinkToFit="1"/>
    </xf>
    <xf numFmtId="164" fontId="39" fillId="2" borderId="13" xfId="1" applyNumberFormat="1" applyFont="1" applyFill="1" applyBorder="1" applyAlignment="1">
      <alignment horizontal="center" vertical="center" wrapText="1"/>
    </xf>
    <xf numFmtId="164" fontId="39" fillId="2" borderId="1" xfId="1" applyNumberFormat="1" applyFont="1" applyFill="1" applyBorder="1" applyAlignment="1">
      <alignment horizontal="center" vertical="center" wrapText="1"/>
    </xf>
    <xf numFmtId="0" fontId="39" fillId="2" borderId="1" xfId="82" applyFont="1" applyFill="1" applyBorder="1" applyAlignment="1">
      <alignment horizontal="center" vertical="center"/>
    </xf>
    <xf numFmtId="0" fontId="39" fillId="2" borderId="1" xfId="82" applyFont="1" applyFill="1" applyBorder="1" applyAlignment="1">
      <alignment vertical="center"/>
    </xf>
    <xf numFmtId="2" fontId="39" fillId="2" borderId="1" xfId="82" applyNumberFormat="1" applyFont="1" applyFill="1" applyBorder="1" applyAlignment="1">
      <alignment vertical="center"/>
    </xf>
    <xf numFmtId="3" fontId="39" fillId="2" borderId="1" xfId="82" applyNumberFormat="1" applyFont="1" applyFill="1" applyBorder="1" applyAlignment="1">
      <alignment vertical="center"/>
    </xf>
    <xf numFmtId="0" fontId="125" fillId="2" borderId="1" xfId="17" applyFont="1" applyFill="1" applyBorder="1" applyAlignment="1">
      <alignment vertical="center"/>
    </xf>
    <xf numFmtId="164" fontId="39" fillId="2" borderId="1" xfId="17" applyNumberFormat="1" applyFont="1" applyFill="1" applyBorder="1" applyAlignment="1">
      <alignment vertical="center"/>
    </xf>
    <xf numFmtId="0" fontId="39" fillId="2" borderId="0" xfId="0" applyFont="1" applyFill="1" applyAlignment="1">
      <alignment vertical="center"/>
    </xf>
    <xf numFmtId="164" fontId="19" fillId="2" borderId="0" xfId="1" applyNumberFormat="1" applyFont="1" applyFill="1"/>
    <xf numFmtId="0" fontId="27" fillId="2" borderId="1" xfId="17" applyFill="1" applyBorder="1" applyAlignment="1">
      <alignment vertical="center"/>
    </xf>
    <xf numFmtId="1" fontId="39" fillId="2" borderId="1" xfId="0" applyNumberFormat="1" applyFont="1" applyFill="1" applyBorder="1" applyAlignment="1">
      <alignment horizontal="center" vertical="center" shrinkToFit="1"/>
    </xf>
    <xf numFmtId="175" fontId="39" fillId="2" borderId="1" xfId="83" applyNumberFormat="1" applyFont="1" applyFill="1" applyBorder="1" applyAlignment="1">
      <alignment vertical="center"/>
    </xf>
    <xf numFmtId="49" fontId="39" fillId="2" borderId="1" xfId="82" quotePrefix="1" applyNumberFormat="1" applyFont="1" applyFill="1" applyBorder="1" applyAlignment="1">
      <alignment horizontal="center" vertical="center" wrapText="1"/>
    </xf>
    <xf numFmtId="14" fontId="39" fillId="2" borderId="1" xfId="82" applyNumberFormat="1" applyFont="1" applyFill="1" applyBorder="1" applyAlignment="1">
      <alignment vertical="center"/>
    </xf>
    <xf numFmtId="164" fontId="38" fillId="2" borderId="1" xfId="1" applyNumberFormat="1" applyFont="1" applyFill="1" applyBorder="1" applyAlignment="1">
      <alignment horizontal="center" vertical="center" wrapText="1" shrinkToFit="1"/>
    </xf>
    <xf numFmtId="9" fontId="38" fillId="2" borderId="1" xfId="81" applyFont="1" applyFill="1" applyBorder="1" applyAlignment="1">
      <alignment horizontal="center" vertical="center" wrapText="1" shrinkToFit="1"/>
    </xf>
    <xf numFmtId="164" fontId="38" fillId="2" borderId="1" xfId="1" applyNumberFormat="1" applyFont="1" applyFill="1" applyBorder="1" applyAlignment="1">
      <alignment horizontal="left" vertical="center" shrinkToFit="1"/>
    </xf>
    <xf numFmtId="164" fontId="38" fillId="2" borderId="1" xfId="1" quotePrefix="1" applyNumberFormat="1" applyFont="1" applyFill="1" applyBorder="1" applyAlignment="1">
      <alignment horizontal="center" vertical="center" wrapText="1" shrinkToFit="1"/>
    </xf>
    <xf numFmtId="175" fontId="39" fillId="2" borderId="1" xfId="83" applyNumberFormat="1" applyFont="1" applyFill="1" applyBorder="1" applyAlignment="1">
      <alignment horizontal="right" vertical="center"/>
    </xf>
    <xf numFmtId="49" fontId="19" fillId="2" borderId="1" xfId="0" quotePrefix="1" applyNumberFormat="1" applyFont="1" applyFill="1" applyBorder="1" applyAlignment="1">
      <alignment horizontal="center" vertical="center"/>
    </xf>
    <xf numFmtId="0" fontId="19" fillId="2" borderId="1" xfId="0" applyFont="1" applyFill="1" applyBorder="1" applyAlignment="1">
      <alignment vertical="center"/>
    </xf>
    <xf numFmtId="164" fontId="19" fillId="2" borderId="1" xfId="1" applyNumberFormat="1" applyFont="1" applyFill="1" applyBorder="1" applyAlignment="1">
      <alignment horizontal="left" vertical="center" shrinkToFit="1"/>
    </xf>
    <xf numFmtId="164" fontId="79" fillId="2" borderId="1" xfId="1" applyNumberFormat="1" applyFont="1" applyFill="1" applyBorder="1" applyAlignment="1">
      <alignment horizontal="center" vertical="center" wrapText="1" shrinkToFit="1"/>
    </xf>
    <xf numFmtId="0" fontId="126" fillId="2" borderId="1" xfId="17" applyFont="1" applyFill="1" applyBorder="1" applyAlignment="1">
      <alignment vertical="center"/>
    </xf>
    <xf numFmtId="164" fontId="127" fillId="2" borderId="1" xfId="17" applyNumberFormat="1" applyFont="1" applyFill="1" applyBorder="1" applyAlignment="1">
      <alignment vertical="center"/>
    </xf>
    <xf numFmtId="0" fontId="19" fillId="2" borderId="0" xfId="0" applyFont="1" applyFill="1" applyAlignment="1">
      <alignment vertical="center"/>
    </xf>
    <xf numFmtId="49" fontId="19" fillId="2" borderId="1" xfId="82" quotePrefix="1" applyNumberFormat="1" applyFont="1" applyFill="1" applyBorder="1" applyAlignment="1">
      <alignment horizontal="center" vertical="center" wrapText="1"/>
    </xf>
    <xf numFmtId="0" fontId="19" fillId="2" borderId="1" xfId="82" applyFont="1" applyFill="1" applyBorder="1" applyAlignment="1">
      <alignment vertical="center" wrapText="1"/>
    </xf>
    <xf numFmtId="49" fontId="19" fillId="2" borderId="1" xfId="0" applyNumberFormat="1" applyFont="1" applyFill="1" applyBorder="1" applyAlignment="1">
      <alignment horizontal="center" vertical="center"/>
    </xf>
    <xf numFmtId="0" fontId="18" fillId="2" borderId="13" xfId="82" applyFont="1" applyFill="1" applyBorder="1" applyAlignment="1">
      <alignment horizontal="center" vertical="center"/>
    </xf>
    <xf numFmtId="164" fontId="18" fillId="2" borderId="1" xfId="1" applyNumberFormat="1" applyFont="1" applyFill="1" applyBorder="1" applyAlignment="1">
      <alignment horizontal="center" vertical="center" shrinkToFit="1"/>
    </xf>
    <xf numFmtId="0" fontId="19" fillId="2" borderId="0" xfId="82" applyFont="1" applyFill="1" applyAlignment="1">
      <alignment horizontal="center"/>
    </xf>
    <xf numFmtId="0" fontId="19" fillId="2" borderId="0" xfId="82" applyFont="1" applyFill="1"/>
    <xf numFmtId="164" fontId="19" fillId="2" borderId="0" xfId="1" applyNumberFormat="1" applyFont="1" applyFill="1" applyAlignment="1">
      <alignment horizontal="center"/>
    </xf>
    <xf numFmtId="164" fontId="39" fillId="2" borderId="0" xfId="1" applyNumberFormat="1" applyFont="1" applyFill="1" applyAlignment="1">
      <alignment horizontal="center"/>
    </xf>
    <xf numFmtId="164" fontId="79" fillId="2" borderId="0" xfId="1" applyNumberFormat="1" applyFont="1" applyFill="1" applyAlignment="1">
      <alignment horizontal="center"/>
    </xf>
    <xf numFmtId="164" fontId="19" fillId="2" borderId="0" xfId="1" applyNumberFormat="1" applyFont="1" applyFill="1" applyBorder="1" applyAlignment="1">
      <alignment horizontal="center"/>
    </xf>
    <xf numFmtId="175" fontId="19" fillId="2" borderId="0" xfId="83" applyNumberFormat="1" applyFont="1" applyFill="1"/>
    <xf numFmtId="164" fontId="128" fillId="2" borderId="0" xfId="1" applyNumberFormat="1" applyFont="1" applyFill="1" applyAlignment="1">
      <alignment horizontal="center"/>
    </xf>
    <xf numFmtId="3" fontId="19" fillId="2" borderId="0" xfId="82" applyNumberFormat="1" applyFont="1" applyFill="1"/>
    <xf numFmtId="0" fontId="6" fillId="2" borderId="0" xfId="82" applyFont="1" applyFill="1" applyAlignment="1">
      <alignment horizontal="center"/>
    </xf>
    <xf numFmtId="0" fontId="6" fillId="2" borderId="0" xfId="82" applyFont="1" applyFill="1"/>
    <xf numFmtId="164" fontId="6" fillId="2" borderId="0" xfId="1" applyNumberFormat="1" applyFont="1" applyFill="1" applyAlignment="1">
      <alignment horizontal="center"/>
    </xf>
    <xf numFmtId="164" fontId="13" fillId="2" borderId="0" xfId="1" applyNumberFormat="1" applyFont="1" applyFill="1" applyAlignment="1">
      <alignment horizontal="center"/>
    </xf>
    <xf numFmtId="164" fontId="112" fillId="2" borderId="0" xfId="1" applyNumberFormat="1" applyFont="1" applyFill="1" applyAlignment="1">
      <alignment horizontal="center"/>
    </xf>
    <xf numFmtId="175" fontId="6" fillId="2" borderId="0" xfId="83" applyNumberFormat="1" applyFont="1" applyFill="1"/>
    <xf numFmtId="164" fontId="6" fillId="2" borderId="0" xfId="82" applyNumberFormat="1" applyFont="1" applyFill="1"/>
    <xf numFmtId="0" fontId="6" fillId="2" borderId="0" xfId="84" applyFont="1" applyFill="1"/>
    <xf numFmtId="0" fontId="32" fillId="2" borderId="0" xfId="82" applyFont="1" applyFill="1" applyAlignment="1">
      <alignment horizontal="center" vertical="center"/>
    </xf>
    <xf numFmtId="0" fontId="32" fillId="2" borderId="0" xfId="82" applyFont="1" applyFill="1" applyAlignment="1">
      <alignment horizontal="center" vertical="center" wrapText="1"/>
    </xf>
    <xf numFmtId="0" fontId="18" fillId="2" borderId="3" xfId="82" applyFont="1" applyFill="1" applyBorder="1" applyAlignment="1">
      <alignment horizontal="center" vertical="center" wrapText="1"/>
    </xf>
    <xf numFmtId="0" fontId="18" fillId="2" borderId="4" xfId="82" applyFont="1" applyFill="1" applyBorder="1" applyAlignment="1">
      <alignment horizontal="center" vertical="center" wrapText="1"/>
    </xf>
    <xf numFmtId="164" fontId="38" fillId="2" borderId="1" xfId="83" applyNumberFormat="1" applyFont="1" applyFill="1" applyBorder="1" applyAlignment="1">
      <alignment horizontal="center" vertical="center" wrapText="1"/>
    </xf>
    <xf numFmtId="164" fontId="18" fillId="2" borderId="7" xfId="1" applyNumberFormat="1" applyFont="1" applyFill="1" applyBorder="1" applyAlignment="1">
      <alignment horizontal="center" vertical="center" wrapText="1"/>
    </xf>
    <xf numFmtId="164" fontId="18" fillId="2" borderId="12" xfId="1" applyNumberFormat="1" applyFont="1" applyFill="1" applyBorder="1" applyAlignment="1">
      <alignment horizontal="center" vertical="center" wrapText="1"/>
    </xf>
    <xf numFmtId="164" fontId="18" fillId="2" borderId="13" xfId="1" applyNumberFormat="1" applyFont="1" applyFill="1" applyBorder="1" applyAlignment="1">
      <alignment horizontal="center" vertical="center" wrapText="1"/>
    </xf>
    <xf numFmtId="164" fontId="38" fillId="2" borderId="3" xfId="1" applyNumberFormat="1" applyFont="1" applyFill="1" applyBorder="1" applyAlignment="1">
      <alignment horizontal="center" vertical="center" wrapText="1"/>
    </xf>
    <xf numFmtId="164" fontId="38" fillId="2" borderId="4" xfId="1" applyNumberFormat="1" applyFont="1" applyFill="1" applyBorder="1" applyAlignment="1">
      <alignment horizontal="center" vertical="center" wrapText="1"/>
    </xf>
    <xf numFmtId="0" fontId="19" fillId="2" borderId="3" xfId="82" applyFont="1" applyFill="1" applyBorder="1" applyAlignment="1">
      <alignment horizontal="center" vertical="center"/>
    </xf>
    <xf numFmtId="0" fontId="19" fillId="2" borderId="4" xfId="82" applyFont="1" applyFill="1" applyBorder="1" applyAlignment="1">
      <alignment horizontal="center" vertical="center"/>
    </xf>
    <xf numFmtId="164" fontId="18" fillId="2" borderId="3" xfId="1" applyNumberFormat="1" applyFont="1" applyFill="1" applyBorder="1" applyAlignment="1">
      <alignment horizontal="center" vertical="center" wrapText="1"/>
    </xf>
    <xf numFmtId="164" fontId="18" fillId="2" borderId="4" xfId="1" applyNumberFormat="1" applyFont="1" applyFill="1" applyBorder="1" applyAlignment="1">
      <alignment horizontal="center" vertical="center" wrapText="1"/>
    </xf>
    <xf numFmtId="0" fontId="38" fillId="2" borderId="3" xfId="82" applyFont="1" applyFill="1" applyBorder="1" applyAlignment="1">
      <alignment horizontal="center" vertical="center"/>
    </xf>
    <xf numFmtId="0" fontId="38" fillId="2" borderId="4" xfId="82" applyFont="1" applyFill="1" applyBorder="1" applyAlignment="1">
      <alignment horizontal="center" vertical="center"/>
    </xf>
    <xf numFmtId="164" fontId="18" fillId="20" borderId="3" xfId="1" applyNumberFormat="1" applyFont="1" applyFill="1" applyBorder="1" applyAlignment="1">
      <alignment horizontal="center" vertical="center" wrapText="1"/>
    </xf>
    <xf numFmtId="164" fontId="18" fillId="20" borderId="4" xfId="1" applyNumberFormat="1" applyFont="1" applyFill="1" applyBorder="1" applyAlignment="1">
      <alignment horizontal="center" vertical="center" wrapText="1"/>
    </xf>
    <xf numFmtId="164" fontId="18" fillId="2" borderId="1" xfId="1" applyNumberFormat="1" applyFont="1" applyFill="1" applyBorder="1" applyAlignment="1">
      <alignment horizontal="center" vertical="center" wrapText="1"/>
    </xf>
    <xf numFmtId="175" fontId="18" fillId="2" borderId="7" xfId="83" applyNumberFormat="1" applyFont="1" applyFill="1" applyBorder="1" applyAlignment="1">
      <alignment horizontal="center" vertical="center"/>
    </xf>
    <xf numFmtId="175" fontId="18" fillId="2" borderId="12" xfId="83" applyNumberFormat="1" applyFont="1" applyFill="1" applyBorder="1" applyAlignment="1">
      <alignment horizontal="center" vertical="center"/>
    </xf>
    <xf numFmtId="175" fontId="18" fillId="2" borderId="13" xfId="83" applyNumberFormat="1" applyFont="1" applyFill="1" applyBorder="1" applyAlignment="1">
      <alignment horizontal="center" vertical="center"/>
    </xf>
    <xf numFmtId="164" fontId="19" fillId="2" borderId="15" xfId="1" applyNumberFormat="1" applyFont="1" applyFill="1" applyBorder="1" applyAlignment="1">
      <alignment horizontal="center"/>
    </xf>
    <xf numFmtId="164" fontId="128" fillId="2" borderId="0" xfId="1" applyNumberFormat="1" applyFont="1" applyFill="1" applyAlignment="1">
      <alignment horizontal="center"/>
    </xf>
    <xf numFmtId="164" fontId="38" fillId="2" borderId="7" xfId="1" applyNumberFormat="1" applyFont="1" applyFill="1" applyBorder="1" applyAlignment="1">
      <alignment horizontal="center" vertical="center" wrapText="1"/>
    </xf>
    <xf numFmtId="164" fontId="38" fillId="2" borderId="12" xfId="1" applyNumberFormat="1" applyFont="1" applyFill="1" applyBorder="1" applyAlignment="1">
      <alignment horizontal="center" vertical="center" wrapText="1"/>
    </xf>
    <xf numFmtId="164" fontId="38" fillId="2" borderId="13" xfId="1" applyNumberFormat="1" applyFont="1" applyFill="1" applyBorder="1" applyAlignment="1">
      <alignment horizontal="center" vertical="center" wrapText="1"/>
    </xf>
    <xf numFmtId="164" fontId="37" fillId="2" borderId="1" xfId="1" applyNumberFormat="1" applyFont="1" applyFill="1" applyBorder="1" applyAlignment="1">
      <alignment horizontal="center" vertical="center" wrapText="1"/>
    </xf>
    <xf numFmtId="43" fontId="37" fillId="2" borderId="1" xfId="1" applyFont="1" applyFill="1" applyBorder="1" applyAlignment="1">
      <alignment horizontal="center" vertical="center" wrapText="1"/>
    </xf>
    <xf numFmtId="164" fontId="37" fillId="2" borderId="3" xfId="1" applyNumberFormat="1" applyFont="1" applyFill="1" applyBorder="1" applyAlignment="1">
      <alignment horizontal="center" vertical="center" wrapText="1"/>
    </xf>
    <xf numFmtId="164" fontId="37" fillId="2" borderId="2" xfId="1" applyNumberFormat="1" applyFont="1" applyFill="1" applyBorder="1" applyAlignment="1">
      <alignment horizontal="center" vertical="center" wrapText="1"/>
    </xf>
    <xf numFmtId="164" fontId="37" fillId="2" borderId="4" xfId="1" applyNumberFormat="1" applyFont="1" applyFill="1" applyBorder="1" applyAlignment="1">
      <alignment horizontal="center" vertical="center" wrapText="1"/>
    </xf>
    <xf numFmtId="164" fontId="37" fillId="9" borderId="14" xfId="1" applyNumberFormat="1" applyFont="1" applyFill="1" applyBorder="1" applyAlignment="1">
      <alignment horizontal="center" vertical="center" wrapText="1"/>
    </xf>
    <xf numFmtId="164" fontId="37" fillId="9" borderId="16" xfId="1" applyNumberFormat="1" applyFont="1" applyFill="1" applyBorder="1" applyAlignment="1">
      <alignment horizontal="center" vertical="center" wrapText="1"/>
    </xf>
    <xf numFmtId="164" fontId="37" fillId="9" borderId="10" xfId="1" applyNumberFormat="1" applyFont="1" applyFill="1" applyBorder="1" applyAlignment="1">
      <alignment horizontal="center" vertical="center" wrapText="1"/>
    </xf>
    <xf numFmtId="164" fontId="37" fillId="9" borderId="17" xfId="1" applyNumberFormat="1" applyFont="1" applyFill="1" applyBorder="1" applyAlignment="1">
      <alignment horizontal="center" vertical="center" wrapText="1"/>
    </xf>
    <xf numFmtId="43" fontId="37" fillId="2" borderId="7" xfId="1" applyFont="1" applyFill="1" applyBorder="1" applyAlignment="1">
      <alignment horizontal="center" vertical="center" wrapText="1"/>
    </xf>
    <xf numFmtId="43" fontId="37" fillId="2" borderId="13" xfId="1" applyFont="1" applyFill="1" applyBorder="1" applyAlignment="1">
      <alignment horizontal="center" vertical="center" wrapText="1"/>
    </xf>
    <xf numFmtId="43" fontId="37" fillId="2" borderId="12" xfId="1" applyFont="1" applyFill="1" applyBorder="1" applyAlignment="1">
      <alignment horizontal="center" vertical="center" wrapText="1"/>
    </xf>
    <xf numFmtId="0" fontId="37" fillId="2" borderId="1" xfId="2" applyFont="1" applyFill="1" applyBorder="1" applyAlignment="1">
      <alignment horizontal="center" vertical="center"/>
    </xf>
    <xf numFmtId="164" fontId="10" fillId="2" borderId="0" xfId="1" applyNumberFormat="1" applyFont="1" applyFill="1" applyAlignment="1">
      <alignment horizontal="center" vertical="center"/>
    </xf>
    <xf numFmtId="164" fontId="4" fillId="2" borderId="1" xfId="1" applyNumberFormat="1" applyFont="1" applyFill="1" applyBorder="1" applyAlignment="1">
      <alignment horizontal="center" vertical="center"/>
    </xf>
    <xf numFmtId="164" fontId="9" fillId="2" borderId="3" xfId="1" applyNumberFormat="1" applyFont="1" applyFill="1" applyBorder="1" applyAlignment="1">
      <alignment horizontal="center" vertical="center"/>
    </xf>
    <xf numFmtId="164" fontId="4" fillId="2" borderId="1" xfId="1" applyNumberFormat="1" applyFont="1" applyFill="1" applyBorder="1" applyAlignment="1">
      <alignment horizontal="center" vertical="center" wrapText="1"/>
    </xf>
    <xf numFmtId="0" fontId="83" fillId="2" borderId="0" xfId="0" applyFont="1" applyFill="1" applyAlignment="1">
      <alignment horizontal="center" vertical="center"/>
    </xf>
    <xf numFmtId="164" fontId="37" fillId="2" borderId="7" xfId="1" applyNumberFormat="1" applyFont="1" applyFill="1" applyBorder="1" applyAlignment="1">
      <alignment horizontal="center" vertical="center" wrapText="1"/>
    </xf>
    <xf numFmtId="164" fontId="37" fillId="2" borderId="12" xfId="1" applyNumberFormat="1" applyFont="1" applyFill="1" applyBorder="1" applyAlignment="1">
      <alignment horizontal="center" vertical="center" wrapText="1"/>
    </xf>
    <xf numFmtId="164" fontId="37" fillId="2" borderId="13" xfId="1" applyNumberFormat="1" applyFont="1" applyFill="1" applyBorder="1" applyAlignment="1">
      <alignment horizontal="center" vertical="center" wrapText="1"/>
    </xf>
    <xf numFmtId="164" fontId="37" fillId="9" borderId="1" xfId="1" applyNumberFormat="1" applyFont="1" applyFill="1" applyBorder="1" applyAlignment="1">
      <alignment horizontal="center" vertical="center" wrapText="1"/>
    </xf>
    <xf numFmtId="164" fontId="64" fillId="9" borderId="1" xfId="1" applyNumberFormat="1" applyFont="1" applyFill="1" applyBorder="1" applyAlignment="1">
      <alignment horizontal="center" vertical="center"/>
    </xf>
    <xf numFmtId="164" fontId="74" fillId="9" borderId="1" xfId="1" applyNumberFormat="1" applyFont="1" applyFill="1" applyBorder="1" applyAlignment="1">
      <alignment horizontal="center" vertical="center" wrapText="1"/>
    </xf>
    <xf numFmtId="164" fontId="74" fillId="9" borderId="3" xfId="1" applyNumberFormat="1" applyFont="1" applyFill="1" applyBorder="1" applyAlignment="1">
      <alignment horizontal="center" vertical="center" wrapText="1"/>
    </xf>
    <xf numFmtId="164" fontId="74" fillId="9" borderId="2" xfId="1" applyNumberFormat="1" applyFont="1" applyFill="1" applyBorder="1" applyAlignment="1">
      <alignment horizontal="center" vertical="center" wrapText="1"/>
    </xf>
    <xf numFmtId="164" fontId="74" fillId="9" borderId="4" xfId="1" applyNumberFormat="1" applyFont="1" applyFill="1" applyBorder="1" applyAlignment="1">
      <alignment horizontal="center" vertical="center" wrapText="1"/>
    </xf>
    <xf numFmtId="164" fontId="37" fillId="2" borderId="14" xfId="1" applyNumberFormat="1" applyFont="1" applyFill="1" applyBorder="1" applyAlignment="1">
      <alignment horizontal="center" vertical="center" wrapText="1"/>
    </xf>
    <xf numFmtId="164" fontId="37" fillId="2" borderId="15" xfId="1" applyNumberFormat="1" applyFont="1" applyFill="1" applyBorder="1" applyAlignment="1">
      <alignment horizontal="center" vertical="center" wrapText="1"/>
    </xf>
    <xf numFmtId="164" fontId="37" fillId="2" borderId="16" xfId="1" applyNumberFormat="1" applyFont="1" applyFill="1" applyBorder="1" applyAlignment="1">
      <alignment horizontal="center" vertical="center" wrapText="1"/>
    </xf>
    <xf numFmtId="164" fontId="37" fillId="2" borderId="10" xfId="1" applyNumberFormat="1" applyFont="1" applyFill="1" applyBorder="1" applyAlignment="1">
      <alignment horizontal="center" vertical="center" wrapText="1"/>
    </xf>
    <xf numFmtId="164" fontId="37" fillId="2" borderId="6" xfId="1" applyNumberFormat="1" applyFont="1" applyFill="1" applyBorder="1" applyAlignment="1">
      <alignment horizontal="center" vertical="center" wrapText="1"/>
    </xf>
    <xf numFmtId="164" fontId="37" fillId="2" borderId="17" xfId="1" applyNumberFormat="1" applyFont="1" applyFill="1" applyBorder="1" applyAlignment="1">
      <alignment horizontal="center" vertical="center" wrapText="1"/>
    </xf>
    <xf numFmtId="164" fontId="4" fillId="2" borderId="3" xfId="1" applyNumberFormat="1" applyFont="1" applyFill="1" applyBorder="1" applyAlignment="1">
      <alignment horizontal="center" vertical="center" wrapText="1"/>
    </xf>
    <xf numFmtId="164" fontId="4" fillId="2" borderId="4" xfId="1" applyNumberFormat="1" applyFont="1" applyFill="1" applyBorder="1" applyAlignment="1">
      <alignment horizontal="center" vertical="center" wrapText="1"/>
    </xf>
    <xf numFmtId="2" fontId="71" fillId="14" borderId="14" xfId="1" applyNumberFormat="1" applyFont="1" applyFill="1" applyBorder="1" applyAlignment="1">
      <alignment horizontal="center" vertical="center" wrapText="1"/>
    </xf>
    <xf numFmtId="2" fontId="71" fillId="14" borderId="15" xfId="1" applyNumberFormat="1" applyFont="1" applyFill="1" applyBorder="1" applyAlignment="1">
      <alignment horizontal="center" vertical="center" wrapText="1"/>
    </xf>
    <xf numFmtId="2" fontId="71" fillId="14" borderId="16" xfId="1" applyNumberFormat="1" applyFont="1" applyFill="1" applyBorder="1" applyAlignment="1">
      <alignment horizontal="center" vertical="center" wrapText="1"/>
    </xf>
    <xf numFmtId="2" fontId="71" fillId="14" borderId="10" xfId="1" applyNumberFormat="1" applyFont="1" applyFill="1" applyBorder="1" applyAlignment="1">
      <alignment horizontal="center" vertical="center" wrapText="1"/>
    </xf>
    <xf numFmtId="2" fontId="71" fillId="14" borderId="6" xfId="1" applyNumberFormat="1" applyFont="1" applyFill="1" applyBorder="1" applyAlignment="1">
      <alignment horizontal="center" vertical="center" wrapText="1"/>
    </xf>
    <xf numFmtId="2" fontId="71" fillId="14" borderId="17" xfId="1" applyNumberFormat="1" applyFont="1" applyFill="1" applyBorder="1" applyAlignment="1">
      <alignment horizontal="center" vertical="center" wrapText="1"/>
    </xf>
    <xf numFmtId="43" fontId="4" fillId="2" borderId="3" xfId="1" applyFont="1" applyFill="1" applyBorder="1" applyAlignment="1">
      <alignment horizontal="center" vertical="center" wrapText="1"/>
    </xf>
    <xf numFmtId="43" fontId="4" fillId="2" borderId="2" xfId="1" applyFont="1" applyFill="1" applyBorder="1" applyAlignment="1">
      <alignment horizontal="center" vertical="center" wrapText="1"/>
    </xf>
    <xf numFmtId="43" fontId="4" fillId="2" borderId="4" xfId="1" applyFont="1" applyFill="1" applyBorder="1" applyAlignment="1">
      <alignment horizontal="center" vertical="center" wrapText="1"/>
    </xf>
    <xf numFmtId="164" fontId="37" fillId="2" borderId="1" xfId="1" applyNumberFormat="1" applyFont="1" applyFill="1" applyBorder="1" applyAlignment="1">
      <alignment horizontal="center" vertical="center"/>
    </xf>
    <xf numFmtId="164" fontId="37" fillId="20" borderId="1" xfId="1" applyNumberFormat="1" applyFont="1" applyFill="1" applyBorder="1" applyAlignment="1">
      <alignment horizontal="center" vertical="center" wrapText="1"/>
    </xf>
    <xf numFmtId="164" fontId="4" fillId="2" borderId="7" xfId="1" applyNumberFormat="1" applyFont="1" applyFill="1" applyBorder="1" applyAlignment="1">
      <alignment horizontal="center" vertical="center" wrapText="1"/>
    </xf>
    <xf numFmtId="164" fontId="4" fillId="2" borderId="12" xfId="1" applyNumberFormat="1" applyFont="1" applyFill="1" applyBorder="1" applyAlignment="1">
      <alignment horizontal="center" vertical="center" wrapText="1"/>
    </xf>
    <xf numFmtId="164" fontId="4" fillId="2" borderId="13" xfId="1" applyNumberFormat="1" applyFont="1" applyFill="1" applyBorder="1" applyAlignment="1">
      <alignment horizontal="center" vertical="center" wrapText="1"/>
    </xf>
    <xf numFmtId="164" fontId="4" fillId="2" borderId="7" xfId="1" applyNumberFormat="1" applyFont="1" applyFill="1" applyBorder="1" applyAlignment="1">
      <alignment horizontal="center" vertical="center"/>
    </xf>
    <xf numFmtId="164" fontId="4" fillId="2" borderId="12" xfId="1" applyNumberFormat="1" applyFont="1" applyFill="1" applyBorder="1" applyAlignment="1">
      <alignment horizontal="center" vertical="center"/>
    </xf>
    <xf numFmtId="164" fontId="4" fillId="2" borderId="13" xfId="1" applyNumberFormat="1" applyFont="1" applyFill="1" applyBorder="1" applyAlignment="1">
      <alignment horizontal="center" vertical="center"/>
    </xf>
    <xf numFmtId="0" fontId="43" fillId="2" borderId="0" xfId="2" applyFont="1" applyFill="1" applyAlignment="1">
      <alignment horizontal="left" vertical="center"/>
    </xf>
    <xf numFmtId="43" fontId="43" fillId="2" borderId="0" xfId="1" applyFont="1" applyFill="1" applyAlignment="1">
      <alignment horizontal="left" vertical="center"/>
    </xf>
    <xf numFmtId="164" fontId="43" fillId="2" borderId="0" xfId="1" applyNumberFormat="1" applyFont="1" applyFill="1" applyAlignment="1">
      <alignment horizontal="left" vertical="center"/>
    </xf>
    <xf numFmtId="0" fontId="5" fillId="2" borderId="0" xfId="0" applyFont="1" applyFill="1" applyAlignment="1">
      <alignment horizontal="center" vertical="center"/>
    </xf>
    <xf numFmtId="43" fontId="5" fillId="2" borderId="0" xfId="1" applyFont="1" applyFill="1" applyAlignment="1">
      <alignment horizontal="center" vertical="center"/>
    </xf>
    <xf numFmtId="164" fontId="5" fillId="2" borderId="0" xfId="1" applyNumberFormat="1" applyFont="1" applyFill="1" applyAlignment="1">
      <alignment horizontal="center" vertical="center"/>
    </xf>
    <xf numFmtId="43" fontId="37" fillId="2" borderId="3" xfId="1" applyFont="1" applyFill="1" applyBorder="1" applyAlignment="1">
      <alignment horizontal="center" vertical="center" wrapText="1"/>
    </xf>
    <xf numFmtId="43" fontId="37" fillId="2" borderId="2" xfId="1" applyFont="1" applyFill="1" applyBorder="1" applyAlignment="1">
      <alignment horizontal="center" vertical="center" wrapText="1"/>
    </xf>
    <xf numFmtId="43" fontId="37" fillId="2" borderId="4" xfId="1" applyFont="1" applyFill="1" applyBorder="1" applyAlignment="1">
      <alignment horizontal="center" vertical="center" wrapText="1"/>
    </xf>
    <xf numFmtId="1" fontId="4" fillId="9" borderId="7" xfId="0" applyNumberFormat="1" applyFont="1" applyFill="1" applyBorder="1" applyAlignment="1">
      <alignment horizontal="left" vertical="center" shrinkToFit="1"/>
    </xf>
    <xf numFmtId="1" fontId="4" fillId="9" borderId="13" xfId="0" applyNumberFormat="1" applyFont="1" applyFill="1" applyBorder="1" applyAlignment="1">
      <alignment horizontal="left" vertical="center" shrinkToFit="1"/>
    </xf>
    <xf numFmtId="1" fontId="74" fillId="9" borderId="7" xfId="0" applyNumberFormat="1" applyFont="1" applyFill="1" applyBorder="1" applyAlignment="1">
      <alignment horizontal="left" vertical="center" shrinkToFit="1"/>
    </xf>
    <xf numFmtId="1" fontId="74" fillId="9" borderId="13" xfId="0" applyNumberFormat="1" applyFont="1" applyFill="1" applyBorder="1" applyAlignment="1">
      <alignment horizontal="left" vertical="center" shrinkToFit="1"/>
    </xf>
    <xf numFmtId="0" fontId="40" fillId="2" borderId="0" xfId="0" applyFont="1" applyFill="1" applyAlignment="1">
      <alignment horizontal="center"/>
    </xf>
    <xf numFmtId="164" fontId="40" fillId="2" borderId="0" xfId="1" applyNumberFormat="1" applyFont="1" applyFill="1" applyAlignment="1">
      <alignment horizontal="center"/>
    </xf>
    <xf numFmtId="43" fontId="40" fillId="2" borderId="0" xfId="1" applyFont="1" applyFill="1" applyAlignment="1">
      <alignment horizontal="center"/>
    </xf>
    <xf numFmtId="165" fontId="76" fillId="0" borderId="1" xfId="0" applyNumberFormat="1" applyFont="1" applyBorder="1" applyAlignment="1">
      <alignment horizontal="center" vertical="center"/>
    </xf>
    <xf numFmtId="164" fontId="44" fillId="2" borderId="0" xfId="1" applyNumberFormat="1" applyFont="1" applyFill="1" applyAlignment="1">
      <alignment horizontal="center"/>
    </xf>
    <xf numFmtId="43" fontId="94" fillId="15" borderId="7" xfId="1" applyFont="1" applyFill="1" applyBorder="1" applyAlignment="1">
      <alignment horizontal="center" vertical="center" wrapText="1"/>
    </xf>
    <xf numFmtId="43" fontId="94" fillId="15" borderId="13" xfId="1" applyFont="1" applyFill="1" applyBorder="1" applyAlignment="1">
      <alignment horizontal="center" vertical="center" wrapText="1"/>
    </xf>
    <xf numFmtId="0" fontId="14" fillId="14" borderId="1" xfId="2" applyFont="1" applyFill="1" applyBorder="1" applyAlignment="1">
      <alignment horizontal="center" vertical="center"/>
    </xf>
    <xf numFmtId="164" fontId="14" fillId="14" borderId="1" xfId="1" applyNumberFormat="1" applyFont="1" applyFill="1" applyBorder="1" applyAlignment="1">
      <alignment horizontal="center" vertical="center" wrapText="1"/>
    </xf>
    <xf numFmtId="43" fontId="9" fillId="14" borderId="1" xfId="1" applyFont="1" applyFill="1" applyBorder="1" applyAlignment="1">
      <alignment horizontal="center" vertical="center" wrapText="1"/>
    </xf>
    <xf numFmtId="43" fontId="9" fillId="15" borderId="7" xfId="1" applyFont="1" applyFill="1" applyBorder="1" applyAlignment="1">
      <alignment horizontal="center" vertical="center" wrapText="1"/>
    </xf>
    <xf numFmtId="43" fontId="9" fillId="15" borderId="12" xfId="1" applyFont="1" applyFill="1" applyBorder="1" applyAlignment="1">
      <alignment horizontal="center" vertical="center" wrapText="1"/>
    </xf>
    <xf numFmtId="43" fontId="9" fillId="15" borderId="13" xfId="1" applyFont="1" applyFill="1" applyBorder="1" applyAlignment="1">
      <alignment horizontal="center" vertical="center" wrapText="1"/>
    </xf>
    <xf numFmtId="0" fontId="10" fillId="0" borderId="7" xfId="0" applyFont="1" applyBorder="1" applyAlignment="1">
      <alignment horizontal="left"/>
    </xf>
    <xf numFmtId="0" fontId="10" fillId="0" borderId="12" xfId="0" applyFont="1" applyBorder="1" applyAlignment="1">
      <alignment horizontal="left"/>
    </xf>
    <xf numFmtId="0" fontId="10" fillId="0" borderId="12" xfId="0" applyFont="1" applyBorder="1" applyAlignment="1">
      <alignment horizontal="center"/>
    </xf>
    <xf numFmtId="0" fontId="10" fillId="0" borderId="10" xfId="0" applyFont="1" applyBorder="1" applyAlignment="1">
      <alignment horizontal="center" vertical="center"/>
    </xf>
    <xf numFmtId="0" fontId="10" fillId="0" borderId="6" xfId="0" applyFont="1" applyBorder="1" applyAlignment="1">
      <alignment horizontal="center" vertical="center"/>
    </xf>
    <xf numFmtId="1" fontId="9" fillId="0" borderId="7" xfId="7" applyNumberFormat="1" applyFont="1" applyBorder="1" applyAlignment="1">
      <alignment horizontal="center" vertical="center" wrapText="1"/>
    </xf>
    <xf numFmtId="1" fontId="9" fillId="0" borderId="12" xfId="7" applyNumberFormat="1" applyFont="1" applyBorder="1" applyAlignment="1">
      <alignment horizontal="center" vertical="center" wrapText="1"/>
    </xf>
    <xf numFmtId="1" fontId="9" fillId="0" borderId="13" xfId="7" applyNumberFormat="1" applyFont="1" applyBorder="1" applyAlignment="1">
      <alignment horizontal="center" vertical="center" wrapText="1"/>
    </xf>
    <xf numFmtId="1" fontId="9" fillId="3" borderId="7" xfId="7" applyNumberFormat="1" applyFont="1" applyFill="1" applyBorder="1" applyAlignment="1">
      <alignment horizontal="center" vertical="center" wrapText="1"/>
    </xf>
    <xf numFmtId="1" fontId="9" fillId="3" borderId="12" xfId="7" applyNumberFormat="1" applyFont="1" applyFill="1" applyBorder="1" applyAlignment="1">
      <alignment horizontal="center" vertical="center" wrapText="1"/>
    </xf>
    <xf numFmtId="1" fontId="9" fillId="3" borderId="13" xfId="7" applyNumberFormat="1" applyFont="1" applyFill="1" applyBorder="1" applyAlignment="1">
      <alignment horizontal="center" vertical="center" wrapText="1"/>
    </xf>
    <xf numFmtId="1" fontId="9" fillId="8" borderId="3" xfId="7" applyNumberFormat="1" applyFont="1" applyFill="1" applyBorder="1" applyAlignment="1">
      <alignment horizontal="center" vertical="center" wrapText="1"/>
    </xf>
    <xf numFmtId="1" fontId="9" fillId="8" borderId="4" xfId="7" applyNumberFormat="1" applyFont="1" applyFill="1" applyBorder="1" applyAlignment="1">
      <alignment horizontal="center" vertical="center" wrapText="1"/>
    </xf>
    <xf numFmtId="1" fontId="9" fillId="3" borderId="3" xfId="7" applyNumberFormat="1" applyFont="1" applyFill="1" applyBorder="1" applyAlignment="1">
      <alignment horizontal="center" vertical="center"/>
    </xf>
    <xf numFmtId="1" fontId="9" fillId="3" borderId="4"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7" xfId="7" applyNumberFormat="1" applyFont="1" applyFill="1" applyBorder="1" applyAlignment="1">
      <alignment horizontal="center" vertical="top" wrapText="1"/>
    </xf>
    <xf numFmtId="1" fontId="9" fillId="3" borderId="12" xfId="7" applyNumberFormat="1" applyFont="1" applyFill="1" applyBorder="1" applyAlignment="1">
      <alignment horizontal="center" vertical="top" wrapText="1"/>
    </xf>
    <xf numFmtId="1" fontId="9" fillId="3" borderId="13" xfId="7" applyNumberFormat="1" applyFont="1" applyFill="1" applyBorder="1" applyAlignment="1">
      <alignment horizontal="center" vertical="top" wrapText="1"/>
    </xf>
    <xf numFmtId="1" fontId="4" fillId="3" borderId="0" xfId="11" applyNumberFormat="1" applyFont="1" applyFill="1" applyAlignment="1">
      <alignment horizontal="left" vertical="center" wrapText="1"/>
    </xf>
    <xf numFmtId="0" fontId="4" fillId="3" borderId="0" xfId="11" applyNumberFormat="1" applyFont="1" applyFill="1" applyAlignment="1">
      <alignment horizontal="left" vertical="center" wrapText="1"/>
    </xf>
    <xf numFmtId="1" fontId="4" fillId="3" borderId="0" xfId="11" applyNumberFormat="1" applyFont="1" applyFill="1" applyAlignment="1">
      <alignment horizontal="left" wrapText="1"/>
    </xf>
    <xf numFmtId="1" fontId="20" fillId="3" borderId="0" xfId="11" applyNumberFormat="1" applyFont="1" applyFill="1" applyAlignment="1">
      <alignment horizontal="center"/>
    </xf>
    <xf numFmtId="0" fontId="6" fillId="2" borderId="0" xfId="11" applyNumberFormat="1" applyFont="1" applyFill="1" applyAlignment="1">
      <alignment horizontal="center"/>
    </xf>
    <xf numFmtId="0" fontId="6" fillId="2" borderId="0" xfId="11" applyNumberFormat="1" applyFont="1" applyFill="1"/>
    <xf numFmtId="165" fontId="20" fillId="3" borderId="0" xfId="11" applyFont="1" applyFill="1" applyAlignment="1">
      <alignment horizontal="center"/>
    </xf>
    <xf numFmtId="1" fontId="19" fillId="3" borderId="0" xfId="11" applyNumberFormat="1" applyFont="1" applyFill="1" applyAlignment="1">
      <alignment horizontal="center"/>
    </xf>
    <xf numFmtId="0" fontId="19" fillId="2" borderId="0" xfId="11" applyNumberFormat="1" applyFont="1" applyFill="1" applyAlignment="1">
      <alignment horizontal="center"/>
    </xf>
    <xf numFmtId="0" fontId="19" fillId="2" borderId="0" xfId="11" applyNumberFormat="1" applyFont="1" applyFill="1"/>
    <xf numFmtId="165" fontId="19" fillId="3" borderId="0" xfId="11" applyFont="1" applyFill="1" applyAlignment="1">
      <alignment horizontal="center"/>
    </xf>
    <xf numFmtId="167" fontId="10" fillId="4" borderId="18" xfId="11" applyNumberFormat="1" applyFont="1" applyFill="1" applyBorder="1" applyAlignment="1">
      <alignment horizontal="center" vertical="center"/>
    </xf>
    <xf numFmtId="167" fontId="10" fillId="4" borderId="19" xfId="11" applyNumberFormat="1" applyFont="1" applyFill="1" applyBorder="1" applyAlignment="1">
      <alignment horizontal="center" vertical="center"/>
    </xf>
    <xf numFmtId="167" fontId="10" fillId="4" borderId="20" xfId="11" applyNumberFormat="1" applyFont="1" applyFill="1" applyBorder="1" applyAlignment="1">
      <alignment horizontal="center" vertical="center"/>
    </xf>
    <xf numFmtId="165" fontId="20" fillId="3" borderId="0" xfId="11" applyFont="1" applyFill="1" applyAlignment="1">
      <alignment horizontal="center" vertical="center" wrapText="1"/>
    </xf>
    <xf numFmtId="0" fontId="6" fillId="2" borderId="0" xfId="11" applyNumberFormat="1" applyFont="1" applyFill="1" applyAlignment="1">
      <alignment horizontal="center" vertical="center"/>
    </xf>
    <xf numFmtId="0" fontId="6" fillId="2" borderId="0" xfId="11" applyNumberFormat="1" applyFont="1" applyFill="1" applyAlignment="1">
      <alignment vertical="center"/>
    </xf>
    <xf numFmtId="167" fontId="21" fillId="3" borderId="0" xfId="11" applyNumberFormat="1" applyFont="1" applyFill="1" applyAlignment="1">
      <alignment horizontal="right" vertical="center"/>
    </xf>
  </cellXfs>
  <cellStyles count="85">
    <cellStyle name="1991-" xfId="2" xr:uid="{00000000-0005-0000-0000-000000000000}"/>
    <cellStyle name="1991- 10 2 2 2" xfId="57" xr:uid="{E67C6E2B-3F58-4D9A-8CD2-440516A3529C}"/>
    <cellStyle name="20% - Accent1 2" xfId="69" xr:uid="{48433C90-4947-44A4-A0E4-EDFEC81A0BD2}"/>
    <cellStyle name="Bình thường 2" xfId="47" xr:uid="{895B3A6C-6528-4FA7-B3CF-95B95E95B03F}"/>
    <cellStyle name="Chuẩn 2" xfId="40" xr:uid="{547E3042-DF23-4CB3-B6DC-44E2573304BC}"/>
    <cellStyle name="Comma" xfId="1" builtinId="3"/>
    <cellStyle name="Comma 10" xfId="6" xr:uid="{00000000-0005-0000-0000-000002000000}"/>
    <cellStyle name="Comma 116" xfId="58" xr:uid="{6FB961AB-6B05-4477-9D07-2446D4F1FEA2}"/>
    <cellStyle name="Comma 12" xfId="5" xr:uid="{00000000-0005-0000-0000-000003000000}"/>
    <cellStyle name="Comma 122 2" xfId="65" xr:uid="{FBA9F8BE-3932-4F85-83D5-DC820D4465A6}"/>
    <cellStyle name="Comma 124" xfId="31" xr:uid="{00000000-0005-0000-0000-000004000000}"/>
    <cellStyle name="Comma 124 2" xfId="10" xr:uid="{00000000-0005-0000-0000-000005000000}"/>
    <cellStyle name="Comma 143" xfId="80" xr:uid="{B56AA949-8711-491B-AD91-5310C3B95AEE}"/>
    <cellStyle name="Comma 168" xfId="13" xr:uid="{00000000-0005-0000-0000-000006000000}"/>
    <cellStyle name="Comma 2" xfId="8" xr:uid="{00000000-0005-0000-0000-000007000000}"/>
    <cellStyle name="Comma 2 2" xfId="62" xr:uid="{E5951161-5F09-4282-8CAE-FF488434927E}"/>
    <cellStyle name="Comma 2 2 2" xfId="78" xr:uid="{E85650E4-36E1-4B6C-A6C5-7728BC5FACFE}"/>
    <cellStyle name="Comma 2 3" xfId="51" xr:uid="{048E383C-D280-467F-8A00-6B75D7CC5A8C}"/>
    <cellStyle name="Comma 2 3 2 2 2 2 2 2 2 4" xfId="44" xr:uid="{64B53314-D393-422E-9E66-084AC4C09E63}"/>
    <cellStyle name="Comma 2 4" xfId="19" xr:uid="{00000000-0005-0000-0000-000008000000}"/>
    <cellStyle name="Comma 2 5" xfId="74" xr:uid="{E6BABA2B-55D2-47B9-9967-E0C136051824}"/>
    <cellStyle name="Comma 26 10" xfId="24" xr:uid="{00000000-0005-0000-0000-000009000000}"/>
    <cellStyle name="Comma 26 4" xfId="16" xr:uid="{00000000-0005-0000-0000-00000A000000}"/>
    <cellStyle name="Comma 3" xfId="61" xr:uid="{BE368503-BE1B-49F0-9EEC-750C47A01CA6}"/>
    <cellStyle name="Comma 3 16 2" xfId="21" xr:uid="{00000000-0005-0000-0000-00000B000000}"/>
    <cellStyle name="Comma 3 16 2 2" xfId="28" xr:uid="{00000000-0005-0000-0000-00000C000000}"/>
    <cellStyle name="Comma 3 16 2 2 2" xfId="30" xr:uid="{00000000-0005-0000-0000-00000D000000}"/>
    <cellStyle name="Comma 30" xfId="53" xr:uid="{4A344257-D8A0-4F47-ADC3-B7A73DE0E28F}"/>
    <cellStyle name="Comma 31" xfId="54" xr:uid="{0494EEB7-681A-45FB-90C4-F0E2B54D5F18}"/>
    <cellStyle name="Comma 4" xfId="18" xr:uid="{00000000-0005-0000-0000-00000E000000}"/>
    <cellStyle name="Comma 4 2 2" xfId="83" xr:uid="{AEA9C056-E1CD-4143-AFCD-ABCEF2B603E6}"/>
    <cellStyle name="Comma 49" xfId="33" xr:uid="{00000000-0005-0000-0000-00000F000000}"/>
    <cellStyle name="Comma 49 2" xfId="66" xr:uid="{3D508263-115D-45F4-BA01-F19745D7C490}"/>
    <cellStyle name="Comma 63 2" xfId="14" xr:uid="{00000000-0005-0000-0000-000010000000}"/>
    <cellStyle name="Comma 65" xfId="39" xr:uid="{3511FC64-1585-497D-9858-38A524468957}"/>
    <cellStyle name="Comma 67" xfId="46" xr:uid="{D3260C20-0D61-4E45-BAAF-12FDF1D7AEA5}"/>
    <cellStyle name="Dấu phẩy 2" xfId="48" xr:uid="{1D8D315B-1521-419C-9D30-080F18D9B724}"/>
    <cellStyle name="Hyperlink" xfId="17" builtinId="8"/>
    <cellStyle name="Hyperlink 3" xfId="50" xr:uid="{9D62A7A9-ED37-438E-8EE8-ED53C5684F3E}"/>
    <cellStyle name="Normal" xfId="0" builtinId="0"/>
    <cellStyle name="Normal 10" xfId="75" xr:uid="{C82ACFAF-FD42-4FB6-B1D5-015BC53F53C5}"/>
    <cellStyle name="Normal 105 2" xfId="72" xr:uid="{BC75E1FC-67D8-4CCE-81A2-A53BB09415D5}"/>
    <cellStyle name="Normal 14" xfId="67" xr:uid="{F51CC949-6D67-4858-8389-6F4B5B922CEB}"/>
    <cellStyle name="Normal 14 7" xfId="20" xr:uid="{00000000-0005-0000-0000-000013000000}"/>
    <cellStyle name="Normal 14 7 3 2 2 2 4" xfId="42" xr:uid="{5D991563-1712-4BAC-97A2-B33A02E941AC}"/>
    <cellStyle name="Normal 152 2" xfId="45" xr:uid="{1D97A395-B870-43F2-80B0-6FEE9C80BAC7}"/>
    <cellStyle name="Normal 154" xfId="22" xr:uid="{00000000-0005-0000-0000-000014000000}"/>
    <cellStyle name="Normal 154 2" xfId="34" xr:uid="{00000000-0005-0000-0000-000015000000}"/>
    <cellStyle name="Normal 169" xfId="64" xr:uid="{2EF4BECA-4FA1-4105-8EDA-B383775F656D}"/>
    <cellStyle name="Normal 172" xfId="36" xr:uid="{00000000-0005-0000-0000-000016000000}"/>
    <cellStyle name="Normal 174 3" xfId="11" xr:uid="{00000000-0005-0000-0000-000017000000}"/>
    <cellStyle name="Normal 176 2" xfId="7" xr:uid="{00000000-0005-0000-0000-000018000000}"/>
    <cellStyle name="Normal 2" xfId="3" xr:uid="{00000000-0005-0000-0000-000019000000}"/>
    <cellStyle name="Normal 2 105" xfId="25" xr:uid="{00000000-0005-0000-0000-00001A000000}"/>
    <cellStyle name="Normal 2 2" xfId="9" xr:uid="{00000000-0005-0000-0000-00001B000000}"/>
    <cellStyle name="Normal 2 2 2" xfId="32" xr:uid="{00000000-0005-0000-0000-00001C000000}"/>
    <cellStyle name="Normal 2 2 2 2 6 2 2 2 4" xfId="43" xr:uid="{DA3D7969-2967-47EC-934A-64F8055044E3}"/>
    <cellStyle name="Normal 2 3" xfId="49" xr:uid="{5797F446-0C84-4465-920C-852860CFDB0C}"/>
    <cellStyle name="Normal 2 3 2" xfId="59" xr:uid="{8E62FCC1-7CCC-4391-828D-C6B1517FADE6}"/>
    <cellStyle name="Normal 2 3 3" xfId="26" xr:uid="{00000000-0005-0000-0000-00001D000000}"/>
    <cellStyle name="Normal 2 3 4" xfId="77" xr:uid="{E90C2010-041B-4AD9-BDB2-736BA8C2B296}"/>
    <cellStyle name="Normal 2 4" xfId="56" xr:uid="{9D2F7EEC-2F2E-4981-855F-17C9D3B39526}"/>
    <cellStyle name="Normal 2 4 2" xfId="76" xr:uid="{F217DC4E-EAB8-4873-95B4-7253A42C7390}"/>
    <cellStyle name="Normal 21" xfId="70" xr:uid="{CFC85EE8-BD9F-442F-8B91-0169D8F8342A}"/>
    <cellStyle name="Normal 232" xfId="12" xr:uid="{00000000-0005-0000-0000-00001E000000}"/>
    <cellStyle name="Normal 243" xfId="15" xr:uid="{00000000-0005-0000-0000-00001F000000}"/>
    <cellStyle name="Normal 3 12" xfId="84" xr:uid="{3BDFEE84-8224-4F86-8F6C-BC2B04CAF6F4}"/>
    <cellStyle name="Normal 3 2" xfId="63" xr:uid="{2EB01C1C-40B7-4A5A-8070-F0C2F945E615}"/>
    <cellStyle name="Normal 3 2 2 2 2" xfId="82" xr:uid="{A3B3EBE2-1510-4BBC-91AF-D8653CC4BB70}"/>
    <cellStyle name="Normal 3 2 3" xfId="29" xr:uid="{00000000-0005-0000-0000-000020000000}"/>
    <cellStyle name="Normal 3 3" xfId="41" xr:uid="{E8613A4D-E2C2-41D4-8C9E-B41262F5FF41}"/>
    <cellStyle name="Normal 4" xfId="38" xr:uid="{00000000-0005-0000-0000-000021000000}"/>
    <cellStyle name="Normal 4 7" xfId="60" xr:uid="{291739D7-6639-452E-A716-82F8FA0952FE}"/>
    <cellStyle name="Normal 47" xfId="68" xr:uid="{3F3B1D4D-4923-4AD0-BE79-741A0B997B8F}"/>
    <cellStyle name="Normal 5" xfId="27" xr:uid="{00000000-0005-0000-0000-000022000000}"/>
    <cellStyle name="Normal 5 2" xfId="52" xr:uid="{C80A9023-E38C-47F3-A5B8-9B965DD156FA}"/>
    <cellStyle name="Normal 5 3" xfId="55" xr:uid="{BB07DC97-495C-487E-8ACE-D61200B25DAB}"/>
    <cellStyle name="Normal 7" xfId="4" xr:uid="{00000000-0005-0000-0000-000023000000}"/>
    <cellStyle name="Normal 7 2" xfId="73" xr:uid="{440BB8C9-3CB9-46C9-9174-FDF5FD32867B}"/>
    <cellStyle name="Normal 76 10" xfId="23" xr:uid="{00000000-0005-0000-0000-000024000000}"/>
    <cellStyle name="Normal 76 25" xfId="37" xr:uid="{00000000-0005-0000-0000-000025000000}"/>
    <cellStyle name="Normal 97" xfId="71" xr:uid="{138C12CB-71E8-4A00-BCED-1DF40939E908}"/>
    <cellStyle name="Percent" xfId="81" builtinId="5"/>
    <cellStyle name="Style 1" xfId="35" xr:uid="{00000000-0005-0000-0000-000027000000}"/>
    <cellStyle name="Style 1 2 2" xfId="79" xr:uid="{6EEA9BEC-8047-4622-9482-153BE2CF891B}"/>
  </cellStyles>
  <dxfs count="3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129736C9-22F3-47D5-9ADA-24833D570865}"/>
  </tableStyles>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407678</xdr:colOff>
      <xdr:row>626</xdr:row>
      <xdr:rowOff>242260</xdr:rowOff>
    </xdr:from>
    <xdr:to>
      <xdr:col>6</xdr:col>
      <xdr:colOff>609385</xdr:colOff>
      <xdr:row>636</xdr:row>
      <xdr:rowOff>0</xdr:rowOff>
    </xdr:to>
    <xdr:sp macro="" textlink="">
      <xdr:nvSpPr>
        <xdr:cNvPr id="2" name="TextBox 1">
          <a:extLst>
            <a:ext uri="{FF2B5EF4-FFF2-40B4-BE49-F238E27FC236}">
              <a16:creationId xmlns:a16="http://schemas.microsoft.com/office/drawing/2014/main" id="{395F2CB0-3652-4A4A-AE81-DDD138B0E6C1}"/>
            </a:ext>
          </a:extLst>
        </xdr:cNvPr>
        <xdr:cNvSpPr txBox="1"/>
      </xdr:nvSpPr>
      <xdr:spPr>
        <a:xfrm>
          <a:off x="890278" y="268891710"/>
          <a:ext cx="3179857" cy="3040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Duyệt</a:t>
          </a: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Bùi</a:t>
          </a:r>
          <a:r>
            <a:rPr lang="en-US" sz="2000" b="1" baseline="0">
              <a:latin typeface="Times New Roman" panose="02020603050405020304" pitchFamily="18" charset="0"/>
              <a:cs typeface="Times New Roman" panose="02020603050405020304" pitchFamily="18" charset="0"/>
            </a:rPr>
            <a:t> Trần Nhân Trí</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12</xdr:col>
      <xdr:colOff>498930</xdr:colOff>
      <xdr:row>626</xdr:row>
      <xdr:rowOff>242260</xdr:rowOff>
    </xdr:from>
    <xdr:to>
      <xdr:col>18</xdr:col>
      <xdr:colOff>281209</xdr:colOff>
      <xdr:row>636</xdr:row>
      <xdr:rowOff>0</xdr:rowOff>
    </xdr:to>
    <xdr:sp macro="" textlink="">
      <xdr:nvSpPr>
        <xdr:cNvPr id="3" name="TextBox 2">
          <a:extLst>
            <a:ext uri="{FF2B5EF4-FFF2-40B4-BE49-F238E27FC236}">
              <a16:creationId xmlns:a16="http://schemas.microsoft.com/office/drawing/2014/main" id="{CB377975-403B-4B26-8E0D-2E8ED50E99C6}"/>
            </a:ext>
          </a:extLst>
        </xdr:cNvPr>
        <xdr:cNvSpPr txBox="1"/>
      </xdr:nvSpPr>
      <xdr:spPr>
        <a:xfrm>
          <a:off x="8360230" y="268891710"/>
          <a:ext cx="3033479" cy="3040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Phòng</a:t>
          </a:r>
          <a:r>
            <a:rPr lang="en-US" sz="2000" b="1" baseline="0">
              <a:latin typeface="Times New Roman" panose="02020603050405020304" pitchFamily="18" charset="0"/>
              <a:cs typeface="Times New Roman" panose="02020603050405020304" pitchFamily="18" charset="0"/>
            </a:rPr>
            <a:t> Kế toán</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Lê</a:t>
          </a:r>
          <a:r>
            <a:rPr lang="en-US" sz="2000" b="1" baseline="0">
              <a:latin typeface="Times New Roman" panose="02020603050405020304" pitchFamily="18" charset="0"/>
              <a:cs typeface="Times New Roman" panose="02020603050405020304" pitchFamily="18" charset="0"/>
            </a:rPr>
            <a:t> Thị Huệ</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32</xdr:col>
      <xdr:colOff>117933</xdr:colOff>
      <xdr:row>626</xdr:row>
      <xdr:rowOff>231054</xdr:rowOff>
    </xdr:from>
    <xdr:to>
      <xdr:col>47</xdr:col>
      <xdr:colOff>358061</xdr:colOff>
      <xdr:row>636</xdr:row>
      <xdr:rowOff>0</xdr:rowOff>
    </xdr:to>
    <xdr:sp macro="" textlink="">
      <xdr:nvSpPr>
        <xdr:cNvPr id="4" name="TextBox 3">
          <a:extLst>
            <a:ext uri="{FF2B5EF4-FFF2-40B4-BE49-F238E27FC236}">
              <a16:creationId xmlns:a16="http://schemas.microsoft.com/office/drawing/2014/main" id="{C6638214-E3E4-4BF5-992F-42D0DEB83880}"/>
            </a:ext>
          </a:extLst>
        </xdr:cNvPr>
        <xdr:cNvSpPr txBox="1"/>
      </xdr:nvSpPr>
      <xdr:spPr>
        <a:xfrm>
          <a:off x="14487983" y="268880504"/>
          <a:ext cx="6101178" cy="3051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Phòng Nhân</a:t>
          </a:r>
          <a:r>
            <a:rPr lang="en-US" sz="2000" b="1" baseline="0">
              <a:latin typeface="Times New Roman" panose="02020603050405020304" pitchFamily="18" charset="0"/>
              <a:cs typeface="Times New Roman" panose="02020603050405020304" pitchFamily="18" charset="0"/>
            </a:rPr>
            <a:t> sự</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Phạm</a:t>
          </a:r>
          <a:r>
            <a:rPr lang="en-US" sz="2000" b="1" baseline="0">
              <a:latin typeface="Times New Roman" panose="02020603050405020304" pitchFamily="18" charset="0"/>
              <a:cs typeface="Times New Roman" panose="02020603050405020304" pitchFamily="18" charset="0"/>
            </a:rPr>
            <a:t> Như Thắng</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52</xdr:col>
      <xdr:colOff>643004</xdr:colOff>
      <xdr:row>626</xdr:row>
      <xdr:rowOff>208643</xdr:rowOff>
    </xdr:from>
    <xdr:to>
      <xdr:col>57</xdr:col>
      <xdr:colOff>889535</xdr:colOff>
      <xdr:row>636</xdr:row>
      <xdr:rowOff>0</xdr:rowOff>
    </xdr:to>
    <xdr:sp macro="" textlink="">
      <xdr:nvSpPr>
        <xdr:cNvPr id="5" name="TextBox 4">
          <a:extLst>
            <a:ext uri="{FF2B5EF4-FFF2-40B4-BE49-F238E27FC236}">
              <a16:creationId xmlns:a16="http://schemas.microsoft.com/office/drawing/2014/main" id="{9AD52EAF-5485-47D7-BA5F-C6F9CFB544C9}"/>
            </a:ext>
          </a:extLst>
        </xdr:cNvPr>
        <xdr:cNvSpPr txBox="1"/>
      </xdr:nvSpPr>
      <xdr:spPr>
        <a:xfrm>
          <a:off x="23274404" y="268858093"/>
          <a:ext cx="4177181" cy="30743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Người</a:t>
          </a:r>
          <a:r>
            <a:rPr lang="en-US" sz="2000" b="1" baseline="0">
              <a:latin typeface="Times New Roman" panose="02020603050405020304" pitchFamily="18" charset="0"/>
              <a:cs typeface="Times New Roman" panose="02020603050405020304" pitchFamily="18" charset="0"/>
            </a:rPr>
            <a:t> lập</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Lê</a:t>
          </a:r>
          <a:r>
            <a:rPr lang="en-US" sz="2000" b="1" baseline="0">
              <a:latin typeface="Times New Roman" panose="02020603050405020304" pitchFamily="18" charset="0"/>
              <a:cs typeface="Times New Roman" panose="02020603050405020304" pitchFamily="18" charset="0"/>
            </a:rPr>
            <a:t> Thị Ngân</a:t>
          </a:r>
          <a:endParaRPr lang="en-US" sz="20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823473</xdr:colOff>
      <xdr:row>27</xdr:row>
      <xdr:rowOff>84655</xdr:rowOff>
    </xdr:from>
    <xdr:to>
      <xdr:col>26</xdr:col>
      <xdr:colOff>444287</xdr:colOff>
      <xdr:row>28</xdr:row>
      <xdr:rowOff>0</xdr:rowOff>
    </xdr:to>
    <xdr:sp macro="" textlink="">
      <xdr:nvSpPr>
        <xdr:cNvPr id="2" name="TextBox 1">
          <a:extLst>
            <a:ext uri="{FF2B5EF4-FFF2-40B4-BE49-F238E27FC236}">
              <a16:creationId xmlns:a16="http://schemas.microsoft.com/office/drawing/2014/main" id="{F62B3EB5-94F8-45E6-BA11-2AA86D3E6F82}"/>
            </a:ext>
          </a:extLst>
        </xdr:cNvPr>
        <xdr:cNvSpPr txBox="1"/>
      </xdr:nvSpPr>
      <xdr:spPr>
        <a:xfrm>
          <a:off x="11643873" y="13146605"/>
          <a:ext cx="3945164" cy="85301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latin typeface="Times New Roman" panose="02020603050405020304" pitchFamily="18" charset="0"/>
              <a:cs typeface="Times New Roman" panose="02020603050405020304" pitchFamily="18" charset="0"/>
            </a:rPr>
            <a:t> PHÒNG</a:t>
          </a:r>
          <a:r>
            <a:rPr lang="en-US" sz="1500" b="1" baseline="0">
              <a:latin typeface="Times New Roman" panose="02020603050405020304" pitchFamily="18" charset="0"/>
              <a:cs typeface="Times New Roman" panose="02020603050405020304" pitchFamily="18" charset="0"/>
            </a:rPr>
            <a:t> </a:t>
          </a:r>
          <a:r>
            <a:rPr lang="en-US" sz="1500" b="1">
              <a:latin typeface="Times New Roman" panose="02020603050405020304" pitchFamily="18" charset="0"/>
              <a:cs typeface="Times New Roman" panose="02020603050405020304" pitchFamily="18" charset="0"/>
            </a:rPr>
            <a:t>NHÂN</a:t>
          </a:r>
          <a:r>
            <a:rPr lang="en-US" sz="1500" b="1" baseline="0">
              <a:latin typeface="Times New Roman" panose="02020603050405020304" pitchFamily="18" charset="0"/>
              <a:cs typeface="Times New Roman" panose="02020603050405020304" pitchFamily="18" charset="0"/>
            </a:rPr>
            <a:t> SỰ</a:t>
          </a:r>
        </a:p>
        <a:p>
          <a:pPr algn="ctr"/>
          <a:r>
            <a:rPr lang="en-US" sz="1500" b="1">
              <a:latin typeface="Times New Roman" panose="02020603050405020304" pitchFamily="18" charset="0"/>
              <a:cs typeface="Times New Roman" panose="02020603050405020304" pitchFamily="18" charset="0"/>
            </a:rPr>
            <a:t>HUMAN RESOURCE DEP'T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１"/>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ow r="1">
          <cell r="A1" t="str">
            <v>1월 생산실적</v>
          </cell>
        </row>
      </sheetData>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ow r="1">
          <cell r="A1" t="str">
            <v>1월 생산실적</v>
          </cell>
        </row>
      </sheetData>
      <sheetData sheetId="7589">
        <row r="1">
          <cell r="A1" t="str">
            <v>1월 생산실적</v>
          </cell>
        </row>
      </sheetData>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ow r="1">
          <cell r="A1" t="str">
            <v>1월 생산실적</v>
          </cell>
        </row>
      </sheetData>
      <sheetData sheetId="7631">
        <row r="1">
          <cell r="A1" t="str">
            <v>1월 생산실적</v>
          </cell>
        </row>
      </sheetData>
      <sheetData sheetId="7632">
        <row r="1">
          <cell r="A1" t="str">
            <v>1월 생산실적</v>
          </cell>
        </row>
      </sheetData>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ow r="1">
          <cell r="A1" t="str">
            <v>1월 생산실적</v>
          </cell>
        </row>
      </sheetData>
      <sheetData sheetId="7663">
        <row r="1">
          <cell r="A1" t="str">
            <v>1월 생산실적</v>
          </cell>
        </row>
      </sheetData>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ow r="1">
          <cell r="A1" t="str">
            <v>1월 생산실적</v>
          </cell>
        </row>
      </sheetData>
      <sheetData sheetId="7678">
        <row r="1">
          <cell r="A1" t="str">
            <v>1월 생산실적</v>
          </cell>
        </row>
      </sheetData>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ow r="1">
          <cell r="A1" t="str">
            <v>1월 생산실적</v>
          </cell>
        </row>
      </sheetData>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5">
          <cell r="D5" t="str">
            <v>PROCESS PERFORMANCE STUDY</v>
          </cell>
        </row>
      </sheetData>
      <sheetData sheetId="7732" refreshError="1"/>
      <sheetData sheetId="7733" refreshError="1"/>
      <sheetData sheetId="7734" refreshError="1"/>
      <sheetData sheetId="7735" refreshError="1"/>
      <sheetData sheetId="7736" refreshError="1"/>
      <sheetData sheetId="7737" refreshError="1"/>
      <sheetData sheetId="7738">
        <row r="5">
          <cell r="D5" t="str">
            <v>PROCESS PERFORMANCE STUDY</v>
          </cell>
        </row>
      </sheetData>
      <sheetData sheetId="7739">
        <row r="5">
          <cell r="D5" t="str">
            <v>PROCESS PERFORMANCE STUDY</v>
          </cell>
        </row>
      </sheetData>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efreshError="1"/>
      <sheetData sheetId="8879" refreshError="1"/>
      <sheetData sheetId="8880" refreshError="1"/>
      <sheetData sheetId="8881" refreshError="1"/>
      <sheetData sheetId="8882" refreshError="1"/>
      <sheetData sheetId="8883" refreshError="1"/>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ow r="1">
          <cell r="A1" t="str">
            <v>1월 생산실적</v>
          </cell>
        </row>
      </sheetData>
      <sheetData sheetId="8892">
        <row r="1">
          <cell r="A1" t="str">
            <v>1월 생산실적</v>
          </cell>
        </row>
      </sheetData>
      <sheetData sheetId="8893" refreshError="1"/>
      <sheetData sheetId="8894" refreshError="1"/>
      <sheetData sheetId="8895" refreshError="1"/>
      <sheetData sheetId="8896" refreshError="1"/>
      <sheetData sheetId="8897" refreshError="1"/>
      <sheetData sheetId="8898" refreshError="1"/>
      <sheetData sheetId="8899" refreshError="1"/>
      <sheetData sheetId="8900">
        <row r="1">
          <cell r="A1" t="str">
            <v>1월 생산실적</v>
          </cell>
        </row>
      </sheetData>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ow r="1">
          <cell r="A1" t="str">
            <v>1월 생산실적</v>
          </cell>
        </row>
      </sheetData>
      <sheetData sheetId="8966">
        <row r="1">
          <cell r="A1" t="str">
            <v>1월 생산실적</v>
          </cell>
        </row>
      </sheetData>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ow r="1">
          <cell r="A1" t="str">
            <v>1월 생산실적</v>
          </cell>
        </row>
      </sheetData>
      <sheetData sheetId="9000">
        <row r="1">
          <cell r="A1" t="str">
            <v>1월 생산실적</v>
          </cell>
        </row>
      </sheetData>
      <sheetData sheetId="9001">
        <row r="1">
          <cell r="A1" t="str">
            <v>1월 생산실적</v>
          </cell>
        </row>
      </sheetData>
      <sheetData sheetId="9002" refreshError="1"/>
      <sheetData sheetId="9003">
        <row r="5">
          <cell r="D5" t="str">
            <v>PROCESS PERFORMANCE STUDY</v>
          </cell>
        </row>
      </sheetData>
      <sheetData sheetId="9004">
        <row r="5">
          <cell r="D5" t="str">
            <v>PROCESS PERFORMANCE STUDY</v>
          </cell>
        </row>
      </sheetData>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ow r="5">
          <cell r="D5" t="str">
            <v>PROCESS PERFORMANCE STUDY</v>
          </cell>
        </row>
      </sheetData>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sheetData sheetId="9126"/>
      <sheetData sheetId="9127"/>
      <sheetData sheetId="9128"/>
      <sheetData sheetId="9129"/>
      <sheetData sheetId="9130"/>
      <sheetData sheetId="9131"/>
      <sheetData sheetId="9132"/>
      <sheetData sheetId="9133"/>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sheetData sheetId="9207">
        <row r="5">
          <cell r="D5" t="str">
            <v>PROCESS PERFORMANCE STUDY</v>
          </cell>
        </row>
      </sheetData>
      <sheetData sheetId="9208"/>
      <sheetData sheetId="9209" refreshError="1"/>
      <sheetData sheetId="9210"/>
      <sheetData sheetId="9211" refreshError="1"/>
      <sheetData sheetId="9212" refreshError="1"/>
      <sheetData sheetId="9213" refreshError="1"/>
      <sheetData sheetId="9214" refreshError="1"/>
      <sheetData sheetId="9215" refreshError="1"/>
      <sheetData sheetId="9216"/>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ow r="1">
          <cell r="A1" t="str">
            <v>1월 생산실적</v>
          </cell>
        </row>
      </sheetData>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5">
          <cell r="D5" t="str">
            <v>PROCESS PERFORMANCE STUDY</v>
          </cell>
        </row>
      </sheetData>
      <sheetData sheetId="9346">
        <row r="5">
          <cell r="D5" t="str">
            <v>PROCESS PERFORMANCE STUDY</v>
          </cell>
        </row>
      </sheetData>
      <sheetData sheetId="9347">
        <row r="6">
          <cell r="A6">
            <v>1</v>
          </cell>
        </row>
      </sheetData>
      <sheetData sheetId="9348">
        <row r="6">
          <cell r="A6">
            <v>1</v>
          </cell>
        </row>
      </sheetData>
      <sheetData sheetId="9349">
        <row r="6">
          <cell r="A6">
            <v>1</v>
          </cell>
        </row>
      </sheetData>
      <sheetData sheetId="9350">
        <row r="5">
          <cell r="D5" t="str">
            <v>PROCESS PERFORMANCE STUDY</v>
          </cell>
        </row>
      </sheetData>
      <sheetData sheetId="9351">
        <row r="5">
          <cell r="D5" t="str">
            <v>PROCESS PERFORMANCE STUDY</v>
          </cell>
        </row>
      </sheetData>
      <sheetData sheetId="9352">
        <row r="6">
          <cell r="A6">
            <v>1</v>
          </cell>
        </row>
      </sheetData>
      <sheetData sheetId="9353">
        <row r="6">
          <cell r="A6">
            <v>1</v>
          </cell>
        </row>
      </sheetData>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row r="5">
          <cell r="D5" t="str">
            <v>PROCESS PERFORMANCE STUDY</v>
          </cell>
        </row>
      </sheetData>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row r="1">
          <cell r="A1" t="str">
            <v>1월 생산실적</v>
          </cell>
        </row>
      </sheetData>
      <sheetData sheetId="9471">
        <row r="1">
          <cell r="A1" t="str">
            <v>1월 생산실적</v>
          </cell>
        </row>
      </sheetData>
      <sheetData sheetId="9472"/>
      <sheetData sheetId="9473"/>
      <sheetData sheetId="9474"/>
      <sheetData sheetId="9475"/>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1">
          <cell r="A1" t="str">
            <v>1월 생산실적</v>
          </cell>
        </row>
      </sheetData>
      <sheetData sheetId="9545">
        <row r="1">
          <cell r="A1" t="str">
            <v>1월 생산실적</v>
          </cell>
        </row>
      </sheetData>
      <sheetData sheetId="9546">
        <row r="5">
          <cell r="D5" t="str">
            <v>PROCESS PERFORMANCE STUDY</v>
          </cell>
        </row>
      </sheetData>
      <sheetData sheetId="9547">
        <row r="5">
          <cell r="D5" t="str">
            <v>PROCESS PERFORMANCE STUDY</v>
          </cell>
        </row>
      </sheetData>
      <sheetData sheetId="9548">
        <row r="5">
          <cell r="D5" t="str">
            <v>PROCESS PERFORMANCE STUDY</v>
          </cell>
        </row>
      </sheetData>
      <sheetData sheetId="9549">
        <row r="6">
          <cell r="A6">
            <v>1</v>
          </cell>
        </row>
      </sheetData>
      <sheetData sheetId="9550">
        <row r="6">
          <cell r="A6">
            <v>1</v>
          </cell>
        </row>
      </sheetData>
      <sheetData sheetId="9551">
        <row r="6">
          <cell r="A6">
            <v>1</v>
          </cell>
        </row>
      </sheetData>
      <sheetData sheetId="9552">
        <row r="5">
          <cell r="D5" t="str">
            <v>PROCESS PERFORMANCE STUDY</v>
          </cell>
        </row>
      </sheetData>
      <sheetData sheetId="9553">
        <row r="5">
          <cell r="D5" t="str">
            <v>PROCESS PERFORMANCE STUDY</v>
          </cell>
        </row>
      </sheetData>
      <sheetData sheetId="9554">
        <row r="6">
          <cell r="A6">
            <v>1</v>
          </cell>
        </row>
      </sheetData>
      <sheetData sheetId="9555">
        <row r="6">
          <cell r="A6">
            <v>1</v>
          </cell>
        </row>
      </sheetData>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row r="73">
          <cell r="E73">
            <v>-1978066.1999669024</v>
          </cell>
        </row>
      </sheetData>
      <sheetData sheetId="9571"/>
      <sheetData sheetId="9572"/>
      <sheetData sheetId="9573"/>
      <sheetData sheetId="9574"/>
      <sheetData sheetId="9575"/>
      <sheetData sheetId="9576"/>
      <sheetData sheetId="9577"/>
      <sheetData sheetId="9578"/>
      <sheetData sheetId="9579"/>
      <sheetData sheetId="9580">
        <row r="1">
          <cell r="A1" t="str">
            <v>1월 생산실적</v>
          </cell>
        </row>
      </sheetData>
      <sheetData sheetId="9581">
        <row r="1">
          <cell r="A1" t="str">
            <v>1월 생산실적</v>
          </cell>
        </row>
      </sheetData>
      <sheetData sheetId="9582"/>
      <sheetData sheetId="9583"/>
      <sheetData sheetId="9584"/>
      <sheetData sheetId="9585"/>
      <sheetData sheetId="9586"/>
      <sheetData sheetId="9587">
        <row r="73">
          <cell r="E73">
            <v>-1978066.1999669024</v>
          </cell>
        </row>
      </sheetData>
      <sheetData sheetId="9588"/>
      <sheetData sheetId="9589"/>
      <sheetData sheetId="9590"/>
      <sheetData sheetId="9591"/>
      <sheetData sheetId="9592"/>
      <sheetData sheetId="9593"/>
      <sheetData sheetId="9594"/>
      <sheetData sheetId="9595"/>
      <sheetData sheetId="9596"/>
      <sheetData sheetId="9597">
        <row r="1">
          <cell r="A1" t="str">
            <v>1월 생산실적</v>
          </cell>
        </row>
      </sheetData>
      <sheetData sheetId="9598">
        <row r="1">
          <cell r="A1" t="str">
            <v>1월 생산실적</v>
          </cell>
        </row>
      </sheetData>
      <sheetData sheetId="9599">
        <row r="1">
          <cell r="A1" t="str">
            <v>1월 생산실적</v>
          </cell>
        </row>
      </sheetData>
      <sheetData sheetId="9600">
        <row r="73">
          <cell r="E73">
            <v>-1978066.1999669024</v>
          </cell>
        </row>
      </sheetData>
      <sheetData sheetId="9601">
        <row r="73">
          <cell r="E73">
            <v>-1978066.1999669024</v>
          </cell>
        </row>
      </sheetData>
      <sheetData sheetId="9602"/>
      <sheetData sheetId="9603"/>
      <sheetData sheetId="9604">
        <row r="6">
          <cell r="A6">
            <v>1</v>
          </cell>
        </row>
      </sheetData>
      <sheetData sheetId="9605"/>
      <sheetData sheetId="9606"/>
      <sheetData sheetId="9607"/>
      <sheetData sheetId="9608"/>
      <sheetData sheetId="9609"/>
      <sheetData sheetId="9610"/>
      <sheetData sheetId="9611"/>
      <sheetData sheetId="9612"/>
      <sheetData sheetId="9613"/>
      <sheetData sheetId="9614">
        <row r="1">
          <cell r="A1" t="str">
            <v>1월 생산실적</v>
          </cell>
        </row>
      </sheetData>
      <sheetData sheetId="9615"/>
      <sheetData sheetId="9616">
        <row r="1">
          <cell r="A1" t="str">
            <v>1월 생산실적</v>
          </cell>
        </row>
      </sheetData>
      <sheetData sheetId="9617">
        <row r="1">
          <cell r="A1" t="str">
            <v>1월 생산실적</v>
          </cell>
        </row>
      </sheetData>
      <sheetData sheetId="9618">
        <row r="73">
          <cell r="E73">
            <v>-1978066.1999669024</v>
          </cell>
        </row>
      </sheetData>
      <sheetData sheetId="9619"/>
      <sheetData sheetId="9620"/>
      <sheetData sheetId="9621">
        <row r="6">
          <cell r="A6">
            <v>1</v>
          </cell>
        </row>
      </sheetData>
      <sheetData sheetId="9622"/>
      <sheetData sheetId="9623"/>
      <sheetData sheetId="9624"/>
      <sheetData sheetId="9625"/>
      <sheetData sheetId="9626"/>
      <sheetData sheetId="9627"/>
      <sheetData sheetId="9628"/>
      <sheetData sheetId="9629"/>
      <sheetData sheetId="9630"/>
      <sheetData sheetId="9631"/>
      <sheetData sheetId="9632"/>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row r="1">
          <cell r="A1" t="str">
            <v>1월 생산실적</v>
          </cell>
        </row>
      </sheetData>
      <sheetData sheetId="9643">
        <row r="1">
          <cell r="A1" t="str">
            <v>1월 생산실적</v>
          </cell>
        </row>
      </sheetData>
      <sheetData sheetId="9644"/>
      <sheetData sheetId="9645"/>
      <sheetData sheetId="9646"/>
      <sheetData sheetId="9647"/>
      <sheetData sheetId="9648"/>
      <sheetData sheetId="9649"/>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row r="1">
          <cell r="A1" t="str">
            <v>1월 생산실적</v>
          </cell>
        </row>
      </sheetData>
      <sheetData sheetId="9660">
        <row r="1">
          <cell r="A1" t="str">
            <v>1월 생산실적</v>
          </cell>
        </row>
      </sheetData>
      <sheetData sheetId="9661"/>
      <sheetData sheetId="9662"/>
      <sheetData sheetId="9663"/>
      <sheetData sheetId="9664"/>
      <sheetData sheetId="9665"/>
      <sheetData sheetId="9666"/>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row r="1">
          <cell r="A1" t="str">
            <v>1월 생산실적</v>
          </cell>
        </row>
      </sheetData>
      <sheetData sheetId="9673">
        <row r="1">
          <cell r="A1" t="str">
            <v>1월 생산실적</v>
          </cell>
        </row>
      </sheetData>
      <sheetData sheetId="9674"/>
      <sheetData sheetId="9675"/>
      <sheetData sheetId="9676"/>
      <sheetData sheetId="9677"/>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row r="1">
          <cell r="A1" t="str">
            <v>1월 생산실적</v>
          </cell>
        </row>
      </sheetData>
      <sheetData sheetId="9778">
        <row r="1">
          <cell r="A1" t="str">
            <v>1월 생산실적</v>
          </cell>
        </row>
      </sheetData>
      <sheetData sheetId="9779"/>
      <sheetData sheetId="9780"/>
      <sheetData sheetId="9781"/>
      <sheetData sheetId="9782">
        <row r="1">
          <cell r="A1" t="str">
            <v>1월 생산실적</v>
          </cell>
        </row>
      </sheetData>
      <sheetData sheetId="9783">
        <row r="1">
          <cell r="A1" t="str">
            <v>1월 생산실적</v>
          </cell>
        </row>
      </sheetData>
      <sheetData sheetId="9784"/>
      <sheetData sheetId="9785"/>
      <sheetData sheetId="9786"/>
      <sheetData sheetId="9787"/>
      <sheetData sheetId="9788"/>
      <sheetData sheetId="9789">
        <row r="73">
          <cell r="E73">
            <v>-1978066.1999669024</v>
          </cell>
        </row>
      </sheetData>
      <sheetData sheetId="9790"/>
      <sheetData sheetId="9791"/>
      <sheetData sheetId="9792"/>
      <sheetData sheetId="9793">
        <row r="1">
          <cell r="A1" t="str">
            <v>1월 생산실적</v>
          </cell>
        </row>
      </sheetData>
      <sheetData sheetId="9794"/>
      <sheetData sheetId="9795"/>
      <sheetData sheetId="9796"/>
      <sheetData sheetId="9797"/>
      <sheetData sheetId="9798"/>
      <sheetData sheetId="9799">
        <row r="1">
          <cell r="A1" t="str">
            <v>1월 생산실적</v>
          </cell>
        </row>
      </sheetData>
      <sheetData sheetId="9800">
        <row r="1">
          <cell r="A1" t="str">
            <v>1월 생산실적</v>
          </cell>
        </row>
      </sheetData>
      <sheetData sheetId="9801">
        <row r="1">
          <cell r="A1" t="str">
            <v>1월 생산실적</v>
          </cell>
        </row>
      </sheetData>
      <sheetData sheetId="9802">
        <row r="73">
          <cell r="E73">
            <v>-1978066.1999669024</v>
          </cell>
        </row>
      </sheetData>
      <sheetData sheetId="9803">
        <row r="73">
          <cell r="E73">
            <v>-1978066.1999669024</v>
          </cell>
        </row>
      </sheetData>
      <sheetData sheetId="9804"/>
      <sheetData sheetId="9805"/>
      <sheetData sheetId="9806">
        <row r="6">
          <cell r="A6">
            <v>1</v>
          </cell>
        </row>
      </sheetData>
      <sheetData sheetId="9807"/>
      <sheetData sheetId="9808"/>
      <sheetData sheetId="9809"/>
      <sheetData sheetId="9810">
        <row r="1">
          <cell r="A1" t="str">
            <v>1월 생산실적</v>
          </cell>
        </row>
      </sheetData>
      <sheetData sheetId="9811"/>
      <sheetData sheetId="9812">
        <row r="1">
          <cell r="A1" t="str">
            <v>1월 생산실적</v>
          </cell>
        </row>
      </sheetData>
      <sheetData sheetId="9813"/>
      <sheetData sheetId="9814"/>
      <sheetData sheetId="9815"/>
      <sheetData sheetId="9816">
        <row r="1">
          <cell r="A1" t="str">
            <v>1월 생산실적</v>
          </cell>
        </row>
      </sheetData>
      <sheetData sheetId="9817"/>
      <sheetData sheetId="9818">
        <row r="1">
          <cell r="A1" t="str">
            <v>1월 생산실적</v>
          </cell>
        </row>
      </sheetData>
      <sheetData sheetId="9819">
        <row r="1">
          <cell r="A1" t="str">
            <v>1월 생산실적</v>
          </cell>
        </row>
      </sheetData>
      <sheetData sheetId="9820">
        <row r="73">
          <cell r="E73">
            <v>-1978066.1999669024</v>
          </cell>
        </row>
      </sheetData>
      <sheetData sheetId="9821"/>
      <sheetData sheetId="9822"/>
      <sheetData sheetId="9823">
        <row r="6">
          <cell r="A6">
            <v>1</v>
          </cell>
        </row>
      </sheetData>
      <sheetData sheetId="9824"/>
      <sheetData sheetId="9825"/>
      <sheetData sheetId="9826"/>
      <sheetData sheetId="9827"/>
      <sheetData sheetId="9828"/>
      <sheetData sheetId="9829">
        <row r="1">
          <cell r="A1" t="str">
            <v>1월 생산실적</v>
          </cell>
        </row>
      </sheetData>
      <sheetData sheetId="9830"/>
      <sheetData sheetId="9831"/>
      <sheetData sheetId="9832"/>
      <sheetData sheetId="9833"/>
      <sheetData sheetId="9834"/>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row r="1">
          <cell r="A1" t="str">
            <v>1월 생산실적</v>
          </cell>
        </row>
      </sheetData>
      <sheetData sheetId="9845">
        <row r="1">
          <cell r="A1" t="str">
            <v>1월 생산실적</v>
          </cell>
        </row>
      </sheetData>
      <sheetData sheetId="9846"/>
      <sheetData sheetId="9847"/>
      <sheetData sheetId="9848"/>
      <sheetData sheetId="9849"/>
      <sheetData sheetId="9850"/>
      <sheetData sheetId="9851"/>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row r="1">
          <cell r="A1" t="str">
            <v>1월 생산실적</v>
          </cell>
        </row>
      </sheetData>
      <sheetData sheetId="9862">
        <row r="1">
          <cell r="A1" t="str">
            <v>1월 생산실적</v>
          </cell>
        </row>
      </sheetData>
      <sheetData sheetId="9863"/>
      <sheetData sheetId="9864"/>
      <sheetData sheetId="9865">
        <row r="1">
          <cell r="A1" t="str">
            <v>1월 생산실적</v>
          </cell>
        </row>
      </sheetData>
      <sheetData sheetId="9866">
        <row r="1">
          <cell r="A1" t="str">
            <v>1월 생산실적</v>
          </cell>
        </row>
      </sheetData>
      <sheetData sheetId="9867">
        <row r="1">
          <cell r="A1" t="str">
            <v>1월 생산실적</v>
          </cell>
        </row>
      </sheetData>
      <sheetData sheetId="9868"/>
      <sheetData sheetId="9869"/>
      <sheetData sheetId="9870"/>
      <sheetData sheetId="9871">
        <row r="1">
          <cell r="A1" t="str">
            <v>1월 생산실적</v>
          </cell>
        </row>
      </sheetData>
      <sheetData sheetId="9872"/>
      <sheetData sheetId="9873"/>
      <sheetData sheetId="9874"/>
      <sheetData sheetId="9875">
        <row r="1">
          <cell r="A1" t="str">
            <v>1월 생산실적</v>
          </cell>
        </row>
      </sheetData>
      <sheetData sheetId="9876">
        <row r="1">
          <cell r="A1" t="str">
            <v>1월 생산실적</v>
          </cell>
        </row>
      </sheetData>
      <sheetData sheetId="9877">
        <row r="1">
          <cell r="A1" t="str">
            <v>1월 생산실적</v>
          </cell>
        </row>
      </sheetData>
      <sheetData sheetId="9878">
        <row r="1">
          <cell r="A1" t="str">
            <v>1월 생산실적</v>
          </cell>
        </row>
      </sheetData>
      <sheetData sheetId="9879">
        <row r="1">
          <cell r="A1" t="str">
            <v>1월 생산실적</v>
          </cell>
        </row>
      </sheetData>
      <sheetData sheetId="9880"/>
      <sheetData sheetId="9881"/>
      <sheetData sheetId="9882">
        <row r="1">
          <cell r="A1" t="str">
            <v>1월 생산실적</v>
          </cell>
        </row>
      </sheetData>
      <sheetData sheetId="9883">
        <row r="1">
          <cell r="A1" t="str">
            <v>1월 생산실적</v>
          </cell>
        </row>
      </sheetData>
      <sheetData sheetId="9884">
        <row r="1">
          <cell r="A1" t="str">
            <v>1월 생산실적</v>
          </cell>
        </row>
      </sheetData>
      <sheetData sheetId="9885"/>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row r="1">
          <cell r="A1" t="str">
            <v>1월 생산실적</v>
          </cell>
        </row>
      </sheetData>
      <sheetData sheetId="9893">
        <row r="1">
          <cell r="A1" t="str">
            <v>1월 생산실적</v>
          </cell>
        </row>
      </sheetData>
      <sheetData sheetId="9894"/>
      <sheetData sheetId="9895"/>
      <sheetData sheetId="9896"/>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row r="1">
          <cell r="A1" t="str">
            <v>1월 생산실적</v>
          </cell>
        </row>
      </sheetData>
      <sheetData sheetId="9987">
        <row r="1">
          <cell r="A1" t="str">
            <v>1월 생산실적</v>
          </cell>
        </row>
      </sheetData>
      <sheetData sheetId="9988"/>
      <sheetData sheetId="9989"/>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row r="1">
          <cell r="A1" t="str">
            <v>1월 생산실적</v>
          </cell>
        </row>
      </sheetData>
      <sheetData sheetId="9998">
        <row r="1">
          <cell r="A1" t="str">
            <v>1월 생산실적</v>
          </cell>
        </row>
      </sheetData>
      <sheetData sheetId="9999"/>
      <sheetData sheetId="10000"/>
      <sheetData sheetId="10001">
        <row r="1">
          <cell r="A1" t="str">
            <v>1월 생산실적</v>
          </cell>
        </row>
      </sheetData>
      <sheetData sheetId="10002">
        <row r="1">
          <cell r="A1" t="str">
            <v>1월 생산실적</v>
          </cell>
        </row>
      </sheetData>
      <sheetData sheetId="10003"/>
      <sheetData sheetId="10004"/>
      <sheetData sheetId="10005"/>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row r="1">
          <cell r="A1" t="str">
            <v>1월 생산실적</v>
          </cell>
        </row>
      </sheetData>
      <sheetData sheetId="10015">
        <row r="1">
          <cell r="A1" t="str">
            <v>1월 생산실적</v>
          </cell>
        </row>
      </sheetData>
      <sheetData sheetId="10016"/>
      <sheetData sheetId="10017"/>
      <sheetData sheetId="10018">
        <row r="1">
          <cell r="A1" t="str">
            <v>1월 생산실적</v>
          </cell>
        </row>
      </sheetData>
      <sheetData sheetId="10019"/>
      <sheetData sheetId="10020">
        <row r="1">
          <cell r="A1" t="str">
            <v>1월 생산실적</v>
          </cell>
        </row>
      </sheetData>
      <sheetData sheetId="10021">
        <row r="73">
          <cell r="E73">
            <v>-1978066.1999669024</v>
          </cell>
        </row>
      </sheetData>
      <sheetData sheetId="10022">
        <row r="73">
          <cell r="E73">
            <v>-1978066.1999669024</v>
          </cell>
        </row>
      </sheetData>
      <sheetData sheetId="10023">
        <row r="1">
          <cell r="A1" t="str">
            <v>1월 생산실적</v>
          </cell>
        </row>
      </sheetData>
      <sheetData sheetId="10024"/>
      <sheetData sheetId="10025">
        <row r="6">
          <cell r="A6">
            <v>1</v>
          </cell>
        </row>
      </sheetData>
      <sheetData sheetId="10026"/>
      <sheetData sheetId="10027"/>
      <sheetData sheetId="10028"/>
      <sheetData sheetId="10029"/>
      <sheetData sheetId="10030"/>
      <sheetData sheetId="10031">
        <row r="1">
          <cell r="A1" t="str">
            <v>1월 생산실적</v>
          </cell>
        </row>
      </sheetData>
      <sheetData sheetId="10032"/>
      <sheetData sheetId="10033"/>
      <sheetData sheetId="10034"/>
      <sheetData sheetId="10035"/>
      <sheetData sheetId="10036"/>
      <sheetData sheetId="10037"/>
      <sheetData sheetId="10038">
        <row r="1">
          <cell r="A1" t="str">
            <v>1월 생산실적</v>
          </cell>
        </row>
      </sheetData>
      <sheetData sheetId="10039">
        <row r="73">
          <cell r="E73">
            <v>-1978066.1999669024</v>
          </cell>
        </row>
      </sheetData>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row r="1">
          <cell r="A1" t="str">
            <v>1월 생산실적</v>
          </cell>
        </row>
      </sheetData>
      <sheetData sheetId="10095">
        <row r="1">
          <cell r="A1" t="str">
            <v>1월 생산실적</v>
          </cell>
        </row>
      </sheetData>
      <sheetData sheetId="10096"/>
      <sheetData sheetId="10097"/>
      <sheetData sheetId="10098"/>
      <sheetData sheetId="10099"/>
      <sheetData sheetId="10100"/>
      <sheetData sheetId="10101"/>
      <sheetData sheetId="10102">
        <row r="1">
          <cell r="A1" t="str">
            <v>1월 생산실적</v>
          </cell>
        </row>
      </sheetData>
      <sheetData sheetId="10103"/>
      <sheetData sheetId="10104"/>
      <sheetData sheetId="10105"/>
      <sheetData sheetId="10106"/>
      <sheetData sheetId="10107">
        <row r="1">
          <cell r="A1" t="str">
            <v>1월 생산실적</v>
          </cell>
        </row>
      </sheetData>
      <sheetData sheetId="10108">
        <row r="1">
          <cell r="A1" t="str">
            <v>1월 생산실적</v>
          </cell>
        </row>
      </sheetData>
      <sheetData sheetId="10109">
        <row r="73">
          <cell r="E73">
            <v>-1978066.1999669024</v>
          </cell>
        </row>
      </sheetData>
      <sheetData sheetId="10110">
        <row r="1">
          <cell r="A1" t="str">
            <v>1월 생산실적</v>
          </cell>
        </row>
      </sheetData>
      <sheetData sheetId="10111"/>
      <sheetData sheetId="10112">
        <row r="1">
          <cell r="A1" t="str">
            <v>1월 생산실적</v>
          </cell>
        </row>
      </sheetData>
      <sheetData sheetId="10113">
        <row r="1">
          <cell r="A1" t="str">
            <v>1월 생산실적</v>
          </cell>
        </row>
      </sheetData>
      <sheetData sheetId="10114"/>
      <sheetData sheetId="10115"/>
      <sheetData sheetId="10116"/>
      <sheetData sheetId="10117"/>
      <sheetData sheetId="10118">
        <row r="73">
          <cell r="E73">
            <v>-1978066.1999669024</v>
          </cell>
        </row>
      </sheetData>
      <sheetData sheetId="10119"/>
      <sheetData sheetId="10120"/>
      <sheetData sheetId="10121"/>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row r="1">
          <cell r="A1" t="str">
            <v>1월 생산실적</v>
          </cell>
        </row>
      </sheetData>
      <sheetData sheetId="10189">
        <row r="1">
          <cell r="A1" t="str">
            <v>1월 생산실적</v>
          </cell>
        </row>
      </sheetData>
      <sheetData sheetId="10190"/>
      <sheetData sheetId="10191"/>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row r="1">
          <cell r="A1" t="str">
            <v>1월 생산실적</v>
          </cell>
        </row>
      </sheetData>
      <sheetData sheetId="10200">
        <row r="1">
          <cell r="A1" t="str">
            <v>1월 생산실적</v>
          </cell>
        </row>
      </sheetData>
      <sheetData sheetId="10201"/>
      <sheetData sheetId="10202"/>
      <sheetData sheetId="10203"/>
      <sheetData sheetId="10204"/>
      <sheetData sheetId="10205"/>
      <sheetData sheetId="10206"/>
      <sheetData sheetId="10207"/>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row r="1">
          <cell r="A1" t="str">
            <v>1월 생산실적</v>
          </cell>
        </row>
      </sheetData>
      <sheetData sheetId="10217">
        <row r="1">
          <cell r="A1" t="str">
            <v>1월 생산실적</v>
          </cell>
        </row>
      </sheetData>
      <sheetData sheetId="10218"/>
      <sheetData sheetId="10219"/>
      <sheetData sheetId="10220"/>
      <sheetData sheetId="10221"/>
      <sheetData sheetId="10222"/>
      <sheetData sheetId="10223"/>
      <sheetData sheetId="10224"/>
      <sheetData sheetId="10225">
        <row r="1">
          <cell r="A1" t="str">
            <v>1월 생산실적</v>
          </cell>
        </row>
      </sheetData>
      <sheetData sheetId="10226">
        <row r="1">
          <cell r="A1" t="str">
            <v>1월 생산실적</v>
          </cell>
        </row>
      </sheetData>
      <sheetData sheetId="10227"/>
      <sheetData sheetId="10228"/>
      <sheetData sheetId="10229"/>
      <sheetData sheetId="10230"/>
      <sheetData sheetId="10231"/>
      <sheetData sheetId="10232"/>
      <sheetData sheetId="10233">
        <row r="1">
          <cell r="A1" t="str">
            <v>1월 생산실적</v>
          </cell>
        </row>
      </sheetData>
      <sheetData sheetId="10234"/>
      <sheetData sheetId="10235"/>
      <sheetData sheetId="10236"/>
      <sheetData sheetId="10237"/>
      <sheetData sheetId="10238"/>
      <sheetData sheetId="10239"/>
      <sheetData sheetId="10240"/>
      <sheetData sheetId="10241"/>
      <sheetData sheetId="10242"/>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ow r="1">
          <cell r="A1" t="str">
            <v>1월 생산실적</v>
          </cell>
        </row>
      </sheetData>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sheetData sheetId="10445"/>
      <sheetData sheetId="10446"/>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ow r="1">
          <cell r="A1" t="str">
            <v>1월 생산실적</v>
          </cell>
        </row>
      </sheetData>
      <sheetData sheetId="10485">
        <row r="1">
          <cell r="A1" t="str">
            <v>1월 생산실적</v>
          </cell>
        </row>
      </sheetData>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Vulieu932013@gmail.com" TargetMode="External"/><Relationship Id="rId3" Type="http://schemas.openxmlformats.org/officeDocument/2006/relationships/hyperlink" Target="mailto:nguyenthuan09101992@gmail.com" TargetMode="External"/><Relationship Id="rId7" Type="http://schemas.openxmlformats.org/officeDocument/2006/relationships/hyperlink" Target="mailto:nguyenducminh@thilogi.com.vn" TargetMode="External"/><Relationship Id="rId12" Type="http://schemas.openxmlformats.org/officeDocument/2006/relationships/comments" Target="../comments2.xml"/><Relationship Id="rId2" Type="http://schemas.openxmlformats.org/officeDocument/2006/relationships/hyperlink" Target="mailto:bhnguyenducphong2025@gmail.com" TargetMode="External"/><Relationship Id="rId1" Type="http://schemas.openxmlformats.org/officeDocument/2006/relationships/hyperlink" Target="mailto:buidung151090@gmail.com" TargetMode="External"/><Relationship Id="rId6" Type="http://schemas.openxmlformats.org/officeDocument/2006/relationships/hyperlink" Target="mailto:trandinhhuy030687@gmail.com" TargetMode="External"/><Relationship Id="rId11" Type="http://schemas.openxmlformats.org/officeDocument/2006/relationships/vmlDrawing" Target="../drawings/vmlDrawing2.vml"/><Relationship Id="rId5" Type="http://schemas.openxmlformats.org/officeDocument/2006/relationships/hyperlink" Target="mailto:nguyenhung202129@gmail.com" TargetMode="External"/><Relationship Id="rId10" Type="http://schemas.openxmlformats.org/officeDocument/2006/relationships/drawing" Target="../drawings/drawing1.xml"/><Relationship Id="rId4" Type="http://schemas.openxmlformats.org/officeDocument/2006/relationships/hyperlink" Target="mailto:tan92e00561@icloud.com"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mailto:thanhv01051973@gmail.com" TargetMode="External"/><Relationship Id="rId7" Type="http://schemas.openxmlformats.org/officeDocument/2006/relationships/hyperlink" Target="mailto:nguyenvancuong151193@gmail.com" TargetMode="External"/><Relationship Id="rId2" Type="http://schemas.openxmlformats.org/officeDocument/2006/relationships/hyperlink" Target="mailto:huuducsmt@gmail.com" TargetMode="External"/><Relationship Id="rId1" Type="http://schemas.openxmlformats.org/officeDocument/2006/relationships/hyperlink" Target="mailto:minhkydang67@gmail.com" TargetMode="External"/><Relationship Id="rId6" Type="http://schemas.openxmlformats.org/officeDocument/2006/relationships/hyperlink" Target="mailto:daomanhtienship1987@gmail.com" TargetMode="External"/><Relationship Id="rId11" Type="http://schemas.openxmlformats.org/officeDocument/2006/relationships/comments" Target="../comments4.xml"/><Relationship Id="rId5" Type="http://schemas.openxmlformats.org/officeDocument/2006/relationships/hyperlink" Target="mailto:luongtanxungsvmt@gmail.com" TargetMode="External"/><Relationship Id="rId10" Type="http://schemas.openxmlformats.org/officeDocument/2006/relationships/vmlDrawing" Target="../drawings/vmlDrawing4.vml"/><Relationship Id="rId4" Type="http://schemas.openxmlformats.org/officeDocument/2006/relationships/hyperlink" Target="mailto:caoannhien221017@gmail.com"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92D050"/>
    <pageSetUpPr fitToPage="1"/>
  </sheetPr>
  <dimension ref="A1:DJ36"/>
  <sheetViews>
    <sheetView zoomScale="66" zoomScaleNormal="66" zoomScaleSheetLayoutView="70" workbookViewId="0">
      <pane xSplit="7" ySplit="10" topLeftCell="H25" activePane="bottomRight" state="frozen"/>
      <selection pane="topRight" activeCell="H1" sqref="H1"/>
      <selection pane="bottomLeft" activeCell="A11" sqref="A11"/>
      <selection pane="bottomRight" activeCell="A7" sqref="A7:A9"/>
    </sheetView>
  </sheetViews>
  <sheetFormatPr defaultColWidth="9.125" defaultRowHeight="14.25" outlineLevelRow="1" outlineLevelCol="2"/>
  <cols>
    <col min="1" max="1" width="6.625" customWidth="1"/>
    <col min="2" max="2" width="12.75" style="57" customWidth="1"/>
    <col min="3" max="3" width="30.625" customWidth="1"/>
    <col min="4" max="4" width="7.875" customWidth="1" outlineLevel="2"/>
    <col min="5" max="5" width="8.25" customWidth="1" outlineLevel="2"/>
    <col min="6" max="6" width="12.875" customWidth="1" outlineLevel="2"/>
    <col min="7" max="7" width="16.625" customWidth="1" outlineLevel="1"/>
    <col min="8" max="8" width="14.625" customWidth="1" outlineLevel="1"/>
    <col min="9" max="10" width="14.375" customWidth="1" outlineLevel="2"/>
    <col min="11" max="11" width="16.75" customWidth="1" outlineLevel="1"/>
    <col min="12" max="12" width="17.75" customWidth="1" outlineLevel="1"/>
    <col min="13" max="13" width="11.125" customWidth="1" outlineLevel="1"/>
    <col min="14" max="14" width="14.875" customWidth="1" outlineLevel="2"/>
    <col min="15" max="15" width="13" customWidth="1" outlineLevel="2"/>
    <col min="16" max="16" width="11.75" style="124" customWidth="1" outlineLevel="1"/>
    <col min="17" max="17" width="10.875" style="124" customWidth="1" outlineLevel="1"/>
    <col min="18" max="18" width="12" style="124" customWidth="1" outlineLevel="1"/>
    <col min="19" max="19" width="9.625" style="124" customWidth="1" outlineLevel="1"/>
    <col min="20" max="20" width="9.125" style="124" customWidth="1" outlineLevel="1"/>
    <col min="21" max="21" width="7.875" style="124" customWidth="1" outlineLevel="1"/>
    <col min="22" max="22" width="10.25" style="124" customWidth="1" outlineLevel="1"/>
    <col min="23" max="23" width="8.25" style="124" customWidth="1" outlineLevel="1"/>
    <col min="24" max="24" width="10.625" style="124" customWidth="1" outlineLevel="1"/>
    <col min="25" max="25" width="10.375" style="124" customWidth="1" outlineLevel="1"/>
    <col min="26" max="26" width="10.125" style="124" customWidth="1" outlineLevel="1"/>
    <col min="27" max="27" width="9.375" style="124" customWidth="1" outlineLevel="1"/>
    <col min="28" max="28" width="9" style="124" customWidth="1" outlineLevel="1"/>
    <col min="29" max="29" width="8.75" style="124" customWidth="1" outlineLevel="1"/>
    <col min="30" max="30" width="10.875" style="124" customWidth="1" outlineLevel="1"/>
    <col min="31" max="32" width="11.625" style="124" customWidth="1" outlineLevel="1"/>
    <col min="33" max="33" width="16.375" customWidth="1" outlineLevel="1"/>
    <col min="34" max="34" width="13.25" customWidth="1" outlineLevel="1"/>
    <col min="35" max="35" width="13.75" customWidth="1" outlineLevel="1"/>
    <col min="36" max="36" width="13.625" customWidth="1" outlineLevel="1"/>
    <col min="37" max="37" width="12.625" customWidth="1" outlineLevel="1"/>
    <col min="38" max="38" width="12" customWidth="1" outlineLevel="1"/>
    <col min="39" max="39" width="11.25" customWidth="1" outlineLevel="1"/>
    <col min="40" max="40" width="11.75" customWidth="1" outlineLevel="1"/>
    <col min="41" max="41" width="13.625" customWidth="1" outlineLevel="1"/>
    <col min="42" max="42" width="11" customWidth="1" outlineLevel="1"/>
    <col min="43" max="43" width="12.75" customWidth="1" outlineLevel="1"/>
    <col min="44" max="44" width="13.75" customWidth="1" outlineLevel="1"/>
    <col min="45" max="45" width="15.625" customWidth="1" outlineLevel="1"/>
    <col min="46" max="46" width="13.625" customWidth="1" outlineLevel="1"/>
    <col min="47" max="47" width="16.25" customWidth="1" outlineLevel="1"/>
    <col min="48" max="48" width="13" customWidth="1" outlineLevel="1"/>
    <col min="49" max="50" width="12.875" customWidth="1" outlineLevel="1"/>
    <col min="51" max="51" width="15.25" customWidth="1" outlineLevel="1"/>
    <col min="52" max="52" width="17.125" customWidth="1" outlineLevel="1"/>
    <col min="53" max="54" width="10.75" customWidth="1" outlineLevel="2"/>
    <col min="55" max="55" width="11.125" customWidth="1" outlineLevel="2"/>
    <col min="56" max="56" width="12.75" customWidth="1" outlineLevel="1"/>
    <col min="57" max="57" width="10.25" customWidth="1" outlineLevel="1"/>
    <col min="58" max="58" width="12.625" customWidth="1" outlineLevel="2"/>
    <col min="59" max="59" width="14.375" customWidth="1" outlineLevel="1"/>
    <col min="60" max="60" width="13.125" customWidth="1" outlineLevel="1"/>
    <col min="61" max="61" width="15.375" customWidth="1" outlineLevel="1"/>
    <col min="62" max="62" width="14.25" customWidth="1" outlineLevel="1"/>
    <col min="63" max="63" width="15.875" customWidth="1" outlineLevel="1"/>
    <col min="64" max="64" width="15" customWidth="1" outlineLevel="1"/>
    <col min="65" max="65" width="17.125" customWidth="1" outlineLevel="1"/>
    <col min="66" max="66" width="12.875" customWidth="1" outlineLevel="1"/>
    <col min="67" max="67" width="10.375" customWidth="1" outlineLevel="1"/>
    <col min="68" max="68" width="12" customWidth="1" outlineLevel="1"/>
    <col min="69" max="69" width="11.25" customWidth="1" outlineLevel="1"/>
    <col min="70" max="70" width="12.375" customWidth="1" outlineLevel="1"/>
    <col min="71" max="71" width="10.75" customWidth="1" outlineLevel="1"/>
    <col min="72" max="72" width="12.75" customWidth="1" outlineLevel="1"/>
    <col min="73" max="73" width="11.25" customWidth="1" outlineLevel="1"/>
    <col min="74" max="74" width="12.25" customWidth="1"/>
    <col min="75" max="75" width="15.625" customWidth="1"/>
    <col min="76" max="76" width="13" customWidth="1"/>
    <col min="77" max="77" width="17" customWidth="1"/>
    <col min="78" max="78" width="13.875" customWidth="1"/>
    <col min="79" max="79" width="10.25" customWidth="1"/>
    <col min="80" max="82" width="9.125" customWidth="1"/>
    <col min="83" max="83" width="12.75" customWidth="1"/>
    <col min="84" max="84" width="13.625" customWidth="1"/>
    <col min="85" max="85" width="17.75" customWidth="1"/>
    <col min="86" max="86" width="13.75" customWidth="1"/>
    <col min="87" max="88" width="13.125" customWidth="1"/>
    <col min="89" max="89" width="16.25" customWidth="1"/>
    <col min="90" max="90" width="15.875" customWidth="1" outlineLevel="1"/>
    <col min="91" max="91" width="13.875" customWidth="1" outlineLevel="1"/>
    <col min="92" max="93" width="11.625" customWidth="1" outlineLevel="1"/>
    <col min="94" max="94" width="13.25" customWidth="1" outlineLevel="1"/>
    <col min="95" max="95" width="14" customWidth="1" outlineLevel="1"/>
    <col min="96" max="96" width="14.875" customWidth="1" outlineLevel="1"/>
    <col min="97" max="97" width="1" customWidth="1"/>
    <col min="98" max="98" width="14.375" customWidth="1"/>
    <col min="99" max="99" width="12.875" customWidth="1" outlineLevel="1"/>
    <col min="100" max="100" width="13.375" customWidth="1" outlineLevel="1"/>
    <col min="101" max="101" width="11.125" customWidth="1" outlineLevel="1"/>
    <col min="102" max="102" width="15.125" customWidth="1" outlineLevel="1"/>
    <col min="103" max="103" width="14.125" customWidth="1" outlineLevel="1"/>
    <col min="104" max="104" width="18.625" customWidth="1" outlineLevel="1"/>
    <col min="105" max="105" width="38" customWidth="1" outlineLevel="1"/>
    <col min="106" max="106" width="29.875" customWidth="1" outlineLevel="1"/>
    <col min="107" max="107" width="29.75" customWidth="1"/>
    <col min="108" max="108" width="14.75" customWidth="1" outlineLevel="1"/>
    <col min="109" max="113" width="16.875" style="142" customWidth="1"/>
    <col min="114" max="114" width="61.625" style="526" customWidth="1"/>
  </cols>
  <sheetData>
    <row r="1" spans="1:114" ht="26.45" hidden="1" customHeight="1" outlineLevel="1">
      <c r="A1" s="218" t="s">
        <v>2447</v>
      </c>
      <c r="B1" s="58"/>
      <c r="C1" s="60"/>
      <c r="D1" s="60"/>
      <c r="E1" s="60"/>
      <c r="F1" s="60"/>
      <c r="G1" s="60"/>
      <c r="H1" s="60"/>
      <c r="I1" s="60"/>
      <c r="J1" s="60"/>
      <c r="K1" s="60"/>
      <c r="L1" s="60"/>
      <c r="M1" s="60"/>
      <c r="N1" s="62"/>
      <c r="O1" s="60"/>
      <c r="P1" s="61"/>
      <c r="Q1" s="61"/>
      <c r="R1" s="61"/>
      <c r="S1" s="61"/>
      <c r="T1" s="61"/>
      <c r="U1" s="61"/>
      <c r="V1" s="61"/>
      <c r="W1" s="61"/>
      <c r="X1" s="15"/>
      <c r="Y1" s="61"/>
      <c r="Z1" s="55"/>
      <c r="AA1" s="55"/>
      <c r="AB1" s="61"/>
      <c r="AC1" s="61"/>
      <c r="AD1" s="61"/>
      <c r="AE1" s="55"/>
      <c r="AF1" s="39"/>
      <c r="AG1" s="16"/>
      <c r="AH1" s="16"/>
      <c r="AI1" s="16"/>
      <c r="AJ1" s="16"/>
      <c r="AK1" s="16"/>
      <c r="AL1" s="16"/>
      <c r="AM1" s="16"/>
      <c r="AN1" s="16"/>
      <c r="AO1" s="16"/>
      <c r="AP1" s="16"/>
      <c r="AQ1" s="16"/>
      <c r="AR1" s="16"/>
      <c r="AS1" s="16"/>
      <c r="AT1" s="16"/>
      <c r="AU1" s="224">
        <v>5143077</v>
      </c>
      <c r="AV1" s="16"/>
      <c r="AW1" s="16"/>
      <c r="AX1" s="16"/>
      <c r="AY1" s="224">
        <v>4946923</v>
      </c>
      <c r="AZ1" s="224">
        <f>AU1-AY1</f>
        <v>196154</v>
      </c>
      <c r="BA1" s="16"/>
      <c r="BB1" s="16"/>
      <c r="BC1" s="16"/>
      <c r="BD1" s="16"/>
      <c r="BE1" s="16"/>
      <c r="BF1" s="16"/>
      <c r="BG1" s="16"/>
      <c r="BH1" s="16"/>
      <c r="BI1" s="48"/>
      <c r="BJ1" s="16"/>
      <c r="BK1" s="16"/>
      <c r="BL1" s="17"/>
      <c r="BM1" s="16"/>
      <c r="BN1" s="16"/>
      <c r="BO1" s="18"/>
      <c r="BP1" s="16"/>
      <c r="BQ1" s="16"/>
      <c r="BR1" s="16"/>
      <c r="BS1" s="18"/>
      <c r="BT1" s="48"/>
      <c r="BU1" s="93"/>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16"/>
      <c r="CW1" s="16"/>
      <c r="CX1" s="16"/>
      <c r="CY1" s="16"/>
      <c r="CZ1" s="18"/>
      <c r="DA1" s="18"/>
      <c r="DB1" s="18"/>
      <c r="DC1" s="14"/>
      <c r="DD1" s="18"/>
      <c r="DE1" s="14"/>
      <c r="DF1" s="14"/>
      <c r="DG1" s="14"/>
      <c r="DH1" s="14"/>
      <c r="DI1" s="14"/>
      <c r="DJ1" s="514"/>
    </row>
    <row r="2" spans="1:114" ht="21.6" hidden="1" customHeight="1" outlineLevel="1">
      <c r="A2" s="219" t="s">
        <v>2448</v>
      </c>
      <c r="B2" s="125"/>
      <c r="C2" s="126"/>
      <c r="D2" s="126"/>
      <c r="E2" s="126"/>
      <c r="F2" s="126"/>
      <c r="G2" s="126"/>
      <c r="H2" s="126"/>
      <c r="I2" s="126"/>
      <c r="J2" s="126"/>
      <c r="K2" s="126"/>
      <c r="L2" s="126"/>
      <c r="M2" s="126"/>
      <c r="N2" s="127"/>
      <c r="O2" s="126"/>
      <c r="P2" s="128"/>
      <c r="Q2" s="128"/>
      <c r="R2" s="128"/>
      <c r="S2" s="128"/>
      <c r="T2" s="128"/>
      <c r="U2" s="128"/>
      <c r="V2" s="128"/>
      <c r="W2" s="128"/>
      <c r="X2" s="129"/>
      <c r="Y2" s="129"/>
      <c r="Z2" s="129"/>
      <c r="AA2" s="129"/>
      <c r="AB2" s="129"/>
      <c r="AC2" s="129"/>
      <c r="AD2" s="128"/>
      <c r="AE2" s="129"/>
      <c r="AF2" s="130"/>
      <c r="AG2" s="131"/>
      <c r="AH2" s="131"/>
      <c r="AI2" s="131"/>
      <c r="AJ2" s="131"/>
      <c r="AK2" s="131"/>
      <c r="AL2" s="131"/>
      <c r="AM2" s="131"/>
      <c r="AN2" s="131"/>
      <c r="AO2" s="131"/>
      <c r="AP2" s="131"/>
      <c r="AQ2" s="131"/>
      <c r="AR2" s="131"/>
      <c r="AS2" s="131"/>
      <c r="AT2" s="131"/>
      <c r="AU2" s="217"/>
      <c r="AV2" s="131"/>
      <c r="AW2" s="131"/>
      <c r="AX2" s="131"/>
      <c r="AY2" s="131"/>
      <c r="AZ2" s="131"/>
      <c r="BA2" s="131"/>
      <c r="BB2" s="131"/>
      <c r="BC2" s="131"/>
      <c r="BD2" s="131"/>
      <c r="BE2" s="131"/>
      <c r="BF2" s="131"/>
      <c r="BG2" s="131"/>
      <c r="BH2" s="131"/>
      <c r="BI2" s="132"/>
      <c r="BJ2" s="131"/>
      <c r="BK2" s="131"/>
      <c r="BL2" s="131"/>
      <c r="BM2" s="217"/>
      <c r="BN2" s="131"/>
      <c r="BO2" s="133"/>
      <c r="BP2" s="131"/>
      <c r="BQ2" s="131"/>
      <c r="BR2" s="131"/>
      <c r="BS2" s="133"/>
      <c r="BT2" s="132"/>
      <c r="BU2" s="134"/>
      <c r="BV2" s="131"/>
      <c r="BW2" s="131"/>
      <c r="BX2" s="131"/>
      <c r="BY2" s="131"/>
      <c r="BZ2" s="131"/>
      <c r="CA2" s="131"/>
      <c r="CB2" s="131"/>
      <c r="CC2" s="131"/>
      <c r="CD2" s="131"/>
      <c r="CE2" s="131"/>
      <c r="CF2" s="131"/>
      <c r="CG2" s="131"/>
      <c r="CH2" s="131"/>
      <c r="CI2" s="135"/>
      <c r="CJ2" s="135"/>
      <c r="CK2" s="136"/>
      <c r="CL2" s="131"/>
      <c r="CM2" s="131"/>
      <c r="CN2" s="131"/>
      <c r="CO2" s="131"/>
      <c r="CP2" s="131"/>
      <c r="CQ2" s="131"/>
      <c r="CR2" s="137"/>
      <c r="CS2" s="131"/>
      <c r="CT2" s="131"/>
      <c r="CU2" s="131"/>
      <c r="CV2" s="131"/>
      <c r="CW2" s="131"/>
      <c r="CX2" s="131"/>
      <c r="CY2" s="131"/>
      <c r="CZ2" s="137"/>
      <c r="DA2" s="137"/>
      <c r="DB2" s="137"/>
      <c r="DC2" s="138"/>
      <c r="DD2" s="137"/>
      <c r="DE2" s="138"/>
      <c r="DF2" s="138"/>
      <c r="DG2" s="138"/>
      <c r="DH2" s="138"/>
      <c r="DI2" s="138"/>
      <c r="DJ2" s="515"/>
    </row>
    <row r="3" spans="1:114" ht="81.599999999999994" hidden="1" customHeight="1" outlineLevel="1">
      <c r="A3" s="679" t="s">
        <v>2442</v>
      </c>
      <c r="B3" s="679"/>
      <c r="C3" s="679"/>
      <c r="D3" s="679"/>
      <c r="E3" s="679"/>
      <c r="F3" s="679"/>
      <c r="G3" s="679"/>
      <c r="H3" s="679"/>
      <c r="I3" s="679"/>
      <c r="J3" s="679"/>
      <c r="K3" s="679"/>
      <c r="L3" s="679"/>
      <c r="M3" s="679"/>
      <c r="N3" s="679"/>
      <c r="O3" s="679"/>
      <c r="P3" s="679"/>
      <c r="Q3" s="679"/>
      <c r="R3" s="679"/>
      <c r="S3" s="679"/>
      <c r="T3" s="679"/>
      <c r="U3" s="679"/>
      <c r="V3" s="679"/>
      <c r="W3" s="679"/>
      <c r="X3" s="679"/>
      <c r="Y3" s="679"/>
      <c r="Z3" s="679"/>
      <c r="AA3" s="679"/>
      <c r="AB3" s="679"/>
      <c r="AC3" s="679"/>
      <c r="AD3" s="679"/>
      <c r="AE3" s="679"/>
      <c r="AF3" s="679"/>
      <c r="AG3" s="679"/>
      <c r="AH3" s="679"/>
      <c r="AI3" s="679"/>
      <c r="AJ3" s="679"/>
      <c r="AK3" s="679"/>
      <c r="AL3" s="679"/>
      <c r="AM3" s="679"/>
      <c r="AN3" s="679"/>
      <c r="AO3" s="679"/>
      <c r="AP3" s="679"/>
      <c r="AQ3" s="679"/>
      <c r="AR3" s="679"/>
      <c r="AS3" s="679"/>
      <c r="AT3" s="679"/>
      <c r="AU3" s="679"/>
      <c r="AV3" s="679"/>
      <c r="AW3" s="679"/>
      <c r="AX3" s="679"/>
      <c r="AY3" s="679"/>
      <c r="AZ3" s="679"/>
      <c r="BA3" s="679"/>
      <c r="BB3" s="679"/>
      <c r="BC3" s="679"/>
      <c r="BD3" s="679"/>
      <c r="BE3" s="679"/>
      <c r="BF3" s="679"/>
      <c r="BG3" s="679"/>
      <c r="BH3" s="679"/>
      <c r="BI3" s="679"/>
      <c r="BJ3" s="679"/>
      <c r="BK3" s="679"/>
      <c r="BL3" s="679"/>
      <c r="BM3" s="679"/>
      <c r="BN3" s="40"/>
      <c r="BO3" s="40"/>
      <c r="BP3" s="40"/>
      <c r="BQ3" s="40"/>
      <c r="BR3" s="40"/>
      <c r="BS3" s="92"/>
      <c r="BT3" s="50"/>
      <c r="BU3" s="40"/>
      <c r="BV3" s="22"/>
      <c r="BW3" s="22"/>
      <c r="BX3" s="22"/>
      <c r="BY3" s="22"/>
      <c r="BZ3" s="22"/>
      <c r="CA3" s="22"/>
      <c r="CB3" s="22"/>
      <c r="CC3" s="22"/>
      <c r="CD3" s="22"/>
      <c r="CE3" s="22"/>
      <c r="CF3" s="22"/>
      <c r="CG3" s="22"/>
      <c r="CH3" s="22"/>
      <c r="CI3" s="20"/>
      <c r="CJ3" s="20"/>
      <c r="CK3" s="21"/>
      <c r="CL3" s="675"/>
      <c r="CM3" s="675"/>
      <c r="CN3" s="675"/>
      <c r="CO3" s="675"/>
      <c r="CP3" s="675"/>
      <c r="CQ3" s="675"/>
      <c r="CR3" s="675"/>
      <c r="CS3" s="23"/>
      <c r="CT3" s="675" t="s">
        <v>41</v>
      </c>
      <c r="CU3" s="675"/>
      <c r="CV3" s="675"/>
      <c r="CW3" s="675"/>
      <c r="CX3" s="675"/>
      <c r="CY3" s="675"/>
      <c r="CZ3" s="675"/>
      <c r="DA3" s="18"/>
      <c r="DB3" s="18"/>
      <c r="DC3" s="81"/>
      <c r="DD3" s="18"/>
      <c r="DE3" s="81"/>
      <c r="DF3" s="81"/>
      <c r="DG3" s="81"/>
      <c r="DH3" s="81"/>
      <c r="DI3" s="81"/>
      <c r="DJ3" s="516"/>
    </row>
    <row r="4" spans="1:114" ht="11.45" hidden="1" customHeight="1" outlineLevel="1">
      <c r="A4" s="37"/>
      <c r="B4" s="37"/>
      <c r="C4" s="22"/>
      <c r="D4" s="22"/>
      <c r="E4" s="37"/>
      <c r="F4" s="37"/>
      <c r="G4" s="22"/>
      <c r="H4" s="48"/>
      <c r="I4" s="37" t="s">
        <v>18</v>
      </c>
      <c r="J4" s="37"/>
      <c r="K4" s="37"/>
      <c r="L4" s="94"/>
      <c r="M4" s="37"/>
      <c r="N4" s="16"/>
      <c r="O4" s="37"/>
      <c r="P4" s="15"/>
      <c r="Q4" s="15"/>
      <c r="R4" s="15"/>
      <c r="S4" s="15"/>
      <c r="T4" s="15"/>
      <c r="U4" s="15"/>
      <c r="V4" s="15"/>
      <c r="W4" s="15"/>
      <c r="X4" s="15"/>
      <c r="Y4" s="15"/>
      <c r="Z4" s="15"/>
      <c r="AA4" s="15"/>
      <c r="AB4" s="15"/>
      <c r="AC4" s="15"/>
      <c r="AD4" s="15"/>
      <c r="AE4" s="15"/>
      <c r="AF4" s="39"/>
      <c r="AG4" s="22"/>
      <c r="AH4" s="22"/>
      <c r="AI4" s="22"/>
      <c r="AJ4" s="22"/>
      <c r="AK4" s="22"/>
      <c r="AL4" s="22"/>
      <c r="AM4" s="22"/>
      <c r="AN4" s="22"/>
      <c r="AO4" s="22"/>
      <c r="AP4" s="22"/>
      <c r="AQ4" s="22"/>
      <c r="AR4" s="16"/>
      <c r="AS4" s="16"/>
      <c r="AT4" s="22"/>
      <c r="AU4" s="22"/>
      <c r="AV4" s="22"/>
      <c r="AW4" s="22"/>
      <c r="AX4" s="22"/>
      <c r="AY4" s="22"/>
      <c r="AZ4" s="453"/>
      <c r="BA4" s="22"/>
      <c r="BB4" s="22"/>
      <c r="BC4" s="22"/>
      <c r="BD4" s="22"/>
      <c r="BE4" s="22"/>
      <c r="BF4" s="22"/>
      <c r="BG4" s="453"/>
      <c r="BH4" s="22"/>
      <c r="BI4" s="49"/>
      <c r="BJ4" s="22"/>
      <c r="BK4" s="22"/>
      <c r="BL4" s="22"/>
      <c r="BM4" s="22"/>
      <c r="BN4" s="22"/>
      <c r="BO4" s="22"/>
      <c r="BP4" s="22"/>
      <c r="BQ4" s="22"/>
      <c r="BR4" s="22"/>
      <c r="BS4" s="37"/>
      <c r="BT4" s="49"/>
      <c r="BU4" s="22"/>
      <c r="BV4" s="22"/>
      <c r="BW4" s="22"/>
      <c r="BX4" s="22"/>
      <c r="BY4" s="22"/>
      <c r="BZ4" s="22"/>
      <c r="CA4" s="22"/>
      <c r="CB4" s="22"/>
      <c r="CC4" s="22"/>
      <c r="CD4" s="22"/>
      <c r="CE4" s="22"/>
      <c r="CF4" s="22"/>
      <c r="CG4" s="22"/>
      <c r="CH4" s="22"/>
      <c r="CI4" s="26"/>
      <c r="CJ4" s="26"/>
      <c r="CK4" s="26"/>
      <c r="CL4" s="675"/>
      <c r="CM4" s="675"/>
      <c r="CN4" s="675"/>
      <c r="CO4" s="675"/>
      <c r="CP4" s="675"/>
      <c r="CQ4" s="675"/>
      <c r="CR4" s="675"/>
      <c r="CS4" s="24"/>
      <c r="CT4" s="675"/>
      <c r="CU4" s="675"/>
      <c r="CV4" s="675"/>
      <c r="CW4" s="675"/>
      <c r="CX4" s="675"/>
      <c r="CY4" s="675"/>
      <c r="CZ4" s="675"/>
      <c r="DA4" s="18"/>
      <c r="DB4" s="18"/>
      <c r="DC4" s="14"/>
      <c r="DD4" s="18"/>
      <c r="DE4" s="14"/>
      <c r="DF4" s="14"/>
      <c r="DG4" s="14"/>
      <c r="DH4" s="14"/>
      <c r="DI4" s="14"/>
      <c r="DJ4" s="514"/>
    </row>
    <row r="5" spans="1:114" ht="15" hidden="1" outlineLevel="1">
      <c r="A5" s="37"/>
      <c r="B5" s="37"/>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39"/>
      <c r="AG5" s="27"/>
      <c r="AH5" s="22"/>
      <c r="AI5" s="22"/>
      <c r="AJ5" s="95"/>
      <c r="AK5" s="22"/>
      <c r="AL5" s="22"/>
      <c r="AM5" s="22"/>
      <c r="AN5" s="22"/>
      <c r="AO5" s="22"/>
      <c r="AP5" s="22"/>
      <c r="AQ5" s="22"/>
      <c r="AR5" s="16"/>
      <c r="AS5" s="16"/>
      <c r="AT5" s="22"/>
      <c r="AU5" s="22"/>
      <c r="AV5" s="22"/>
      <c r="AW5" s="22"/>
      <c r="AX5" s="22"/>
      <c r="AY5" s="22"/>
      <c r="AZ5" s="452" t="s">
        <v>2103</v>
      </c>
      <c r="BA5" s="22"/>
      <c r="BB5" s="22"/>
      <c r="BC5" s="22"/>
      <c r="BD5" s="22"/>
      <c r="BE5" s="22"/>
      <c r="BF5" s="452" t="s">
        <v>2103</v>
      </c>
      <c r="BG5" s="453">
        <v>11</v>
      </c>
      <c r="BH5" s="22"/>
      <c r="BI5" s="49"/>
      <c r="BJ5" s="22"/>
      <c r="BK5" s="22"/>
      <c r="BL5" s="22"/>
      <c r="BM5" s="22"/>
      <c r="BN5" s="28"/>
      <c r="BO5" s="29"/>
      <c r="BP5" s="29"/>
      <c r="BQ5" s="29"/>
      <c r="BR5" s="29"/>
      <c r="BS5" s="29"/>
      <c r="BT5" s="29"/>
      <c r="BU5" s="29"/>
      <c r="BV5" s="25"/>
      <c r="BW5" s="25"/>
      <c r="BX5" s="25"/>
      <c r="BY5" s="25"/>
      <c r="BZ5" s="30"/>
      <c r="CA5" s="30"/>
      <c r="CB5" s="30"/>
      <c r="CC5" s="30"/>
      <c r="CD5" s="30"/>
      <c r="CE5" s="30"/>
      <c r="CF5" s="30"/>
      <c r="CG5" s="30"/>
      <c r="CH5" s="30"/>
      <c r="CI5" s="26"/>
      <c r="CJ5" s="26" t="s">
        <v>126</v>
      </c>
      <c r="CK5" s="26"/>
      <c r="CL5" s="675"/>
      <c r="CM5" s="675"/>
      <c r="CN5" s="675"/>
      <c r="CO5" s="675"/>
      <c r="CP5" s="675"/>
      <c r="CQ5" s="675"/>
      <c r="CR5" s="675"/>
      <c r="CS5" s="24"/>
      <c r="CT5" s="675"/>
      <c r="CU5" s="675"/>
      <c r="CV5" s="675"/>
      <c r="CW5" s="675"/>
      <c r="CX5" s="675"/>
      <c r="CY5" s="675"/>
      <c r="CZ5" s="675"/>
      <c r="DA5" s="18"/>
      <c r="DB5" s="18"/>
      <c r="DC5" s="14"/>
      <c r="DD5" s="18"/>
      <c r="DE5" s="14"/>
      <c r="DF5" s="14"/>
      <c r="DG5" s="14"/>
      <c r="DH5" s="14"/>
      <c r="DI5" s="14"/>
      <c r="DJ5" s="514"/>
    </row>
    <row r="6" spans="1:114" ht="15"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33"/>
      <c r="AJ6" s="24"/>
      <c r="AK6" s="31"/>
      <c r="AL6" s="31"/>
      <c r="AM6" s="31"/>
      <c r="AN6" s="31"/>
      <c r="AO6" s="31"/>
      <c r="AP6" s="25"/>
      <c r="AQ6" s="25"/>
      <c r="AR6" s="24"/>
      <c r="AS6" s="24"/>
      <c r="AT6" s="31"/>
      <c r="AU6" s="25"/>
      <c r="AV6" s="25"/>
      <c r="AW6" s="25"/>
      <c r="AX6" s="25"/>
      <c r="AY6" s="25"/>
      <c r="AZ6" s="454" t="s">
        <v>2104</v>
      </c>
      <c r="BA6" s="31"/>
      <c r="BB6" s="25"/>
      <c r="BC6" s="31"/>
      <c r="BD6" s="105"/>
      <c r="BE6" s="31"/>
      <c r="BF6" s="454" t="s">
        <v>2104</v>
      </c>
      <c r="BG6" s="455">
        <v>11</v>
      </c>
      <c r="BH6" s="31"/>
      <c r="BI6" s="25"/>
      <c r="BJ6" s="25"/>
      <c r="BK6" s="25"/>
      <c r="BL6" s="31"/>
      <c r="BM6" s="25"/>
      <c r="BN6" s="31"/>
      <c r="BO6" s="25"/>
      <c r="BP6" s="29"/>
      <c r="BQ6" s="29"/>
      <c r="BR6" s="29"/>
      <c r="BS6" s="29"/>
      <c r="BT6" s="29"/>
      <c r="BU6" s="29"/>
      <c r="BV6" s="677" t="s">
        <v>27</v>
      </c>
      <c r="BW6" s="677"/>
      <c r="BX6" s="677"/>
      <c r="BY6" s="677"/>
      <c r="BZ6" s="677"/>
      <c r="CA6" s="677"/>
      <c r="CB6" s="677"/>
      <c r="CC6" s="677"/>
      <c r="CD6" s="677"/>
      <c r="CE6" s="677"/>
      <c r="CF6" s="677"/>
      <c r="CG6" s="109"/>
      <c r="CH6" s="109"/>
      <c r="CI6" s="35"/>
      <c r="CJ6" s="35">
        <v>25</v>
      </c>
      <c r="CK6" s="36"/>
      <c r="CL6" s="24"/>
      <c r="CM6" s="31"/>
      <c r="CN6" s="24"/>
      <c r="CO6" s="24"/>
      <c r="CP6" s="31"/>
      <c r="CQ6" s="24"/>
      <c r="CR6" s="31"/>
      <c r="CS6" s="24"/>
      <c r="CT6" s="24"/>
      <c r="CU6" s="31"/>
      <c r="CV6" s="24"/>
      <c r="CW6" s="24"/>
      <c r="CX6" s="31"/>
      <c r="CY6" s="24"/>
      <c r="CZ6" s="31"/>
      <c r="DA6" s="31"/>
      <c r="DB6" s="31"/>
      <c r="DC6" s="14"/>
      <c r="DD6" s="31"/>
      <c r="DE6" s="14"/>
      <c r="DF6" s="14"/>
      <c r="DG6" s="14"/>
      <c r="DH6" s="14"/>
      <c r="DI6" s="14"/>
      <c r="DJ6" s="514"/>
    </row>
    <row r="7" spans="1:114" ht="36" customHeight="1" collapsed="1">
      <c r="A7" s="674" t="s">
        <v>0</v>
      </c>
      <c r="B7" s="662" t="s">
        <v>1</v>
      </c>
      <c r="C7" s="662" t="s">
        <v>2</v>
      </c>
      <c r="D7" s="684" t="s">
        <v>102</v>
      </c>
      <c r="E7" s="685" t="s">
        <v>106</v>
      </c>
      <c r="F7" s="686" t="s">
        <v>1063</v>
      </c>
      <c r="G7" s="662" t="s">
        <v>1064</v>
      </c>
      <c r="H7" s="662" t="s">
        <v>28</v>
      </c>
      <c r="I7" s="683" t="s">
        <v>1109</v>
      </c>
      <c r="J7" s="683" t="s">
        <v>77</v>
      </c>
      <c r="K7" s="664" t="s">
        <v>1110</v>
      </c>
      <c r="L7" s="662" t="s">
        <v>1111</v>
      </c>
      <c r="M7" s="662" t="s">
        <v>1112</v>
      </c>
      <c r="N7" s="667" t="s">
        <v>78</v>
      </c>
      <c r="O7" s="668"/>
      <c r="P7" s="671" t="s">
        <v>59</v>
      </c>
      <c r="Q7" s="673"/>
      <c r="R7" s="673"/>
      <c r="S7" s="673"/>
      <c r="T7" s="673"/>
      <c r="U7" s="673"/>
      <c r="V7" s="673"/>
      <c r="W7" s="673"/>
      <c r="X7" s="673"/>
      <c r="Y7" s="673"/>
      <c r="Z7" s="673"/>
      <c r="AA7" s="673"/>
      <c r="AB7" s="673"/>
      <c r="AC7" s="673"/>
      <c r="AD7" s="673"/>
      <c r="AE7" s="673"/>
      <c r="AF7" s="673"/>
      <c r="AG7" s="680" t="s">
        <v>60</v>
      </c>
      <c r="AH7" s="681"/>
      <c r="AI7" s="681"/>
      <c r="AJ7" s="681"/>
      <c r="AK7" s="681"/>
      <c r="AL7" s="681"/>
      <c r="AM7" s="681"/>
      <c r="AN7" s="681"/>
      <c r="AO7" s="681"/>
      <c r="AP7" s="681"/>
      <c r="AQ7" s="681"/>
      <c r="AR7" s="681"/>
      <c r="AS7" s="681"/>
      <c r="AT7" s="681"/>
      <c r="AU7" s="682"/>
      <c r="AV7" s="664" t="s">
        <v>2436</v>
      </c>
      <c r="AW7" s="664" t="s">
        <v>118</v>
      </c>
      <c r="AX7" s="664" t="s">
        <v>119</v>
      </c>
      <c r="AY7" s="664" t="s">
        <v>2437</v>
      </c>
      <c r="AZ7" s="664" t="s">
        <v>2438</v>
      </c>
      <c r="BA7" s="662" t="s">
        <v>61</v>
      </c>
      <c r="BB7" s="662"/>
      <c r="BC7" s="662"/>
      <c r="BD7" s="662"/>
      <c r="BE7" s="662"/>
      <c r="BF7" s="662"/>
      <c r="BG7" s="662"/>
      <c r="BH7" s="662"/>
      <c r="BI7" s="662"/>
      <c r="BJ7" s="662"/>
      <c r="BK7" s="662"/>
      <c r="BL7" s="664" t="s">
        <v>55</v>
      </c>
      <c r="BM7" s="664" t="s">
        <v>52</v>
      </c>
      <c r="BN7" s="664" t="s">
        <v>23</v>
      </c>
      <c r="BO7" s="676"/>
      <c r="BP7" s="676"/>
      <c r="BQ7" s="676"/>
      <c r="BR7" s="676"/>
      <c r="BS7" s="676"/>
      <c r="BT7" s="706"/>
      <c r="BU7" s="676"/>
      <c r="BV7" s="711" t="s">
        <v>29</v>
      </c>
      <c r="BW7" s="712"/>
      <c r="BX7" s="712"/>
      <c r="BY7" s="713"/>
      <c r="BZ7" s="178"/>
      <c r="CA7" s="178"/>
      <c r="CB7" s="178"/>
      <c r="CC7" s="178"/>
      <c r="CD7" s="178"/>
      <c r="CE7" s="178"/>
      <c r="CF7" s="689" t="s">
        <v>96</v>
      </c>
      <c r="CG7" s="690"/>
      <c r="CH7" s="691"/>
      <c r="CI7" s="689" t="s">
        <v>43</v>
      </c>
      <c r="CJ7" s="690"/>
      <c r="CK7" s="691"/>
      <c r="CL7" s="676" t="s">
        <v>91</v>
      </c>
      <c r="CM7" s="676"/>
      <c r="CN7" s="676"/>
      <c r="CO7" s="676"/>
      <c r="CP7" s="676"/>
      <c r="CQ7" s="676"/>
      <c r="CR7" s="676"/>
      <c r="CS7" s="179"/>
      <c r="CT7" s="676" t="s">
        <v>103</v>
      </c>
      <c r="CU7" s="676"/>
      <c r="CV7" s="676"/>
      <c r="CW7" s="676"/>
      <c r="CX7" s="676"/>
      <c r="CY7" s="676"/>
      <c r="CZ7" s="676"/>
      <c r="DA7" s="703" t="s">
        <v>24</v>
      </c>
      <c r="DB7" s="703" t="s">
        <v>25</v>
      </c>
      <c r="DC7" s="703" t="s">
        <v>26</v>
      </c>
      <c r="DD7" s="703" t="s">
        <v>2248</v>
      </c>
      <c r="DE7" s="697" t="s">
        <v>1072</v>
      </c>
      <c r="DF7" s="698"/>
      <c r="DG7" s="698"/>
      <c r="DH7" s="698"/>
      <c r="DI7" s="699"/>
      <c r="DJ7" s="707" t="s">
        <v>15</v>
      </c>
    </row>
    <row r="8" spans="1:114" ht="49.15" customHeight="1">
      <c r="A8" s="674"/>
      <c r="B8" s="662"/>
      <c r="C8" s="662"/>
      <c r="D8" s="684"/>
      <c r="E8" s="685"/>
      <c r="F8" s="687"/>
      <c r="G8" s="662"/>
      <c r="H8" s="662"/>
      <c r="I8" s="683"/>
      <c r="J8" s="683"/>
      <c r="K8" s="665"/>
      <c r="L8" s="662"/>
      <c r="M8" s="662"/>
      <c r="N8" s="669"/>
      <c r="O8" s="670"/>
      <c r="P8" s="663" t="s">
        <v>79</v>
      </c>
      <c r="Q8" s="663" t="s">
        <v>20</v>
      </c>
      <c r="R8" s="663" t="s">
        <v>89</v>
      </c>
      <c r="S8" s="663" t="s">
        <v>88</v>
      </c>
      <c r="T8" s="671" t="s">
        <v>2295</v>
      </c>
      <c r="U8" s="673"/>
      <c r="V8" s="672"/>
      <c r="W8" s="663" t="s">
        <v>3</v>
      </c>
      <c r="X8" s="671" t="s">
        <v>2433</v>
      </c>
      <c r="Y8" s="185" t="s">
        <v>1597</v>
      </c>
      <c r="Z8" s="185"/>
      <c r="AA8" s="663" t="s">
        <v>2360</v>
      </c>
      <c r="AB8" s="671" t="s">
        <v>82</v>
      </c>
      <c r="AC8" s="672"/>
      <c r="AD8" s="671" t="s">
        <v>84</v>
      </c>
      <c r="AE8" s="663"/>
      <c r="AF8" s="672" t="s">
        <v>1119</v>
      </c>
      <c r="AG8" s="662" t="s">
        <v>30</v>
      </c>
      <c r="AH8" s="662" t="s">
        <v>62</v>
      </c>
      <c r="AI8" s="662" t="s">
        <v>50</v>
      </c>
      <c r="AJ8" s="680" t="s">
        <v>104</v>
      </c>
      <c r="AK8" s="682"/>
      <c r="AL8" s="662" t="s">
        <v>42</v>
      </c>
      <c r="AM8" s="662" t="s">
        <v>2434</v>
      </c>
      <c r="AN8" s="662" t="s">
        <v>2444</v>
      </c>
      <c r="AO8" s="695" t="s">
        <v>107</v>
      </c>
      <c r="AP8" s="671" t="s">
        <v>110</v>
      </c>
      <c r="AQ8" s="672"/>
      <c r="AR8" s="662" t="s">
        <v>1120</v>
      </c>
      <c r="AS8" s="678" t="s">
        <v>67</v>
      </c>
      <c r="AT8" s="662" t="s">
        <v>2368</v>
      </c>
      <c r="AU8" s="664" t="s">
        <v>2435</v>
      </c>
      <c r="AV8" s="665"/>
      <c r="AW8" s="665"/>
      <c r="AX8" s="665"/>
      <c r="AY8" s="665"/>
      <c r="AZ8" s="665"/>
      <c r="BA8" s="181" t="s">
        <v>43</v>
      </c>
      <c r="BB8" s="181" t="s">
        <v>44</v>
      </c>
      <c r="BC8" s="181" t="s">
        <v>45</v>
      </c>
      <c r="BD8" s="177" t="s">
        <v>122</v>
      </c>
      <c r="BE8" s="182" t="s">
        <v>121</v>
      </c>
      <c r="BF8" s="183" t="s">
        <v>1030</v>
      </c>
      <c r="BG8" s="177" t="s">
        <v>46</v>
      </c>
      <c r="BH8" s="664" t="s">
        <v>2441</v>
      </c>
      <c r="BI8" s="662" t="s">
        <v>2439</v>
      </c>
      <c r="BJ8" s="662" t="s">
        <v>1092</v>
      </c>
      <c r="BK8" s="662" t="s">
        <v>2446</v>
      </c>
      <c r="BL8" s="665"/>
      <c r="BM8" s="665"/>
      <c r="BN8" s="665"/>
      <c r="BO8" s="711" t="s">
        <v>100</v>
      </c>
      <c r="BP8" s="712"/>
      <c r="BQ8" s="712"/>
      <c r="BR8" s="712"/>
      <c r="BS8" s="712"/>
      <c r="BT8" s="712"/>
      <c r="BU8" s="713"/>
      <c r="BV8" s="708" t="s">
        <v>125</v>
      </c>
      <c r="BW8" s="709"/>
      <c r="BX8" s="709"/>
      <c r="BY8" s="710"/>
      <c r="BZ8" s="678" t="s">
        <v>33</v>
      </c>
      <c r="CA8" s="678" t="s">
        <v>34</v>
      </c>
      <c r="CB8" s="678" t="s">
        <v>35</v>
      </c>
      <c r="CC8" s="678" t="s">
        <v>36</v>
      </c>
      <c r="CD8" s="678" t="s">
        <v>37</v>
      </c>
      <c r="CE8" s="678" t="s">
        <v>38</v>
      </c>
      <c r="CF8" s="692"/>
      <c r="CG8" s="693"/>
      <c r="CH8" s="694"/>
      <c r="CI8" s="692"/>
      <c r="CJ8" s="693"/>
      <c r="CK8" s="694"/>
      <c r="CL8" s="676"/>
      <c r="CM8" s="676"/>
      <c r="CN8" s="676"/>
      <c r="CO8" s="676"/>
      <c r="CP8" s="676"/>
      <c r="CQ8" s="676"/>
      <c r="CR8" s="676"/>
      <c r="CS8" s="179"/>
      <c r="CT8" s="676"/>
      <c r="CU8" s="676"/>
      <c r="CV8" s="676"/>
      <c r="CW8" s="676"/>
      <c r="CX8" s="676"/>
      <c r="CY8" s="676"/>
      <c r="CZ8" s="676"/>
      <c r="DA8" s="704"/>
      <c r="DB8" s="704"/>
      <c r="DC8" s="704"/>
      <c r="DD8" s="704"/>
      <c r="DE8" s="700"/>
      <c r="DF8" s="701"/>
      <c r="DG8" s="701"/>
      <c r="DH8" s="701"/>
      <c r="DI8" s="702"/>
      <c r="DJ8" s="707"/>
    </row>
    <row r="9" spans="1:114" ht="87.6" customHeight="1">
      <c r="A9" s="674"/>
      <c r="B9" s="662"/>
      <c r="C9" s="662"/>
      <c r="D9" s="684"/>
      <c r="E9" s="685"/>
      <c r="F9" s="688"/>
      <c r="G9" s="662"/>
      <c r="H9" s="662"/>
      <c r="I9" s="683"/>
      <c r="J9" s="683"/>
      <c r="K9" s="666"/>
      <c r="L9" s="662"/>
      <c r="M9" s="662"/>
      <c r="N9" s="184" t="s">
        <v>86</v>
      </c>
      <c r="O9" s="184" t="s">
        <v>87</v>
      </c>
      <c r="P9" s="663"/>
      <c r="Q9" s="663"/>
      <c r="R9" s="663"/>
      <c r="S9" s="663"/>
      <c r="T9" s="180" t="s">
        <v>2296</v>
      </c>
      <c r="U9" s="180" t="s">
        <v>39</v>
      </c>
      <c r="V9" s="180" t="s">
        <v>81</v>
      </c>
      <c r="W9" s="663"/>
      <c r="X9" s="663"/>
      <c r="Y9" s="180" t="s">
        <v>57</v>
      </c>
      <c r="Z9" s="185" t="s">
        <v>58</v>
      </c>
      <c r="AA9" s="663"/>
      <c r="AB9" s="180" t="s">
        <v>108</v>
      </c>
      <c r="AC9" s="180" t="s">
        <v>109</v>
      </c>
      <c r="AD9" s="180" t="s">
        <v>85</v>
      </c>
      <c r="AE9" s="180" t="s">
        <v>112</v>
      </c>
      <c r="AF9" s="663"/>
      <c r="AG9" s="662"/>
      <c r="AH9" s="662"/>
      <c r="AI9" s="662"/>
      <c r="AJ9" s="186" t="s">
        <v>105</v>
      </c>
      <c r="AK9" s="186" t="s">
        <v>81</v>
      </c>
      <c r="AL9" s="662"/>
      <c r="AM9" s="662"/>
      <c r="AN9" s="662"/>
      <c r="AO9" s="696"/>
      <c r="AP9" s="185" t="s">
        <v>85</v>
      </c>
      <c r="AQ9" s="180" t="s">
        <v>112</v>
      </c>
      <c r="AR9" s="662"/>
      <c r="AS9" s="678"/>
      <c r="AT9" s="662"/>
      <c r="AU9" s="666"/>
      <c r="AV9" s="666"/>
      <c r="AW9" s="666"/>
      <c r="AX9" s="666"/>
      <c r="AY9" s="666"/>
      <c r="AZ9" s="666"/>
      <c r="BA9" s="187" t="s">
        <v>47</v>
      </c>
      <c r="BB9" s="187" t="s">
        <v>48</v>
      </c>
      <c r="BC9" s="187" t="s">
        <v>49</v>
      </c>
      <c r="BD9" s="188" t="s">
        <v>1061</v>
      </c>
      <c r="BE9" s="188" t="s">
        <v>120</v>
      </c>
      <c r="BF9" s="189" t="s">
        <v>124</v>
      </c>
      <c r="BG9" s="177">
        <v>23</v>
      </c>
      <c r="BH9" s="666"/>
      <c r="BI9" s="662"/>
      <c r="BJ9" s="662"/>
      <c r="BK9" s="662"/>
      <c r="BL9" s="666"/>
      <c r="BM9" s="666"/>
      <c r="BN9" s="666"/>
      <c r="BO9" s="190" t="s">
        <v>6</v>
      </c>
      <c r="BP9" s="190" t="s">
        <v>7</v>
      </c>
      <c r="BQ9" s="191" t="s">
        <v>8</v>
      </c>
      <c r="BR9" s="191" t="s">
        <v>9</v>
      </c>
      <c r="BS9" s="192" t="s">
        <v>31</v>
      </c>
      <c r="BT9" s="193" t="s">
        <v>32</v>
      </c>
      <c r="BU9" s="194" t="s">
        <v>10</v>
      </c>
      <c r="BV9" s="195" t="s">
        <v>1101</v>
      </c>
      <c r="BW9" s="222" t="s">
        <v>1123</v>
      </c>
      <c r="BX9" s="191" t="s">
        <v>99</v>
      </c>
      <c r="BY9" s="195" t="s">
        <v>93</v>
      </c>
      <c r="BZ9" s="678"/>
      <c r="CA9" s="678"/>
      <c r="CB9" s="678"/>
      <c r="CC9" s="678"/>
      <c r="CD9" s="678"/>
      <c r="CE9" s="678"/>
      <c r="CF9" s="196" t="s">
        <v>2367</v>
      </c>
      <c r="CG9" s="359" t="s">
        <v>1598</v>
      </c>
      <c r="CH9" s="196" t="s">
        <v>2366</v>
      </c>
      <c r="CI9" s="196" t="s">
        <v>128</v>
      </c>
      <c r="CJ9" s="196" t="s">
        <v>98</v>
      </c>
      <c r="CK9" s="193" t="s">
        <v>1097</v>
      </c>
      <c r="CL9" s="178" t="s">
        <v>90</v>
      </c>
      <c r="CM9" s="197" t="s">
        <v>5</v>
      </c>
      <c r="CN9" s="197" t="s">
        <v>63</v>
      </c>
      <c r="CO9" s="197" t="s">
        <v>64</v>
      </c>
      <c r="CP9" s="197" t="s">
        <v>1104</v>
      </c>
      <c r="CQ9" s="191" t="s">
        <v>4</v>
      </c>
      <c r="CR9" s="198" t="s">
        <v>92</v>
      </c>
      <c r="CS9" s="179"/>
      <c r="CT9" s="178" t="s">
        <v>90</v>
      </c>
      <c r="CU9" s="197" t="s">
        <v>5</v>
      </c>
      <c r="CV9" s="197" t="s">
        <v>63</v>
      </c>
      <c r="CW9" s="197" t="s">
        <v>64</v>
      </c>
      <c r="CX9" s="197" t="s">
        <v>1104</v>
      </c>
      <c r="CY9" s="191" t="s">
        <v>4</v>
      </c>
      <c r="CZ9" s="198" t="s">
        <v>92</v>
      </c>
      <c r="DA9" s="705"/>
      <c r="DB9" s="705"/>
      <c r="DC9" s="705"/>
      <c r="DD9" s="705"/>
      <c r="DE9" s="199" t="s">
        <v>1073</v>
      </c>
      <c r="DF9" s="199" t="s">
        <v>1068</v>
      </c>
      <c r="DG9" s="199" t="s">
        <v>1069</v>
      </c>
      <c r="DH9" s="199" t="s">
        <v>1074</v>
      </c>
      <c r="DI9" s="199" t="s">
        <v>68</v>
      </c>
      <c r="DJ9" s="707"/>
    </row>
    <row r="10" spans="1:114" ht="33" customHeight="1">
      <c r="A10" s="427" t="s">
        <v>1795</v>
      </c>
      <c r="B10" s="428" t="str">
        <f>"KHU VỰC CHU LAI:  "&amp;"["&amp;COUNT(A11:A23)&amp;"]"</f>
        <v>KHU VỰC CHU LAI:  [10]</v>
      </c>
      <c r="C10" s="428"/>
      <c r="D10" s="427"/>
      <c r="E10" s="427"/>
      <c r="F10" s="427"/>
      <c r="G10" s="429" t="e">
        <f>G11+G22+G14+#REF!+#REF!+#REF!+#REF!+#REF!+#REF!</f>
        <v>#REF!</v>
      </c>
      <c r="H10" s="429" t="e">
        <f>H11+H22+H14+#REF!+#REF!+#REF!+#REF!+#REF!+#REF!</f>
        <v>#REF!</v>
      </c>
      <c r="I10" s="429" t="e">
        <f>I11+I22+I14+#REF!+#REF!+#REF!+#REF!+#REF!+#REF!</f>
        <v>#REF!</v>
      </c>
      <c r="J10" s="429" t="e">
        <f>J11+J22+J14+#REF!+#REF!+#REF!+#REF!+#REF!+#REF!</f>
        <v>#REF!</v>
      </c>
      <c r="K10" s="429" t="e">
        <f>K11+K22+K14+#REF!+#REF!+#REF!+#REF!+#REF!+#REF!</f>
        <v>#REF!</v>
      </c>
      <c r="L10" s="429" t="e">
        <f>L11+L22+L14+#REF!+#REF!+#REF!+#REF!+#REF!+#REF!</f>
        <v>#REF!</v>
      </c>
      <c r="M10" s="429"/>
      <c r="N10" s="429" t="e">
        <f>N11+N22+N14+#REF!+#REF!+#REF!+#REF!+#REF!+#REF!</f>
        <v>#REF!</v>
      </c>
      <c r="O10" s="429" t="e">
        <f>O11+O22+O14+#REF!+#REF!+#REF!+#REF!+#REF!+#REF!</f>
        <v>#REF!</v>
      </c>
      <c r="P10" s="430" t="e">
        <f>P11+P22+P14+#REF!+#REF!+#REF!+#REF!+#REF!+#REF!</f>
        <v>#REF!</v>
      </c>
      <c r="Q10" s="430" t="e">
        <f>Q11+Q22+Q14+#REF!+#REF!+#REF!+#REF!+#REF!+#REF!</f>
        <v>#REF!</v>
      </c>
      <c r="R10" s="430" t="e">
        <f>R11+R22+R14+#REF!+#REF!+#REF!+#REF!+#REF!+#REF!</f>
        <v>#REF!</v>
      </c>
      <c r="S10" s="430" t="e">
        <f>S11+S22+S14+#REF!+#REF!+#REF!+#REF!+#REF!+#REF!</f>
        <v>#REF!</v>
      </c>
      <c r="T10" s="430" t="e">
        <f>T11+T22+T14+#REF!+#REF!+#REF!+#REF!+#REF!+#REF!</f>
        <v>#REF!</v>
      </c>
      <c r="U10" s="430" t="e">
        <f>U11+U22+U14+#REF!+#REF!+#REF!+#REF!+#REF!+#REF!</f>
        <v>#REF!</v>
      </c>
      <c r="V10" s="430" t="e">
        <f>V11+V22+V14+#REF!+#REF!+#REF!+#REF!+#REF!+#REF!</f>
        <v>#REF!</v>
      </c>
      <c r="W10" s="430" t="e">
        <f>W11+W22+W14+#REF!+#REF!+#REF!+#REF!+#REF!+#REF!</f>
        <v>#REF!</v>
      </c>
      <c r="X10" s="430" t="e">
        <f>X11+X22+X14+#REF!+#REF!+#REF!+#REF!+#REF!+#REF!</f>
        <v>#REF!</v>
      </c>
      <c r="Y10" s="430" t="e">
        <f>Y11+Y22+Y14+#REF!+#REF!+#REF!+#REF!+#REF!+#REF!</f>
        <v>#REF!</v>
      </c>
      <c r="Z10" s="430" t="e">
        <f>Z11+Z22+Z14+#REF!+#REF!+#REF!+#REF!+#REF!+#REF!</f>
        <v>#REF!</v>
      </c>
      <c r="AA10" s="430" t="e">
        <f>AA11+AA22+AA14+#REF!+#REF!+#REF!+#REF!+#REF!+#REF!</f>
        <v>#REF!</v>
      </c>
      <c r="AB10" s="430" t="e">
        <f>AB11+AB22+AB14+#REF!+#REF!+#REF!+#REF!+#REF!+#REF!</f>
        <v>#REF!</v>
      </c>
      <c r="AC10" s="430" t="e">
        <f>AC11+AC22+AC14+#REF!+#REF!+#REF!+#REF!+#REF!+#REF!</f>
        <v>#REF!</v>
      </c>
      <c r="AD10" s="430" t="e">
        <f>AD11+AD22+AD14+#REF!+#REF!+#REF!+#REF!+#REF!+#REF!</f>
        <v>#REF!</v>
      </c>
      <c r="AE10" s="430" t="e">
        <f>AE11+AE22+AE14+#REF!+#REF!+#REF!+#REF!+#REF!+#REF!</f>
        <v>#REF!</v>
      </c>
      <c r="AF10" s="430" t="e">
        <f>AF11+AF22+AF14+#REF!+#REF!+#REF!+#REF!+#REF!+#REF!</f>
        <v>#REF!</v>
      </c>
      <c r="AG10" s="429" t="e">
        <f>AG11+AG22+AG14+#REF!+#REF!+#REF!+#REF!+#REF!+#REF!</f>
        <v>#REF!</v>
      </c>
      <c r="AH10" s="429" t="e">
        <f>AH11+AH22+AH14+#REF!+#REF!+#REF!+#REF!+#REF!+#REF!</f>
        <v>#REF!</v>
      </c>
      <c r="AI10" s="429" t="e">
        <f>AI11+AI22+AI14+#REF!+#REF!+#REF!+#REF!+#REF!+#REF!</f>
        <v>#REF!</v>
      </c>
      <c r="AJ10" s="429" t="e">
        <f>AJ11+AJ22+AJ14+#REF!+#REF!+#REF!+#REF!+#REF!+#REF!</f>
        <v>#REF!</v>
      </c>
      <c r="AK10" s="429" t="e">
        <f>AK11+AK22+AK14+#REF!+#REF!+#REF!+#REF!+#REF!+#REF!</f>
        <v>#REF!</v>
      </c>
      <c r="AL10" s="429" t="e">
        <f>AL11+AL22+AL14+#REF!+#REF!+#REF!+#REF!+#REF!+#REF!</f>
        <v>#REF!</v>
      </c>
      <c r="AM10" s="429" t="e">
        <f>AM11+AM22+AM14+#REF!+#REF!+#REF!+#REF!+#REF!+#REF!</f>
        <v>#REF!</v>
      </c>
      <c r="AN10" s="429" t="e">
        <f>AN11+AN22+AN14+#REF!+#REF!+#REF!+#REF!+#REF!+#REF!</f>
        <v>#REF!</v>
      </c>
      <c r="AO10" s="429" t="e">
        <f>AO11+AO22+AO14+#REF!+#REF!+#REF!+#REF!+#REF!+#REF!</f>
        <v>#REF!</v>
      </c>
      <c r="AP10" s="429" t="e">
        <f>AP11+AP22+AP14+#REF!+#REF!+#REF!+#REF!+#REF!+#REF!</f>
        <v>#REF!</v>
      </c>
      <c r="AQ10" s="429" t="e">
        <f>AQ11+AQ22+AQ14+#REF!+#REF!+#REF!+#REF!+#REF!+#REF!</f>
        <v>#REF!</v>
      </c>
      <c r="AR10" s="429" t="e">
        <f>AR11+AR22+AR14+#REF!+#REF!+#REF!+#REF!+#REF!+#REF!</f>
        <v>#REF!</v>
      </c>
      <c r="AS10" s="429" t="e">
        <f>AS11+AS22+AS14+#REF!+#REF!+#REF!+#REF!+#REF!+#REF!</f>
        <v>#REF!</v>
      </c>
      <c r="AT10" s="429" t="e">
        <f>AT11+AT22+AT14+#REF!+#REF!+#REF!+#REF!+#REF!+#REF!</f>
        <v>#REF!</v>
      </c>
      <c r="AU10" s="429" t="e">
        <f>AU11+AU22+AU14+#REF!+#REF!+#REF!+#REF!+#REF!+#REF!</f>
        <v>#REF!</v>
      </c>
      <c r="AV10" s="429" t="e">
        <f>AV11+AV22+AV14+#REF!+#REF!+#REF!+#REF!+#REF!+#REF!</f>
        <v>#REF!</v>
      </c>
      <c r="AW10" s="429" t="e">
        <f>AW11+AW22+AW14+#REF!+#REF!+#REF!+#REF!+#REF!+#REF!</f>
        <v>#REF!</v>
      </c>
      <c r="AX10" s="429" t="e">
        <f>AX11+AX22+AX14+#REF!+#REF!+#REF!+#REF!+#REF!+#REF!</f>
        <v>#REF!</v>
      </c>
      <c r="AY10" s="429" t="e">
        <f>AY11+AY22+AY14+#REF!+#REF!+#REF!+#REF!+#REF!+#REF!</f>
        <v>#N/A</v>
      </c>
      <c r="AZ10" s="429" t="e">
        <f>AZ11+AZ22+AZ14+#REF!+#REF!+#REF!+#REF!+#REF!+#REF!</f>
        <v>#N/A</v>
      </c>
      <c r="BA10" s="429" t="e">
        <f>BA11+BA22+BA14+#REF!+#REF!+#REF!+#REF!+#REF!+#REF!</f>
        <v>#REF!</v>
      </c>
      <c r="BB10" s="429" t="e">
        <f>BB11+BB22+BB14+#REF!+#REF!+#REF!+#REF!+#REF!+#REF!</f>
        <v>#REF!</v>
      </c>
      <c r="BC10" s="429" t="e">
        <f>BC11+BC22+BC14+#REF!+#REF!+#REF!+#REF!+#REF!+#REF!</f>
        <v>#REF!</v>
      </c>
      <c r="BD10" s="429" t="e">
        <f>BD11+BD22+BD14+#REF!+#REF!+#REF!+#REF!+#REF!+#REF!</f>
        <v>#REF!</v>
      </c>
      <c r="BE10" s="429" t="e">
        <f>BE11+BE22+BE14+#REF!+#REF!+#REF!+#REF!+#REF!+#REF!</f>
        <v>#REF!</v>
      </c>
      <c r="BF10" s="429" t="e">
        <f>BF11+BF22+BF14+#REF!+#REF!+#REF!+#REF!+#REF!+#REF!</f>
        <v>#REF!</v>
      </c>
      <c r="BG10" s="429" t="e">
        <f>BG11+BG22+BG14+#REF!+#REF!+#REF!+#REF!+#REF!+#REF!</f>
        <v>#REF!</v>
      </c>
      <c r="BH10" s="429" t="e">
        <f>BH11+BH22+BH14+#REF!+#REF!+#REF!+#REF!+#REF!+#REF!</f>
        <v>#REF!</v>
      </c>
      <c r="BI10" s="429" t="e">
        <f>BI11+BI22+BI14+#REF!+#REF!+#REF!+#REF!+#REF!+#REF!</f>
        <v>#REF!</v>
      </c>
      <c r="BJ10" s="429" t="e">
        <f>BJ11+BJ22+BJ14+#REF!+#REF!+#REF!+#REF!+#REF!+#REF!</f>
        <v>#REF!</v>
      </c>
      <c r="BK10" s="429" t="e">
        <f>BK11+BK22+BK14+#REF!+#REF!+#REF!+#REF!+#REF!+#REF!</f>
        <v>#REF!</v>
      </c>
      <c r="BL10" s="429" t="e">
        <f>BL11+BL22+BL14+#REF!+#REF!+#REF!+#REF!+#REF!+#REF!</f>
        <v>#REF!</v>
      </c>
      <c r="BM10" s="429" t="e">
        <f>BM11+BM22+BM14+#REF!+#REF!+#REF!+#REF!+#REF!+#REF!</f>
        <v>#N/A</v>
      </c>
      <c r="BN10" s="429" t="e">
        <f>BN11+BN22+BN14+#REF!+#REF!+#REF!+#REF!+#REF!+#REF!</f>
        <v>#N/A</v>
      </c>
      <c r="BO10" s="429" t="e">
        <f>BO11+BO22+BO14+#REF!+#REF!+#REF!+#REF!+#REF!+#REF!</f>
        <v>#REF!</v>
      </c>
      <c r="BP10" s="429" t="e">
        <f>BP11+BP22+BP14+#REF!+#REF!+#REF!+#REF!+#REF!+#REF!</f>
        <v>#REF!</v>
      </c>
      <c r="BQ10" s="429" t="e">
        <f>BQ11+BQ22+BQ14+#REF!+#REF!+#REF!+#REF!+#REF!+#REF!</f>
        <v>#REF!</v>
      </c>
      <c r="BR10" s="429" t="e">
        <f>BR11+BR22+BR14+#REF!+#REF!+#REF!+#REF!+#REF!+#REF!</f>
        <v>#REF!</v>
      </c>
      <c r="BS10" s="429" t="e">
        <f>BS11+BS22+BS14+#REF!+#REF!+#REF!+#REF!+#REF!+#REF!</f>
        <v>#REF!</v>
      </c>
      <c r="BT10" s="429" t="e">
        <f>BT11+BT22+BT14+#REF!+#REF!+#REF!+#REF!+#REF!+#REF!</f>
        <v>#REF!</v>
      </c>
      <c r="BU10" s="429" t="e">
        <f>BU11+BU22+BU14+#REF!+#REF!+#REF!+#REF!+#REF!+#REF!</f>
        <v>#REF!</v>
      </c>
      <c r="BV10" s="429" t="e">
        <f>BV11+BV22+BV14+#REF!+#REF!+#REF!+#REF!+#REF!+#REF!</f>
        <v>#REF!</v>
      </c>
      <c r="BW10" s="429" t="e">
        <f>BW11+BW22+BW14+#REF!+#REF!+#REF!+#REF!+#REF!+#REF!</f>
        <v>#REF!</v>
      </c>
      <c r="BX10" s="429" t="e">
        <f>BX11+BX22+BX14+#REF!+#REF!+#REF!+#REF!+#REF!+#REF!</f>
        <v>#REF!</v>
      </c>
      <c r="BY10" s="429" t="e">
        <f>BY11+BY22+BY14+#REF!+#REF!+#REF!+#REF!+#REF!+#REF!</f>
        <v>#REF!</v>
      </c>
      <c r="BZ10" s="429" t="e">
        <f>BZ11+BZ22+BZ14+#REF!+#REF!+#REF!+#REF!+#REF!+#REF!</f>
        <v>#REF!</v>
      </c>
      <c r="CA10" s="429" t="e">
        <f>CA11+CA22+CA14+#REF!+#REF!+#REF!+#REF!+#REF!+#REF!</f>
        <v>#REF!</v>
      </c>
      <c r="CB10" s="429" t="e">
        <f>CB11+CB22+CB14+#REF!+#REF!+#REF!+#REF!+#REF!+#REF!</f>
        <v>#REF!</v>
      </c>
      <c r="CC10" s="429" t="e">
        <f>CC11+CC22+CC14+#REF!+#REF!+#REF!+#REF!+#REF!+#REF!</f>
        <v>#REF!</v>
      </c>
      <c r="CD10" s="429" t="e">
        <f>CD11+CD22+CD14+#REF!+#REF!+#REF!+#REF!+#REF!+#REF!</f>
        <v>#REF!</v>
      </c>
      <c r="CE10" s="429" t="e">
        <f>CE11+CE22+CE14+#REF!+#REF!+#REF!+#REF!+#REF!+#REF!</f>
        <v>#REF!</v>
      </c>
      <c r="CF10" s="429" t="e">
        <f>CF11+CF22+CF14+#REF!+#REF!+#REF!+#REF!+#REF!+#REF!</f>
        <v>#REF!</v>
      </c>
      <c r="CG10" s="429" t="e">
        <f>CG11+CG22+CG14+#REF!+#REF!+#REF!+#REF!+#REF!+#REF!</f>
        <v>#REF!</v>
      </c>
      <c r="CH10" s="429" t="e">
        <f>CH11+CH22+CH14+#REF!+#REF!+#REF!+#REF!+#REF!+#REF!</f>
        <v>#REF!</v>
      </c>
      <c r="CI10" s="429" t="e">
        <f>CI11+CI22+CI14+#REF!+#REF!+#REF!+#REF!+#REF!+#REF!</f>
        <v>#REF!</v>
      </c>
      <c r="CJ10" s="429" t="e">
        <f>CJ11+CJ22+CJ14+#REF!+#REF!+#REF!+#REF!+#REF!+#REF!</f>
        <v>#REF!</v>
      </c>
      <c r="CK10" s="429" t="e">
        <f>CK11+CK22+CK14+#REF!+#REF!+#REF!+#REF!+#REF!+#REF!</f>
        <v>#REF!</v>
      </c>
      <c r="CL10" s="429" t="e">
        <f>CL11+CL22+CL14+#REF!+#REF!+#REF!+#REF!+#REF!+#REF!</f>
        <v>#REF!</v>
      </c>
      <c r="CM10" s="429" t="e">
        <f>CM11+CM22+CM14+#REF!+#REF!+#REF!+#REF!+#REF!+#REF!</f>
        <v>#REF!</v>
      </c>
      <c r="CN10" s="429" t="e">
        <f>CN11+CN22+CN14+#REF!+#REF!+#REF!+#REF!+#REF!+#REF!</f>
        <v>#REF!</v>
      </c>
      <c r="CO10" s="429" t="e">
        <f>CO11+CO22+CO14+#REF!+#REF!+#REF!+#REF!+#REF!+#REF!</f>
        <v>#REF!</v>
      </c>
      <c r="CP10" s="429" t="e">
        <f>CP11+CP22+CP14+#REF!+#REF!+#REF!+#REF!+#REF!+#REF!</f>
        <v>#REF!</v>
      </c>
      <c r="CQ10" s="429" t="e">
        <f>CQ11+CQ22+CQ14+#REF!+#REF!+#REF!+#REF!+#REF!+#REF!</f>
        <v>#REF!</v>
      </c>
      <c r="CR10" s="429" t="e">
        <f>CR11+CR22+CR14+#REF!+#REF!+#REF!+#REF!+#REF!+#REF!</f>
        <v>#REF!</v>
      </c>
      <c r="CS10" s="429" t="e">
        <f>CS11+CS22+CS14+#REF!+#REF!+#REF!+#REF!+#REF!+#REF!</f>
        <v>#REF!</v>
      </c>
      <c r="CT10" s="429" t="e">
        <f>CT11+CT22+CT14+#REF!+#REF!+#REF!+#REF!+#REF!+#REF!</f>
        <v>#REF!</v>
      </c>
      <c r="CU10" s="429" t="e">
        <f>CU11+CU22+CU14+#REF!+#REF!+#REF!+#REF!+#REF!+#REF!</f>
        <v>#REF!</v>
      </c>
      <c r="CV10" s="429" t="e">
        <f>CV11+CV22+CV14+#REF!+#REF!+#REF!+#REF!+#REF!+#REF!</f>
        <v>#REF!</v>
      </c>
      <c r="CW10" s="429" t="e">
        <f>CW11+CW22+CW14+#REF!+#REF!+#REF!+#REF!+#REF!+#REF!</f>
        <v>#REF!</v>
      </c>
      <c r="CX10" s="429" t="e">
        <f>CX11+CX22+CX14+#REF!+#REF!+#REF!+#REF!+#REF!+#REF!</f>
        <v>#REF!</v>
      </c>
      <c r="CY10" s="429" t="e">
        <f>CY11+CY22+CY14+#REF!+#REF!+#REF!+#REF!+#REF!+#REF!</f>
        <v>#REF!</v>
      </c>
      <c r="CZ10" s="429" t="e">
        <f>CZ11+CZ22+CZ14+#REF!+#REF!+#REF!+#REF!+#REF!+#REF!</f>
        <v>#REF!</v>
      </c>
      <c r="DA10" s="429"/>
      <c r="DB10" s="429"/>
      <c r="DC10" s="429"/>
      <c r="DD10" s="429"/>
      <c r="DE10" s="429"/>
      <c r="DF10" s="429"/>
      <c r="DG10" s="429"/>
      <c r="DH10" s="429"/>
      <c r="DI10" s="429"/>
      <c r="DJ10" s="517"/>
    </row>
    <row r="11" spans="1:114" ht="33" customHeight="1">
      <c r="A11" s="280" t="s">
        <v>21</v>
      </c>
      <c r="B11" s="279" t="str">
        <f>"............:  "&amp;"["&amp;COUNT(A13:A13)&amp;"]"</f>
        <v>............:  [1]</v>
      </c>
      <c r="C11" s="391"/>
      <c r="D11" s="283"/>
      <c r="E11" s="284"/>
      <c r="F11" s="285"/>
      <c r="G11" s="285">
        <f>SUM(G12:G13)</f>
        <v>0</v>
      </c>
      <c r="H11" s="285">
        <f t="shared" ref="H11:BS11" si="0">SUM(H12:H13)</f>
        <v>0</v>
      </c>
      <c r="I11" s="285">
        <f t="shared" si="0"/>
        <v>0</v>
      </c>
      <c r="J11" s="285">
        <f t="shared" si="0"/>
        <v>0</v>
      </c>
      <c r="K11" s="285">
        <f t="shared" si="0"/>
        <v>0</v>
      </c>
      <c r="L11" s="285">
        <f t="shared" si="0"/>
        <v>0</v>
      </c>
      <c r="M11" s="285"/>
      <c r="N11" s="285">
        <f t="shared" si="0"/>
        <v>7280000</v>
      </c>
      <c r="O11" s="285">
        <f t="shared" si="0"/>
        <v>0</v>
      </c>
      <c r="P11" s="388">
        <f t="shared" si="0"/>
        <v>0</v>
      </c>
      <c r="Q11" s="388">
        <f t="shared" si="0"/>
        <v>0</v>
      </c>
      <c r="R11" s="388">
        <f t="shared" si="0"/>
        <v>0</v>
      </c>
      <c r="S11" s="388">
        <f t="shared" si="0"/>
        <v>0</v>
      </c>
      <c r="T11" s="388">
        <f t="shared" si="0"/>
        <v>0</v>
      </c>
      <c r="U11" s="388">
        <f t="shared" si="0"/>
        <v>0</v>
      </c>
      <c r="V11" s="388">
        <f t="shared" si="0"/>
        <v>0</v>
      </c>
      <c r="W11" s="388">
        <f t="shared" si="0"/>
        <v>0</v>
      </c>
      <c r="X11" s="388">
        <f t="shared" si="0"/>
        <v>0</v>
      </c>
      <c r="Y11" s="388">
        <f t="shared" si="0"/>
        <v>0</v>
      </c>
      <c r="Z11" s="388">
        <f t="shared" si="0"/>
        <v>0</v>
      </c>
      <c r="AA11" s="388">
        <f t="shared" si="0"/>
        <v>0</v>
      </c>
      <c r="AB11" s="388">
        <f t="shared" si="0"/>
        <v>0</v>
      </c>
      <c r="AC11" s="388">
        <f t="shared" si="0"/>
        <v>0</v>
      </c>
      <c r="AD11" s="388">
        <f t="shared" si="0"/>
        <v>0</v>
      </c>
      <c r="AE11" s="388">
        <f t="shared" si="0"/>
        <v>0</v>
      </c>
      <c r="AF11" s="388">
        <f t="shared" si="0"/>
        <v>0</v>
      </c>
      <c r="AG11" s="285">
        <f t="shared" si="0"/>
        <v>0</v>
      </c>
      <c r="AH11" s="285">
        <f t="shared" si="0"/>
        <v>0</v>
      </c>
      <c r="AI11" s="285">
        <f t="shared" si="0"/>
        <v>0</v>
      </c>
      <c r="AJ11" s="285">
        <f t="shared" si="0"/>
        <v>0</v>
      </c>
      <c r="AK11" s="285">
        <f t="shared" si="0"/>
        <v>0</v>
      </c>
      <c r="AL11" s="285">
        <f t="shared" si="0"/>
        <v>0</v>
      </c>
      <c r="AM11" s="285">
        <f t="shared" si="0"/>
        <v>0</v>
      </c>
      <c r="AN11" s="285">
        <f t="shared" si="0"/>
        <v>0</v>
      </c>
      <c r="AO11" s="285">
        <f t="shared" si="0"/>
        <v>0</v>
      </c>
      <c r="AP11" s="285">
        <f t="shared" si="0"/>
        <v>0</v>
      </c>
      <c r="AQ11" s="285">
        <f t="shared" si="0"/>
        <v>0</v>
      </c>
      <c r="AR11" s="285">
        <f t="shared" si="0"/>
        <v>0</v>
      </c>
      <c r="AS11" s="285">
        <f t="shared" si="0"/>
        <v>0</v>
      </c>
      <c r="AT11" s="285">
        <f t="shared" si="0"/>
        <v>0</v>
      </c>
      <c r="AU11" s="285">
        <f t="shared" si="0"/>
        <v>0</v>
      </c>
      <c r="AV11" s="285">
        <f t="shared" si="0"/>
        <v>0</v>
      </c>
      <c r="AW11" s="285">
        <f t="shared" si="0"/>
        <v>0</v>
      </c>
      <c r="AX11" s="285">
        <f t="shared" si="0"/>
        <v>0</v>
      </c>
      <c r="AY11" s="285">
        <f t="shared" si="0"/>
        <v>0</v>
      </c>
      <c r="AZ11" s="285">
        <f t="shared" si="0"/>
        <v>0</v>
      </c>
      <c r="BA11" s="285">
        <f t="shared" si="0"/>
        <v>0</v>
      </c>
      <c r="BB11" s="285">
        <f t="shared" si="0"/>
        <v>0</v>
      </c>
      <c r="BC11" s="285">
        <f t="shared" si="0"/>
        <v>0</v>
      </c>
      <c r="BD11" s="285">
        <f t="shared" si="0"/>
        <v>0</v>
      </c>
      <c r="BE11" s="285">
        <f t="shared" si="0"/>
        <v>0</v>
      </c>
      <c r="BF11" s="285">
        <f t="shared" si="0"/>
        <v>0</v>
      </c>
      <c r="BG11" s="285">
        <f t="shared" si="0"/>
        <v>0</v>
      </c>
      <c r="BH11" s="285">
        <f t="shared" si="0"/>
        <v>0</v>
      </c>
      <c r="BI11" s="285">
        <f t="shared" si="0"/>
        <v>0</v>
      </c>
      <c r="BJ11" s="285">
        <f t="shared" si="0"/>
        <v>0</v>
      </c>
      <c r="BK11" s="285">
        <f t="shared" si="0"/>
        <v>0</v>
      </c>
      <c r="BL11" s="285">
        <f t="shared" si="0"/>
        <v>0</v>
      </c>
      <c r="BM11" s="285">
        <f t="shared" si="0"/>
        <v>0</v>
      </c>
      <c r="BN11" s="285">
        <f t="shared" si="0"/>
        <v>0</v>
      </c>
      <c r="BO11" s="285">
        <f t="shared" si="0"/>
        <v>2</v>
      </c>
      <c r="BP11" s="285">
        <f t="shared" si="0"/>
        <v>0</v>
      </c>
      <c r="BQ11" s="285">
        <f t="shared" si="0"/>
        <v>0</v>
      </c>
      <c r="BR11" s="285">
        <f t="shared" si="0"/>
        <v>2</v>
      </c>
      <c r="BS11" s="285">
        <f t="shared" si="0"/>
        <v>0</v>
      </c>
      <c r="BT11" s="285">
        <f t="shared" ref="BT11:DC11" si="1">SUM(BT12:BT13)</f>
        <v>0</v>
      </c>
      <c r="BU11" s="285">
        <f t="shared" si="1"/>
        <v>0</v>
      </c>
      <c r="BV11" s="285">
        <f t="shared" si="1"/>
        <v>0</v>
      </c>
      <c r="BW11" s="285">
        <f t="shared" si="1"/>
        <v>0</v>
      </c>
      <c r="BX11" s="285">
        <f t="shared" si="1"/>
        <v>0</v>
      </c>
      <c r="BY11" s="285">
        <f t="shared" si="1"/>
        <v>0</v>
      </c>
      <c r="BZ11" s="285">
        <f t="shared" si="1"/>
        <v>0</v>
      </c>
      <c r="CA11" s="285">
        <f t="shared" si="1"/>
        <v>0</v>
      </c>
      <c r="CB11" s="285">
        <f t="shared" si="1"/>
        <v>0</v>
      </c>
      <c r="CC11" s="285">
        <f t="shared" si="1"/>
        <v>22000000</v>
      </c>
      <c r="CD11" s="285">
        <f t="shared" si="1"/>
        <v>22000000</v>
      </c>
      <c r="CE11" s="285">
        <f t="shared" si="1"/>
        <v>-25008250</v>
      </c>
      <c r="CF11" s="285">
        <f t="shared" si="1"/>
        <v>0</v>
      </c>
      <c r="CG11" s="285">
        <f t="shared" si="1"/>
        <v>0</v>
      </c>
      <c r="CH11" s="285">
        <f t="shared" si="1"/>
        <v>0</v>
      </c>
      <c r="CI11" s="285">
        <f t="shared" si="1"/>
        <v>0</v>
      </c>
      <c r="CJ11" s="285">
        <f t="shared" si="1"/>
        <v>0</v>
      </c>
      <c r="CK11" s="285">
        <f t="shared" si="1"/>
        <v>3008250</v>
      </c>
      <c r="CL11" s="285">
        <f t="shared" si="1"/>
        <v>0</v>
      </c>
      <c r="CM11" s="285">
        <f t="shared" si="1"/>
        <v>0</v>
      </c>
      <c r="CN11" s="285">
        <f t="shared" si="1"/>
        <v>0</v>
      </c>
      <c r="CO11" s="285">
        <f t="shared" si="1"/>
        <v>0</v>
      </c>
      <c r="CP11" s="285">
        <f t="shared" si="1"/>
        <v>0</v>
      </c>
      <c r="CQ11" s="285">
        <f t="shared" si="1"/>
        <v>0</v>
      </c>
      <c r="CR11" s="285">
        <f t="shared" si="1"/>
        <v>0</v>
      </c>
      <c r="CS11" s="285">
        <f t="shared" si="1"/>
        <v>0</v>
      </c>
      <c r="CT11" s="285">
        <f t="shared" si="1"/>
        <v>0</v>
      </c>
      <c r="CU11" s="285">
        <f t="shared" si="1"/>
        <v>0</v>
      </c>
      <c r="CV11" s="285">
        <f t="shared" si="1"/>
        <v>0</v>
      </c>
      <c r="CW11" s="285">
        <f t="shared" si="1"/>
        <v>0</v>
      </c>
      <c r="CX11" s="285">
        <f t="shared" si="1"/>
        <v>0</v>
      </c>
      <c r="CY11" s="285">
        <f t="shared" si="1"/>
        <v>0</v>
      </c>
      <c r="CZ11" s="285">
        <f t="shared" si="1"/>
        <v>0</v>
      </c>
      <c r="DA11" s="285">
        <f t="shared" si="1"/>
        <v>0</v>
      </c>
      <c r="DB11" s="285">
        <f t="shared" si="1"/>
        <v>0</v>
      </c>
      <c r="DC11" s="285">
        <f t="shared" si="1"/>
        <v>0</v>
      </c>
      <c r="DD11" s="285"/>
      <c r="DE11" s="285">
        <f t="shared" ref="DE11:DI11" si="2">SUM(DE13:DE13)</f>
        <v>0</v>
      </c>
      <c r="DF11" s="285">
        <f t="shared" si="2"/>
        <v>0</v>
      </c>
      <c r="DG11">
        <f t="shared" si="2"/>
        <v>0</v>
      </c>
      <c r="DH11">
        <f t="shared" si="2"/>
        <v>0</v>
      </c>
      <c r="DI11">
        <f t="shared" si="2"/>
        <v>0</v>
      </c>
      <c r="DJ11" s="489"/>
    </row>
    <row r="12" spans="1:114" ht="34.35" customHeight="1">
      <c r="A12" s="155">
        <f>SUBTOTAL(3,$C$11:C12)</f>
        <v>0</v>
      </c>
      <c r="B12" s="143"/>
      <c r="C12" s="144"/>
      <c r="D12" s="156"/>
      <c r="E12" s="157"/>
      <c r="F12" s="158"/>
      <c r="G12" s="159"/>
      <c r="H12" s="159"/>
      <c r="I12" s="160">
        <f>IF(G12&gt;0,CT12-G12,CT12-H12)</f>
        <v>0</v>
      </c>
      <c r="J12" s="160">
        <f>CY12</f>
        <v>0</v>
      </c>
      <c r="K12" s="161">
        <f>SUM(I12:J12)</f>
        <v>0</v>
      </c>
      <c r="L12" s="161">
        <f>IF(G12&gt;0,G12+K12,H12+K12)</f>
        <v>0</v>
      </c>
      <c r="M12" s="162">
        <v>1</v>
      </c>
      <c r="N12" s="163">
        <f>ROUND(MAX(G12*70%,H12*70%,3640000),0)</f>
        <v>3640000</v>
      </c>
      <c r="O12" s="163">
        <v>0</v>
      </c>
      <c r="P12" s="164"/>
      <c r="Q12" s="164"/>
      <c r="R12" s="164"/>
      <c r="S12" s="164"/>
      <c r="T12" s="164"/>
      <c r="U12" s="164"/>
      <c r="V12" s="164"/>
      <c r="W12" s="164"/>
      <c r="X12" s="165"/>
      <c r="Y12" s="164"/>
      <c r="Z12" s="164"/>
      <c r="AA12" s="164"/>
      <c r="AB12" s="164"/>
      <c r="AC12" s="164"/>
      <c r="AD12" s="164"/>
      <c r="AE12" s="164">
        <f>IF(OR(BS12="M1",BS12="M2",BS12="M3",BS12="M4"),P12+R12+S12+T12+U12,0)</f>
        <v>0</v>
      </c>
      <c r="AF12" s="164"/>
      <c r="AG12" s="166">
        <f>MAX(ROUND(IF(P12=0,0,IF(AND(BQ12="Lương tháng",(AB12+AC12)=0),MAX(G12/26*P12*M12,H12/26*P12*M12),IF(BQ12="Lương tháng",MAX((G12-G12/26*($CJ$6-P12))*M12,(H12-H12/26*($CJ$6-P12))*M12),MAX(G12/26*P12*M12,H12/26*P12*M12)))),0),0)</f>
        <v>0</v>
      </c>
      <c r="AH12" s="166">
        <f t="shared" ref="AH12:AH23" si="3">ROUND(MAX((G12+I12)*M12/26*R12,(H12+I12)*M12/26*R12,G12/26*R12*150%,H12/26*R12*150%)*BR12,0)</f>
        <v>0</v>
      </c>
      <c r="AI12" s="166">
        <f t="shared" ref="AI12:AI23" si="4">ROUND(MAX((G12+I12)*M12/26*S12,(H12+I12)*M12/26*S12,G12/26*S12*200%,H12/26*S12*200%)*BR12,0)</f>
        <v>0</v>
      </c>
      <c r="AJ12" s="166">
        <f t="shared" ref="AJ12" si="5">ROUND(IF(BQ12="Lương tháng",L12/26*T12,MAX((G12+I12)/26*(T12+U12)*200%+G12/26*T12,(H12+I12)/26*(T12+U12)*200%+H12/26*T12,G12/26*(T12+U12)*300%+G12/26*T12,H12/26*(T12+U12)*300%+H12/26*T12)),0)</f>
        <v>0</v>
      </c>
      <c r="AK12" s="166">
        <f t="shared" ref="AK12" si="6">ROUND(IF((P12+Q12)=0,0,IF(BQ12="Lương tháng",MAX((G12+I12)/26*V12,(H12+I12)/26*V12),MAX(G12/26*V12,H12/26*V12))),0)</f>
        <v>0</v>
      </c>
      <c r="AL12" s="166">
        <f t="shared" ref="AL12" si="7">ROUND(IF(G12&gt;0,G12/26*W12,H12/26*W12),0)</f>
        <v>0</v>
      </c>
      <c r="AM12" s="166">
        <f>ROUND((G12+50%*I12)/26*X12,0)</f>
        <v>0</v>
      </c>
      <c r="AN12" s="166">
        <f>ROUND(N12/26*Y12+O12/26*Z12+MAX(G12/26*AA12,H12/26*AA12),0)</f>
        <v>0</v>
      </c>
      <c r="AO12" s="167">
        <f>ROUND(IF(BQ12="Lương tháng",L12/26*AC12,L12/26*AC12+L12/26*AB12),0)</f>
        <v>0</v>
      </c>
      <c r="AP12" s="166">
        <f t="shared" ref="AP12:AP23" si="8">ROUND(IF(BQ12="lương tháng",0,MAX((G12+I12)/26*AD12*30%,(H12+I12)/26*AD12*30%)*BR12),0)</f>
        <v>0</v>
      </c>
      <c r="AQ12" s="166">
        <f t="shared" ref="AQ12:AQ23" si="9">ROUND(BT12*AE12,0)</f>
        <v>0</v>
      </c>
      <c r="AR12" s="166">
        <f t="shared" ref="AR12" si="10">ROUND((G12+I12)/26*AF12,0)</f>
        <v>0</v>
      </c>
      <c r="AS12" s="167">
        <f t="shared" ref="AS12:AS23" si="11">MAX(ROUND(IF(P12=0,0,IF(AND(BQ12="Lương tháng",(AB12+AC12)=0),K12/26*P12*M12,IF(BQ12="Lương tháng",(K12-K12/26*($CJ$6-P12))*M12,(K12/26*P12*M12)))),0),0)+ROUND(J12/26*Q12,0)</f>
        <v>0</v>
      </c>
      <c r="AT12" s="166"/>
      <c r="AU12" s="166">
        <f>ROUND(SUM(AG12:AT12),0)</f>
        <v>0</v>
      </c>
      <c r="AV12" s="166"/>
      <c r="AW12" s="166"/>
      <c r="AX12" s="166"/>
      <c r="AY12" s="166"/>
      <c r="AZ12" s="166">
        <f>ROUND(SUM(AU12:AX12)-AY12,0)</f>
        <v>0</v>
      </c>
      <c r="BA12" s="168"/>
      <c r="BB12" s="168"/>
      <c r="BC12" s="168"/>
      <c r="BD12" s="166">
        <f>SUM(BA12:BC12)</f>
        <v>0</v>
      </c>
      <c r="BE12" s="166">
        <v>0</v>
      </c>
      <c r="BF12" s="169"/>
      <c r="BG12" s="166">
        <f>IF(BU12="Xem lại",0,IF(CL12&lt;11000000,5000,IF(AND(CL12&gt;=11000000,CL12&lt;25000000),10000,IF(AND(CL12&gt;=25000000,CL12&lt;40000000),15000,IF(AND(CL12&gt;=40000000,CL12&lt;120000000),20000,IF(AND(CL12&gt;=120000000,CL12&lt;240000000),25000,30000)))))*$BG$9)</f>
        <v>0</v>
      </c>
      <c r="BH12" s="166"/>
      <c r="BI12" s="159">
        <f t="shared" ref="BI12:BI13" si="12">IF(CE12&gt;0,ROUND(IF(CE12&gt;=80000000,CE12*35%-9850000,IF(CE12&gt;=52000000,CE12*30%-5850000,IF(CE12&gt;=32000000,CE12*25%-3250000,IF(CE12&gt;=18000000,CE12*20%-1650000,IF(CE12&gt;=10000000,CE12*15%-750000,IF(CE12&gt;5000000,CE12*10%-250000,CE12*5%)))))),0),0)</f>
        <v>0</v>
      </c>
      <c r="BJ12" s="166"/>
      <c r="BK12" s="166"/>
      <c r="BL12" s="166">
        <f>ROUND(SUM(BD12:BK12),0)</f>
        <v>0</v>
      </c>
      <c r="BM12" s="166">
        <f>ROUND(IF(AZ12&gt;BL12,AZ12-BL12,0),0)</f>
        <v>0</v>
      </c>
      <c r="BN12" s="166">
        <f t="shared" ref="BN12" si="13">ROUND(IF(BL12&gt;AZ12,BL12-AZ12,0),0)</f>
        <v>0</v>
      </c>
      <c r="BO12" s="161">
        <v>1</v>
      </c>
      <c r="BP12" s="166" t="s">
        <v>40</v>
      </c>
      <c r="BQ12" s="144">
        <f>IF(AND(D12="QTNV CL",CT12&gt;=11000000),"Lương tháng",IF(CT12&gt;=18000000,"Lương tháng",0))</f>
        <v>0</v>
      </c>
      <c r="BR12" s="144">
        <f>IF(BQ12="Lương tháng",0,1)</f>
        <v>1</v>
      </c>
      <c r="BS12" s="161">
        <v>0</v>
      </c>
      <c r="BT12" s="159">
        <f>IF(BS12="M1",13000,IF(BS12="M2",20000,IF(BS12="M3",26000,IF(BS12="M4",32000,0))))</f>
        <v>0</v>
      </c>
      <c r="BU12" s="170" t="str">
        <f>IF(AND(G12&gt;0,(P12+Q12)&gt;5),"Trừ tiền","Xem lại")</f>
        <v>Xem lại</v>
      </c>
      <c r="BV12" s="166"/>
      <c r="BW12" s="166"/>
      <c r="BX12" s="166"/>
      <c r="BY12" s="166"/>
      <c r="BZ12" s="166">
        <f>AU12+SUM(BV12:BY12)-AL12-AP12-AQ12-SUM(CF12:CH12)</f>
        <v>0</v>
      </c>
      <c r="CA12" s="171"/>
      <c r="CB12" s="166">
        <f>CA12*4400000</f>
        <v>0</v>
      </c>
      <c r="CC12" s="166">
        <v>11000000</v>
      </c>
      <c r="CD12" s="166">
        <f>CB12+CC12</f>
        <v>11000000</v>
      </c>
      <c r="CE12" s="166">
        <f>BZ12-SUM(CJ12:CK12)-CI12-BD12-CD12</f>
        <v>-12798650</v>
      </c>
      <c r="CF12" s="164"/>
      <c r="CG12" s="166"/>
      <c r="CH12" s="164"/>
      <c r="CI12" s="245"/>
      <c r="CJ12" s="245"/>
      <c r="CK12" s="144">
        <v>1798650</v>
      </c>
      <c r="CL12" s="172"/>
      <c r="CM12" s="172">
        <v>0</v>
      </c>
      <c r="CN12" s="172">
        <v>0</v>
      </c>
      <c r="CO12" s="172"/>
      <c r="CP12" s="172"/>
      <c r="CQ12" s="159">
        <f>SUM(CM12:CP12)</f>
        <v>0</v>
      </c>
      <c r="CR12" s="173">
        <f>CL12+CQ12</f>
        <v>0</v>
      </c>
      <c r="CS12" s="245"/>
      <c r="CT12" s="172">
        <f t="shared" ref="CT12:CX13" si="14">CL12</f>
        <v>0</v>
      </c>
      <c r="CU12" s="172">
        <f t="shared" si="14"/>
        <v>0</v>
      </c>
      <c r="CV12" s="159">
        <f t="shared" si="14"/>
        <v>0</v>
      </c>
      <c r="CW12" s="159">
        <f t="shared" si="14"/>
        <v>0</v>
      </c>
      <c r="CX12" s="159">
        <f t="shared" si="14"/>
        <v>0</v>
      </c>
      <c r="CY12" s="159">
        <f>SUM(CU12:CX12)</f>
        <v>0</v>
      </c>
      <c r="CZ12" s="173">
        <f>CT12+CY12</f>
        <v>0</v>
      </c>
      <c r="DA12" s="173"/>
      <c r="DB12" s="173"/>
      <c r="DC12" s="174"/>
      <c r="DD12" s="434"/>
      <c r="DE12" s="175"/>
      <c r="DF12" s="175"/>
      <c r="DG12" s="175"/>
      <c r="DH12" s="175"/>
      <c r="DI12" s="175"/>
      <c r="DJ12" s="518"/>
    </row>
    <row r="13" spans="1:114" ht="34.35" customHeight="1">
      <c r="A13" s="155">
        <f>SUBTOTAL(3,$C$11:C13)</f>
        <v>0</v>
      </c>
      <c r="B13" s="272"/>
      <c r="C13" s="144"/>
      <c r="D13" s="156"/>
      <c r="E13" s="157"/>
      <c r="F13" s="158"/>
      <c r="G13" s="159"/>
      <c r="H13" s="159"/>
      <c r="I13" s="160">
        <f>IF(G13&gt;0,CT13-G13,CT13-H13)</f>
        <v>0</v>
      </c>
      <c r="J13" s="160">
        <f>CY13</f>
        <v>0</v>
      </c>
      <c r="K13" s="161">
        <f>SUM(I13:J13)</f>
        <v>0</v>
      </c>
      <c r="L13" s="161">
        <f>IF(G13&gt;0,G13+K13,H13+K13)</f>
        <v>0</v>
      </c>
      <c r="M13" s="162">
        <v>1</v>
      </c>
      <c r="N13" s="163">
        <f>ROUND(MAX(G13*70%,H13*70%,3640000),0)</f>
        <v>3640000</v>
      </c>
      <c r="O13" s="163">
        <v>0</v>
      </c>
      <c r="P13" s="164"/>
      <c r="Q13" s="164"/>
      <c r="R13" s="164"/>
      <c r="S13" s="164"/>
      <c r="T13" s="164"/>
      <c r="U13" s="164"/>
      <c r="V13" s="164"/>
      <c r="W13" s="164"/>
      <c r="X13" s="165"/>
      <c r="Y13" s="164"/>
      <c r="Z13" s="164"/>
      <c r="AA13" s="164"/>
      <c r="AB13" s="164"/>
      <c r="AC13" s="164"/>
      <c r="AD13" s="164"/>
      <c r="AE13" s="164">
        <f>IF(OR(BS13="M1",BS13="M2",BS13="M3",BS13="M4"),P13+R13+S13+T13+U13,0)</f>
        <v>0</v>
      </c>
      <c r="AF13" s="164"/>
      <c r="AG13" s="166">
        <f>MAX(ROUND(IF(P13=0,0,IF(AND(BQ13="Lương tháng",(AB13+AC13)=0),MAX(G13/26*P13*M13,H13/26*P13*M13),IF(BQ13="Lương tháng",MAX((G13-G13/26*($CJ$6-P13))*M13,(H13-H13/26*($CJ$6-P13))*M13),MAX(G13/26*P13*M13,H13/26*P13*M13)))),0),0)</f>
        <v>0</v>
      </c>
      <c r="AH13" s="166">
        <f t="shared" si="3"/>
        <v>0</v>
      </c>
      <c r="AI13" s="166">
        <f t="shared" si="4"/>
        <v>0</v>
      </c>
      <c r="AJ13" s="166">
        <f t="shared" ref="AJ13:AJ23" si="15">ROUND(IF(BQ13="Lương tháng",L13/26*T13,MAX((G13+I13)/26*(T13+U13)*200%+G13/26*T13,(H13+I13)/26*(T13+U13)*200%+H13/26*T13,G13/26*(T13+U13)*300%+G13/26*T13,H13/26*(T13+U13)*300%+H13/26*T13)),0)</f>
        <v>0</v>
      </c>
      <c r="AK13" s="166">
        <f t="shared" ref="AK13:AK23" si="16">ROUND(IF((P13+Q13)=0,0,IF(BQ13="Lương tháng",MAX((G13+I13)/26*V13,(H13+I13)/26*V13),MAX(G13/26*V13,H13/26*V13))),0)</f>
        <v>0</v>
      </c>
      <c r="AL13" s="166">
        <f t="shared" ref="AL13:AL23" si="17">ROUND(IF(G13&gt;0,G13/26*W13,H13/26*W13),0)</f>
        <v>0</v>
      </c>
      <c r="AM13" s="166">
        <f>ROUND((G13+50%*I13)/26*X13,0)</f>
        <v>0</v>
      </c>
      <c r="AN13" s="166">
        <f>ROUND(N13/26*Y13+O13/26*Z13+MAX(G13/26*AA13,H13/26*AA13),0)</f>
        <v>0</v>
      </c>
      <c r="AO13" s="167">
        <f>ROUND(IF(BQ13="Lương tháng",L13/26*AC13,L13/26*AC13+L13/26*AB13),0)</f>
        <v>0</v>
      </c>
      <c r="AP13" s="166">
        <f t="shared" si="8"/>
        <v>0</v>
      </c>
      <c r="AQ13" s="166">
        <f t="shared" si="9"/>
        <v>0</v>
      </c>
      <c r="AR13" s="166">
        <f t="shared" ref="AR13" si="18">ROUND((G13+I13)/26*AF13,0)</f>
        <v>0</v>
      </c>
      <c r="AS13" s="167">
        <f t="shared" si="11"/>
        <v>0</v>
      </c>
      <c r="AT13" s="166"/>
      <c r="AU13" s="166">
        <f>ROUND(SUM(AG13:AT13),0)</f>
        <v>0</v>
      </c>
      <c r="AV13" s="166"/>
      <c r="AW13" s="166"/>
      <c r="AX13" s="166"/>
      <c r="AY13" s="166"/>
      <c r="AZ13" s="166">
        <f>ROUND(SUM(AU13:AX13)-AY13,0)</f>
        <v>0</v>
      </c>
      <c r="BA13" s="168"/>
      <c r="BB13" s="168"/>
      <c r="BC13" s="168"/>
      <c r="BD13" s="166">
        <f>SUM(BA13:BC13)</f>
        <v>0</v>
      </c>
      <c r="BE13" s="166">
        <v>0</v>
      </c>
      <c r="BF13" s="169"/>
      <c r="BG13" s="166">
        <f>IF(BU13="Xem lại",0,IF(CL13&lt;11000000,5000,IF(AND(CL13&gt;=11000000,CL13&lt;25000000),10000,IF(AND(CL13&gt;=25000000,CL13&lt;40000000),15000,IF(AND(CL13&gt;=40000000,CL13&lt;120000000),20000,IF(AND(CL13&gt;=120000000,CL13&lt;240000000),25000,30000)))))*$BG$9)</f>
        <v>0</v>
      </c>
      <c r="BH13" s="166"/>
      <c r="BI13" s="159">
        <f t="shared" si="12"/>
        <v>0</v>
      </c>
      <c r="BJ13" s="166"/>
      <c r="BK13" s="166"/>
      <c r="BL13" s="166">
        <f>ROUND(SUM(BD13:BK13),0)</f>
        <v>0</v>
      </c>
      <c r="BM13" s="166">
        <f>ROUND(IF(AZ13&gt;BL13,AZ13-BL13,0),0)</f>
        <v>0</v>
      </c>
      <c r="BN13" s="166">
        <f t="shared" ref="BN13:BN23" si="19">ROUND(IF(BL13&gt;AZ13,BL13-AZ13,0),0)</f>
        <v>0</v>
      </c>
      <c r="BO13" s="161">
        <v>1</v>
      </c>
      <c r="BP13" s="166" t="s">
        <v>40</v>
      </c>
      <c r="BQ13" s="144">
        <f>IF(AND(D13="QTNV CL",CT13&gt;=11000000),"Lương tháng",IF(CT13&gt;=18000000,"Lương tháng",0))</f>
        <v>0</v>
      </c>
      <c r="BR13" s="144">
        <f>IF(BQ13="Lương tháng",0,1)</f>
        <v>1</v>
      </c>
      <c r="BS13" s="161">
        <v>0</v>
      </c>
      <c r="BT13" s="159">
        <f>IF(BS13="M1",13000,IF(BS13="M2",20000,IF(BS13="M3",26000,IF(BS13="M4",32000,0))))</f>
        <v>0</v>
      </c>
      <c r="BU13" s="170" t="str">
        <f>IF(AND(G13&gt;0,(P13+Q13)&gt;5),"Trừ tiền","Xem lại")</f>
        <v>Xem lại</v>
      </c>
      <c r="BV13" s="166">
        <v>0</v>
      </c>
      <c r="BW13" s="166"/>
      <c r="BX13" s="166"/>
      <c r="BY13" s="166"/>
      <c r="BZ13" s="166">
        <f>AU13+SUM(BV13:BY13)-AL13-AP13-AQ13-SUM(CF13:CH13)</f>
        <v>0</v>
      </c>
      <c r="CA13" s="171"/>
      <c r="CB13" s="166">
        <f>CA13*4400000</f>
        <v>0</v>
      </c>
      <c r="CC13" s="166">
        <v>11000000</v>
      </c>
      <c r="CD13" s="166">
        <f>CB13+CC13</f>
        <v>11000000</v>
      </c>
      <c r="CE13" s="166">
        <f>BZ13-SUM(CJ13:CK13)-CI13-BD13-CD13</f>
        <v>-12209600</v>
      </c>
      <c r="CF13" s="164"/>
      <c r="CG13" s="166"/>
      <c r="CH13" s="164"/>
      <c r="CI13" s="245"/>
      <c r="CJ13" s="245"/>
      <c r="CK13" s="144">
        <v>1209600</v>
      </c>
      <c r="CL13" s="172"/>
      <c r="CM13" s="172">
        <v>0</v>
      </c>
      <c r="CN13" s="172">
        <v>0</v>
      </c>
      <c r="CO13" s="172"/>
      <c r="CP13" s="172"/>
      <c r="CQ13" s="159">
        <f>SUM(CM13:CP13)</f>
        <v>0</v>
      </c>
      <c r="CR13" s="173">
        <f>CL13+CQ13</f>
        <v>0</v>
      </c>
      <c r="CS13" s="245"/>
      <c r="CT13" s="172">
        <f t="shared" si="14"/>
        <v>0</v>
      </c>
      <c r="CU13" s="172">
        <f t="shared" si="14"/>
        <v>0</v>
      </c>
      <c r="CV13" s="159">
        <f t="shared" si="14"/>
        <v>0</v>
      </c>
      <c r="CW13" s="159">
        <f t="shared" si="14"/>
        <v>0</v>
      </c>
      <c r="CX13" s="159">
        <f t="shared" si="14"/>
        <v>0</v>
      </c>
      <c r="CY13" s="159">
        <f>SUM(CU13:CX13)</f>
        <v>0</v>
      </c>
      <c r="CZ13" s="173">
        <f>CT13+CY13</f>
        <v>0</v>
      </c>
      <c r="DA13" s="173"/>
      <c r="DB13" s="173"/>
      <c r="DC13" s="174"/>
      <c r="DD13" s="434"/>
      <c r="DE13" s="175"/>
      <c r="DF13" s="175"/>
      <c r="DG13" s="175"/>
      <c r="DH13" s="175"/>
      <c r="DI13" s="175"/>
      <c r="DJ13" s="518"/>
    </row>
    <row r="14" spans="1:114" ht="33" customHeight="1">
      <c r="A14" s="280" t="s">
        <v>22</v>
      </c>
      <c r="B14" s="279" t="str">
        <f>"...............: " &amp;"["&amp;COUNT(A15:A20)&amp; "]"</f>
        <v>...............: [6]</v>
      </c>
      <c r="C14" s="279"/>
      <c r="D14" s="280"/>
      <c r="E14" s="280"/>
      <c r="F14" s="280"/>
      <c r="G14" s="281">
        <f t="shared" ref="G14:L14" si="20">SUM(G15:G20)</f>
        <v>29140000</v>
      </c>
      <c r="H14" s="281">
        <f t="shared" si="20"/>
        <v>0</v>
      </c>
      <c r="I14" s="281">
        <f t="shared" si="20"/>
        <v>35860000</v>
      </c>
      <c r="J14" s="281">
        <f t="shared" si="20"/>
        <v>3925000</v>
      </c>
      <c r="K14" s="281">
        <f t="shared" si="20"/>
        <v>39785000</v>
      </c>
      <c r="L14" s="281">
        <f t="shared" si="20"/>
        <v>68925000</v>
      </c>
      <c r="M14" s="281"/>
      <c r="N14" s="281">
        <f t="shared" ref="N14:AS14" si="21">SUM(N15:N20)</f>
        <v>22610000</v>
      </c>
      <c r="O14" s="281">
        <f t="shared" si="21"/>
        <v>0</v>
      </c>
      <c r="P14" s="282">
        <f t="shared" si="21"/>
        <v>123.5</v>
      </c>
      <c r="Q14" s="282">
        <f t="shared" si="21"/>
        <v>25</v>
      </c>
      <c r="R14" s="282">
        <f t="shared" si="21"/>
        <v>13.940000000000001</v>
      </c>
      <c r="S14" s="282">
        <f t="shared" si="21"/>
        <v>0</v>
      </c>
      <c r="T14" s="281">
        <f t="shared" si="21"/>
        <v>0</v>
      </c>
      <c r="U14" s="281">
        <f t="shared" si="21"/>
        <v>0</v>
      </c>
      <c r="V14" s="281">
        <f t="shared" si="21"/>
        <v>0</v>
      </c>
      <c r="W14" s="281">
        <f t="shared" si="21"/>
        <v>0</v>
      </c>
      <c r="X14" s="282">
        <f t="shared" si="21"/>
        <v>0.5</v>
      </c>
      <c r="Y14" s="281">
        <f t="shared" si="21"/>
        <v>0</v>
      </c>
      <c r="Z14" s="281">
        <f t="shared" si="21"/>
        <v>0</v>
      </c>
      <c r="AA14" s="282">
        <f t="shared" si="21"/>
        <v>0</v>
      </c>
      <c r="AB14" s="282">
        <f t="shared" si="21"/>
        <v>2</v>
      </c>
      <c r="AC14" s="282">
        <f t="shared" si="21"/>
        <v>3</v>
      </c>
      <c r="AD14" s="282">
        <f t="shared" si="21"/>
        <v>0.81</v>
      </c>
      <c r="AE14" s="282">
        <f t="shared" si="21"/>
        <v>32.78</v>
      </c>
      <c r="AF14" s="281">
        <f t="shared" si="21"/>
        <v>0</v>
      </c>
      <c r="AG14" s="281">
        <f t="shared" si="21"/>
        <v>23241154</v>
      </c>
      <c r="AH14" s="281">
        <f t="shared" si="21"/>
        <v>6346539</v>
      </c>
      <c r="AI14" s="281">
        <f t="shared" si="21"/>
        <v>0</v>
      </c>
      <c r="AJ14" s="281">
        <f t="shared" si="21"/>
        <v>0</v>
      </c>
      <c r="AK14" s="281">
        <f t="shared" si="21"/>
        <v>0</v>
      </c>
      <c r="AL14" s="281">
        <f t="shared" si="21"/>
        <v>0</v>
      </c>
      <c r="AM14" s="281">
        <f t="shared" si="21"/>
        <v>175962</v>
      </c>
      <c r="AN14" s="281">
        <f t="shared" si="21"/>
        <v>0</v>
      </c>
      <c r="AO14" s="281">
        <f t="shared" si="21"/>
        <v>2001923</v>
      </c>
      <c r="AP14" s="281">
        <f t="shared" si="21"/>
        <v>79442</v>
      </c>
      <c r="AQ14" s="281">
        <f t="shared" si="21"/>
        <v>426140</v>
      </c>
      <c r="AR14" s="281">
        <f t="shared" si="21"/>
        <v>0</v>
      </c>
      <c r="AS14" s="281">
        <f t="shared" si="21"/>
        <v>34098269</v>
      </c>
      <c r="AT14" s="281">
        <f t="shared" ref="AT14:BY14" si="22">SUM(AT15:AT20)</f>
        <v>0</v>
      </c>
      <c r="AU14" s="281">
        <f t="shared" si="22"/>
        <v>53962698</v>
      </c>
      <c r="AV14" s="281">
        <f t="shared" si="22"/>
        <v>1206000</v>
      </c>
      <c r="AW14" s="281">
        <f t="shared" si="22"/>
        <v>0</v>
      </c>
      <c r="AX14" s="281">
        <f t="shared" si="22"/>
        <v>0</v>
      </c>
      <c r="AY14" s="281" t="e">
        <f t="shared" si="22"/>
        <v>#N/A</v>
      </c>
      <c r="AZ14" s="281" t="e">
        <f t="shared" si="22"/>
        <v>#N/A</v>
      </c>
      <c r="BA14" s="281">
        <f t="shared" si="22"/>
        <v>0</v>
      </c>
      <c r="BB14" s="281">
        <f t="shared" si="22"/>
        <v>0</v>
      </c>
      <c r="BC14" s="281">
        <f t="shared" si="22"/>
        <v>0</v>
      </c>
      <c r="BD14" s="281">
        <f t="shared" si="22"/>
        <v>0</v>
      </c>
      <c r="BE14" s="281">
        <f t="shared" si="22"/>
        <v>0</v>
      </c>
      <c r="BF14" s="281">
        <f t="shared" si="22"/>
        <v>0</v>
      </c>
      <c r="BG14" s="281">
        <f t="shared" si="22"/>
        <v>920000</v>
      </c>
      <c r="BH14" s="281">
        <f t="shared" si="22"/>
        <v>0</v>
      </c>
      <c r="BI14" s="281">
        <f t="shared" si="22"/>
        <v>16857</v>
      </c>
      <c r="BJ14" s="281">
        <f t="shared" si="22"/>
        <v>0</v>
      </c>
      <c r="BK14" s="281">
        <f t="shared" si="22"/>
        <v>0</v>
      </c>
      <c r="BL14" s="281">
        <f t="shared" si="22"/>
        <v>936857</v>
      </c>
      <c r="BM14" s="281" t="e">
        <f t="shared" si="22"/>
        <v>#N/A</v>
      </c>
      <c r="BN14" s="281" t="e">
        <f t="shared" si="22"/>
        <v>#N/A</v>
      </c>
      <c r="BO14" s="281">
        <f t="shared" si="22"/>
        <v>6</v>
      </c>
      <c r="BP14" s="281">
        <f t="shared" si="22"/>
        <v>0</v>
      </c>
      <c r="BQ14" s="281">
        <f t="shared" si="22"/>
        <v>0</v>
      </c>
      <c r="BR14" s="281">
        <f t="shared" si="22"/>
        <v>6</v>
      </c>
      <c r="BS14" s="281">
        <f t="shared" si="22"/>
        <v>0</v>
      </c>
      <c r="BT14" s="281">
        <f t="shared" si="22"/>
        <v>13000</v>
      </c>
      <c r="BU14" s="281">
        <f t="shared" si="22"/>
        <v>0</v>
      </c>
      <c r="BV14" s="281">
        <f t="shared" si="22"/>
        <v>0</v>
      </c>
      <c r="BW14" s="281">
        <f t="shared" si="22"/>
        <v>0</v>
      </c>
      <c r="BX14" s="281">
        <f t="shared" si="22"/>
        <v>0</v>
      </c>
      <c r="BY14" s="281">
        <f t="shared" si="22"/>
        <v>0</v>
      </c>
      <c r="BZ14" s="281">
        <f t="shared" ref="BZ14:DC14" si="23">SUM(BZ15:BZ20)</f>
        <v>53457116</v>
      </c>
      <c r="CA14" s="281">
        <f t="shared" si="23"/>
        <v>7</v>
      </c>
      <c r="CB14" s="281">
        <f t="shared" si="23"/>
        <v>30800000</v>
      </c>
      <c r="CC14" s="281">
        <f t="shared" si="23"/>
        <v>66000000</v>
      </c>
      <c r="CD14" s="281">
        <f t="shared" si="23"/>
        <v>96800000</v>
      </c>
      <c r="CE14" s="281">
        <f t="shared" si="23"/>
        <v>-46402584</v>
      </c>
      <c r="CF14" s="281">
        <f t="shared" si="23"/>
        <v>0</v>
      </c>
      <c r="CG14" s="281">
        <f t="shared" si="23"/>
        <v>0</v>
      </c>
      <c r="CH14" s="281">
        <f t="shared" si="23"/>
        <v>0</v>
      </c>
      <c r="CI14" s="281">
        <f t="shared" si="23"/>
        <v>0</v>
      </c>
      <c r="CJ14" s="281">
        <f t="shared" si="23"/>
        <v>0</v>
      </c>
      <c r="CK14" s="281">
        <f t="shared" si="23"/>
        <v>3059700</v>
      </c>
      <c r="CL14" s="281">
        <f t="shared" si="23"/>
        <v>65000000</v>
      </c>
      <c r="CM14" s="281">
        <f t="shared" si="23"/>
        <v>3075000</v>
      </c>
      <c r="CN14" s="281">
        <f t="shared" si="23"/>
        <v>850000</v>
      </c>
      <c r="CO14" s="281">
        <f t="shared" si="23"/>
        <v>0</v>
      </c>
      <c r="CP14" s="281">
        <f t="shared" si="23"/>
        <v>0</v>
      </c>
      <c r="CQ14" s="281">
        <f t="shared" si="23"/>
        <v>3925000</v>
      </c>
      <c r="CR14" s="281">
        <f t="shared" si="23"/>
        <v>68925000</v>
      </c>
      <c r="CS14" s="281">
        <f t="shared" si="23"/>
        <v>0</v>
      </c>
      <c r="CT14" s="281">
        <f t="shared" si="23"/>
        <v>65000000</v>
      </c>
      <c r="CU14" s="281">
        <f t="shared" si="23"/>
        <v>3075000</v>
      </c>
      <c r="CV14" s="281">
        <f t="shared" si="23"/>
        <v>850000</v>
      </c>
      <c r="CW14" s="281">
        <f t="shared" si="23"/>
        <v>0</v>
      </c>
      <c r="CX14" s="281">
        <f t="shared" si="23"/>
        <v>0</v>
      </c>
      <c r="CY14" s="281">
        <f t="shared" si="23"/>
        <v>3925000</v>
      </c>
      <c r="CZ14" s="281">
        <f t="shared" si="23"/>
        <v>68925000</v>
      </c>
      <c r="DA14" s="281">
        <f t="shared" si="23"/>
        <v>0</v>
      </c>
      <c r="DB14" s="281">
        <f t="shared" si="23"/>
        <v>0</v>
      </c>
      <c r="DC14" s="281">
        <f t="shared" si="23"/>
        <v>0</v>
      </c>
      <c r="DD14" s="281"/>
      <c r="DE14" s="288"/>
      <c r="DF14" s="289"/>
      <c r="DG14" s="289"/>
      <c r="DH14" s="289"/>
      <c r="DI14" s="289"/>
      <c r="DJ14" s="289"/>
    </row>
    <row r="15" spans="1:114" ht="34.35" customHeight="1">
      <c r="A15" s="155">
        <f>SUBTOTAL(3,$C$11:C15)</f>
        <v>1</v>
      </c>
      <c r="B15" s="272"/>
      <c r="C15" s="144" t="s">
        <v>2449</v>
      </c>
      <c r="D15" s="156" t="s">
        <v>101</v>
      </c>
      <c r="E15" s="157" t="str">
        <f t="shared" ref="E15:E16" si="24">IF(CL15&gt;=400000000,"A1",IF(CL15&gt;=300000000,"A2",IF(CL15&gt;=240000000,"A3",IF(CL15&gt;=180000000,"A4",IF(CL15&gt;=120000000,"A5",IF(CL15&gt;=80000000,"A6",IF(CL15&gt;=40000000,"A7",IF(CL15&gt;=25000000,"B1",IF(CL15&gt;=12000000,"B2","B3")))))))))</f>
        <v>B2</v>
      </c>
      <c r="F15" s="158">
        <v>45371</v>
      </c>
      <c r="G15" s="159">
        <v>6300000</v>
      </c>
      <c r="H15" s="159"/>
      <c r="I15" s="160">
        <f t="shared" ref="I15:I16" si="25">IF(G15&gt;0,CT15-G15,CT15-H15)</f>
        <v>5700000</v>
      </c>
      <c r="J15" s="160">
        <f t="shared" ref="J15:J16" si="26">CY15</f>
        <v>0</v>
      </c>
      <c r="K15" s="161">
        <f>SUM(I15:J15)</f>
        <v>5700000</v>
      </c>
      <c r="L15" s="161">
        <f t="shared" ref="L15:L16" si="27">IF(G15&gt;0,G15+K15,H15+K15)</f>
        <v>12000000</v>
      </c>
      <c r="M15" s="162">
        <v>1</v>
      </c>
      <c r="N15" s="163">
        <f t="shared" ref="N15:N16" si="28">ROUND(MAX(G15*70%,H15*70%,3640000),0)</f>
        <v>4410000</v>
      </c>
      <c r="O15" s="163">
        <v>0</v>
      </c>
      <c r="P15" s="164">
        <v>22.5</v>
      </c>
      <c r="Q15" s="164">
        <v>0</v>
      </c>
      <c r="R15" s="164">
        <v>2</v>
      </c>
      <c r="S15" s="164">
        <v>0</v>
      </c>
      <c r="T15" s="164"/>
      <c r="U15" s="164"/>
      <c r="V15" s="164"/>
      <c r="W15" s="164"/>
      <c r="X15" s="165">
        <v>0.5</v>
      </c>
      <c r="Y15" s="164"/>
      <c r="Z15" s="164"/>
      <c r="AA15" s="164">
        <v>0</v>
      </c>
      <c r="AB15" s="164">
        <v>0</v>
      </c>
      <c r="AC15" s="164">
        <v>2</v>
      </c>
      <c r="AD15" s="164">
        <v>0</v>
      </c>
      <c r="AE15" s="164">
        <v>0</v>
      </c>
      <c r="AF15" s="164"/>
      <c r="AG15" s="166">
        <f t="shared" ref="AG15:AG21" si="29">MAX(ROUND(IF(P15=0,0,IF(AND(BQ15="Lương tháng",(AB15+AC15)=0),MAX(G15/26*P15*M15,H15/26*P15*M15),IF(BQ15="Lương tháng",MAX((G15-G15/26*($CJ$6-P15))*M15,(H15-H15/26*($CJ$6-P15))*M15),MAX(G15/26*P15*M15,H15/26*P15*M15)))),0),0)</f>
        <v>5451923</v>
      </c>
      <c r="AH15" s="166">
        <f t="shared" si="3"/>
        <v>923077</v>
      </c>
      <c r="AI15" s="166">
        <f t="shared" si="4"/>
        <v>0</v>
      </c>
      <c r="AJ15" s="166">
        <f t="shared" si="15"/>
        <v>0</v>
      </c>
      <c r="AK15" s="166">
        <f t="shared" si="16"/>
        <v>0</v>
      </c>
      <c r="AL15" s="166">
        <f t="shared" si="17"/>
        <v>0</v>
      </c>
      <c r="AM15" s="166">
        <f t="shared" ref="AM15:AM21" si="30">ROUND((G15+50%*I15)/26*X15,0)</f>
        <v>175962</v>
      </c>
      <c r="AN15" s="166">
        <f t="shared" ref="AN15:AN21" si="31">ROUND(N15/26*Y15+O15/26*Z15+MAX(G15/26*AA15,H15/26*AA15),0)</f>
        <v>0</v>
      </c>
      <c r="AO15" s="167">
        <f t="shared" ref="AO15:AO21" si="32">ROUND(IF(BQ15="Lương tháng",L15/26*AC15,L15/26*AC15+L15/26*AB15),0)</f>
        <v>923077</v>
      </c>
      <c r="AP15" s="166">
        <f t="shared" si="8"/>
        <v>0</v>
      </c>
      <c r="AQ15" s="166">
        <f t="shared" si="9"/>
        <v>0</v>
      </c>
      <c r="AR15" s="166">
        <f t="shared" ref="AR15:AR21" si="33">ROUND((G15+I15)/26*AF15,0)</f>
        <v>0</v>
      </c>
      <c r="AS15" s="167">
        <f t="shared" si="11"/>
        <v>4932692</v>
      </c>
      <c r="AT15" s="166"/>
      <c r="AU15" s="166"/>
      <c r="AV15" s="166"/>
      <c r="AW15" s="166"/>
      <c r="AX15" s="166"/>
      <c r="AY15" s="166" t="e">
        <f>VLOOKUP(B15,'TAM UNG'!$B$12:$AQ$623,42,0)</f>
        <v>#N/A</v>
      </c>
      <c r="AZ15" s="166" t="e">
        <f t="shared" ref="AZ15:AZ21" si="34">ROUND(SUM(AU15:AX15)-AY15,0)</f>
        <v>#N/A</v>
      </c>
      <c r="BA15" s="168"/>
      <c r="BB15" s="168"/>
      <c r="BC15" s="168"/>
      <c r="BD15" s="166">
        <f t="shared" ref="BD15:BD21" si="35">SUM(BA15:BC15)</f>
        <v>0</v>
      </c>
      <c r="BE15" s="166">
        <v>0</v>
      </c>
      <c r="BF15" s="169"/>
      <c r="BG15" s="166">
        <f t="shared" ref="BG15:BG21" si="36">IF(BU15="Xem lại",0,IF(CL15&lt;11000000,5000,IF(AND(CL15&gt;=11000000,CL15&lt;25000000),10000,IF(AND(CL15&gt;=25000000,CL15&lt;40000000),15000,IF(AND(CL15&gt;=40000000,CL15&lt;120000000),20000,IF(AND(CL15&gt;=120000000,CL15&lt;240000000),25000,30000)))))*$BG$9)</f>
        <v>230000</v>
      </c>
      <c r="BH15" s="166"/>
      <c r="BI15" s="159">
        <f t="shared" ref="BI15:BI21" si="37">IF(CE15&gt;0,ROUND(IF(CE15&gt;=80000000,CE15*35%-9850000,IF(CE15&gt;=52000000,CE15*30%-5850000,IF(CE15&gt;=32000000,CE15*25%-3250000,IF(CE15&gt;=18000000,CE15*20%-1650000,IF(CE15&gt;=10000000,CE15*15%-750000,IF(CE15&gt;5000000,CE15*10%-250000,CE15*5%)))))),0),0)</f>
        <v>0</v>
      </c>
      <c r="BJ15" s="166"/>
      <c r="BK15" s="166"/>
      <c r="BL15" s="166">
        <f t="shared" ref="BL15:BL21" si="38">ROUND(SUM(BD15:BK15),0)</f>
        <v>230000</v>
      </c>
      <c r="BM15" s="166" t="e">
        <f t="shared" ref="BM15:BM21" si="39">ROUND(IF(AZ15&gt;BL15,AZ15-BL15,0),0)</f>
        <v>#N/A</v>
      </c>
      <c r="BN15" s="166" t="e">
        <f t="shared" si="19"/>
        <v>#N/A</v>
      </c>
      <c r="BO15" s="161">
        <v>1</v>
      </c>
      <c r="BP15" s="166" t="s">
        <v>40</v>
      </c>
      <c r="BQ15" s="144">
        <f t="shared" ref="BQ15:BQ16" si="40">IF(AND(D15="QTNV CL",CT15&gt;=11000000),"Lương tháng",IF(CT15&gt;=18000000,"Lương tháng",0))</f>
        <v>0</v>
      </c>
      <c r="BR15" s="144">
        <f t="shared" ref="BR15:BR16" si="41">IF(BQ15="Lương tháng",0,1)</f>
        <v>1</v>
      </c>
      <c r="BS15" s="161">
        <v>0</v>
      </c>
      <c r="BT15" s="159">
        <f t="shared" ref="BT15:BT16" si="42">IF(BS15="M1",13000,IF(BS15="M2",20000,IF(BS15="M3",26000,IF(BS15="M4",32000,0))))</f>
        <v>0</v>
      </c>
      <c r="BU15" s="170" t="str">
        <f t="shared" ref="BU15:BU21" si="43">IF(AND(G15&gt;0,(P15+Q15)&gt;5),"Trừ tiền","Xem lại")</f>
        <v>Trừ tiền</v>
      </c>
      <c r="BV15" s="166"/>
      <c r="BW15" s="166"/>
      <c r="BX15" s="166"/>
      <c r="BY15" s="166"/>
      <c r="BZ15" s="166">
        <f t="shared" ref="BZ15" si="44">AU15+SUM(BV15:BY15)-AL15-AP15-AQ15-SUM(CF15:CH15)</f>
        <v>0</v>
      </c>
      <c r="CA15" s="171"/>
      <c r="CB15" s="166">
        <f t="shared" ref="CB15:CB16" si="45">CA15*4400000</f>
        <v>0</v>
      </c>
      <c r="CC15" s="166">
        <v>11000000</v>
      </c>
      <c r="CD15" s="166">
        <f t="shared" ref="CD15:CD16" si="46">CB15+CC15</f>
        <v>11000000</v>
      </c>
      <c r="CE15" s="166">
        <f t="shared" ref="CE15:CE16" si="47">BZ15-SUM(CJ15:CK15)-CI15-BD15-CD15</f>
        <v>-11661500</v>
      </c>
      <c r="CF15" s="164"/>
      <c r="CG15" s="166"/>
      <c r="CH15" s="164"/>
      <c r="CI15" s="245"/>
      <c r="CJ15" s="245"/>
      <c r="CK15" s="144">
        <v>661500</v>
      </c>
      <c r="CL15" s="172">
        <v>12000000</v>
      </c>
      <c r="CM15" s="172"/>
      <c r="CN15" s="172"/>
      <c r="CO15" s="172"/>
      <c r="CP15" s="172"/>
      <c r="CQ15" s="159">
        <f t="shared" ref="CQ15:CQ16" si="48">SUM(CM15:CP15)</f>
        <v>0</v>
      </c>
      <c r="CR15" s="173">
        <f t="shared" ref="CR15:CR16" si="49">CL15+CQ15</f>
        <v>12000000</v>
      </c>
      <c r="CS15" s="245"/>
      <c r="CT15" s="172">
        <f t="shared" ref="CT15:CT16" si="50">CL15</f>
        <v>12000000</v>
      </c>
      <c r="CU15" s="172">
        <f t="shared" ref="CU15:CU19" si="51">CM15</f>
        <v>0</v>
      </c>
      <c r="CV15" s="159">
        <f t="shared" ref="CV15:CV17" si="52">CN15</f>
        <v>0</v>
      </c>
      <c r="CW15" s="159">
        <f t="shared" ref="CW15:CW19" si="53">CO15</f>
        <v>0</v>
      </c>
      <c r="CX15" s="159">
        <f t="shared" ref="CX15:CX19" si="54">CP15</f>
        <v>0</v>
      </c>
      <c r="CY15" s="159">
        <f t="shared" ref="CY15:CY16" si="55">SUM(CU15:CX15)</f>
        <v>0</v>
      </c>
      <c r="CZ15" s="173">
        <f t="shared" ref="CZ15:CZ16" si="56">CT15+CY15</f>
        <v>12000000</v>
      </c>
      <c r="DA15" s="173"/>
      <c r="DB15" s="173"/>
      <c r="DC15" s="174"/>
      <c r="DD15" s="434"/>
      <c r="DE15" s="175"/>
      <c r="DF15" s="175"/>
      <c r="DG15" s="175"/>
      <c r="DH15" s="175"/>
      <c r="DI15" s="175"/>
      <c r="DJ15" s="518" t="s">
        <v>2450</v>
      </c>
    </row>
    <row r="16" spans="1:114" ht="34.35" customHeight="1">
      <c r="A16" s="155">
        <f>SUBTOTAL(3,$C$11:C16)</f>
        <v>2</v>
      </c>
      <c r="B16" s="143"/>
      <c r="C16" s="144" t="s">
        <v>2458</v>
      </c>
      <c r="D16" s="156" t="s">
        <v>101</v>
      </c>
      <c r="E16" s="157" t="str">
        <f t="shared" si="24"/>
        <v>B3</v>
      </c>
      <c r="F16" s="158">
        <v>43570</v>
      </c>
      <c r="G16" s="159">
        <v>4520000</v>
      </c>
      <c r="H16" s="159"/>
      <c r="I16" s="160">
        <f t="shared" si="25"/>
        <v>3980000</v>
      </c>
      <c r="J16" s="160">
        <f t="shared" si="26"/>
        <v>425000</v>
      </c>
      <c r="K16" s="161">
        <f t="shared" ref="K16" si="57">SUM(I16:J16)</f>
        <v>4405000</v>
      </c>
      <c r="L16" s="161">
        <f t="shared" si="27"/>
        <v>8925000</v>
      </c>
      <c r="M16" s="162">
        <v>1</v>
      </c>
      <c r="N16" s="163">
        <f t="shared" si="28"/>
        <v>3640000</v>
      </c>
      <c r="O16" s="163">
        <v>0</v>
      </c>
      <c r="P16" s="164">
        <v>25</v>
      </c>
      <c r="Q16" s="164">
        <v>0</v>
      </c>
      <c r="R16" s="164">
        <v>7.78</v>
      </c>
      <c r="S16" s="164">
        <v>0</v>
      </c>
      <c r="T16" s="164"/>
      <c r="U16" s="164"/>
      <c r="V16" s="164"/>
      <c r="W16" s="164"/>
      <c r="X16" s="165">
        <v>0</v>
      </c>
      <c r="Y16" s="164"/>
      <c r="Z16" s="164"/>
      <c r="AA16" s="164">
        <v>0</v>
      </c>
      <c r="AB16" s="164">
        <v>2</v>
      </c>
      <c r="AC16" s="164">
        <v>0</v>
      </c>
      <c r="AD16" s="164">
        <v>0.81</v>
      </c>
      <c r="AE16" s="164">
        <v>32.78</v>
      </c>
      <c r="AF16" s="164"/>
      <c r="AG16" s="166">
        <f t="shared" si="29"/>
        <v>4346154</v>
      </c>
      <c r="AH16" s="166">
        <f t="shared" si="3"/>
        <v>2543462</v>
      </c>
      <c r="AI16" s="166">
        <f t="shared" si="4"/>
        <v>0</v>
      </c>
      <c r="AJ16" s="166">
        <f t="shared" si="15"/>
        <v>0</v>
      </c>
      <c r="AK16" s="166">
        <f t="shared" si="16"/>
        <v>0</v>
      </c>
      <c r="AL16" s="166">
        <f t="shared" si="17"/>
        <v>0</v>
      </c>
      <c r="AM16" s="166">
        <f t="shared" si="30"/>
        <v>0</v>
      </c>
      <c r="AN16" s="166">
        <f t="shared" si="31"/>
        <v>0</v>
      </c>
      <c r="AO16" s="167">
        <f t="shared" si="32"/>
        <v>686538</v>
      </c>
      <c r="AP16" s="166">
        <f t="shared" si="8"/>
        <v>79442</v>
      </c>
      <c r="AQ16" s="166">
        <f t="shared" si="9"/>
        <v>426140</v>
      </c>
      <c r="AR16" s="166">
        <f t="shared" si="33"/>
        <v>0</v>
      </c>
      <c r="AS16" s="167">
        <f t="shared" si="11"/>
        <v>4235577</v>
      </c>
      <c r="AT16" s="166"/>
      <c r="AU16" s="166">
        <f t="shared" ref="AU16:AU19" si="58">ROUND(SUM(AG16:AT16),0)</f>
        <v>12317313</v>
      </c>
      <c r="AV16" s="166"/>
      <c r="AW16" s="166"/>
      <c r="AX16" s="166"/>
      <c r="AY16" s="166">
        <v>3000000</v>
      </c>
      <c r="AZ16" s="166">
        <f t="shared" si="34"/>
        <v>9317313</v>
      </c>
      <c r="BA16" s="168"/>
      <c r="BB16" s="168"/>
      <c r="BC16" s="168"/>
      <c r="BD16" s="166">
        <f t="shared" ref="BD16" si="59">SUM(BA16:BC16)</f>
        <v>0</v>
      </c>
      <c r="BE16" s="166">
        <v>0</v>
      </c>
      <c r="BF16" s="169"/>
      <c r="BG16" s="166">
        <f t="shared" si="36"/>
        <v>115000</v>
      </c>
      <c r="BH16" s="166"/>
      <c r="BI16" s="159">
        <f t="shared" si="37"/>
        <v>16857</v>
      </c>
      <c r="BJ16" s="166"/>
      <c r="BK16" s="166"/>
      <c r="BL16" s="166">
        <f t="shared" si="38"/>
        <v>131857</v>
      </c>
      <c r="BM16" s="166">
        <f t="shared" si="39"/>
        <v>9185456</v>
      </c>
      <c r="BN16" s="166">
        <f t="shared" si="19"/>
        <v>0</v>
      </c>
      <c r="BO16" s="161">
        <v>1</v>
      </c>
      <c r="BP16" s="166" t="s">
        <v>1066</v>
      </c>
      <c r="BQ16" s="144">
        <f t="shared" si="40"/>
        <v>0</v>
      </c>
      <c r="BR16" s="144">
        <f t="shared" si="41"/>
        <v>1</v>
      </c>
      <c r="BS16" s="161" t="s">
        <v>1144</v>
      </c>
      <c r="BT16" s="159">
        <f t="shared" si="42"/>
        <v>13000</v>
      </c>
      <c r="BU16" s="170" t="str">
        <f t="shared" si="43"/>
        <v>Trừ tiền</v>
      </c>
      <c r="BV16" s="166">
        <v>0</v>
      </c>
      <c r="BW16" s="166"/>
      <c r="BX16" s="166"/>
      <c r="BY16" s="166"/>
      <c r="BZ16" s="166">
        <f t="shared" ref="BZ16" si="60">AU16+SUM(BV16:BY16)-AL16-AP16-AQ16-SUM(CF16:CH16)</f>
        <v>11811731</v>
      </c>
      <c r="CA16" s="171">
        <v>0</v>
      </c>
      <c r="CB16" s="166">
        <f t="shared" si="45"/>
        <v>0</v>
      </c>
      <c r="CC16" s="166">
        <v>11000000</v>
      </c>
      <c r="CD16" s="166">
        <f t="shared" si="46"/>
        <v>11000000</v>
      </c>
      <c r="CE16" s="166">
        <f t="shared" si="47"/>
        <v>337131</v>
      </c>
      <c r="CF16" s="164"/>
      <c r="CG16" s="166"/>
      <c r="CH16" s="164"/>
      <c r="CI16" s="245"/>
      <c r="CJ16" s="245"/>
      <c r="CK16" s="144">
        <v>474600</v>
      </c>
      <c r="CL16" s="172">
        <v>8500000</v>
      </c>
      <c r="CM16" s="172">
        <f>CL16*5%</f>
        <v>425000</v>
      </c>
      <c r="CN16" s="172">
        <v>0</v>
      </c>
      <c r="CO16" s="172">
        <v>0</v>
      </c>
      <c r="CP16" s="172"/>
      <c r="CQ16" s="159">
        <f t="shared" si="48"/>
        <v>425000</v>
      </c>
      <c r="CR16" s="173">
        <f t="shared" si="49"/>
        <v>8925000</v>
      </c>
      <c r="CS16" s="245"/>
      <c r="CT16" s="172">
        <f t="shared" si="50"/>
        <v>8500000</v>
      </c>
      <c r="CU16" s="172">
        <f t="shared" si="51"/>
        <v>425000</v>
      </c>
      <c r="CV16" s="159">
        <f t="shared" si="52"/>
        <v>0</v>
      </c>
      <c r="CW16" s="159">
        <f t="shared" si="53"/>
        <v>0</v>
      </c>
      <c r="CX16" s="159">
        <f t="shared" si="54"/>
        <v>0</v>
      </c>
      <c r="CY16" s="159">
        <f t="shared" si="55"/>
        <v>425000</v>
      </c>
      <c r="CZ16" s="173">
        <f t="shared" si="56"/>
        <v>8925000</v>
      </c>
      <c r="DA16" s="173"/>
      <c r="DB16" s="173"/>
      <c r="DC16" s="174"/>
      <c r="DD16" s="434"/>
      <c r="DE16" s="175"/>
      <c r="DF16" s="175"/>
      <c r="DG16" s="175"/>
      <c r="DH16" s="175"/>
      <c r="DI16" s="175"/>
      <c r="DJ16" s="518" t="s">
        <v>2452</v>
      </c>
    </row>
    <row r="17" spans="1:114" ht="34.35" customHeight="1">
      <c r="A17" s="155">
        <f>SUBTOTAL(3,$C$11:C17)</f>
        <v>3</v>
      </c>
      <c r="B17" s="143"/>
      <c r="C17" s="144" t="s">
        <v>2459</v>
      </c>
      <c r="D17" s="156" t="s">
        <v>101</v>
      </c>
      <c r="E17" s="157" t="str">
        <f>IF(CL17&gt;=400000000,"A1",IF(CL17&gt;=300000000,"A2",IF(CL17&gt;=240000000,"A3",IF(CL17&gt;=180000000,"A4",IF(CL17&gt;=120000000,"A5",IF(CL17&gt;=80000000,"A6",IF(CL17&gt;=40000000,"A7",IF(CL17&gt;=25000000,"B1",IF(CL17&gt;=12000000,"B2","B3")))))))))</f>
        <v>B3</v>
      </c>
      <c r="F17" s="158">
        <v>42110</v>
      </c>
      <c r="G17" s="159">
        <v>4300000</v>
      </c>
      <c r="H17" s="159"/>
      <c r="I17" s="160">
        <f>IF(G17&gt;0,CT17-G17,CT17-H17)</f>
        <v>3700000</v>
      </c>
      <c r="J17" s="160">
        <f>CY17</f>
        <v>800000</v>
      </c>
      <c r="K17" s="161">
        <f>SUM(I17:J17)</f>
        <v>4500000</v>
      </c>
      <c r="L17" s="161">
        <f>IF(G17&gt;0,G17+K17,H17+K17)</f>
        <v>8800000</v>
      </c>
      <c r="M17" s="162">
        <v>1</v>
      </c>
      <c r="N17" s="163">
        <f>ROUND(MAX(G17*70%,H17*70%,3640000),0)</f>
        <v>3640000</v>
      </c>
      <c r="O17" s="163">
        <v>0</v>
      </c>
      <c r="P17" s="164">
        <v>25</v>
      </c>
      <c r="Q17" s="164">
        <v>0</v>
      </c>
      <c r="R17" s="164">
        <v>0</v>
      </c>
      <c r="S17" s="164">
        <v>0</v>
      </c>
      <c r="T17" s="164"/>
      <c r="U17" s="164"/>
      <c r="V17" s="164"/>
      <c r="W17" s="164"/>
      <c r="X17" s="165">
        <v>0</v>
      </c>
      <c r="Y17" s="164"/>
      <c r="Z17" s="164"/>
      <c r="AA17" s="164">
        <v>0</v>
      </c>
      <c r="AB17" s="164">
        <v>0</v>
      </c>
      <c r="AC17" s="164">
        <v>0</v>
      </c>
      <c r="AD17" s="164">
        <v>0</v>
      </c>
      <c r="AE17" s="164">
        <v>0</v>
      </c>
      <c r="AF17" s="164"/>
      <c r="AG17" s="166">
        <f t="shared" si="29"/>
        <v>4134615</v>
      </c>
      <c r="AH17" s="166">
        <f t="shared" si="3"/>
        <v>0</v>
      </c>
      <c r="AI17" s="166">
        <f t="shared" si="4"/>
        <v>0</v>
      </c>
      <c r="AJ17" s="166">
        <f t="shared" si="15"/>
        <v>0</v>
      </c>
      <c r="AK17" s="166">
        <f t="shared" si="16"/>
        <v>0</v>
      </c>
      <c r="AL17" s="166">
        <f t="shared" si="17"/>
        <v>0</v>
      </c>
      <c r="AM17" s="166">
        <f t="shared" si="30"/>
        <v>0</v>
      </c>
      <c r="AN17" s="166">
        <f t="shared" si="31"/>
        <v>0</v>
      </c>
      <c r="AO17" s="167">
        <f t="shared" si="32"/>
        <v>0</v>
      </c>
      <c r="AP17" s="166">
        <f t="shared" si="8"/>
        <v>0</v>
      </c>
      <c r="AQ17" s="166">
        <f t="shared" si="9"/>
        <v>0</v>
      </c>
      <c r="AR17" s="166">
        <f>ROUND((G17+I17)/26*AF17,0)</f>
        <v>0</v>
      </c>
      <c r="AS17" s="167">
        <f t="shared" si="11"/>
        <v>4326923</v>
      </c>
      <c r="AT17" s="166"/>
      <c r="AU17" s="166">
        <f t="shared" si="58"/>
        <v>8461538</v>
      </c>
      <c r="AV17" s="166">
        <v>0</v>
      </c>
      <c r="AW17" s="166"/>
      <c r="AX17" s="166"/>
      <c r="AY17" s="166">
        <v>3000000</v>
      </c>
      <c r="AZ17" s="166">
        <f t="shared" si="34"/>
        <v>5461538</v>
      </c>
      <c r="BA17" s="168"/>
      <c r="BB17" s="168"/>
      <c r="BC17" s="168"/>
      <c r="BD17" s="166">
        <f>SUM(BA17:BC17)</f>
        <v>0</v>
      </c>
      <c r="BE17" s="166">
        <v>0</v>
      </c>
      <c r="BF17" s="169"/>
      <c r="BG17" s="166">
        <f>IF(BU17="Xem lại",0,IF(CL17&lt;11000000,5000,IF(AND(CL17&gt;=11000000,CL17&lt;25000000),10000,IF(AND(CL17&gt;=25000000,CL17&lt;40000000),15000,IF(AND(CL17&gt;=40000000,CL17&lt;120000000),20000,IF(AND(CL17&gt;=120000000,CL17&lt;240000000),25000,30000)))))*$BG$9)</f>
        <v>115000</v>
      </c>
      <c r="BH17" s="166"/>
      <c r="BI17" s="159">
        <f t="shared" si="37"/>
        <v>0</v>
      </c>
      <c r="BJ17" s="166"/>
      <c r="BK17" s="166"/>
      <c r="BL17" s="166">
        <f t="shared" si="38"/>
        <v>115000</v>
      </c>
      <c r="BM17" s="166">
        <f t="shared" si="39"/>
        <v>5346538</v>
      </c>
      <c r="BN17" s="166">
        <f t="shared" si="19"/>
        <v>0</v>
      </c>
      <c r="BO17" s="161">
        <v>1</v>
      </c>
      <c r="BP17" s="166" t="s">
        <v>40</v>
      </c>
      <c r="BQ17" s="144">
        <f>IF(AND(D17="QTNV CL",CT17&gt;=11000000),"Lương tháng",IF(CT17&gt;=18000000,"Lương tháng",0))</f>
        <v>0</v>
      </c>
      <c r="BR17" s="144">
        <f>IF(BQ17="Lương tháng",0,1)</f>
        <v>1</v>
      </c>
      <c r="BS17" s="161">
        <v>0</v>
      </c>
      <c r="BT17" s="159">
        <f>IF(BS17="M1",13000,IF(BS17="M2",20000,IF(BS17="M3",26000,IF(BS17="M4",32000,0))))</f>
        <v>0</v>
      </c>
      <c r="BU17" s="170" t="str">
        <f>IF(AND(G17&gt;0,(P17+Q17)&gt;5),"Trừ tiền","Xem lại")</f>
        <v>Trừ tiền</v>
      </c>
      <c r="BV17" s="166">
        <v>0</v>
      </c>
      <c r="BW17" s="166"/>
      <c r="BX17" s="166"/>
      <c r="BY17" s="166"/>
      <c r="BZ17" s="166">
        <f>AU17+SUM(BV17:BY17)-AL17-AP17-AQ17-SUM(CF17:CH17)</f>
        <v>8461538</v>
      </c>
      <c r="CA17" s="171">
        <v>1</v>
      </c>
      <c r="CB17" s="166">
        <f>CA17*4400000</f>
        <v>4400000</v>
      </c>
      <c r="CC17" s="166">
        <v>11000000</v>
      </c>
      <c r="CD17" s="166">
        <f>CB17+CC17</f>
        <v>15400000</v>
      </c>
      <c r="CE17" s="166">
        <f>BZ17-SUM(CJ17:CK17)-CI17-BD17-CD17</f>
        <v>-7389962</v>
      </c>
      <c r="CF17" s="164"/>
      <c r="CG17" s="166"/>
      <c r="CH17" s="164"/>
      <c r="CI17" s="245"/>
      <c r="CJ17" s="245"/>
      <c r="CK17" s="144">
        <v>451500</v>
      </c>
      <c r="CL17" s="172">
        <v>8000000</v>
      </c>
      <c r="CM17" s="172">
        <f>CL17*10%</f>
        <v>800000</v>
      </c>
      <c r="CN17" s="172">
        <v>0</v>
      </c>
      <c r="CO17" s="172">
        <v>0</v>
      </c>
      <c r="CP17" s="172"/>
      <c r="CQ17" s="159">
        <f>SUM(CM17:CP17)</f>
        <v>800000</v>
      </c>
      <c r="CR17" s="173">
        <f>CL17+CQ17</f>
        <v>8800000</v>
      </c>
      <c r="CS17" s="245"/>
      <c r="CT17" s="172">
        <f>CL17</f>
        <v>8000000</v>
      </c>
      <c r="CU17" s="172">
        <f t="shared" si="51"/>
        <v>800000</v>
      </c>
      <c r="CV17" s="159">
        <f t="shared" si="52"/>
        <v>0</v>
      </c>
      <c r="CW17" s="159">
        <f t="shared" si="53"/>
        <v>0</v>
      </c>
      <c r="CX17" s="159">
        <f t="shared" si="54"/>
        <v>0</v>
      </c>
      <c r="CY17" s="159">
        <f>SUM(CU17:CX17)</f>
        <v>800000</v>
      </c>
      <c r="CZ17" s="173">
        <f>CT17+CY17</f>
        <v>8800000</v>
      </c>
      <c r="DA17" s="173"/>
      <c r="DB17" s="173"/>
      <c r="DC17" s="174"/>
      <c r="DD17" s="434"/>
      <c r="DE17" s="175"/>
      <c r="DF17" s="175"/>
      <c r="DG17" s="175"/>
      <c r="DH17" s="175"/>
      <c r="DI17" s="175"/>
      <c r="DJ17" s="527" t="s">
        <v>2453</v>
      </c>
    </row>
    <row r="18" spans="1:114" ht="47.1" customHeight="1">
      <c r="A18" s="155">
        <f>SUBTOTAL(3,$C$11:C18)</f>
        <v>4</v>
      </c>
      <c r="B18" s="143"/>
      <c r="C18" s="144" t="s">
        <v>2460</v>
      </c>
      <c r="D18" s="156" t="s">
        <v>101</v>
      </c>
      <c r="E18" s="157" t="str">
        <f t="shared" ref="E18:E19" si="61">IF(CL18&gt;=400000000,"A1",IF(CL18&gt;=300000000,"A2",IF(CL18&gt;=240000000,"A3",IF(CL18&gt;=180000000,"A4",IF(CL18&gt;=120000000,"A5",IF(CL18&gt;=80000000,"A6",IF(CL18&gt;=40000000,"A7",IF(CL18&gt;=25000000,"B1",IF(CL18&gt;=12000000,"B2","B3")))))))))</f>
        <v>B3</v>
      </c>
      <c r="F18" s="158">
        <v>42110</v>
      </c>
      <c r="G18" s="159">
        <v>4520000</v>
      </c>
      <c r="H18" s="159"/>
      <c r="I18" s="160">
        <f t="shared" ref="I18:I19" si="62">IF(G18&gt;0,CT18-G18,CT18-H18)</f>
        <v>3980000</v>
      </c>
      <c r="J18" s="160">
        <f t="shared" ref="J18:J19" si="63">CY18</f>
        <v>1700000</v>
      </c>
      <c r="K18" s="161">
        <f t="shared" ref="K18:K19" si="64">SUM(I18:J18)</f>
        <v>5680000</v>
      </c>
      <c r="L18" s="161">
        <f t="shared" ref="L18:L19" si="65">IF(G18&gt;0,G18+K18,H18+K18)</f>
        <v>10200000</v>
      </c>
      <c r="M18" s="162">
        <v>1</v>
      </c>
      <c r="N18" s="163">
        <f t="shared" ref="N18:N19" si="66">ROUND(MAX(G18*70%,H18*70%,3640000),0)</f>
        <v>3640000</v>
      </c>
      <c r="O18" s="163">
        <v>0</v>
      </c>
      <c r="P18" s="164">
        <v>1</v>
      </c>
      <c r="Q18" s="164">
        <v>25</v>
      </c>
      <c r="R18" s="164">
        <v>0</v>
      </c>
      <c r="S18" s="164">
        <v>0</v>
      </c>
      <c r="T18" s="164"/>
      <c r="U18" s="164"/>
      <c r="V18" s="164"/>
      <c r="W18" s="164"/>
      <c r="X18" s="165">
        <v>0</v>
      </c>
      <c r="Y18" s="164"/>
      <c r="Z18" s="164"/>
      <c r="AA18" s="164">
        <v>0</v>
      </c>
      <c r="AB18" s="164">
        <v>0</v>
      </c>
      <c r="AC18" s="164">
        <v>1</v>
      </c>
      <c r="AD18" s="164">
        <v>0</v>
      </c>
      <c r="AE18" s="164">
        <v>0</v>
      </c>
      <c r="AF18" s="164"/>
      <c r="AG18" s="166">
        <f t="shared" si="29"/>
        <v>173846</v>
      </c>
      <c r="AH18" s="166">
        <f t="shared" si="3"/>
        <v>0</v>
      </c>
      <c r="AI18" s="166">
        <f t="shared" si="4"/>
        <v>0</v>
      </c>
      <c r="AJ18" s="166">
        <f t="shared" si="15"/>
        <v>0</v>
      </c>
      <c r="AK18" s="166">
        <f t="shared" si="16"/>
        <v>0</v>
      </c>
      <c r="AL18" s="166">
        <f t="shared" si="17"/>
        <v>0</v>
      </c>
      <c r="AM18" s="166">
        <f t="shared" si="30"/>
        <v>0</v>
      </c>
      <c r="AN18" s="166">
        <f t="shared" si="31"/>
        <v>0</v>
      </c>
      <c r="AO18" s="167">
        <f t="shared" si="32"/>
        <v>392308</v>
      </c>
      <c r="AP18" s="166">
        <f t="shared" si="8"/>
        <v>0</v>
      </c>
      <c r="AQ18" s="166">
        <f t="shared" si="9"/>
        <v>0</v>
      </c>
      <c r="AR18" s="166">
        <f t="shared" ref="AR18:AR19" si="67">ROUND((G18+I18)/26*AF18,0)</f>
        <v>0</v>
      </c>
      <c r="AS18" s="167">
        <f t="shared" si="11"/>
        <v>1853077</v>
      </c>
      <c r="AT18" s="166"/>
      <c r="AU18" s="166">
        <f t="shared" si="58"/>
        <v>2419231</v>
      </c>
      <c r="AV18" s="166">
        <v>1206000</v>
      </c>
      <c r="AW18" s="166"/>
      <c r="AX18" s="166"/>
      <c r="AY18" s="166">
        <v>1000000</v>
      </c>
      <c r="AZ18" s="166">
        <f t="shared" si="34"/>
        <v>2625231</v>
      </c>
      <c r="BA18" s="168"/>
      <c r="BB18" s="168"/>
      <c r="BC18" s="168"/>
      <c r="BD18" s="166">
        <f t="shared" ref="BD18:BD19" si="68">SUM(BA18:BC18)</f>
        <v>0</v>
      </c>
      <c r="BE18" s="166">
        <v>0</v>
      </c>
      <c r="BF18" s="169"/>
      <c r="BG18" s="166">
        <f t="shared" ref="BG18:BG19" si="69">IF(BU18="Xem lại",0,IF(CL18&lt;11000000,5000,IF(AND(CL18&gt;=11000000,CL18&lt;25000000),10000,IF(AND(CL18&gt;=25000000,CL18&lt;40000000),15000,IF(AND(CL18&gt;=40000000,CL18&lt;120000000),20000,IF(AND(CL18&gt;=120000000,CL18&lt;240000000),25000,30000)))))*$BG$9)</f>
        <v>115000</v>
      </c>
      <c r="BH18" s="166"/>
      <c r="BI18" s="159">
        <f t="shared" si="37"/>
        <v>0</v>
      </c>
      <c r="BJ18" s="166"/>
      <c r="BK18" s="166"/>
      <c r="BL18" s="166">
        <f t="shared" si="38"/>
        <v>115000</v>
      </c>
      <c r="BM18" s="166">
        <f t="shared" si="39"/>
        <v>2510231</v>
      </c>
      <c r="BN18" s="166">
        <f t="shared" si="19"/>
        <v>0</v>
      </c>
      <c r="BO18" s="161">
        <v>1</v>
      </c>
      <c r="BP18" s="166" t="s">
        <v>40</v>
      </c>
      <c r="BQ18" s="144">
        <f t="shared" ref="BQ18:BQ19" si="70">IF(AND(D18="QTNV CL",CT18&gt;=11000000),"Lương tháng",IF(CT18&gt;=18000000,"Lương tháng",0))</f>
        <v>0</v>
      </c>
      <c r="BR18" s="144">
        <f t="shared" ref="BR18:BR19" si="71">IF(BQ18="Lương tháng",0,1)</f>
        <v>1</v>
      </c>
      <c r="BS18" s="161">
        <v>0</v>
      </c>
      <c r="BT18" s="159">
        <f t="shared" ref="BT18:BT19" si="72">IF(BS18="M1",13000,IF(BS18="M2",20000,IF(BS18="M3",26000,IF(BS18="M4",32000,0))))</f>
        <v>0</v>
      </c>
      <c r="BU18" s="170" t="str">
        <f t="shared" ref="BU18:BU19" si="73">IF(AND(G18&gt;0,(P18+Q18)&gt;5),"Trừ tiền","Xem lại")</f>
        <v>Trừ tiền</v>
      </c>
      <c r="BV18" s="166">
        <v>0</v>
      </c>
      <c r="BW18" s="166"/>
      <c r="BX18" s="166"/>
      <c r="BY18" s="166"/>
      <c r="BZ18" s="166">
        <f t="shared" ref="BZ18:BZ19" si="74">AU18+SUM(BV18:BY18)-AL18-AP18-AQ18-SUM(CF18:CH18)</f>
        <v>2419231</v>
      </c>
      <c r="CA18" s="171">
        <v>2</v>
      </c>
      <c r="CB18" s="166">
        <f t="shared" ref="CB18:CB19" si="75">CA18*4400000</f>
        <v>8800000</v>
      </c>
      <c r="CC18" s="166">
        <v>11000000</v>
      </c>
      <c r="CD18" s="166">
        <f t="shared" ref="CD18:CD19" si="76">CB18+CC18</f>
        <v>19800000</v>
      </c>
      <c r="CE18" s="166">
        <f t="shared" ref="CE18:CE19" si="77">BZ18-SUM(CJ18:CK18)-CI18-BD18-CD18</f>
        <v>-17855369</v>
      </c>
      <c r="CF18" s="164"/>
      <c r="CG18" s="166"/>
      <c r="CH18" s="164"/>
      <c r="CI18" s="245"/>
      <c r="CJ18" s="245"/>
      <c r="CK18" s="144">
        <v>474600</v>
      </c>
      <c r="CL18" s="172">
        <v>8500000</v>
      </c>
      <c r="CM18" s="172">
        <f>CL18*10%</f>
        <v>850000</v>
      </c>
      <c r="CN18" s="172">
        <f>CL18*10%</f>
        <v>850000</v>
      </c>
      <c r="CO18" s="172">
        <v>0</v>
      </c>
      <c r="CP18" s="172"/>
      <c r="CQ18" s="159">
        <f t="shared" ref="CQ18:CQ19" si="78">SUM(CM18:CP18)</f>
        <v>1700000</v>
      </c>
      <c r="CR18" s="173">
        <f t="shared" ref="CR18:CR19" si="79">CL18+CQ18</f>
        <v>10200000</v>
      </c>
      <c r="CS18" s="245"/>
      <c r="CT18" s="172">
        <f t="shared" ref="CT18:CT19" si="80">CL18</f>
        <v>8500000</v>
      </c>
      <c r="CU18" s="172">
        <f t="shared" si="51"/>
        <v>850000</v>
      </c>
      <c r="CV18" s="159">
        <v>850000</v>
      </c>
      <c r="CW18" s="159">
        <f t="shared" si="53"/>
        <v>0</v>
      </c>
      <c r="CX18" s="159">
        <f t="shared" si="54"/>
        <v>0</v>
      </c>
      <c r="CY18" s="159">
        <f t="shared" ref="CY18:CY19" si="81">SUM(CU18:CX18)</f>
        <v>1700000</v>
      </c>
      <c r="CZ18" s="173">
        <f t="shared" ref="CZ18:CZ19" si="82">CT18+CY18</f>
        <v>10200000</v>
      </c>
      <c r="DA18" s="173"/>
      <c r="DB18" s="173"/>
      <c r="DC18" s="174"/>
      <c r="DD18" s="434"/>
      <c r="DE18" s="175"/>
      <c r="DF18" s="175"/>
      <c r="DG18" s="175"/>
      <c r="DH18" s="175"/>
      <c r="DI18" s="175"/>
      <c r="DJ18" s="527" t="s">
        <v>2454</v>
      </c>
    </row>
    <row r="19" spans="1:114" ht="36.6" customHeight="1">
      <c r="A19" s="155">
        <f>SUBTOTAL(3,$C$11:C19)</f>
        <v>5</v>
      </c>
      <c r="B19" s="246"/>
      <c r="C19" s="144" t="s">
        <v>2461</v>
      </c>
      <c r="D19" s="156" t="s">
        <v>101</v>
      </c>
      <c r="E19" s="157" t="str">
        <f t="shared" si="61"/>
        <v>B3</v>
      </c>
      <c r="F19" s="158">
        <v>42110</v>
      </c>
      <c r="G19" s="159">
        <v>4750000</v>
      </c>
      <c r="H19" s="159"/>
      <c r="I19" s="160">
        <f t="shared" si="62"/>
        <v>5250000</v>
      </c>
      <c r="J19" s="160">
        <f t="shared" si="63"/>
        <v>1000000</v>
      </c>
      <c r="K19" s="161">
        <f t="shared" si="64"/>
        <v>6250000</v>
      </c>
      <c r="L19" s="161">
        <f t="shared" si="65"/>
        <v>11000000</v>
      </c>
      <c r="M19" s="162">
        <v>1</v>
      </c>
      <c r="N19" s="163">
        <f t="shared" si="66"/>
        <v>3640000</v>
      </c>
      <c r="O19" s="163">
        <v>0</v>
      </c>
      <c r="P19" s="164">
        <v>25</v>
      </c>
      <c r="Q19" s="164">
        <v>0</v>
      </c>
      <c r="R19" s="164">
        <v>0</v>
      </c>
      <c r="S19" s="164">
        <v>0</v>
      </c>
      <c r="T19" s="164"/>
      <c r="U19" s="164"/>
      <c r="V19" s="164"/>
      <c r="W19" s="164"/>
      <c r="X19" s="165">
        <v>0</v>
      </c>
      <c r="Y19" s="164"/>
      <c r="Z19" s="164"/>
      <c r="AA19" s="164">
        <v>0</v>
      </c>
      <c r="AB19" s="164">
        <v>0</v>
      </c>
      <c r="AC19" s="164">
        <v>0</v>
      </c>
      <c r="AD19" s="164">
        <v>0</v>
      </c>
      <c r="AE19" s="164">
        <v>0</v>
      </c>
      <c r="AF19" s="164"/>
      <c r="AG19" s="166">
        <f t="shared" si="29"/>
        <v>4567308</v>
      </c>
      <c r="AH19" s="166">
        <f t="shared" si="3"/>
        <v>0</v>
      </c>
      <c r="AI19" s="166">
        <f t="shared" si="4"/>
        <v>0</v>
      </c>
      <c r="AJ19" s="166">
        <f t="shared" si="15"/>
        <v>0</v>
      </c>
      <c r="AK19" s="166">
        <f t="shared" si="16"/>
        <v>0</v>
      </c>
      <c r="AL19" s="166">
        <f t="shared" si="17"/>
        <v>0</v>
      </c>
      <c r="AM19" s="166">
        <f t="shared" si="30"/>
        <v>0</v>
      </c>
      <c r="AN19" s="166">
        <f t="shared" si="31"/>
        <v>0</v>
      </c>
      <c r="AO19" s="167">
        <f t="shared" si="32"/>
        <v>0</v>
      </c>
      <c r="AP19" s="166">
        <f t="shared" si="8"/>
        <v>0</v>
      </c>
      <c r="AQ19" s="166">
        <f t="shared" si="9"/>
        <v>0</v>
      </c>
      <c r="AR19" s="166">
        <f t="shared" si="67"/>
        <v>0</v>
      </c>
      <c r="AS19" s="167">
        <f t="shared" si="11"/>
        <v>6009615</v>
      </c>
      <c r="AT19" s="166"/>
      <c r="AU19" s="166">
        <f t="shared" si="58"/>
        <v>10576923</v>
      </c>
      <c r="AV19" s="166">
        <v>0</v>
      </c>
      <c r="AW19" s="166"/>
      <c r="AX19" s="166"/>
      <c r="AY19" s="166">
        <v>3000000</v>
      </c>
      <c r="AZ19" s="166">
        <f t="shared" si="34"/>
        <v>7576923</v>
      </c>
      <c r="BA19" s="168"/>
      <c r="BB19" s="168"/>
      <c r="BC19" s="168"/>
      <c r="BD19" s="166">
        <f t="shared" si="68"/>
        <v>0</v>
      </c>
      <c r="BE19" s="166">
        <v>0</v>
      </c>
      <c r="BF19" s="169"/>
      <c r="BG19" s="166">
        <f t="shared" si="69"/>
        <v>115000</v>
      </c>
      <c r="BH19" s="166"/>
      <c r="BI19" s="159">
        <f t="shared" si="37"/>
        <v>0</v>
      </c>
      <c r="BJ19" s="166"/>
      <c r="BK19" s="166"/>
      <c r="BL19" s="166">
        <f t="shared" si="38"/>
        <v>115000</v>
      </c>
      <c r="BM19" s="166">
        <f t="shared" si="39"/>
        <v>7461923</v>
      </c>
      <c r="BN19" s="166">
        <f t="shared" si="19"/>
        <v>0</v>
      </c>
      <c r="BO19" s="161">
        <v>1</v>
      </c>
      <c r="BP19" s="166" t="s">
        <v>40</v>
      </c>
      <c r="BQ19" s="144">
        <f t="shared" si="70"/>
        <v>0</v>
      </c>
      <c r="BR19" s="144">
        <f t="shared" si="71"/>
        <v>1</v>
      </c>
      <c r="BS19" s="161">
        <v>0</v>
      </c>
      <c r="BT19" s="159">
        <f t="shared" si="72"/>
        <v>0</v>
      </c>
      <c r="BU19" s="170" t="str">
        <f t="shared" si="73"/>
        <v>Trừ tiền</v>
      </c>
      <c r="BV19" s="166">
        <v>0</v>
      </c>
      <c r="BW19" s="166"/>
      <c r="BX19" s="166"/>
      <c r="BY19" s="166"/>
      <c r="BZ19" s="166">
        <f t="shared" si="74"/>
        <v>10576923</v>
      </c>
      <c r="CA19" s="171">
        <v>2</v>
      </c>
      <c r="CB19" s="166">
        <f t="shared" si="75"/>
        <v>8800000</v>
      </c>
      <c r="CC19" s="166">
        <v>11000000</v>
      </c>
      <c r="CD19" s="166">
        <f t="shared" si="76"/>
        <v>19800000</v>
      </c>
      <c r="CE19" s="166">
        <f t="shared" si="77"/>
        <v>-9721827</v>
      </c>
      <c r="CF19" s="164"/>
      <c r="CG19" s="166"/>
      <c r="CH19" s="164"/>
      <c r="CI19" s="245"/>
      <c r="CJ19" s="245"/>
      <c r="CK19" s="144">
        <v>498750</v>
      </c>
      <c r="CL19" s="172">
        <v>10000000</v>
      </c>
      <c r="CM19" s="172">
        <f t="shared" ref="CM19" si="83">CL19*10%</f>
        <v>1000000</v>
      </c>
      <c r="CN19" s="172">
        <v>0</v>
      </c>
      <c r="CO19" s="172">
        <v>0</v>
      </c>
      <c r="CP19" s="172"/>
      <c r="CQ19" s="159">
        <f t="shared" si="78"/>
        <v>1000000</v>
      </c>
      <c r="CR19" s="173">
        <f t="shared" si="79"/>
        <v>11000000</v>
      </c>
      <c r="CS19" s="245"/>
      <c r="CT19" s="172">
        <f t="shared" si="80"/>
        <v>10000000</v>
      </c>
      <c r="CU19" s="172">
        <f t="shared" si="51"/>
        <v>1000000</v>
      </c>
      <c r="CV19" s="159">
        <f t="shared" ref="CV19" si="84">CN19</f>
        <v>0</v>
      </c>
      <c r="CW19" s="159">
        <f t="shared" si="53"/>
        <v>0</v>
      </c>
      <c r="CX19" s="159">
        <f t="shared" si="54"/>
        <v>0</v>
      </c>
      <c r="CY19" s="159">
        <f t="shared" si="81"/>
        <v>1000000</v>
      </c>
      <c r="CZ19" s="173">
        <f t="shared" si="82"/>
        <v>11000000</v>
      </c>
      <c r="DA19" s="173"/>
      <c r="DB19" s="173"/>
      <c r="DC19" s="174"/>
      <c r="DD19" s="434"/>
      <c r="DE19" s="175"/>
      <c r="DF19" s="175"/>
      <c r="DG19" s="175"/>
      <c r="DH19" s="175"/>
      <c r="DI19" s="175"/>
      <c r="DJ19" s="527" t="s">
        <v>2453</v>
      </c>
    </row>
    <row r="20" spans="1:114" ht="36.6" customHeight="1">
      <c r="A20" s="155">
        <f>SUBTOTAL(3,$C$11:C20)</f>
        <v>6</v>
      </c>
      <c r="B20" s="246"/>
      <c r="C20" s="144" t="s">
        <v>2462</v>
      </c>
      <c r="D20" s="156" t="s">
        <v>101</v>
      </c>
      <c r="E20" s="157" t="str">
        <f t="shared" ref="E20:E21" si="85">IF(CL20&gt;=400000000,"A1",IF(CL20&gt;=300000000,"A2",IF(CL20&gt;=240000000,"A3",IF(CL20&gt;=180000000,"A4",IF(CL20&gt;=120000000,"A5",IF(CL20&gt;=80000000,"A6",IF(CL20&gt;=40000000,"A7",IF(CL20&gt;=25000000,"B1",IF(CL20&gt;=12000000,"B2","B3")))))))))</f>
        <v>B2</v>
      </c>
      <c r="F20" s="158">
        <v>45721</v>
      </c>
      <c r="G20" s="159">
        <v>4750000</v>
      </c>
      <c r="H20" s="159"/>
      <c r="I20" s="160">
        <f t="shared" ref="I20:I21" si="86">IF(G20&gt;0,CT20-G20,CT20-H20)</f>
        <v>13250000</v>
      </c>
      <c r="J20" s="160">
        <f t="shared" ref="J20:J21" si="87">CY20</f>
        <v>0</v>
      </c>
      <c r="K20" s="161">
        <f t="shared" ref="K20:K21" si="88">SUM(I20:J20)</f>
        <v>13250000</v>
      </c>
      <c r="L20" s="161">
        <f t="shared" ref="L20:L21" si="89">IF(G20&gt;0,G20+K20,H20+K20)</f>
        <v>18000000</v>
      </c>
      <c r="M20" s="162">
        <v>1</v>
      </c>
      <c r="N20" s="163">
        <f t="shared" ref="N20:N21" si="90">ROUND(MAX(G20*70%,H20*70%,3640000),0)</f>
        <v>3640000</v>
      </c>
      <c r="O20" s="163">
        <v>0</v>
      </c>
      <c r="P20" s="164">
        <v>25</v>
      </c>
      <c r="Q20" s="164"/>
      <c r="R20" s="164">
        <v>4.16</v>
      </c>
      <c r="S20" s="164"/>
      <c r="T20" s="164"/>
      <c r="U20" s="164"/>
      <c r="V20" s="164"/>
      <c r="W20" s="164"/>
      <c r="X20" s="165"/>
      <c r="Y20" s="164"/>
      <c r="Z20" s="164"/>
      <c r="AA20" s="164"/>
      <c r="AB20" s="164"/>
      <c r="AC20" s="164"/>
      <c r="AD20" s="164"/>
      <c r="AE20" s="164"/>
      <c r="AF20" s="164"/>
      <c r="AG20" s="166">
        <f t="shared" si="29"/>
        <v>4567308</v>
      </c>
      <c r="AH20" s="166">
        <f>ROUND(MAX((G20+I20)*M20/26*R20,(H20+I20)*M20/26*R20,G20/26*R20*150%,H20/26*R20*150%)*BR20,0)</f>
        <v>2880000</v>
      </c>
      <c r="AI20" s="166">
        <f t="shared" si="4"/>
        <v>0</v>
      </c>
      <c r="AJ20" s="166">
        <f t="shared" si="15"/>
        <v>0</v>
      </c>
      <c r="AK20" s="166">
        <f t="shared" si="16"/>
        <v>0</v>
      </c>
      <c r="AL20" s="166">
        <f t="shared" si="17"/>
        <v>0</v>
      </c>
      <c r="AM20" s="166">
        <f t="shared" si="30"/>
        <v>0</v>
      </c>
      <c r="AN20" s="166">
        <f t="shared" si="31"/>
        <v>0</v>
      </c>
      <c r="AO20" s="167">
        <f t="shared" si="32"/>
        <v>0</v>
      </c>
      <c r="AP20" s="166">
        <f t="shared" si="8"/>
        <v>0</v>
      </c>
      <c r="AQ20" s="166">
        <f t="shared" si="9"/>
        <v>0</v>
      </c>
      <c r="AR20" s="166">
        <f t="shared" si="33"/>
        <v>0</v>
      </c>
      <c r="AS20" s="167">
        <f t="shared" si="11"/>
        <v>12740385</v>
      </c>
      <c r="AT20" s="166"/>
      <c r="AU20" s="166">
        <f t="shared" ref="AU20:AU21" si="91">ROUND(SUM(AG20:AT20),0)</f>
        <v>20187693</v>
      </c>
      <c r="AV20" s="166"/>
      <c r="AW20" s="166"/>
      <c r="AX20" s="166"/>
      <c r="AY20" s="166">
        <v>9819677</v>
      </c>
      <c r="AZ20" s="166">
        <f t="shared" si="34"/>
        <v>10368016</v>
      </c>
      <c r="BA20" s="168"/>
      <c r="BB20" s="168"/>
      <c r="BC20" s="168"/>
      <c r="BD20" s="166">
        <f t="shared" si="35"/>
        <v>0</v>
      </c>
      <c r="BE20" s="166">
        <v>0</v>
      </c>
      <c r="BF20" s="169"/>
      <c r="BG20" s="166">
        <f t="shared" si="36"/>
        <v>230000</v>
      </c>
      <c r="BH20" s="166"/>
      <c r="BI20" s="159">
        <f t="shared" si="37"/>
        <v>0</v>
      </c>
      <c r="BJ20" s="166"/>
      <c r="BK20" s="166"/>
      <c r="BL20" s="166">
        <f t="shared" si="38"/>
        <v>230000</v>
      </c>
      <c r="BM20" s="166">
        <f t="shared" si="39"/>
        <v>10138016</v>
      </c>
      <c r="BN20" s="166">
        <f t="shared" si="19"/>
        <v>0</v>
      </c>
      <c r="BO20" s="161">
        <v>1</v>
      </c>
      <c r="BP20" s="166"/>
      <c r="BQ20" s="144" t="str">
        <f t="shared" ref="BQ20:BQ21" si="92">IF(AND(D20="QTNV CL",CT20&gt;=11000000),"Lương tháng",IF(CT20&gt;=18000000,"Lương tháng",0))</f>
        <v>Lương tháng</v>
      </c>
      <c r="BR20" s="144">
        <v>1</v>
      </c>
      <c r="BS20" s="161">
        <v>0</v>
      </c>
      <c r="BT20" s="159">
        <f t="shared" ref="BT20:BT21" si="93">IF(BS20="M1",13000,IF(BS20="M2",20000,IF(BS20="M3",26000,IF(BS20="M4",32000,0))))</f>
        <v>0</v>
      </c>
      <c r="BU20" s="170" t="str">
        <f t="shared" si="43"/>
        <v>Trừ tiền</v>
      </c>
      <c r="BV20" s="166"/>
      <c r="BW20" s="166"/>
      <c r="BX20" s="166"/>
      <c r="BY20" s="166"/>
      <c r="BZ20" s="166">
        <f t="shared" ref="BZ20:BZ21" si="94">AU20+SUM(BV20:BY20)-AL20-AP20-AQ20-SUM(CF20:CH20)</f>
        <v>20187693</v>
      </c>
      <c r="CA20" s="171">
        <v>2</v>
      </c>
      <c r="CB20" s="166">
        <f t="shared" ref="CB20:CB21" si="95">CA20*4400000</f>
        <v>8800000</v>
      </c>
      <c r="CC20" s="166">
        <v>11000000</v>
      </c>
      <c r="CD20" s="166">
        <f t="shared" ref="CD20:CD21" si="96">CB20+CC20</f>
        <v>19800000</v>
      </c>
      <c r="CE20" s="166">
        <f t="shared" ref="CE20:CE21" si="97">BZ20-SUM(CJ20:CK20)-CI20-BD20-CD20</f>
        <v>-111057</v>
      </c>
      <c r="CF20" s="164"/>
      <c r="CG20" s="166"/>
      <c r="CH20" s="164"/>
      <c r="CI20" s="245"/>
      <c r="CJ20" s="245"/>
      <c r="CK20" s="144">
        <v>498750</v>
      </c>
      <c r="CL20" s="172">
        <v>18000000</v>
      </c>
      <c r="CM20" s="172"/>
      <c r="CN20" s="172">
        <v>0</v>
      </c>
      <c r="CO20" s="172">
        <v>0</v>
      </c>
      <c r="CP20" s="172"/>
      <c r="CQ20" s="159">
        <f t="shared" ref="CQ20:CQ21" si="98">SUM(CM20:CP20)</f>
        <v>0</v>
      </c>
      <c r="CR20" s="173">
        <f t="shared" ref="CR20:CR21" si="99">CL20+CQ20</f>
        <v>18000000</v>
      </c>
      <c r="CS20" s="245"/>
      <c r="CT20" s="172">
        <f t="shared" ref="CT20:CT21" si="100">CL20</f>
        <v>18000000</v>
      </c>
      <c r="CU20" s="172">
        <f t="shared" ref="CU20:CU21" si="101">CM20</f>
        <v>0</v>
      </c>
      <c r="CV20" s="159">
        <f t="shared" ref="CV20:CV21" si="102">CN20</f>
        <v>0</v>
      </c>
      <c r="CW20" s="159">
        <f t="shared" ref="CW20:CW21" si="103">CO20</f>
        <v>0</v>
      </c>
      <c r="CX20" s="159">
        <f t="shared" ref="CX20:CX21" si="104">CP20</f>
        <v>0</v>
      </c>
      <c r="CY20" s="159">
        <f t="shared" ref="CY20:CY21" si="105">SUM(CU20:CX20)</f>
        <v>0</v>
      </c>
      <c r="CZ20" s="173">
        <f t="shared" ref="CZ20:CZ21" si="106">CT20+CY20</f>
        <v>18000000</v>
      </c>
      <c r="DA20" s="173"/>
      <c r="DB20" s="173"/>
      <c r="DC20" s="174"/>
      <c r="DD20" s="434"/>
      <c r="DE20" s="175"/>
      <c r="DF20" s="175"/>
      <c r="DG20" s="175"/>
      <c r="DH20" s="175"/>
      <c r="DI20" s="175"/>
      <c r="DJ20" s="527" t="s">
        <v>2456</v>
      </c>
    </row>
    <row r="21" spans="1:114" ht="34.35" customHeight="1">
      <c r="A21" s="155">
        <f>SUBTOTAL(3,$C$11:C21)</f>
        <v>7</v>
      </c>
      <c r="B21" s="528"/>
      <c r="C21" s="144" t="s">
        <v>2463</v>
      </c>
      <c r="D21" s="156" t="s">
        <v>101</v>
      </c>
      <c r="E21" s="157" t="str">
        <f t="shared" si="85"/>
        <v>B2</v>
      </c>
      <c r="F21" s="158">
        <v>45721</v>
      </c>
      <c r="G21" s="159">
        <v>4750000</v>
      </c>
      <c r="H21" s="159"/>
      <c r="I21" s="160">
        <f t="shared" si="86"/>
        <v>9250000</v>
      </c>
      <c r="J21" s="160">
        <f t="shared" si="87"/>
        <v>0</v>
      </c>
      <c r="K21" s="161">
        <f t="shared" si="88"/>
        <v>9250000</v>
      </c>
      <c r="L21" s="161">
        <f t="shared" si="89"/>
        <v>14000000</v>
      </c>
      <c r="M21" s="162">
        <v>1</v>
      </c>
      <c r="N21" s="163">
        <f t="shared" si="90"/>
        <v>3640000</v>
      </c>
      <c r="O21" s="163">
        <v>0</v>
      </c>
      <c r="P21" s="164">
        <v>25</v>
      </c>
      <c r="Q21" s="164"/>
      <c r="R21" s="164"/>
      <c r="S21" s="164">
        <v>0</v>
      </c>
      <c r="T21" s="164"/>
      <c r="U21" s="164"/>
      <c r="V21" s="164"/>
      <c r="W21" s="164"/>
      <c r="X21" s="165"/>
      <c r="Y21" s="164"/>
      <c r="Z21" s="164"/>
      <c r="AA21" s="164"/>
      <c r="AB21" s="164"/>
      <c r="AC21" s="164"/>
      <c r="AD21" s="164">
        <v>0</v>
      </c>
      <c r="AE21" s="164">
        <v>0</v>
      </c>
      <c r="AF21" s="164"/>
      <c r="AG21" s="166">
        <f t="shared" si="29"/>
        <v>4567308</v>
      </c>
      <c r="AH21" s="166">
        <f t="shared" si="3"/>
        <v>0</v>
      </c>
      <c r="AI21" s="166">
        <f t="shared" si="4"/>
        <v>0</v>
      </c>
      <c r="AJ21" s="166">
        <f t="shared" si="15"/>
        <v>0</v>
      </c>
      <c r="AK21" s="166">
        <f t="shared" si="16"/>
        <v>0</v>
      </c>
      <c r="AL21" s="166">
        <f t="shared" si="17"/>
        <v>0</v>
      </c>
      <c r="AM21" s="166">
        <f t="shared" si="30"/>
        <v>0</v>
      </c>
      <c r="AN21" s="166">
        <f t="shared" si="31"/>
        <v>0</v>
      </c>
      <c r="AO21" s="167">
        <f t="shared" si="32"/>
        <v>0</v>
      </c>
      <c r="AP21" s="166">
        <f t="shared" si="8"/>
        <v>0</v>
      </c>
      <c r="AQ21" s="166">
        <f t="shared" si="9"/>
        <v>0</v>
      </c>
      <c r="AR21" s="166">
        <f t="shared" si="33"/>
        <v>0</v>
      </c>
      <c r="AS21" s="167">
        <f t="shared" si="11"/>
        <v>8894231</v>
      </c>
      <c r="AT21" s="166"/>
      <c r="AU21" s="166">
        <f t="shared" si="91"/>
        <v>13461539</v>
      </c>
      <c r="AV21" s="166"/>
      <c r="AW21" s="166"/>
      <c r="AX21" s="166"/>
      <c r="AY21" s="166">
        <v>5720000</v>
      </c>
      <c r="AZ21" s="166">
        <f t="shared" si="34"/>
        <v>7741539</v>
      </c>
      <c r="BA21" s="168"/>
      <c r="BB21" s="168"/>
      <c r="BC21" s="168"/>
      <c r="BD21" s="166">
        <f t="shared" si="35"/>
        <v>0</v>
      </c>
      <c r="BE21" s="166">
        <v>0</v>
      </c>
      <c r="BF21" s="169"/>
      <c r="BG21" s="166">
        <f t="shared" si="36"/>
        <v>230000</v>
      </c>
      <c r="BH21" s="166"/>
      <c r="BI21" s="159">
        <f t="shared" si="37"/>
        <v>98139</v>
      </c>
      <c r="BJ21" s="166"/>
      <c r="BK21" s="166"/>
      <c r="BL21" s="166">
        <f t="shared" si="38"/>
        <v>328139</v>
      </c>
      <c r="BM21" s="166">
        <f t="shared" si="39"/>
        <v>7413400</v>
      </c>
      <c r="BN21" s="166">
        <f t="shared" si="19"/>
        <v>0</v>
      </c>
      <c r="BO21" s="161">
        <v>1</v>
      </c>
      <c r="BP21" s="166"/>
      <c r="BQ21" s="144">
        <f t="shared" si="92"/>
        <v>0</v>
      </c>
      <c r="BR21" s="144">
        <f t="shared" ref="BR21" si="107">IF(BQ21="Lương tháng",0,1)</f>
        <v>1</v>
      </c>
      <c r="BS21" s="161">
        <v>0</v>
      </c>
      <c r="BT21" s="159">
        <f t="shared" si="93"/>
        <v>0</v>
      </c>
      <c r="BU21" s="170" t="str">
        <f t="shared" si="43"/>
        <v>Trừ tiền</v>
      </c>
      <c r="BV21" s="166"/>
      <c r="BW21" s="166"/>
      <c r="BX21" s="166"/>
      <c r="BY21" s="166"/>
      <c r="BZ21" s="166">
        <f t="shared" si="94"/>
        <v>13461539</v>
      </c>
      <c r="CA21" s="171"/>
      <c r="CB21" s="166">
        <f t="shared" si="95"/>
        <v>0</v>
      </c>
      <c r="CC21" s="166">
        <v>11000000</v>
      </c>
      <c r="CD21" s="166">
        <f t="shared" si="96"/>
        <v>11000000</v>
      </c>
      <c r="CE21" s="166">
        <f t="shared" si="97"/>
        <v>1962789</v>
      </c>
      <c r="CF21" s="164"/>
      <c r="CG21" s="166"/>
      <c r="CH21" s="164"/>
      <c r="CI21" s="245"/>
      <c r="CJ21" s="245"/>
      <c r="CK21" s="144">
        <v>498750</v>
      </c>
      <c r="CL21" s="172">
        <v>14000000</v>
      </c>
      <c r="CM21" s="172"/>
      <c r="CN21" s="172">
        <v>0</v>
      </c>
      <c r="CO21" s="172">
        <v>0</v>
      </c>
      <c r="CP21" s="172"/>
      <c r="CQ21" s="159">
        <f t="shared" si="98"/>
        <v>0</v>
      </c>
      <c r="CR21" s="173">
        <f t="shared" si="99"/>
        <v>14000000</v>
      </c>
      <c r="CS21" s="245"/>
      <c r="CT21" s="172">
        <f t="shared" si="100"/>
        <v>14000000</v>
      </c>
      <c r="CU21" s="172">
        <f t="shared" si="101"/>
        <v>0</v>
      </c>
      <c r="CV21" s="159">
        <f t="shared" si="102"/>
        <v>0</v>
      </c>
      <c r="CW21" s="159">
        <f t="shared" si="103"/>
        <v>0</v>
      </c>
      <c r="CX21" s="159">
        <f t="shared" si="104"/>
        <v>0</v>
      </c>
      <c r="CY21" s="159">
        <f t="shared" si="105"/>
        <v>0</v>
      </c>
      <c r="CZ21" s="173">
        <f t="shared" si="106"/>
        <v>14000000</v>
      </c>
      <c r="DA21" s="173"/>
      <c r="DB21" s="173"/>
      <c r="DC21" s="174"/>
      <c r="DD21" s="434"/>
      <c r="DE21" s="175"/>
      <c r="DF21" s="175"/>
      <c r="DG21" s="175"/>
      <c r="DH21" s="175"/>
      <c r="DI21" s="175"/>
      <c r="DJ21" s="527" t="s">
        <v>2457</v>
      </c>
    </row>
    <row r="22" spans="1:114" ht="34.35" customHeight="1">
      <c r="A22" s="280" t="s">
        <v>1026</v>
      </c>
      <c r="B22" s="279" t="str">
        <f>"Suất ăn công nghiệp: " &amp;"["&amp;COUNT(A23:A23)&amp; "]"</f>
        <v>Suất ăn công nghiệp: [1]</v>
      </c>
      <c r="C22" s="279"/>
      <c r="D22" s="280"/>
      <c r="E22" s="280"/>
      <c r="F22" s="280"/>
      <c r="G22" s="281">
        <f t="shared" ref="G22:BR22" si="108">SUM(G23:G23)</f>
        <v>4090000</v>
      </c>
      <c r="H22" s="281">
        <f t="shared" si="108"/>
        <v>0</v>
      </c>
      <c r="I22" s="281">
        <f t="shared" si="108"/>
        <v>2410000</v>
      </c>
      <c r="J22" s="281">
        <f t="shared" si="108"/>
        <v>0</v>
      </c>
      <c r="K22" s="281">
        <f t="shared" si="108"/>
        <v>2410000</v>
      </c>
      <c r="L22" s="281">
        <f t="shared" si="108"/>
        <v>6500000</v>
      </c>
      <c r="M22" s="281"/>
      <c r="N22" s="281">
        <f t="shared" si="108"/>
        <v>3640000</v>
      </c>
      <c r="O22" s="281">
        <f t="shared" si="108"/>
        <v>0</v>
      </c>
      <c r="P22" s="282">
        <f t="shared" si="108"/>
        <v>25</v>
      </c>
      <c r="Q22" s="282">
        <f t="shared" si="108"/>
        <v>0</v>
      </c>
      <c r="R22" s="282">
        <f t="shared" si="108"/>
        <v>0</v>
      </c>
      <c r="S22" s="282">
        <f t="shared" si="108"/>
        <v>0</v>
      </c>
      <c r="T22" s="282">
        <f t="shared" si="108"/>
        <v>0</v>
      </c>
      <c r="U22" s="282">
        <f t="shared" si="108"/>
        <v>0</v>
      </c>
      <c r="V22" s="282">
        <f t="shared" si="108"/>
        <v>0</v>
      </c>
      <c r="W22" s="282">
        <f t="shared" si="108"/>
        <v>0</v>
      </c>
      <c r="X22" s="282">
        <f t="shared" si="108"/>
        <v>0</v>
      </c>
      <c r="Y22" s="282">
        <f t="shared" si="108"/>
        <v>0</v>
      </c>
      <c r="Z22" s="282">
        <f t="shared" si="108"/>
        <v>0</v>
      </c>
      <c r="AA22" s="282">
        <f t="shared" si="108"/>
        <v>0</v>
      </c>
      <c r="AB22" s="282">
        <f t="shared" si="108"/>
        <v>0</v>
      </c>
      <c r="AC22" s="282">
        <f t="shared" si="108"/>
        <v>0</v>
      </c>
      <c r="AD22" s="282">
        <f t="shared" si="108"/>
        <v>0</v>
      </c>
      <c r="AE22" s="282">
        <f t="shared" si="108"/>
        <v>0</v>
      </c>
      <c r="AF22" s="282">
        <f t="shared" si="108"/>
        <v>0</v>
      </c>
      <c r="AG22" s="281">
        <f t="shared" si="108"/>
        <v>3932692</v>
      </c>
      <c r="AH22" s="281">
        <f t="shared" si="108"/>
        <v>0</v>
      </c>
      <c r="AI22" s="281">
        <f t="shared" si="108"/>
        <v>0</v>
      </c>
      <c r="AJ22" s="281">
        <f t="shared" si="108"/>
        <v>0</v>
      </c>
      <c r="AK22" s="281">
        <f t="shared" si="108"/>
        <v>0</v>
      </c>
      <c r="AL22" s="281">
        <f t="shared" si="108"/>
        <v>0</v>
      </c>
      <c r="AM22" s="281">
        <f t="shared" si="108"/>
        <v>0</v>
      </c>
      <c r="AN22" s="281">
        <f t="shared" si="108"/>
        <v>0</v>
      </c>
      <c r="AO22" s="281">
        <f t="shared" si="108"/>
        <v>0</v>
      </c>
      <c r="AP22" s="281">
        <f t="shared" si="108"/>
        <v>0</v>
      </c>
      <c r="AQ22" s="281">
        <f t="shared" si="108"/>
        <v>0</v>
      </c>
      <c r="AR22" s="281">
        <f t="shared" si="108"/>
        <v>0</v>
      </c>
      <c r="AS22" s="281">
        <f t="shared" si="108"/>
        <v>2317308</v>
      </c>
      <c r="AT22" s="281">
        <f t="shared" si="108"/>
        <v>0</v>
      </c>
      <c r="AU22" s="281">
        <f t="shared" si="108"/>
        <v>6250000</v>
      </c>
      <c r="AV22" s="281">
        <f t="shared" si="108"/>
        <v>0</v>
      </c>
      <c r="AW22" s="281">
        <f t="shared" si="108"/>
        <v>0</v>
      </c>
      <c r="AX22" s="281">
        <f t="shared" si="108"/>
        <v>0</v>
      </c>
      <c r="AY22" s="281">
        <f t="shared" si="108"/>
        <v>2000000</v>
      </c>
      <c r="AZ22" s="281">
        <f t="shared" si="108"/>
        <v>4250000</v>
      </c>
      <c r="BA22" s="281">
        <f t="shared" si="108"/>
        <v>0</v>
      </c>
      <c r="BB22" s="281">
        <f t="shared" si="108"/>
        <v>0</v>
      </c>
      <c r="BC22" s="281">
        <f t="shared" si="108"/>
        <v>0</v>
      </c>
      <c r="BD22" s="281">
        <f t="shared" si="108"/>
        <v>0</v>
      </c>
      <c r="BE22" s="281">
        <f t="shared" si="108"/>
        <v>0</v>
      </c>
      <c r="BF22" s="281">
        <f t="shared" si="108"/>
        <v>0</v>
      </c>
      <c r="BG22" s="281">
        <f t="shared" si="108"/>
        <v>0</v>
      </c>
      <c r="BH22" s="281">
        <f t="shared" si="108"/>
        <v>0</v>
      </c>
      <c r="BI22" s="281">
        <f t="shared" si="108"/>
        <v>0</v>
      </c>
      <c r="BJ22" s="281">
        <f t="shared" si="108"/>
        <v>0</v>
      </c>
      <c r="BK22" s="281">
        <f t="shared" si="108"/>
        <v>0</v>
      </c>
      <c r="BL22" s="281">
        <f t="shared" si="108"/>
        <v>0</v>
      </c>
      <c r="BM22" s="281">
        <f t="shared" si="108"/>
        <v>4250000</v>
      </c>
      <c r="BN22" s="281">
        <f t="shared" si="108"/>
        <v>0</v>
      </c>
      <c r="BO22" s="281">
        <f t="shared" si="108"/>
        <v>1</v>
      </c>
      <c r="BP22" s="281">
        <f t="shared" si="108"/>
        <v>0</v>
      </c>
      <c r="BQ22" s="281">
        <f t="shared" si="108"/>
        <v>0</v>
      </c>
      <c r="BR22" s="281">
        <f t="shared" si="108"/>
        <v>1</v>
      </c>
      <c r="BS22" s="281">
        <f t="shared" ref="BS22:CZ22" si="109">SUM(BS23:BS23)</f>
        <v>0</v>
      </c>
      <c r="BT22" s="281">
        <f t="shared" si="109"/>
        <v>0</v>
      </c>
      <c r="BU22" s="281">
        <f t="shared" si="109"/>
        <v>0</v>
      </c>
      <c r="BV22" s="281">
        <f t="shared" si="109"/>
        <v>0</v>
      </c>
      <c r="BW22" s="281">
        <f t="shared" si="109"/>
        <v>0</v>
      </c>
      <c r="BX22" s="281">
        <f t="shared" si="109"/>
        <v>0</v>
      </c>
      <c r="BY22" s="281">
        <f t="shared" si="109"/>
        <v>0</v>
      </c>
      <c r="BZ22" s="281">
        <f t="shared" si="109"/>
        <v>6250000</v>
      </c>
      <c r="CA22" s="281">
        <f t="shared" si="109"/>
        <v>0</v>
      </c>
      <c r="CB22" s="281">
        <f t="shared" si="109"/>
        <v>0</v>
      </c>
      <c r="CC22" s="281">
        <f t="shared" si="109"/>
        <v>11000000</v>
      </c>
      <c r="CD22" s="281">
        <f t="shared" si="109"/>
        <v>11000000</v>
      </c>
      <c r="CE22" s="281">
        <f t="shared" si="109"/>
        <v>-5179450</v>
      </c>
      <c r="CF22" s="281">
        <f t="shared" si="109"/>
        <v>0</v>
      </c>
      <c r="CG22" s="281">
        <f t="shared" si="109"/>
        <v>0</v>
      </c>
      <c r="CH22" s="281">
        <f t="shared" si="109"/>
        <v>0</v>
      </c>
      <c r="CI22" s="281">
        <f t="shared" si="109"/>
        <v>0</v>
      </c>
      <c r="CJ22" s="281">
        <f t="shared" si="109"/>
        <v>0</v>
      </c>
      <c r="CK22" s="281">
        <f t="shared" si="109"/>
        <v>429450</v>
      </c>
      <c r="CL22" s="281">
        <f t="shared" si="109"/>
        <v>6500000</v>
      </c>
      <c r="CM22" s="281">
        <f t="shared" si="109"/>
        <v>0</v>
      </c>
      <c r="CN22" s="281">
        <f t="shared" si="109"/>
        <v>0</v>
      </c>
      <c r="CO22" s="281">
        <f t="shared" si="109"/>
        <v>0</v>
      </c>
      <c r="CP22" s="281">
        <f t="shared" si="109"/>
        <v>0</v>
      </c>
      <c r="CQ22" s="281">
        <f t="shared" si="109"/>
        <v>0</v>
      </c>
      <c r="CR22" s="281">
        <f t="shared" si="109"/>
        <v>6500000</v>
      </c>
      <c r="CS22" s="281">
        <f t="shared" si="109"/>
        <v>0</v>
      </c>
      <c r="CT22" s="281">
        <f t="shared" si="109"/>
        <v>6500000</v>
      </c>
      <c r="CU22" s="281">
        <f t="shared" si="109"/>
        <v>0</v>
      </c>
      <c r="CV22" s="281">
        <f t="shared" si="109"/>
        <v>0</v>
      </c>
      <c r="CW22" s="281">
        <f t="shared" si="109"/>
        <v>0</v>
      </c>
      <c r="CX22" s="281">
        <f t="shared" si="109"/>
        <v>0</v>
      </c>
      <c r="CY22" s="281">
        <f t="shared" si="109"/>
        <v>0</v>
      </c>
      <c r="CZ22" s="281">
        <f t="shared" si="109"/>
        <v>6500000</v>
      </c>
      <c r="DA22" s="281">
        <f t="shared" ref="DA22:DC22" si="110">SUM(DA23:DA23)</f>
        <v>0</v>
      </c>
      <c r="DB22" s="281">
        <f t="shared" si="110"/>
        <v>0</v>
      </c>
      <c r="DC22" s="174">
        <f t="shared" si="110"/>
        <v>0</v>
      </c>
      <c r="DD22" s="281"/>
      <c r="DE22" s="244"/>
      <c r="DF22" s="360"/>
      <c r="DG22" s="360"/>
      <c r="DH22" s="360"/>
      <c r="DI22" s="360"/>
      <c r="DJ22" s="360"/>
    </row>
    <row r="23" spans="1:114" ht="34.35" customHeight="1">
      <c r="A23" s="155">
        <f>SUBTOTAL(3,$C$11:C23)</f>
        <v>7</v>
      </c>
      <c r="B23" s="145"/>
      <c r="C23" s="144"/>
      <c r="D23" s="156" t="s">
        <v>101</v>
      </c>
      <c r="E23" s="157" t="str">
        <f>IF(CL23&gt;=400000000,"A1",IF(CL23&gt;=300000000,"A2",IF(CL23&gt;=240000000,"A3",IF(CL23&gt;=180000000,"A4",IF(CL23&gt;=120000000,"A5",IF(CL23&gt;=80000000,"A6",IF(CL23&gt;=40000000,"A7",IF(CL23&gt;=25000000,"B1",IF(CL23&gt;=12000000,"B2","B3")))))))))</f>
        <v>B3</v>
      </c>
      <c r="F23" s="158">
        <v>44256</v>
      </c>
      <c r="G23" s="159">
        <v>4090000</v>
      </c>
      <c r="H23" s="159"/>
      <c r="I23" s="160">
        <f>IF(G23&gt;0,CT23-G23,CT23-H23)</f>
        <v>2410000</v>
      </c>
      <c r="J23" s="160">
        <f>CY23</f>
        <v>0</v>
      </c>
      <c r="K23" s="161">
        <f>SUM(I23:J23)</f>
        <v>2410000</v>
      </c>
      <c r="L23" s="161">
        <f>IF(G23&gt;0,G23+K23,H23+K23)</f>
        <v>6500000</v>
      </c>
      <c r="M23" s="162">
        <v>1</v>
      </c>
      <c r="N23" s="163">
        <f>ROUND(MAX(G23*70%,H23*70%,3640000),0)</f>
        <v>3640000</v>
      </c>
      <c r="O23" s="163">
        <v>0</v>
      </c>
      <c r="P23" s="164">
        <v>25</v>
      </c>
      <c r="Q23" s="164"/>
      <c r="R23" s="164"/>
      <c r="S23" s="164"/>
      <c r="T23" s="164"/>
      <c r="U23" s="164"/>
      <c r="V23" s="164"/>
      <c r="W23" s="164"/>
      <c r="X23" s="165"/>
      <c r="Y23" s="164"/>
      <c r="Z23" s="164"/>
      <c r="AA23" s="164"/>
      <c r="AB23" s="164"/>
      <c r="AC23" s="164"/>
      <c r="AD23" s="164"/>
      <c r="AE23" s="164"/>
      <c r="AF23" s="164"/>
      <c r="AG23" s="166">
        <f>MAX(ROUND(IF(P23=0,0,IF(AND(BQ23="Lương tháng",(AB23+AC23)=0),MAX(G23/26*P23*M23,H23/26*P23*M23),IF(BQ23="Lương tháng",MAX((G23-G23/26*($CJ$6-P23))*M23,(H23-H23/26*($CJ$6-P23))*M23),MAX(G23/26*P23*M23,H23/26*P23*M23)))),0),0)</f>
        <v>3932692</v>
      </c>
      <c r="AH23" s="166">
        <f t="shared" si="3"/>
        <v>0</v>
      </c>
      <c r="AI23" s="166">
        <f t="shared" si="4"/>
        <v>0</v>
      </c>
      <c r="AJ23" s="166">
        <f t="shared" si="15"/>
        <v>0</v>
      </c>
      <c r="AK23" s="166">
        <f t="shared" si="16"/>
        <v>0</v>
      </c>
      <c r="AL23" s="166">
        <f t="shared" si="17"/>
        <v>0</v>
      </c>
      <c r="AM23" s="166">
        <f>ROUND((G23+50%*I23)/26*X23,0)</f>
        <v>0</v>
      </c>
      <c r="AN23" s="166">
        <f>ROUND(N23/26*Y23+O23/26*Z23+MAX(G23/26*AA23,H23/26*AA23),0)</f>
        <v>0</v>
      </c>
      <c r="AO23" s="167">
        <f>ROUND(IF(BQ23="Lương tháng",L23/26*AC23,L23/26*AC23+L23/26*AB23),0)</f>
        <v>0</v>
      </c>
      <c r="AP23" s="166">
        <f t="shared" si="8"/>
        <v>0</v>
      </c>
      <c r="AQ23" s="166">
        <f t="shared" si="9"/>
        <v>0</v>
      </c>
      <c r="AR23" s="166">
        <f t="shared" ref="AR23" si="111">ROUND((G23+I23)/26*AF23,0)</f>
        <v>0</v>
      </c>
      <c r="AS23" s="167">
        <f t="shared" si="11"/>
        <v>2317308</v>
      </c>
      <c r="AT23" s="166"/>
      <c r="AU23" s="166">
        <f>ROUND(SUM(AG23:AT23),0)</f>
        <v>6250000</v>
      </c>
      <c r="AV23" s="166"/>
      <c r="AW23" s="166"/>
      <c r="AX23" s="166"/>
      <c r="AY23" s="166">
        <v>2000000</v>
      </c>
      <c r="AZ23" s="166">
        <f>ROUND(SUM(AU23:AX23)-AY23,0)</f>
        <v>4250000</v>
      </c>
      <c r="BA23" s="168"/>
      <c r="BB23" s="168"/>
      <c r="BC23" s="168"/>
      <c r="BD23" s="166">
        <f t="shared" ref="BD23" si="112">SUM(BA23:BC23)</f>
        <v>0</v>
      </c>
      <c r="BE23" s="166">
        <v>0</v>
      </c>
      <c r="BF23" s="169"/>
      <c r="BG23" s="166">
        <f t="shared" ref="BG23" si="113">IF(BU23="Xem lại",0,IF(CL23&lt;11000000,5000,IF(AND(CL23&gt;=11000000,CL23&lt;25000000),10000,IF(AND(CL23&gt;=25000000,CL23&lt;40000000),15000,IF(AND(CL23&gt;=40000000,CL23&lt;120000000),20000,IF(AND(CL23&gt;=120000000,CL23&lt;240000000),25000,30000)))))*$BG$9)</f>
        <v>0</v>
      </c>
      <c r="BH23" s="166"/>
      <c r="BI23" s="159">
        <f>IF(CE23&gt;0,ROUND(IF(CE23&gt;=80000000,CE23*35%-9850000,IF(CE23&gt;=52000000,CE23*30%-5850000,IF(CE23&gt;=32000000,CE23*25%-3250000,IF(CE23&gt;=18000000,CE23*20%-1650000,IF(CE23&gt;=10000000,CE23*15%-750000,IF(CE23&gt;5000000,CE23*10%-250000,CE23*5%)))))),0),0)</f>
        <v>0</v>
      </c>
      <c r="BJ23" s="166"/>
      <c r="BK23" s="166"/>
      <c r="BL23" s="166">
        <f>ROUND(SUM(BD23:BK23),0)</f>
        <v>0</v>
      </c>
      <c r="BM23" s="166">
        <f>ROUND(IF(AZ23&gt;BL23,AZ23-BL23,0),0)</f>
        <v>4250000</v>
      </c>
      <c r="BN23" s="166">
        <f t="shared" si="19"/>
        <v>0</v>
      </c>
      <c r="BO23" s="161">
        <v>1</v>
      </c>
      <c r="BP23" s="166" t="s">
        <v>1066</v>
      </c>
      <c r="BQ23" s="144">
        <f>IF(AND(D23="QTNV CL",CT23&gt;=11000000),"Lương tháng",IF(CT23&gt;=18000000,"Lương tháng",0))</f>
        <v>0</v>
      </c>
      <c r="BR23" s="144">
        <f>IF(BQ23="Lương tháng",0,1)</f>
        <v>1</v>
      </c>
      <c r="BS23" s="161">
        <v>0</v>
      </c>
      <c r="BT23" s="159">
        <f>IF(BS23="M1",13000,IF(BS23="M2",20000,IF(BS23="M3",26000,IF(BS23="M4",32000,0))))</f>
        <v>0</v>
      </c>
      <c r="BU23" s="170" t="s">
        <v>1173</v>
      </c>
      <c r="BV23" s="166">
        <v>0</v>
      </c>
      <c r="BW23" s="166"/>
      <c r="BX23" s="166"/>
      <c r="BY23" s="166"/>
      <c r="BZ23" s="166">
        <f>AU23+SUM(BV23:BY23)-AL23-AP23-AQ23-SUM(CF23:CH23)</f>
        <v>6250000</v>
      </c>
      <c r="CA23" s="171">
        <v>0</v>
      </c>
      <c r="CB23" s="166">
        <f>CA23*4400000</f>
        <v>0</v>
      </c>
      <c r="CC23" s="166">
        <v>11000000</v>
      </c>
      <c r="CD23" s="166">
        <f>CB23+CC23</f>
        <v>11000000</v>
      </c>
      <c r="CE23" s="166">
        <f>BZ23-SUM(CJ23:CK23)-CI23-BD23-CD23</f>
        <v>-5179450</v>
      </c>
      <c r="CF23" s="164"/>
      <c r="CG23" s="166"/>
      <c r="CH23" s="164"/>
      <c r="CI23" s="144"/>
      <c r="CJ23" s="144"/>
      <c r="CK23" s="144">
        <v>429450</v>
      </c>
      <c r="CL23" s="172">
        <v>6500000</v>
      </c>
      <c r="CM23" s="172">
        <v>0</v>
      </c>
      <c r="CN23" s="172">
        <v>0</v>
      </c>
      <c r="CO23" s="172">
        <v>0</v>
      </c>
      <c r="CP23" s="172"/>
      <c r="CQ23" s="159">
        <f>SUM(CM23:CP23)</f>
        <v>0</v>
      </c>
      <c r="CR23" s="173">
        <f>CL23+CQ23</f>
        <v>6500000</v>
      </c>
      <c r="CS23" s="176"/>
      <c r="CT23" s="172">
        <f t="shared" ref="CT23:CX23" si="114">CL23</f>
        <v>6500000</v>
      </c>
      <c r="CU23" s="172">
        <f t="shared" si="114"/>
        <v>0</v>
      </c>
      <c r="CV23" s="159">
        <f t="shared" si="114"/>
        <v>0</v>
      </c>
      <c r="CW23" s="159">
        <f t="shared" si="114"/>
        <v>0</v>
      </c>
      <c r="CX23" s="159">
        <f t="shared" si="114"/>
        <v>0</v>
      </c>
      <c r="CY23" s="159">
        <f>SUM(CU23:CX23)</f>
        <v>0</v>
      </c>
      <c r="CZ23" s="173">
        <f>CT23+CY23</f>
        <v>6500000</v>
      </c>
      <c r="DA23" s="173" t="s">
        <v>1604</v>
      </c>
      <c r="DB23" s="173" t="s">
        <v>1603</v>
      </c>
      <c r="DC23" s="174">
        <v>0</v>
      </c>
      <c r="DD23" s="434" t="s">
        <v>2249</v>
      </c>
      <c r="DE23" s="175"/>
      <c r="DF23" s="175"/>
      <c r="DG23" s="175"/>
      <c r="DH23" s="175" t="s">
        <v>1423</v>
      </c>
      <c r="DI23" s="175"/>
      <c r="DJ23" s="527" t="s">
        <v>2451</v>
      </c>
    </row>
    <row r="24" spans="1:114" s="487" customFormat="1" ht="20.25">
      <c r="A24" s="490"/>
      <c r="B24" s="491"/>
      <c r="C24" s="492"/>
      <c r="D24" s="493"/>
      <c r="E24" s="494"/>
      <c r="F24" s="494"/>
      <c r="G24" s="495"/>
      <c r="H24" s="496"/>
      <c r="I24" s="497"/>
      <c r="J24" s="497"/>
      <c r="K24" s="498"/>
      <c r="L24" s="497"/>
      <c r="M24" s="492"/>
      <c r="N24" s="499"/>
      <c r="O24" s="493">
        <v>0</v>
      </c>
      <c r="P24" s="500" t="e">
        <f>#REF!-#REF!</f>
        <v>#REF!</v>
      </c>
      <c r="Q24" s="501" t="e">
        <f>#REF!-#REF!</f>
        <v>#REF!</v>
      </c>
      <c r="R24" s="501" t="e">
        <f>#REF!-#REF!</f>
        <v>#REF!</v>
      </c>
      <c r="S24" s="501" t="e">
        <f>#REF!-#REF!</f>
        <v>#REF!</v>
      </c>
      <c r="T24" s="501" t="e">
        <f>#REF!-#REF!</f>
        <v>#REF!</v>
      </c>
      <c r="U24" s="501" t="e">
        <f>#REF!-#REF!</f>
        <v>#REF!</v>
      </c>
      <c r="V24" s="501" t="e">
        <f>#REF!-#REF!</f>
        <v>#REF!</v>
      </c>
      <c r="W24" s="501" t="e">
        <f>#REF!-#REF!</f>
        <v>#REF!</v>
      </c>
      <c r="X24" s="502" t="e">
        <f>#REF!-#REF!</f>
        <v>#REF!</v>
      </c>
      <c r="Y24" s="502"/>
      <c r="Z24" s="502"/>
      <c r="AA24" s="502" t="e">
        <f>#REF!-#REF!</f>
        <v>#REF!</v>
      </c>
      <c r="AB24" s="503" t="e">
        <f>#REF!-#REF!</f>
        <v>#REF!</v>
      </c>
      <c r="AC24" s="502" t="e">
        <f>#REF!-#REF!</f>
        <v>#REF!</v>
      </c>
      <c r="AD24" s="501" t="e">
        <f>#REF!-#REF!</f>
        <v>#REF!</v>
      </c>
      <c r="AE24" s="502"/>
      <c r="AF24" s="501"/>
      <c r="AG24" s="493"/>
      <c r="AH24" s="493"/>
      <c r="AI24" s="493"/>
      <c r="AJ24" s="504"/>
      <c r="AK24" s="504"/>
      <c r="AL24" s="504"/>
      <c r="AM24" s="504"/>
      <c r="AN24" s="504"/>
      <c r="AO24" s="504"/>
      <c r="AP24" s="504"/>
      <c r="AQ24" s="504"/>
      <c r="AR24" s="504"/>
      <c r="AS24" s="504"/>
      <c r="AT24" s="504"/>
      <c r="AU24" s="504"/>
      <c r="AV24" s="505"/>
      <c r="AW24" s="505"/>
      <c r="AX24" s="505"/>
      <c r="AY24" s="506">
        <v>2137505812</v>
      </c>
      <c r="AZ24" s="504" t="e">
        <f>#REF!-AY24</f>
        <v>#REF!</v>
      </c>
      <c r="BA24" s="504"/>
      <c r="BB24" s="504"/>
      <c r="BC24" s="504"/>
      <c r="BD24" s="504"/>
      <c r="BE24" s="504"/>
      <c r="BF24" s="504"/>
      <c r="BG24" s="504"/>
      <c r="BH24" s="504"/>
      <c r="BI24" s="504"/>
      <c r="BJ24" s="504"/>
      <c r="BK24" s="504"/>
      <c r="BL24" s="504"/>
      <c r="BM24" s="507"/>
      <c r="BN24" s="505"/>
      <c r="BO24" s="504"/>
      <c r="BP24" s="508"/>
      <c r="BQ24" s="508"/>
      <c r="BR24" s="508"/>
      <c r="BS24" s="508"/>
      <c r="BT24" s="505"/>
      <c r="BU24" s="509"/>
      <c r="BV24" s="508"/>
      <c r="BW24" s="508"/>
      <c r="BX24" s="510"/>
      <c r="BY24" s="507">
        <v>3631871000</v>
      </c>
      <c r="BZ24" s="504"/>
      <c r="CA24" s="504"/>
      <c r="CB24" s="504"/>
      <c r="CC24" s="504"/>
      <c r="CD24" s="504"/>
      <c r="CE24" s="504"/>
      <c r="CF24" s="511"/>
      <c r="CG24" s="511"/>
      <c r="CH24" s="511"/>
      <c r="CI24" s="512"/>
      <c r="CJ24" s="512"/>
      <c r="CK24" s="512"/>
      <c r="CL24" s="505"/>
      <c r="CM24" s="505"/>
      <c r="CN24" s="505"/>
      <c r="CO24" s="505"/>
      <c r="CP24" s="505"/>
      <c r="CQ24" s="505"/>
      <c r="CR24" s="505"/>
      <c r="CS24" s="505"/>
      <c r="CT24" s="505"/>
      <c r="CU24" s="505"/>
      <c r="CV24" s="505"/>
      <c r="CW24" s="505"/>
      <c r="CX24" s="505"/>
      <c r="CY24" s="505"/>
      <c r="CZ24" s="505"/>
      <c r="DA24" s="504"/>
      <c r="DB24" s="504"/>
      <c r="DC24" s="513"/>
      <c r="DD24" s="504"/>
      <c r="DE24" s="513"/>
      <c r="DF24" s="513"/>
      <c r="DG24" s="513"/>
      <c r="DH24" s="513"/>
      <c r="DI24" s="513"/>
      <c r="DJ24" s="519"/>
    </row>
    <row r="25" spans="1:114" ht="25.9" customHeight="1">
      <c r="A25" s="256"/>
      <c r="B25" s="257"/>
      <c r="C25" s="258"/>
      <c r="D25" s="258"/>
      <c r="E25" s="257"/>
      <c r="F25" s="257"/>
      <c r="G25" s="259"/>
      <c r="H25" s="259"/>
      <c r="I25" s="259"/>
      <c r="J25" s="259"/>
      <c r="K25" s="259"/>
      <c r="L25" s="259"/>
      <c r="M25" s="258"/>
      <c r="N25" s="260"/>
      <c r="O25" s="258"/>
      <c r="P25" s="261"/>
      <c r="Q25" s="261"/>
      <c r="R25" s="261"/>
      <c r="S25" s="261"/>
      <c r="T25" s="261"/>
      <c r="U25" s="261"/>
      <c r="V25" s="261"/>
      <c r="W25" s="261"/>
      <c r="X25" s="262"/>
      <c r="Y25" s="262"/>
      <c r="Z25" s="262"/>
      <c r="AA25" s="262"/>
      <c r="AB25" s="261"/>
      <c r="AC25" s="262"/>
      <c r="AD25" s="261"/>
      <c r="AE25" s="262"/>
      <c r="AF25" s="263"/>
      <c r="AG25" s="258"/>
      <c r="AH25" s="258"/>
      <c r="AI25" s="258"/>
      <c r="AJ25" s="264"/>
      <c r="AK25" s="264"/>
      <c r="AL25" s="264"/>
      <c r="AM25" s="264"/>
      <c r="AN25" s="264"/>
      <c r="AO25" s="264"/>
      <c r="AP25" s="264"/>
      <c r="AQ25" s="264"/>
      <c r="AR25" s="264"/>
      <c r="AS25" s="264"/>
      <c r="AT25" s="264"/>
      <c r="AU25" s="264"/>
      <c r="AV25" s="265"/>
      <c r="AW25" s="264"/>
      <c r="AX25" s="264"/>
      <c r="AY25" s="386"/>
      <c r="AZ25" s="264"/>
      <c r="BA25" s="264"/>
      <c r="BB25" s="264"/>
      <c r="BC25" s="264"/>
      <c r="BD25" s="264"/>
      <c r="BE25" s="264"/>
      <c r="BF25" s="215"/>
      <c r="BG25" s="215"/>
      <c r="BH25" s="215"/>
      <c r="BI25" s="215" t="s">
        <v>2445</v>
      </c>
      <c r="BJ25" s="215"/>
      <c r="BK25" s="266"/>
      <c r="BL25" s="266"/>
      <c r="BM25" s="215"/>
      <c r="BN25" s="264"/>
      <c r="BO25" s="264"/>
      <c r="BP25" s="264"/>
      <c r="BQ25" s="267"/>
      <c r="BR25" s="264"/>
      <c r="BS25" s="267"/>
      <c r="BT25" s="264"/>
      <c r="BU25" s="268"/>
      <c r="BV25" s="264"/>
      <c r="BW25" s="264"/>
      <c r="BX25" s="264"/>
      <c r="BY25" s="264"/>
      <c r="BZ25" s="264"/>
      <c r="CA25" s="264"/>
      <c r="CB25" s="264"/>
      <c r="CC25" s="264"/>
      <c r="CD25" s="264"/>
      <c r="CE25" s="264"/>
      <c r="CF25" s="269"/>
      <c r="CG25" s="269"/>
      <c r="CH25" s="269"/>
      <c r="CI25" s="270"/>
      <c r="CJ25" s="270"/>
      <c r="CK25" s="270"/>
      <c r="CL25" s="30"/>
      <c r="CM25" s="30"/>
      <c r="CN25" s="30"/>
      <c r="CO25" s="30"/>
      <c r="CP25" s="30"/>
      <c r="CQ25" s="30"/>
      <c r="CR25" s="30"/>
      <c r="CS25" s="30"/>
      <c r="CT25" s="30"/>
      <c r="CU25" s="30"/>
      <c r="CV25" s="30"/>
      <c r="CW25" s="30"/>
      <c r="CX25" s="30"/>
      <c r="CY25" s="30"/>
      <c r="CZ25" s="30"/>
      <c r="DA25" s="264"/>
      <c r="DB25" s="264"/>
      <c r="DC25" s="258"/>
      <c r="DD25" s="264"/>
      <c r="DE25" s="258"/>
      <c r="DF25" s="258"/>
      <c r="DG25" s="258"/>
      <c r="DH25" s="258"/>
      <c r="DI25" s="258"/>
      <c r="DJ25" s="520"/>
    </row>
    <row r="26" spans="1:114" ht="32.450000000000003" customHeight="1">
      <c r="A26" s="226"/>
      <c r="B26" s="226"/>
      <c r="C26" s="226" t="s">
        <v>1121</v>
      </c>
      <c r="D26" s="226"/>
      <c r="E26" s="226"/>
      <c r="F26" s="458"/>
      <c r="G26" s="226"/>
      <c r="H26" s="226"/>
      <c r="I26" s="226"/>
      <c r="J26" s="226"/>
      <c r="K26" s="227"/>
      <c r="L26" s="220"/>
      <c r="M26" s="220"/>
      <c r="N26" s="228"/>
      <c r="O26" s="228"/>
      <c r="P26" s="220"/>
      <c r="Q26" s="228"/>
      <c r="R26" s="220" t="s">
        <v>56</v>
      </c>
      <c r="S26" s="220"/>
      <c r="T26" s="228"/>
      <c r="U26" s="228"/>
      <c r="V26" s="228"/>
      <c r="W26" s="228"/>
      <c r="X26" s="228"/>
      <c r="Y26" s="228"/>
      <c r="Z26" s="228"/>
      <c r="AA26" s="228"/>
      <c r="AB26" s="228"/>
      <c r="AC26" s="228"/>
      <c r="AD26" s="228"/>
      <c r="AE26" s="228"/>
      <c r="AF26" s="228"/>
      <c r="AG26" s="228"/>
      <c r="AH26" s="228"/>
      <c r="AI26" s="220"/>
      <c r="AJ26" s="220"/>
      <c r="AK26" s="220"/>
      <c r="AL26" s="220"/>
      <c r="AM26" s="220"/>
      <c r="AN26" s="220"/>
      <c r="AO26" s="226" t="s">
        <v>76</v>
      </c>
      <c r="AP26" s="220"/>
      <c r="AQ26" s="220"/>
      <c r="AR26" s="220"/>
      <c r="AS26" s="220"/>
      <c r="AT26" s="220"/>
      <c r="AU26" s="220"/>
      <c r="AV26" s="220"/>
      <c r="AW26" s="220"/>
      <c r="AX26" s="220"/>
      <c r="AY26" s="220"/>
      <c r="AZ26" s="220"/>
      <c r="BA26" s="228"/>
      <c r="BB26" s="228"/>
      <c r="BC26" s="228"/>
      <c r="BD26" s="228"/>
      <c r="BE26" s="228"/>
      <c r="BF26" s="220"/>
      <c r="BG26" s="220"/>
      <c r="BH26" s="220"/>
      <c r="BI26" s="226" t="s">
        <v>17</v>
      </c>
      <c r="BJ26" s="220"/>
      <c r="BK26" s="220"/>
      <c r="BL26" s="220"/>
      <c r="BM26" s="220"/>
      <c r="BN26" s="228"/>
      <c r="BO26" s="228"/>
      <c r="BP26" s="228"/>
      <c r="BQ26" s="220"/>
      <c r="BR26" s="228"/>
      <c r="BS26" s="220"/>
      <c r="BT26" s="228"/>
      <c r="BU26" s="229"/>
      <c r="BV26" s="228"/>
      <c r="BW26" s="228"/>
      <c r="BX26" s="228"/>
      <c r="BY26" s="228"/>
      <c r="BZ26" s="228"/>
      <c r="CA26" s="228"/>
      <c r="CB26" s="228"/>
      <c r="CC26" s="228"/>
      <c r="CD26" s="228"/>
      <c r="CE26" s="228"/>
      <c r="CF26" s="230"/>
      <c r="CG26" s="230"/>
      <c r="CH26" s="230"/>
      <c r="CI26" s="231"/>
      <c r="CJ26" s="231"/>
      <c r="CK26" s="231"/>
      <c r="CL26" s="228"/>
      <c r="CM26" s="228"/>
      <c r="CN26" s="228"/>
      <c r="CO26" s="228"/>
      <c r="CP26" s="228"/>
      <c r="CQ26" s="228"/>
      <c r="CR26" s="228"/>
      <c r="CS26" s="228"/>
      <c r="CT26" s="228"/>
      <c r="CU26" s="228"/>
      <c r="CV26" s="228"/>
      <c r="CW26" s="228"/>
      <c r="CX26" s="228"/>
      <c r="CY26" s="228"/>
      <c r="CZ26" s="228"/>
      <c r="DA26" s="228"/>
      <c r="DB26" s="228"/>
      <c r="DC26" s="232"/>
      <c r="DD26" s="228"/>
      <c r="DE26" s="232"/>
      <c r="DF26" s="232"/>
      <c r="DG26" s="232"/>
      <c r="DH26" s="232"/>
      <c r="DI26" s="232"/>
      <c r="DJ26" s="521"/>
    </row>
    <row r="27" spans="1:114" ht="19.899999999999999" customHeight="1">
      <c r="A27" s="70"/>
      <c r="B27" s="88"/>
      <c r="C27" s="70"/>
      <c r="D27" s="70"/>
      <c r="E27" s="70"/>
      <c r="F27" s="70"/>
      <c r="G27" s="70"/>
      <c r="H27" s="70"/>
      <c r="I27" s="88"/>
      <c r="J27" s="88"/>
      <c r="K27" s="88"/>
      <c r="L27" s="90"/>
      <c r="M27" s="90"/>
      <c r="N27" s="89"/>
      <c r="O27" s="70"/>
      <c r="P27" s="90"/>
      <c r="Q27" s="90"/>
      <c r="R27" s="90"/>
      <c r="S27" s="90"/>
      <c r="T27" s="90"/>
      <c r="U27" s="90"/>
      <c r="V27" s="90"/>
      <c r="W27" s="90"/>
      <c r="X27" s="90"/>
      <c r="Y27" s="90"/>
      <c r="Z27" s="90"/>
      <c r="AA27" s="90"/>
      <c r="AB27" s="90"/>
      <c r="AC27" s="90"/>
      <c r="AD27" s="90"/>
      <c r="AE27" s="90"/>
      <c r="AF27" s="90"/>
      <c r="AG27" s="70"/>
      <c r="AH27" s="70"/>
      <c r="AI27" s="70"/>
      <c r="AJ27" s="70"/>
      <c r="AK27" s="70"/>
      <c r="AL27" s="70"/>
      <c r="AM27" s="70"/>
      <c r="AN27" s="70"/>
      <c r="AO27" s="70"/>
      <c r="AP27" s="70"/>
      <c r="AQ27" s="70"/>
      <c r="AR27" s="89"/>
      <c r="AS27" s="70"/>
      <c r="AT27" s="70"/>
      <c r="AU27" s="70"/>
      <c r="AV27" s="70"/>
      <c r="AW27" s="70"/>
      <c r="AX27" s="70"/>
      <c r="AY27" s="70"/>
      <c r="AZ27" s="70"/>
      <c r="BA27" s="70"/>
      <c r="BB27" s="70"/>
      <c r="BC27" s="70"/>
      <c r="BD27" s="200"/>
      <c r="BE27" s="200"/>
      <c r="BF27" s="70"/>
      <c r="BG27" s="70"/>
      <c r="BH27" s="70"/>
      <c r="BI27" s="70"/>
      <c r="BJ27" s="70"/>
      <c r="BK27" s="70"/>
      <c r="BL27" s="70"/>
      <c r="BM27" s="70"/>
      <c r="BN27" s="70"/>
      <c r="BO27" s="70"/>
      <c r="BP27" s="70"/>
      <c r="BQ27" s="70"/>
      <c r="BR27" s="70"/>
      <c r="BS27" s="88"/>
      <c r="BT27" s="70"/>
      <c r="BU27" s="70"/>
      <c r="BV27" s="70"/>
      <c r="BW27" s="70"/>
      <c r="BX27" s="70"/>
      <c r="BY27" s="148"/>
      <c r="BZ27" s="70"/>
      <c r="CA27" s="70"/>
      <c r="CB27" s="70"/>
      <c r="CC27" s="70"/>
      <c r="CD27" s="70"/>
      <c r="CE27" s="70"/>
      <c r="CF27" s="70"/>
      <c r="CG27" s="70"/>
      <c r="CH27" s="70"/>
      <c r="CI27" s="70"/>
      <c r="CJ27" s="70"/>
      <c r="CK27" s="70"/>
      <c r="CL27" s="89"/>
      <c r="CM27" s="89"/>
      <c r="CN27" s="89"/>
      <c r="CO27" s="89"/>
      <c r="CP27" s="89"/>
      <c r="CQ27" s="89"/>
      <c r="CR27" s="89"/>
      <c r="CS27" s="89"/>
      <c r="CT27" s="89"/>
      <c r="CU27" s="89"/>
      <c r="CV27" s="89"/>
      <c r="CW27" s="89"/>
      <c r="CX27" s="89"/>
      <c r="CY27" s="89"/>
      <c r="CZ27" s="89"/>
      <c r="DA27" s="89"/>
      <c r="DB27" s="89"/>
      <c r="DC27" s="174"/>
      <c r="DD27" s="89"/>
      <c r="DE27" s="140"/>
      <c r="DF27" s="140"/>
      <c r="DG27" s="140"/>
      <c r="DH27" s="140"/>
      <c r="DI27" s="140"/>
      <c r="DJ27" s="522"/>
    </row>
    <row r="28" spans="1:114" ht="19.899999999999999" customHeight="1">
      <c r="A28" s="149"/>
      <c r="B28" s="150"/>
      <c r="C28" s="149"/>
      <c r="D28" s="149"/>
      <c r="E28" s="149"/>
      <c r="F28" s="149"/>
      <c r="G28" s="149"/>
      <c r="H28" s="149"/>
      <c r="I28" s="150"/>
      <c r="J28" s="150"/>
      <c r="K28" s="150"/>
      <c r="L28" s="152"/>
      <c r="M28" s="152"/>
      <c r="N28" s="151"/>
      <c r="O28" s="149"/>
      <c r="P28" s="152"/>
      <c r="Q28" s="152"/>
      <c r="R28" s="152"/>
      <c r="S28" s="152"/>
      <c r="T28" s="152"/>
      <c r="U28" s="152"/>
      <c r="V28" s="152"/>
      <c r="W28" s="152"/>
      <c r="X28" s="206"/>
      <c r="Y28" s="152"/>
      <c r="Z28" s="152"/>
      <c r="AA28" s="152"/>
      <c r="AB28" s="152"/>
      <c r="AC28" s="152"/>
      <c r="AD28" s="152"/>
      <c r="AE28" s="152"/>
      <c r="AF28" s="152"/>
      <c r="AG28" s="149"/>
      <c r="AH28" s="149"/>
      <c r="AI28" s="149"/>
      <c r="AJ28" s="149"/>
      <c r="AK28" s="149"/>
      <c r="AL28" s="149"/>
      <c r="AM28" s="149"/>
      <c r="AN28" s="149"/>
      <c r="AO28" s="149"/>
      <c r="AP28" s="149"/>
      <c r="AQ28" s="149"/>
      <c r="AR28" s="151"/>
      <c r="AS28" s="149"/>
      <c r="AT28" s="149"/>
      <c r="AU28" s="214"/>
      <c r="AV28" s="213"/>
      <c r="AW28" s="153" t="e">
        <f>#REF!-AW24</f>
        <v>#REF!</v>
      </c>
      <c r="AX28" s="153" t="e">
        <f>#REF!-AX24</f>
        <v>#REF!</v>
      </c>
      <c r="AY28" s="153" t="e">
        <f>#REF!-AY24</f>
        <v>#REF!</v>
      </c>
      <c r="AZ28" s="153" t="e">
        <f>#REF!-AZ24</f>
        <v>#REF!</v>
      </c>
      <c r="BA28" s="153" t="e">
        <f>#REF!-BA24</f>
        <v>#REF!</v>
      </c>
      <c r="BB28" s="153" t="e">
        <f>#REF!-BB24</f>
        <v>#REF!</v>
      </c>
      <c r="BC28" s="153" t="e">
        <f>#REF!-BC24</f>
        <v>#REF!</v>
      </c>
      <c r="BD28" s="153" t="e">
        <f>#REF!-BD24</f>
        <v>#REF!</v>
      </c>
      <c r="BE28" s="153" t="e">
        <f>#REF!-BE24</f>
        <v>#REF!</v>
      </c>
      <c r="BF28" s="153"/>
      <c r="BG28" s="153" t="e">
        <f>#REF!-BG24</f>
        <v>#REF!</v>
      </c>
      <c r="BH28" s="153" t="e">
        <f>#REF!-BH24</f>
        <v>#REF!</v>
      </c>
      <c r="BI28" s="153" t="e">
        <f>#REF!-BI24</f>
        <v>#REF!</v>
      </c>
      <c r="BJ28" s="153" t="e">
        <f>#REF!-BJ24</f>
        <v>#REF!</v>
      </c>
      <c r="BK28" s="153"/>
      <c r="BL28" s="153" t="e">
        <f>#REF!-BL24</f>
        <v>#REF!</v>
      </c>
      <c r="BM28" s="153" t="e">
        <f>#REF!-BM24</f>
        <v>#REF!</v>
      </c>
      <c r="BN28" s="149"/>
      <c r="BO28" s="151"/>
      <c r="BP28" s="149"/>
      <c r="BQ28" s="149"/>
      <c r="BR28" s="149"/>
      <c r="BS28" s="150"/>
      <c r="BT28" s="149"/>
      <c r="BU28" s="149"/>
      <c r="BV28" s="149"/>
      <c r="BW28" s="149"/>
      <c r="BX28" s="149"/>
      <c r="BY28" s="149"/>
      <c r="BZ28" s="149"/>
      <c r="CA28" s="149"/>
      <c r="CB28" s="149"/>
      <c r="CC28" s="149"/>
      <c r="CD28" s="149"/>
      <c r="CE28" s="149"/>
      <c r="CF28" s="149"/>
      <c r="CG28" s="149"/>
      <c r="CH28" s="149"/>
      <c r="CI28" s="149"/>
      <c r="CJ28" s="149"/>
      <c r="CK28" s="213"/>
      <c r="CL28" s="151"/>
      <c r="CM28" s="151"/>
      <c r="CN28" s="151"/>
      <c r="CO28" s="151"/>
      <c r="CP28" s="151"/>
      <c r="CQ28" s="151"/>
      <c r="CR28" s="151"/>
      <c r="CS28" s="151"/>
      <c r="CT28" s="151"/>
      <c r="CU28" s="151"/>
      <c r="CV28" s="151"/>
      <c r="CW28" s="151"/>
      <c r="CX28" s="151"/>
      <c r="CY28" s="151"/>
      <c r="CZ28" s="151"/>
      <c r="DA28" s="151"/>
      <c r="DB28" s="151"/>
      <c r="DC28" s="149"/>
      <c r="DD28" s="151"/>
      <c r="DE28" s="154"/>
      <c r="DF28" s="154"/>
      <c r="DG28" s="154"/>
      <c r="DH28" s="154"/>
      <c r="DI28" s="154"/>
      <c r="DJ28" s="523"/>
    </row>
    <row r="29" spans="1:114" ht="19.899999999999999" customHeight="1">
      <c r="A29" s="149"/>
      <c r="B29" s="150"/>
      <c r="C29" s="149"/>
      <c r="D29" s="149"/>
      <c r="E29" s="149"/>
      <c r="F29" s="149"/>
      <c r="G29" s="149"/>
      <c r="H29" s="149"/>
      <c r="I29" s="150"/>
      <c r="J29" s="150"/>
      <c r="K29" s="150"/>
      <c r="L29" s="152"/>
      <c r="M29" s="152"/>
      <c r="N29" s="151"/>
      <c r="O29" s="149"/>
      <c r="P29" s="152"/>
      <c r="Q29" s="152"/>
      <c r="R29" s="152"/>
      <c r="S29" s="152"/>
      <c r="T29" s="152"/>
      <c r="U29" s="152"/>
      <c r="V29" s="152"/>
      <c r="W29" s="152"/>
      <c r="X29" s="206"/>
      <c r="Y29" s="152"/>
      <c r="Z29" s="152"/>
      <c r="AA29" s="152"/>
      <c r="AB29" s="152"/>
      <c r="AC29" s="152"/>
      <c r="AD29" s="152"/>
      <c r="AE29" s="152"/>
      <c r="AF29" s="152"/>
      <c r="AG29" s="149"/>
      <c r="AH29" s="149"/>
      <c r="AI29" s="149"/>
      <c r="AJ29" s="149"/>
      <c r="AK29" s="149"/>
      <c r="AL29" s="149"/>
      <c r="AM29" s="149"/>
      <c r="AN29" s="149"/>
      <c r="AO29" s="149"/>
      <c r="AP29" s="149"/>
      <c r="AQ29" s="149"/>
      <c r="AR29" s="151"/>
      <c r="AS29" s="149"/>
      <c r="AT29" s="149"/>
      <c r="AU29" s="214"/>
      <c r="AV29" s="213"/>
      <c r="AW29" s="153"/>
      <c r="AX29" s="153"/>
      <c r="AY29" s="153"/>
      <c r="AZ29" s="153"/>
      <c r="BA29" s="153"/>
      <c r="BB29" s="153"/>
      <c r="BC29" s="153"/>
      <c r="BD29" s="153"/>
      <c r="BE29" s="153"/>
      <c r="BF29" s="153"/>
      <c r="BG29" s="153"/>
      <c r="BH29" s="153"/>
      <c r="BI29" s="153"/>
      <c r="BJ29" s="153"/>
      <c r="BK29" s="153"/>
      <c r="BL29" s="153"/>
      <c r="BM29" s="153"/>
      <c r="BN29" s="149"/>
      <c r="BO29" s="151"/>
      <c r="BP29" s="149"/>
      <c r="BQ29" s="149"/>
      <c r="BR29" s="149"/>
      <c r="BS29" s="150"/>
      <c r="BT29" s="149"/>
      <c r="BU29" s="149"/>
      <c r="BV29" s="149"/>
      <c r="BW29" s="149"/>
      <c r="BX29" s="149"/>
      <c r="BY29" s="149"/>
      <c r="BZ29" s="149"/>
      <c r="CA29" s="149"/>
      <c r="CB29" s="149"/>
      <c r="CC29" s="149"/>
      <c r="CD29" s="149"/>
      <c r="CE29" s="149"/>
      <c r="CF29" s="149"/>
      <c r="CG29" s="149"/>
      <c r="CH29" s="149"/>
      <c r="CI29" s="149"/>
      <c r="CJ29" s="149"/>
      <c r="CK29" s="213"/>
      <c r="CL29" s="151"/>
      <c r="CM29" s="151"/>
      <c r="CN29" s="151"/>
      <c r="CO29" s="151"/>
      <c r="CP29" s="151"/>
      <c r="CQ29" s="151"/>
      <c r="CR29" s="151"/>
      <c r="CS29" s="151"/>
      <c r="CT29" s="151"/>
      <c r="CU29" s="151"/>
      <c r="CV29" s="151"/>
      <c r="CW29" s="151"/>
      <c r="CX29" s="151"/>
      <c r="CY29" s="151"/>
      <c r="CZ29" s="151"/>
      <c r="DA29" s="151"/>
      <c r="DB29" s="151"/>
      <c r="DC29" s="149"/>
      <c r="DD29" s="151"/>
      <c r="DE29" s="154"/>
      <c r="DF29" s="154"/>
      <c r="DG29" s="154"/>
      <c r="DH29" s="154"/>
      <c r="DI29" s="154"/>
      <c r="DJ29" s="523"/>
    </row>
    <row r="30" spans="1:114" ht="19.899999999999999" customHeight="1">
      <c r="A30" s="149"/>
      <c r="B30" s="150"/>
      <c r="C30" s="149"/>
      <c r="D30" s="149"/>
      <c r="E30" s="149"/>
      <c r="F30" s="149"/>
      <c r="G30" s="149"/>
      <c r="H30" s="149"/>
      <c r="I30" s="150"/>
      <c r="J30" s="150"/>
      <c r="K30" s="150"/>
      <c r="L30" s="152"/>
      <c r="M30" s="152"/>
      <c r="N30" s="151"/>
      <c r="O30" s="149"/>
      <c r="P30" s="152"/>
      <c r="Q30" s="152"/>
      <c r="R30" s="152"/>
      <c r="S30" s="152"/>
      <c r="T30" s="152"/>
      <c r="U30" s="152"/>
      <c r="V30" s="152"/>
      <c r="W30" s="152"/>
      <c r="X30" s="206"/>
      <c r="Y30" s="152"/>
      <c r="Z30" s="152"/>
      <c r="AA30" s="152"/>
      <c r="AB30" s="152"/>
      <c r="AC30" s="152"/>
      <c r="AD30" s="152"/>
      <c r="AE30" s="152"/>
      <c r="AF30" s="152"/>
      <c r="AG30" s="149"/>
      <c r="AH30" s="149"/>
      <c r="AI30" s="149"/>
      <c r="AJ30" s="149"/>
      <c r="AK30" s="149"/>
      <c r="AL30" s="149"/>
      <c r="AM30" s="149"/>
      <c r="AN30" s="149"/>
      <c r="AO30" s="149"/>
      <c r="AP30" s="149"/>
      <c r="AQ30" s="149"/>
      <c r="AR30" s="151"/>
      <c r="AS30" s="149"/>
      <c r="AT30" s="149"/>
      <c r="AU30" s="214"/>
      <c r="AV30" s="213"/>
      <c r="AW30" s="153"/>
      <c r="AX30" s="153"/>
      <c r="AY30" s="153"/>
      <c r="AZ30" s="153"/>
      <c r="BA30" s="153"/>
      <c r="BB30" s="153"/>
      <c r="BC30" s="153"/>
      <c r="BD30" s="153"/>
      <c r="BE30" s="153"/>
      <c r="BF30" s="153"/>
      <c r="BG30" s="153"/>
      <c r="BH30" s="153"/>
      <c r="BI30" s="153"/>
      <c r="BJ30" s="153"/>
      <c r="BK30" s="153"/>
      <c r="BL30" s="153"/>
      <c r="BM30" s="153"/>
      <c r="BN30" s="149"/>
      <c r="BO30" s="151"/>
      <c r="BP30" s="149"/>
      <c r="BQ30" s="149"/>
      <c r="BR30" s="149"/>
      <c r="BS30" s="150"/>
      <c r="BT30" s="149"/>
      <c r="BU30" s="149"/>
      <c r="BV30" s="149"/>
      <c r="BW30" s="149"/>
      <c r="BX30" s="149"/>
      <c r="BY30" s="149"/>
      <c r="BZ30" s="149"/>
      <c r="CA30" s="149"/>
      <c r="CB30" s="149"/>
      <c r="CC30" s="149"/>
      <c r="CD30" s="149"/>
      <c r="CE30" s="149"/>
      <c r="CF30" s="149"/>
      <c r="CG30" s="149"/>
      <c r="CH30" s="149"/>
      <c r="CI30" s="149"/>
      <c r="CJ30" s="149"/>
      <c r="CK30" s="213"/>
      <c r="CL30" s="151"/>
      <c r="CM30" s="151"/>
      <c r="CN30" s="151"/>
      <c r="CO30" s="151"/>
      <c r="CP30" s="151"/>
      <c r="CQ30" s="151"/>
      <c r="CR30" s="151"/>
      <c r="CS30" s="151"/>
      <c r="CT30" s="151"/>
      <c r="CU30" s="151"/>
      <c r="CV30" s="151"/>
      <c r="CW30" s="151"/>
      <c r="CX30" s="151"/>
      <c r="CY30" s="151"/>
      <c r="CZ30" s="151"/>
      <c r="DA30" s="151"/>
      <c r="DB30" s="151"/>
      <c r="DC30" s="149"/>
      <c r="DD30" s="151"/>
      <c r="DE30" s="154"/>
      <c r="DF30" s="154"/>
      <c r="DG30" s="154"/>
      <c r="DH30" s="154"/>
      <c r="DI30" s="154"/>
      <c r="DJ30" s="523"/>
    </row>
    <row r="31" spans="1:114" ht="19.899999999999999" customHeight="1">
      <c r="A31" s="70"/>
      <c r="B31" s="88"/>
      <c r="C31" s="70"/>
      <c r="D31" s="70"/>
      <c r="E31" s="70"/>
      <c r="F31" s="70"/>
      <c r="G31" s="70"/>
      <c r="H31" s="70"/>
      <c r="I31" s="88"/>
      <c r="J31" s="88"/>
      <c r="K31" s="88"/>
      <c r="L31" s="90"/>
      <c r="M31" s="90"/>
      <c r="N31" s="89"/>
      <c r="O31" s="70"/>
      <c r="P31" s="90"/>
      <c r="Q31" s="90"/>
      <c r="R31" s="90"/>
      <c r="S31" s="90"/>
      <c r="T31" s="90"/>
      <c r="U31" s="90"/>
      <c r="V31" s="90"/>
      <c r="W31" s="90"/>
      <c r="X31" s="90"/>
      <c r="Y31" s="90"/>
      <c r="Z31" s="90"/>
      <c r="AA31" s="90"/>
      <c r="AB31" s="90"/>
      <c r="AC31" s="90"/>
      <c r="AD31" s="90"/>
      <c r="AE31" s="90"/>
      <c r="AF31" s="90"/>
      <c r="AG31" s="70"/>
      <c r="AH31" s="70"/>
      <c r="AI31" s="70"/>
      <c r="AJ31" s="70"/>
      <c r="AK31" s="70"/>
      <c r="AL31" s="70"/>
      <c r="AM31" s="70"/>
      <c r="AN31" s="70"/>
      <c r="AO31" s="70"/>
      <c r="AP31" s="70"/>
      <c r="AQ31" s="70"/>
      <c r="AR31" s="89"/>
      <c r="AS31" s="70"/>
      <c r="AT31" s="70"/>
      <c r="AU31" s="70"/>
      <c r="AV31" s="70"/>
      <c r="AW31" s="70"/>
      <c r="AX31" s="70"/>
      <c r="AY31" s="70"/>
      <c r="AZ31" s="70"/>
      <c r="BA31" s="70"/>
      <c r="BB31" s="70"/>
      <c r="BC31" s="70"/>
      <c r="BD31" s="70"/>
      <c r="BE31" s="70"/>
      <c r="BF31" s="70"/>
      <c r="BG31" s="70"/>
      <c r="BH31" s="70"/>
      <c r="BI31" s="70"/>
      <c r="BJ31" s="70"/>
      <c r="BK31" s="70"/>
      <c r="BL31" s="70"/>
      <c r="BM31" s="70"/>
      <c r="BN31" s="70"/>
      <c r="BO31" s="89"/>
      <c r="BP31" s="70"/>
      <c r="BQ31" s="70"/>
      <c r="BR31" s="70"/>
      <c r="BS31" s="88"/>
      <c r="BT31" s="70"/>
      <c r="BU31" s="70"/>
      <c r="BV31" s="70"/>
      <c r="BW31" s="70"/>
      <c r="BX31" s="70"/>
      <c r="BY31" s="70"/>
      <c r="BZ31" s="70"/>
      <c r="CA31" s="70"/>
      <c r="CB31" s="70"/>
      <c r="CC31" s="70"/>
      <c r="CD31" s="70"/>
      <c r="CE31" s="70"/>
      <c r="CF31" s="70"/>
      <c r="CG31" s="70"/>
      <c r="CH31" s="70"/>
      <c r="CI31" s="70"/>
      <c r="CJ31" s="70"/>
      <c r="CK31" s="70"/>
      <c r="CL31" s="89"/>
      <c r="CM31" s="89"/>
      <c r="CN31" s="89"/>
      <c r="CO31" s="89"/>
      <c r="CP31" s="89"/>
      <c r="CQ31" s="89"/>
      <c r="CR31" s="89"/>
      <c r="CS31" s="89"/>
      <c r="CT31" s="89"/>
      <c r="CU31" s="89"/>
      <c r="CV31" s="89"/>
      <c r="CW31" s="89"/>
      <c r="CX31" s="89"/>
      <c r="CY31" s="89"/>
      <c r="CZ31" s="89"/>
      <c r="DA31" s="89"/>
      <c r="DB31" s="89"/>
      <c r="DC31" s="70"/>
      <c r="DD31" s="89"/>
      <c r="DE31" s="140"/>
      <c r="DF31" s="140"/>
      <c r="DG31" s="140"/>
      <c r="DH31" s="140"/>
      <c r="DI31" s="140"/>
      <c r="DJ31" s="522"/>
    </row>
    <row r="32" spans="1:114" ht="19.899999999999999" customHeight="1">
      <c r="A32" s="70"/>
      <c r="B32" s="88"/>
      <c r="C32" s="70"/>
      <c r="D32" s="70"/>
      <c r="E32" s="70"/>
      <c r="F32" s="70"/>
      <c r="G32" s="70"/>
      <c r="H32" s="70"/>
      <c r="I32" s="88"/>
      <c r="J32" s="88"/>
      <c r="K32" s="88"/>
      <c r="L32" s="90"/>
      <c r="M32" s="90"/>
      <c r="N32" s="89"/>
      <c r="O32" s="70"/>
      <c r="P32" s="90"/>
      <c r="Q32" s="90"/>
      <c r="R32" s="90"/>
      <c r="S32" s="90"/>
      <c r="T32" s="90"/>
      <c r="U32" s="90"/>
      <c r="V32" s="90"/>
      <c r="W32" s="90"/>
      <c r="X32" s="90"/>
      <c r="Y32" s="90"/>
      <c r="Z32" s="90"/>
      <c r="AA32" s="90"/>
      <c r="AB32" s="90"/>
      <c r="AC32" s="90"/>
      <c r="AD32" s="90"/>
      <c r="AE32" s="90"/>
      <c r="AF32" s="90"/>
      <c r="AG32" s="70"/>
      <c r="AH32" s="70"/>
      <c r="AI32" s="70"/>
      <c r="AJ32" s="70"/>
      <c r="AK32" s="70"/>
      <c r="AL32" s="70"/>
      <c r="AM32" s="70"/>
      <c r="AN32" s="70"/>
      <c r="AO32" s="70"/>
      <c r="AP32" s="70"/>
      <c r="AQ32" s="70"/>
      <c r="AR32" s="89"/>
      <c r="AS32" s="70"/>
      <c r="AT32" s="70"/>
      <c r="AU32" s="70"/>
      <c r="AV32" s="70"/>
      <c r="AW32" s="70"/>
      <c r="AX32" s="70"/>
      <c r="AY32" s="70"/>
      <c r="AZ32" s="70"/>
      <c r="BA32" s="70"/>
      <c r="BB32" s="70"/>
      <c r="BC32" s="70"/>
      <c r="BD32" s="70"/>
      <c r="BE32" s="70"/>
      <c r="BF32" s="70"/>
      <c r="BG32" s="70"/>
      <c r="BH32" s="70"/>
      <c r="BI32" s="70"/>
      <c r="BJ32" s="70"/>
      <c r="BK32" s="70"/>
      <c r="BL32" s="70"/>
      <c r="BM32" s="70"/>
      <c r="BN32" s="70"/>
      <c r="BO32" s="89"/>
      <c r="BP32" s="70"/>
      <c r="BQ32" s="70"/>
      <c r="BR32" s="70"/>
      <c r="BS32" s="88"/>
      <c r="BT32" s="70"/>
      <c r="BU32" s="70"/>
      <c r="BV32" s="70"/>
      <c r="BW32" s="70"/>
      <c r="BX32" s="70"/>
      <c r="BY32" s="70"/>
      <c r="BZ32" s="70"/>
      <c r="CA32" s="70"/>
      <c r="CB32" s="70"/>
      <c r="CC32" s="70"/>
      <c r="CD32" s="70"/>
      <c r="CE32" s="70"/>
      <c r="CF32" s="70"/>
      <c r="CG32" s="70"/>
      <c r="CH32" s="70"/>
      <c r="CI32" s="70"/>
      <c r="CJ32" s="70"/>
      <c r="CK32" s="70"/>
      <c r="CL32" s="89"/>
      <c r="CM32" s="89"/>
      <c r="CN32" s="89"/>
      <c r="CO32" s="89"/>
      <c r="CP32" s="89"/>
      <c r="CQ32" s="89"/>
      <c r="CR32" s="89"/>
      <c r="CS32" s="89"/>
      <c r="CT32" s="89"/>
      <c r="CU32" s="89"/>
      <c r="CV32" s="89"/>
      <c r="CW32" s="89"/>
      <c r="CX32" s="89"/>
      <c r="CY32" s="89"/>
      <c r="CZ32" s="89"/>
      <c r="DA32" s="89"/>
      <c r="DB32" s="89"/>
      <c r="DC32" s="70"/>
      <c r="DD32" s="89"/>
      <c r="DE32" s="140"/>
      <c r="DF32" s="140"/>
      <c r="DG32" s="140"/>
      <c r="DH32" s="140"/>
      <c r="DI32" s="140"/>
      <c r="DJ32" s="522"/>
    </row>
    <row r="33" spans="1:114" ht="19.899999999999999" customHeight="1">
      <c r="A33" s="70"/>
      <c r="B33" s="88"/>
      <c r="C33" s="70"/>
      <c r="D33" s="70"/>
      <c r="E33" s="70"/>
      <c r="F33" s="70"/>
      <c r="G33" s="70"/>
      <c r="H33" s="70"/>
      <c r="I33" s="88"/>
      <c r="J33" s="88"/>
      <c r="K33" s="88"/>
      <c r="L33" s="90"/>
      <c r="M33" s="90"/>
      <c r="N33" s="89"/>
      <c r="O33" s="70"/>
      <c r="P33" s="90"/>
      <c r="Q33" s="90"/>
      <c r="R33" s="90"/>
      <c r="S33" s="90"/>
      <c r="T33" s="90"/>
      <c r="U33" s="90"/>
      <c r="V33" s="90"/>
      <c r="W33" s="90"/>
      <c r="X33" s="90"/>
      <c r="Y33" s="90"/>
      <c r="Z33" s="90"/>
      <c r="AA33" s="90"/>
      <c r="AB33" s="90"/>
      <c r="AC33" s="90"/>
      <c r="AD33" s="90"/>
      <c r="AE33" s="90"/>
      <c r="AF33" s="90"/>
      <c r="AG33" s="70"/>
      <c r="AH33" s="70"/>
      <c r="AI33" s="70"/>
      <c r="AJ33" s="70"/>
      <c r="AK33" s="70"/>
      <c r="AL33" s="70"/>
      <c r="AM33" s="70"/>
      <c r="AN33" s="70"/>
      <c r="AO33" s="70"/>
      <c r="AP33" s="70"/>
      <c r="AQ33" s="70"/>
      <c r="AR33" s="89"/>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148"/>
      <c r="BQ33" s="70"/>
      <c r="BR33" s="70"/>
      <c r="BS33" s="88"/>
      <c r="BT33" s="70"/>
      <c r="BU33" s="70"/>
      <c r="BV33" s="70"/>
      <c r="BW33" s="70"/>
      <c r="BX33" s="70"/>
      <c r="BY33" s="70"/>
      <c r="BZ33" s="70"/>
      <c r="CA33" s="70"/>
      <c r="CB33" s="70"/>
      <c r="CC33" s="70"/>
      <c r="CD33" s="70"/>
      <c r="CE33" s="70"/>
      <c r="CF33" s="70"/>
      <c r="CG33" s="70"/>
      <c r="CH33" s="70"/>
      <c r="CI33" s="70"/>
      <c r="CJ33" s="70"/>
      <c r="CK33" s="70"/>
      <c r="CL33" s="89"/>
      <c r="CM33" s="89"/>
      <c r="CN33" s="89"/>
      <c r="CO33" s="89"/>
      <c r="CP33" s="89"/>
      <c r="CQ33" s="89"/>
      <c r="CR33" s="89"/>
      <c r="CS33" s="89"/>
      <c r="CT33" s="89"/>
      <c r="CU33" s="89"/>
      <c r="CV33" s="89"/>
      <c r="CW33" s="89"/>
      <c r="CX33" s="89"/>
      <c r="CY33" s="89"/>
      <c r="CZ33" s="89"/>
      <c r="DA33" s="89"/>
      <c r="DB33" s="89"/>
      <c r="DC33" s="70"/>
      <c r="DD33" s="89"/>
      <c r="DE33" s="140"/>
      <c r="DF33" s="140"/>
      <c r="DG33" s="140"/>
      <c r="DH33" s="140"/>
      <c r="DI33" s="140"/>
      <c r="DJ33" s="522"/>
    </row>
    <row r="34" spans="1:114" ht="22.15" customHeight="1">
      <c r="A34" s="70"/>
      <c r="B34" s="88"/>
      <c r="C34" s="70"/>
      <c r="D34" s="70"/>
      <c r="E34" s="70"/>
      <c r="F34" s="70"/>
      <c r="G34" s="70"/>
      <c r="H34" s="70"/>
      <c r="I34" s="88"/>
      <c r="J34" s="88"/>
      <c r="K34" s="88"/>
      <c r="L34" s="90"/>
      <c r="M34" s="90"/>
      <c r="N34" s="89"/>
      <c r="O34" s="70"/>
      <c r="P34" s="90"/>
      <c r="Q34" s="90"/>
      <c r="R34" s="90"/>
      <c r="S34" s="90"/>
      <c r="T34" s="90"/>
      <c r="U34" s="90"/>
      <c r="V34" s="90"/>
      <c r="W34" s="90"/>
      <c r="X34" s="90"/>
      <c r="Y34" s="90"/>
      <c r="Z34" s="90"/>
      <c r="AA34" s="90"/>
      <c r="AB34" s="90"/>
      <c r="AC34" s="90"/>
      <c r="AD34" s="90"/>
      <c r="AE34" s="90"/>
      <c r="AF34" s="90"/>
      <c r="AG34" s="70"/>
      <c r="AH34" s="70"/>
      <c r="AI34" s="70"/>
      <c r="AJ34" s="70"/>
      <c r="AK34" s="70"/>
      <c r="AL34" s="70"/>
      <c r="AM34" s="70"/>
      <c r="AN34" s="70"/>
      <c r="AO34" s="70"/>
      <c r="AP34" s="70"/>
      <c r="AQ34" s="70"/>
      <c r="AR34" s="89"/>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88"/>
      <c r="BT34" s="70"/>
      <c r="BU34" s="70"/>
      <c r="BV34" s="70"/>
      <c r="BW34" s="70"/>
      <c r="BX34" s="70"/>
      <c r="BY34" s="70"/>
      <c r="BZ34" s="70"/>
      <c r="CA34" s="70"/>
      <c r="CB34" s="70"/>
      <c r="CC34" s="70"/>
      <c r="CD34" s="70"/>
      <c r="CE34" s="70"/>
      <c r="CF34" s="70"/>
      <c r="CG34" s="70"/>
      <c r="CH34" s="70"/>
      <c r="CI34" s="70"/>
      <c r="CJ34" s="70"/>
      <c r="CK34" s="70"/>
      <c r="CL34" s="89"/>
      <c r="CM34" s="89"/>
      <c r="CN34" s="89"/>
      <c r="CO34" s="89"/>
      <c r="CP34" s="89"/>
      <c r="CQ34" s="89"/>
      <c r="CR34" s="89"/>
      <c r="CS34" s="89"/>
      <c r="CT34" s="89"/>
      <c r="CU34" s="89"/>
      <c r="CV34" s="89"/>
      <c r="CW34" s="89"/>
      <c r="CX34" s="89"/>
      <c r="CY34" s="89"/>
      <c r="CZ34" s="89"/>
      <c r="DA34" s="89"/>
      <c r="DB34" s="89"/>
      <c r="DC34" s="70"/>
      <c r="DD34" s="89"/>
      <c r="DE34" s="140"/>
      <c r="DF34" s="140"/>
      <c r="DG34" s="140"/>
      <c r="DH34" s="140"/>
      <c r="DI34" s="140"/>
      <c r="DJ34" s="522"/>
    </row>
    <row r="35" spans="1:114" ht="35.25" customHeight="1">
      <c r="A35" s="233"/>
      <c r="B35" s="233"/>
      <c r="C35" s="233"/>
      <c r="D35" s="233"/>
      <c r="E35" s="233"/>
      <c r="F35" s="233"/>
      <c r="G35" s="233"/>
      <c r="H35" s="233"/>
      <c r="I35" s="233"/>
      <c r="J35" s="233"/>
      <c r="K35" s="233"/>
      <c r="L35" s="234"/>
      <c r="M35" s="234"/>
      <c r="N35" s="235"/>
      <c r="O35" s="235"/>
      <c r="P35" s="234"/>
      <c r="Q35" s="235"/>
      <c r="R35" s="234"/>
      <c r="S35" s="235"/>
      <c r="T35" s="235"/>
      <c r="U35" s="235"/>
      <c r="V35" s="235"/>
      <c r="W35" s="235"/>
      <c r="X35" s="235"/>
      <c r="Y35" s="235"/>
      <c r="Z35" s="235"/>
      <c r="AA35" s="235"/>
      <c r="AB35" s="235"/>
      <c r="AC35" s="235"/>
      <c r="AD35" s="235"/>
      <c r="AE35" s="235"/>
      <c r="AF35" s="235"/>
      <c r="AG35" s="235"/>
      <c r="AH35" s="235"/>
      <c r="AI35" s="233"/>
      <c r="AJ35" s="233"/>
      <c r="AK35" s="233"/>
      <c r="AL35" s="233"/>
      <c r="AM35" s="233"/>
      <c r="AN35" s="233"/>
      <c r="AO35" s="233"/>
      <c r="AP35" s="233"/>
      <c r="AQ35" s="233"/>
      <c r="AR35" s="233"/>
      <c r="AS35" s="233"/>
      <c r="AT35" s="233"/>
      <c r="AU35" s="233"/>
      <c r="AV35" s="233"/>
      <c r="AW35" s="233"/>
      <c r="AX35" s="233"/>
      <c r="AY35" s="233"/>
      <c r="AZ35" s="233"/>
      <c r="BA35" s="235"/>
      <c r="BB35" s="235"/>
      <c r="BC35" s="235"/>
      <c r="BD35" s="235"/>
      <c r="BE35" s="235"/>
      <c r="BF35" s="234"/>
      <c r="BG35" s="234"/>
      <c r="BH35" s="234"/>
      <c r="BI35" s="234"/>
      <c r="BJ35" s="234"/>
      <c r="BK35" s="234"/>
      <c r="BL35" s="234"/>
      <c r="BM35" s="234"/>
      <c r="BN35" s="235"/>
      <c r="BO35" s="234"/>
      <c r="BP35" s="235"/>
      <c r="BQ35" s="235"/>
      <c r="BR35" s="235"/>
      <c r="BS35" s="234"/>
      <c r="BT35" s="235"/>
      <c r="BU35" s="236"/>
      <c r="BV35" s="235"/>
      <c r="BW35" s="235"/>
      <c r="BX35" s="235"/>
      <c r="BY35" s="235"/>
      <c r="BZ35" s="235"/>
      <c r="CA35" s="235"/>
      <c r="CB35" s="235"/>
      <c r="CC35" s="235"/>
      <c r="CD35" s="235"/>
      <c r="CE35" s="235"/>
      <c r="CF35" s="237"/>
      <c r="CG35" s="237"/>
      <c r="CH35" s="237"/>
      <c r="CI35" s="238"/>
      <c r="CJ35" s="238"/>
      <c r="CK35" s="238"/>
      <c r="CL35" s="235"/>
      <c r="CM35" s="235"/>
      <c r="CN35" s="235"/>
      <c r="CO35" s="235"/>
      <c r="CP35" s="235"/>
      <c r="CQ35" s="235"/>
      <c r="CR35" s="235"/>
      <c r="CS35" s="235"/>
      <c r="CT35" s="235"/>
      <c r="CU35" s="235"/>
      <c r="CV35" s="235"/>
      <c r="CW35" s="235"/>
      <c r="CX35" s="235"/>
      <c r="CY35" s="235"/>
      <c r="CZ35" s="235"/>
      <c r="DA35" s="235"/>
      <c r="DB35" s="235"/>
      <c r="DC35" s="232"/>
      <c r="DD35" s="235"/>
      <c r="DE35" s="239"/>
      <c r="DF35" s="239"/>
      <c r="DG35" s="239"/>
      <c r="DH35" s="239"/>
      <c r="DI35" s="239"/>
      <c r="DJ35" s="524"/>
    </row>
    <row r="36" spans="1:114" ht="15">
      <c r="A36" s="14"/>
      <c r="B36" s="59"/>
      <c r="C36" s="14"/>
      <c r="D36" s="14"/>
      <c r="E36" s="14"/>
      <c r="F36" s="14"/>
      <c r="G36" s="14"/>
      <c r="H36" s="14"/>
      <c r="I36" s="59"/>
      <c r="J36" s="59"/>
      <c r="K36" s="59"/>
      <c r="L36" s="59"/>
      <c r="M36" s="14"/>
      <c r="N36" s="81"/>
      <c r="O36" s="14"/>
      <c r="P36" s="82"/>
      <c r="Q36" s="82"/>
      <c r="R36" s="82"/>
      <c r="S36" s="82"/>
      <c r="T36" s="82"/>
      <c r="U36" s="82"/>
      <c r="V36" s="82"/>
      <c r="W36" s="82"/>
      <c r="X36" s="82"/>
      <c r="Y36" s="82"/>
      <c r="Z36" s="82"/>
      <c r="AA36" s="82"/>
      <c r="AB36" s="82"/>
      <c r="AC36" s="82"/>
      <c r="AD36" s="82"/>
      <c r="AE36" s="82"/>
      <c r="AF36" s="82"/>
      <c r="AG36" s="14"/>
      <c r="AH36" s="14"/>
      <c r="AI36" s="14"/>
      <c r="AJ36" s="14"/>
      <c r="AK36" s="14"/>
      <c r="AL36" s="14"/>
      <c r="AM36" s="14"/>
      <c r="AN36" s="14"/>
      <c r="AO36" s="14"/>
      <c r="AP36" s="14"/>
      <c r="AQ36" s="14"/>
      <c r="AR36" s="81"/>
      <c r="AS36" s="81"/>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59"/>
      <c r="BT36" s="14"/>
      <c r="BU36" s="14"/>
      <c r="BV36" s="14"/>
      <c r="BW36" s="14"/>
      <c r="BX36" s="14"/>
      <c r="BY36" s="14"/>
      <c r="BZ36" s="14"/>
      <c r="CA36" s="14"/>
      <c r="CB36" s="14"/>
      <c r="CC36" s="14"/>
      <c r="CD36" s="14"/>
      <c r="CE36" s="14"/>
      <c r="CF36" s="14"/>
      <c r="CG36" s="14"/>
      <c r="CH36" s="14"/>
      <c r="CI36" s="14"/>
      <c r="CJ36" s="14"/>
      <c r="CK36" s="14"/>
      <c r="CL36" s="81"/>
      <c r="CM36" s="81"/>
      <c r="CN36" s="81"/>
      <c r="CO36" s="81"/>
      <c r="CP36" s="81"/>
      <c r="CQ36" s="81"/>
      <c r="CR36" s="81"/>
      <c r="CS36" s="81"/>
      <c r="CT36" s="81"/>
      <c r="CU36" s="81"/>
      <c r="CV36" s="81"/>
      <c r="CW36" s="81"/>
      <c r="CX36" s="81"/>
      <c r="CY36" s="81"/>
      <c r="CZ36" s="81"/>
      <c r="DA36" s="81"/>
      <c r="DB36" s="81"/>
      <c r="DC36" s="14"/>
      <c r="DD36" s="81"/>
      <c r="DE36" s="141"/>
      <c r="DF36" s="141"/>
      <c r="DG36" s="141"/>
      <c r="DH36" s="141"/>
      <c r="DI36" s="141"/>
      <c r="DJ36" s="525"/>
    </row>
  </sheetData>
  <dataConsolidate/>
  <mergeCells count="77">
    <mergeCell ref="DJ7:DJ9"/>
    <mergeCell ref="AV7:AV9"/>
    <mergeCell ref="AX7:AX9"/>
    <mergeCell ref="AY7:AY9"/>
    <mergeCell ref="CI7:CK8"/>
    <mergeCell ref="DB7:DB9"/>
    <mergeCell ref="DA7:DA9"/>
    <mergeCell ref="CC8:CC9"/>
    <mergeCell ref="CD8:CD9"/>
    <mergeCell ref="CT7:CZ8"/>
    <mergeCell ref="BV8:BY8"/>
    <mergeCell ref="BO8:BU8"/>
    <mergeCell ref="BN7:BN9"/>
    <mergeCell ref="BV7:BY7"/>
    <mergeCell ref="BI8:BI9"/>
    <mergeCell ref="BM7:BM9"/>
    <mergeCell ref="DE7:DI8"/>
    <mergeCell ref="DC7:DC9"/>
    <mergeCell ref="CB8:CB9"/>
    <mergeCell ref="DD7:DD9"/>
    <mergeCell ref="BL7:BL9"/>
    <mergeCell ref="BO7:BU7"/>
    <mergeCell ref="BZ8:BZ9"/>
    <mergeCell ref="AA8:AA9"/>
    <mergeCell ref="AS8:AS9"/>
    <mergeCell ref="AT8:AT9"/>
    <mergeCell ref="CF7:CH8"/>
    <mergeCell ref="CA8:CA9"/>
    <mergeCell ref="BK8:BK9"/>
    <mergeCell ref="BA7:BK7"/>
    <mergeCell ref="BJ8:BJ9"/>
    <mergeCell ref="AO8:AO9"/>
    <mergeCell ref="AB8:AC8"/>
    <mergeCell ref="AD8:AE8"/>
    <mergeCell ref="AJ8:AK8"/>
    <mergeCell ref="AN8:AN9"/>
    <mergeCell ref="J7:J9"/>
    <mergeCell ref="K7:K9"/>
    <mergeCell ref="C7:C9"/>
    <mergeCell ref="D7:D9"/>
    <mergeCell ref="E7:E9"/>
    <mergeCell ref="G7:G9"/>
    <mergeCell ref="I7:I9"/>
    <mergeCell ref="H7:H9"/>
    <mergeCell ref="F7:F9"/>
    <mergeCell ref="A7:A9"/>
    <mergeCell ref="B7:B9"/>
    <mergeCell ref="CT3:CZ5"/>
    <mergeCell ref="AG8:AG9"/>
    <mergeCell ref="AH8:AH9"/>
    <mergeCell ref="CL7:CR8"/>
    <mergeCell ref="BH8:BH9"/>
    <mergeCell ref="CL3:CR5"/>
    <mergeCell ref="BV6:CF6"/>
    <mergeCell ref="CE8:CE9"/>
    <mergeCell ref="A3:BM3"/>
    <mergeCell ref="AZ7:AZ9"/>
    <mergeCell ref="P7:AF7"/>
    <mergeCell ref="Q8:Q9"/>
    <mergeCell ref="AG7:AU7"/>
    <mergeCell ref="AI8:AI9"/>
    <mergeCell ref="L7:L9"/>
    <mergeCell ref="P8:P9"/>
    <mergeCell ref="AW7:AW9"/>
    <mergeCell ref="S8:S9"/>
    <mergeCell ref="AR8:AR9"/>
    <mergeCell ref="M7:M9"/>
    <mergeCell ref="N7:O8"/>
    <mergeCell ref="R8:R9"/>
    <mergeCell ref="AL8:AL9"/>
    <mergeCell ref="AP8:AQ8"/>
    <mergeCell ref="AM8:AM9"/>
    <mergeCell ref="AU8:AU9"/>
    <mergeCell ref="T8:V8"/>
    <mergeCell ref="W8:W9"/>
    <mergeCell ref="X8:X9"/>
    <mergeCell ref="AF8:AF9"/>
  </mergeCells>
  <phoneticPr fontId="51" type="noConversion"/>
  <conditionalFormatting sqref="A10:A11">
    <cfRule type="duplicateValues" dxfId="334" priority="228"/>
  </conditionalFormatting>
  <conditionalFormatting sqref="A12:A13">
    <cfRule type="duplicateValues" dxfId="333" priority="225"/>
  </conditionalFormatting>
  <conditionalFormatting sqref="A14">
    <cfRule type="duplicateValues" dxfId="332" priority="675"/>
  </conditionalFormatting>
  <conditionalFormatting sqref="A22">
    <cfRule type="duplicateValues" dxfId="331" priority="224"/>
  </conditionalFormatting>
  <conditionalFormatting sqref="A23 A15:A21">
    <cfRule type="duplicateValues" dxfId="330" priority="144596"/>
  </conditionalFormatting>
  <conditionalFormatting sqref="A24:A26">
    <cfRule type="duplicateValues" dxfId="329" priority="40742"/>
  </conditionalFormatting>
  <conditionalFormatting sqref="A35 A3 A5:A9">
    <cfRule type="duplicateValues" dxfId="328" priority="3521"/>
  </conditionalFormatting>
  <conditionalFormatting sqref="B21">
    <cfRule type="duplicateValues" dxfId="327" priority="1"/>
    <cfRule type="duplicateValues" dxfId="326" priority="2"/>
    <cfRule type="duplicateValues" dxfId="325" priority="3"/>
    <cfRule type="duplicateValues" dxfId="324" priority="4"/>
    <cfRule type="duplicateValues" dxfId="323" priority="5"/>
    <cfRule type="duplicateValues" dxfId="322" priority="6"/>
    <cfRule type="duplicateValues" dxfId="321" priority="7"/>
  </conditionalFormatting>
  <conditionalFormatting sqref="C11">
    <cfRule type="duplicateValues" dxfId="320" priority="91"/>
  </conditionalFormatting>
  <conditionalFormatting sqref="C26">
    <cfRule type="duplicateValues" dxfId="319" priority="299"/>
  </conditionalFormatting>
  <conditionalFormatting sqref="C35">
    <cfRule type="duplicateValues" dxfId="318" priority="298"/>
  </conditionalFormatting>
  <conditionalFormatting sqref="D11">
    <cfRule type="duplicateValues" dxfId="317" priority="90"/>
  </conditionalFormatting>
  <conditionalFormatting sqref="AO26">
    <cfRule type="duplicateValues" dxfId="316" priority="18"/>
  </conditionalFormatting>
  <conditionalFormatting sqref="BI26">
    <cfRule type="duplicateValues" dxfId="315" priority="15"/>
  </conditionalFormatting>
  <pageMargins left="0" right="0" top="0.27559055118110198" bottom="0.31496062992126" header="0.196850393700787" footer="0.196850393700787"/>
  <pageSetup paperSize="9" scale="28" fitToHeight="0" orientation="landscape" r:id="rId1"/>
  <headerFooter>
    <oddFooter>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7C72-2DFF-4613-9677-38334E72877A}">
  <sheetPr>
    <tabColor rgb="FF92D050"/>
    <pageSetUpPr fitToPage="1"/>
  </sheetPr>
  <dimension ref="A1:CX636"/>
  <sheetViews>
    <sheetView zoomScale="70" zoomScaleNormal="70" zoomScaleSheetLayoutView="70" workbookViewId="0">
      <pane xSplit="7" ySplit="10" topLeftCell="H358" activePane="bottomRight" state="frozen"/>
      <selection pane="topRight" activeCell="H1" sqref="H1"/>
      <selection pane="bottomLeft" activeCell="A11" sqref="A11"/>
      <selection pane="bottomRight" activeCell="C360" sqref="C360"/>
    </sheetView>
  </sheetViews>
  <sheetFormatPr defaultColWidth="9.125" defaultRowHeight="14.25" outlineLevelRow="1" outlineLevelCol="2"/>
  <cols>
    <col min="1" max="1" width="6.875" customWidth="1"/>
    <col min="2" max="2" width="12.75" customWidth="1"/>
    <col min="3" max="3" width="29.875" customWidth="1"/>
    <col min="4" max="5" width="7.875" hidden="1" customWidth="1" outlineLevel="2"/>
    <col min="6" max="6" width="12.875" hidden="1" customWidth="1" outlineLevel="2"/>
    <col min="7" max="7" width="16.25" customWidth="1" outlineLevel="1" collapsed="1"/>
    <col min="8" max="8" width="13.125" customWidth="1" outlineLevel="1"/>
    <col min="9" max="9" width="15" hidden="1" customWidth="1" outlineLevel="2"/>
    <col min="10" max="10" width="14.375" hidden="1" customWidth="1" outlineLevel="2"/>
    <col min="11" max="11" width="16.75" customWidth="1" outlineLevel="1" collapsed="1"/>
    <col min="12" max="12" width="16.875" customWidth="1" outlineLevel="1"/>
    <col min="13" max="13" width="10" customWidth="1" outlineLevel="1"/>
    <col min="14" max="14" width="15.625" hidden="1" customWidth="1" outlineLevel="2"/>
    <col min="15" max="15" width="13" hidden="1" customWidth="1" outlineLevel="2"/>
    <col min="16" max="16" width="12.75" customWidth="1" outlineLevel="1" collapsed="1"/>
    <col min="17" max="17" width="11.375" customWidth="1" outlineLevel="1"/>
    <col min="18" max="18" width="12.375" customWidth="1" outlineLevel="1"/>
    <col min="19" max="19" width="10.375" customWidth="1" outlineLevel="1"/>
    <col min="20" max="20" width="8.375" hidden="1" customWidth="1" outlineLevel="1"/>
    <col min="21" max="21" width="7.25" hidden="1" customWidth="1" outlineLevel="1"/>
    <col min="22" max="22" width="9.75" hidden="1" customWidth="1" outlineLevel="1"/>
    <col min="23" max="23" width="8" hidden="1" customWidth="1" outlineLevel="1"/>
    <col min="24" max="24" width="11.125" hidden="1" customWidth="1" outlineLevel="1"/>
    <col min="25" max="26" width="8.375" hidden="1" customWidth="1" outlineLevel="1"/>
    <col min="27" max="27" width="10.125" hidden="1" customWidth="1" outlineLevel="1"/>
    <col min="28" max="28" width="6.75" hidden="1" customWidth="1" outlineLevel="1"/>
    <col min="29" max="29" width="9.25" hidden="1" customWidth="1" outlineLevel="1"/>
    <col min="30" max="30" width="9.25" customWidth="1" outlineLevel="1"/>
    <col min="31" max="31" width="12.625" customWidth="1" outlineLevel="1"/>
    <col min="32" max="33" width="14.25" customWidth="1" outlineLevel="1"/>
    <col min="34" max="34" width="12.375" customWidth="1" outlineLevel="1"/>
    <col min="35" max="35" width="12.875" hidden="1" customWidth="1" outlineLevel="1"/>
    <col min="36" max="36" width="12.625" hidden="1" customWidth="1" outlineLevel="1"/>
    <col min="37" max="37" width="10.625" hidden="1" customWidth="1" outlineLevel="1"/>
    <col min="38" max="38" width="13.375" hidden="1" customWidth="1" outlineLevel="1"/>
    <col min="39" max="39" width="12" hidden="1" customWidth="1" outlineLevel="1"/>
    <col min="40" max="40" width="12.25" customWidth="1" outlineLevel="1"/>
    <col min="41" max="41" width="12.75" customWidth="1" outlineLevel="1"/>
    <col min="42" max="42" width="14.125" hidden="1" customWidth="1" outlineLevel="1"/>
    <col min="43" max="43" width="17.125" customWidth="1" outlineLevel="1"/>
    <col min="44" max="44" width="15.125" customWidth="1" outlineLevel="1"/>
    <col min="45" max="47" width="12.875" hidden="1" customWidth="1" outlineLevel="1"/>
    <col min="48" max="48" width="17.375" customWidth="1" outlineLevel="1"/>
    <col min="49" max="49" width="11.75" hidden="1" customWidth="1" outlineLevel="2"/>
    <col min="50" max="50" width="11.875" hidden="1" customWidth="1" outlineLevel="2"/>
    <col min="51" max="51" width="11.125" hidden="1" customWidth="1" outlineLevel="2"/>
    <col min="52" max="52" width="16.875" customWidth="1" outlineLevel="1" collapsed="1"/>
    <col min="53" max="53" width="14" customWidth="1" outlineLevel="1"/>
    <col min="54" max="54" width="13.75" customWidth="1" outlineLevel="1"/>
    <col min="55" max="55" width="12.75" hidden="1" customWidth="1" outlineLevel="1"/>
    <col min="56" max="57" width="14.25" customWidth="1" outlineLevel="1"/>
    <col min="58" max="58" width="15" customWidth="1" outlineLevel="1"/>
    <col min="59" max="59" width="13.25" customWidth="1" outlineLevel="1"/>
    <col min="60" max="60" width="8.625" customWidth="1" outlineLevel="1"/>
    <col min="61" max="61" width="10" customWidth="1" outlineLevel="1"/>
    <col min="62" max="62" width="10.125" customWidth="1" outlineLevel="1"/>
    <col min="63" max="63" width="12.375" customWidth="1" outlineLevel="1"/>
    <col min="64" max="64" width="10.75" customWidth="1" outlineLevel="1"/>
    <col min="65" max="65" width="10.125" customWidth="1" outlineLevel="1"/>
    <col min="66" max="66" width="11.75" customWidth="1" outlineLevel="1"/>
    <col min="67" max="69" width="12.125" customWidth="1"/>
    <col min="70" max="70" width="14" customWidth="1"/>
    <col min="71" max="71" width="11.75" customWidth="1"/>
    <col min="72" max="72" width="8" customWidth="1"/>
    <col min="73" max="75" width="9.125" customWidth="1"/>
    <col min="76" max="76" width="12.75" customWidth="1"/>
    <col min="77" max="79" width="13.625" customWidth="1"/>
    <col min="80" max="81" width="13.125" customWidth="1"/>
    <col min="82" max="82" width="15.25" customWidth="1"/>
    <col min="83" max="83" width="16.25" customWidth="1" outlineLevel="1"/>
    <col min="84" max="84" width="13.875" customWidth="1" outlineLevel="1"/>
    <col min="85" max="86" width="11.625" customWidth="1" outlineLevel="1"/>
    <col min="87" max="87" width="13.25" customWidth="1" outlineLevel="1"/>
    <col min="88" max="88" width="14" customWidth="1" outlineLevel="1"/>
    <col min="89" max="89" width="14.875" customWidth="1" outlineLevel="1"/>
    <col min="90" max="90" width="1" customWidth="1"/>
    <col min="91" max="91" width="14.375" customWidth="1"/>
    <col min="92" max="92" width="11.75" customWidth="1" outlineLevel="1"/>
    <col min="93" max="93" width="11.125" customWidth="1" outlineLevel="1"/>
    <col min="94" max="94" width="11.25" customWidth="1" outlineLevel="1"/>
    <col min="95" max="95" width="15.125" customWidth="1" outlineLevel="1"/>
    <col min="96" max="96" width="11.125" customWidth="1" outlineLevel="1"/>
    <col min="97" max="97" width="14.375" customWidth="1" outlineLevel="1"/>
    <col min="98" max="98" width="32.125" customWidth="1" outlineLevel="1"/>
    <col min="99" max="99" width="30.125" customWidth="1" outlineLevel="1"/>
    <col min="100" max="100" width="33.875" customWidth="1"/>
    <col min="101" max="101" width="11.875" customWidth="1" outlineLevel="1"/>
    <col min="102" max="102" width="25.25" customWidth="1"/>
  </cols>
  <sheetData>
    <row r="1" spans="1:101" ht="20.25" customHeight="1" outlineLevel="1">
      <c r="A1" s="60" t="s">
        <v>1118</v>
      </c>
      <c r="B1" s="60"/>
      <c r="C1" s="60"/>
      <c r="D1" s="60"/>
      <c r="E1" s="60"/>
      <c r="F1" s="60"/>
      <c r="G1" s="60"/>
      <c r="H1" s="60"/>
      <c r="I1" s="60"/>
      <c r="J1" s="60"/>
      <c r="K1" s="60"/>
      <c r="L1" s="60"/>
      <c r="M1" s="60"/>
      <c r="N1" s="60"/>
      <c r="O1" s="60"/>
      <c r="P1" s="208"/>
      <c r="Q1" s="208"/>
      <c r="R1" s="61"/>
      <c r="S1" s="61"/>
      <c r="T1" s="61"/>
      <c r="U1" s="61"/>
      <c r="V1" s="61"/>
      <c r="W1" s="61"/>
      <c r="X1" s="61"/>
      <c r="Y1" s="61"/>
      <c r="Z1" s="61"/>
      <c r="AA1" s="61"/>
      <c r="AB1" s="61"/>
      <c r="AC1" s="61"/>
      <c r="AD1" s="61"/>
      <c r="AE1" s="61"/>
      <c r="AF1" s="62"/>
      <c r="AG1" s="60"/>
      <c r="AH1" s="60"/>
      <c r="AI1" s="223"/>
      <c r="AJ1" s="60"/>
      <c r="AK1" s="60"/>
      <c r="AL1" s="60"/>
      <c r="AM1" s="60"/>
      <c r="AN1" s="60"/>
      <c r="AO1" s="60"/>
      <c r="AP1" s="60"/>
      <c r="AQ1" s="223"/>
      <c r="AR1" s="212"/>
      <c r="AS1" s="60"/>
      <c r="AT1" s="60"/>
      <c r="AU1" s="60"/>
      <c r="AV1" s="60"/>
      <c r="AW1" s="60"/>
      <c r="AX1" s="60"/>
      <c r="AY1" s="60"/>
      <c r="AZ1" s="60"/>
      <c r="BA1" s="16"/>
      <c r="BB1" s="16"/>
      <c r="BC1" s="16"/>
      <c r="BD1" s="16"/>
      <c r="BE1" s="16"/>
      <c r="BF1" s="16"/>
      <c r="BG1" s="16"/>
      <c r="BH1" s="16"/>
      <c r="BI1" s="48"/>
      <c r="BJ1" s="16"/>
      <c r="BK1" s="16"/>
      <c r="BL1" s="17"/>
      <c r="BM1" s="16"/>
      <c r="BN1" s="16"/>
      <c r="BO1" s="18"/>
      <c r="BP1" s="16"/>
      <c r="BQ1" s="16"/>
      <c r="BR1" s="16"/>
      <c r="BS1" s="18"/>
      <c r="BT1" s="48"/>
      <c r="BU1" s="16"/>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309"/>
      <c r="CW1" s="16"/>
    </row>
    <row r="2" spans="1:101" ht="20.25" customHeight="1" outlineLevel="1">
      <c r="A2" s="714" t="s">
        <v>1404</v>
      </c>
      <c r="B2" s="714"/>
      <c r="C2" s="714"/>
      <c r="D2" s="714"/>
      <c r="E2" s="714"/>
      <c r="F2" s="714"/>
      <c r="G2" s="714"/>
      <c r="H2" s="714"/>
      <c r="I2" s="714"/>
      <c r="J2" s="714"/>
      <c r="K2" s="714"/>
      <c r="L2" s="714"/>
      <c r="M2" s="714"/>
      <c r="N2" s="714"/>
      <c r="O2" s="714"/>
      <c r="P2" s="714"/>
      <c r="Q2" s="714"/>
      <c r="R2" s="714"/>
      <c r="S2" s="714"/>
      <c r="T2" s="714"/>
      <c r="U2" s="715"/>
      <c r="V2" s="714"/>
      <c r="W2" s="715"/>
      <c r="X2" s="714"/>
      <c r="Y2" s="714"/>
      <c r="Z2" s="714"/>
      <c r="AA2" s="714"/>
      <c r="AB2" s="714"/>
      <c r="AC2" s="714"/>
      <c r="AD2" s="714"/>
      <c r="AE2" s="714"/>
      <c r="AF2" s="716"/>
      <c r="AG2" s="714"/>
      <c r="AH2" s="714"/>
      <c r="AI2" s="714"/>
      <c r="AJ2" s="714"/>
      <c r="AK2" s="714"/>
      <c r="AL2" s="714"/>
      <c r="AM2" s="714"/>
      <c r="AN2" s="714"/>
      <c r="AO2" s="714"/>
      <c r="AP2" s="714"/>
      <c r="AQ2" s="714"/>
      <c r="AR2" s="714"/>
      <c r="AS2" s="714"/>
      <c r="AT2" s="714"/>
      <c r="AU2" s="714"/>
      <c r="AV2" s="714"/>
      <c r="AW2" s="16"/>
      <c r="AX2" s="16"/>
      <c r="AY2" s="16"/>
      <c r="AZ2" s="77"/>
      <c r="BA2" s="77"/>
      <c r="BB2" s="77"/>
      <c r="BC2" s="77"/>
      <c r="BD2" s="77"/>
      <c r="BE2" s="77"/>
      <c r="BF2" s="77"/>
      <c r="BG2" s="77"/>
      <c r="BH2" s="77"/>
      <c r="BI2" s="78"/>
      <c r="BJ2" s="77"/>
      <c r="BK2" s="77"/>
      <c r="BL2" s="120"/>
      <c r="BM2" s="77"/>
      <c r="BN2" s="77"/>
      <c r="BO2" s="79"/>
      <c r="BP2" s="77"/>
      <c r="BQ2" s="77"/>
      <c r="BR2" s="77"/>
      <c r="BS2" s="79"/>
      <c r="BT2" s="78"/>
      <c r="BU2" s="77"/>
      <c r="BV2" s="80"/>
      <c r="BW2" s="80"/>
      <c r="BX2" s="80"/>
      <c r="BY2" s="80"/>
      <c r="BZ2" s="80"/>
      <c r="CA2" s="80"/>
      <c r="CB2" s="80"/>
      <c r="CC2" s="80"/>
      <c r="CD2" s="80"/>
      <c r="CE2" s="80"/>
      <c r="CF2" s="80"/>
      <c r="CG2" s="80"/>
      <c r="CH2" s="80"/>
      <c r="CI2" s="121"/>
      <c r="CJ2" s="121"/>
      <c r="CK2" s="121"/>
      <c r="CL2" s="77"/>
      <c r="CM2" s="77"/>
      <c r="CN2" s="77"/>
      <c r="CO2" s="77"/>
      <c r="CP2" s="77"/>
      <c r="CQ2" s="77"/>
      <c r="CR2" s="79"/>
      <c r="CS2" s="80"/>
      <c r="CT2" s="77"/>
      <c r="CU2" s="77"/>
      <c r="CV2" s="310"/>
      <c r="CW2" s="77"/>
    </row>
    <row r="3" spans="1:101" ht="66" customHeight="1" outlineLevel="1">
      <c r="A3" s="717" t="s">
        <v>2426</v>
      </c>
      <c r="B3" s="717"/>
      <c r="C3" s="717"/>
      <c r="D3" s="717"/>
      <c r="E3" s="717"/>
      <c r="F3" s="717"/>
      <c r="G3" s="717"/>
      <c r="H3" s="717"/>
      <c r="I3" s="717"/>
      <c r="J3" s="717"/>
      <c r="K3" s="717"/>
      <c r="L3" s="717"/>
      <c r="M3" s="717"/>
      <c r="N3" s="717"/>
      <c r="O3" s="717"/>
      <c r="P3" s="717"/>
      <c r="Q3" s="717"/>
      <c r="R3" s="717"/>
      <c r="S3" s="717"/>
      <c r="T3" s="717"/>
      <c r="U3" s="718"/>
      <c r="V3" s="717"/>
      <c r="W3" s="718"/>
      <c r="X3" s="717"/>
      <c r="Y3" s="717"/>
      <c r="Z3" s="717"/>
      <c r="AA3" s="717"/>
      <c r="AB3" s="717"/>
      <c r="AC3" s="717"/>
      <c r="AD3" s="717"/>
      <c r="AE3" s="717"/>
      <c r="AF3" s="719"/>
      <c r="AG3" s="717"/>
      <c r="AH3" s="717"/>
      <c r="AI3" s="717"/>
      <c r="AJ3" s="717"/>
      <c r="AK3" s="717"/>
      <c r="AL3" s="717"/>
      <c r="AM3" s="717"/>
      <c r="AN3" s="717"/>
      <c r="AO3" s="717"/>
      <c r="AP3" s="717"/>
      <c r="AQ3" s="717"/>
      <c r="AR3" s="717"/>
      <c r="AS3" s="717"/>
      <c r="AT3" s="717"/>
      <c r="AU3" s="717"/>
      <c r="AV3" s="717"/>
      <c r="AW3" s="717"/>
      <c r="AX3" s="717"/>
      <c r="AY3" s="717"/>
      <c r="AZ3" s="717"/>
      <c r="BA3" s="717"/>
      <c r="BB3" s="717"/>
      <c r="BC3" s="717"/>
      <c r="BD3" s="717"/>
      <c r="BE3" s="717"/>
      <c r="BF3" s="717"/>
      <c r="BG3" s="40"/>
      <c r="BH3" s="40"/>
      <c r="BI3" s="40"/>
      <c r="BJ3" s="40"/>
      <c r="BK3" s="40"/>
      <c r="BL3" s="92"/>
      <c r="BM3" s="50"/>
      <c r="BN3" s="40"/>
      <c r="BO3" s="22"/>
      <c r="BP3" s="22"/>
      <c r="BQ3" s="22"/>
      <c r="BR3" s="22"/>
      <c r="BS3" s="22"/>
      <c r="BT3" s="22"/>
      <c r="BU3" s="16"/>
      <c r="BV3" s="22"/>
      <c r="BW3" s="22"/>
      <c r="BX3" s="22"/>
      <c r="BY3" s="22"/>
      <c r="BZ3" s="22"/>
      <c r="CA3" s="22"/>
      <c r="CB3" s="20"/>
      <c r="CC3" s="20"/>
      <c r="CD3" s="21"/>
      <c r="CE3" s="675"/>
      <c r="CF3" s="675"/>
      <c r="CG3" s="675"/>
      <c r="CH3" s="675"/>
      <c r="CI3" s="675"/>
      <c r="CJ3" s="675"/>
      <c r="CK3" s="675"/>
      <c r="CL3" s="23"/>
      <c r="CM3" s="675" t="s">
        <v>41</v>
      </c>
      <c r="CN3" s="675"/>
      <c r="CO3" s="675"/>
      <c r="CP3" s="675"/>
      <c r="CQ3" s="675"/>
      <c r="CR3" s="675"/>
      <c r="CS3" s="675"/>
      <c r="CT3" s="18"/>
      <c r="CU3" s="18"/>
      <c r="CV3" s="311"/>
      <c r="CW3" s="18"/>
    </row>
    <row r="4" spans="1:101" ht="15" hidden="1" outlineLevel="1">
      <c r="A4" s="37"/>
      <c r="B4" s="22"/>
      <c r="C4" s="22"/>
      <c r="D4" s="22"/>
      <c r="E4" s="37"/>
      <c r="F4" s="37"/>
      <c r="G4" s="22"/>
      <c r="H4" s="48"/>
      <c r="I4" s="37" t="s">
        <v>18</v>
      </c>
      <c r="J4" s="37"/>
      <c r="K4" s="37"/>
      <c r="L4" s="94"/>
      <c r="M4" s="37"/>
      <c r="N4" s="16"/>
      <c r="O4" s="37"/>
      <c r="P4" s="15"/>
      <c r="Q4" s="15"/>
      <c r="R4" s="15"/>
      <c r="S4" s="15"/>
      <c r="T4" s="15"/>
      <c r="U4" s="15"/>
      <c r="V4" s="15"/>
      <c r="W4" s="15"/>
      <c r="X4" s="15"/>
      <c r="Y4" s="15"/>
      <c r="Z4" s="15"/>
      <c r="AA4" s="15"/>
      <c r="AB4" s="15"/>
      <c r="AC4" s="15"/>
      <c r="AD4" s="15"/>
      <c r="AE4" s="15"/>
      <c r="AF4" s="22"/>
      <c r="AG4" s="22"/>
      <c r="AH4" s="22"/>
      <c r="AI4" s="22"/>
      <c r="AJ4" s="22"/>
      <c r="AK4" s="22"/>
      <c r="AL4" s="22"/>
      <c r="AM4" s="22"/>
      <c r="AN4" s="22"/>
      <c r="AO4" s="22"/>
      <c r="AP4" s="22"/>
      <c r="AQ4" s="22"/>
      <c r="AR4" s="22"/>
      <c r="AS4" s="22"/>
      <c r="AT4" s="22"/>
      <c r="AU4" s="22"/>
      <c r="AV4" s="95"/>
      <c r="AW4" s="22"/>
      <c r="AX4" s="22"/>
      <c r="AY4" s="22"/>
      <c r="AZ4" s="22"/>
      <c r="BA4" s="22"/>
      <c r="BB4" s="22"/>
      <c r="BC4" s="22"/>
      <c r="BD4" s="22"/>
      <c r="BE4" s="22"/>
      <c r="BF4" s="22"/>
      <c r="BG4" s="22"/>
      <c r="BH4" s="22"/>
      <c r="BI4" s="22"/>
      <c r="BJ4" s="22"/>
      <c r="BK4" s="22"/>
      <c r="BL4" s="37"/>
      <c r="BM4" s="49"/>
      <c r="BN4" s="22"/>
      <c r="BO4" s="22"/>
      <c r="BP4" s="22"/>
      <c r="BQ4" s="22"/>
      <c r="BR4" s="22"/>
      <c r="BS4" s="22"/>
      <c r="BT4" s="22"/>
      <c r="BU4" s="16"/>
      <c r="BV4" s="22"/>
      <c r="BW4" s="22"/>
      <c r="BX4" s="22"/>
      <c r="BY4" s="22"/>
      <c r="BZ4" s="22"/>
      <c r="CA4" s="22"/>
      <c r="CB4" s="26"/>
      <c r="CC4" s="26"/>
      <c r="CD4" s="26"/>
      <c r="CE4" s="675"/>
      <c r="CF4" s="675"/>
      <c r="CG4" s="675"/>
      <c r="CH4" s="675"/>
      <c r="CI4" s="675"/>
      <c r="CJ4" s="675"/>
      <c r="CK4" s="675"/>
      <c r="CL4" s="24"/>
      <c r="CM4" s="675"/>
      <c r="CN4" s="675"/>
      <c r="CO4" s="675"/>
      <c r="CP4" s="675"/>
      <c r="CQ4" s="675"/>
      <c r="CR4" s="675"/>
      <c r="CS4" s="675"/>
      <c r="CT4" s="18"/>
      <c r="CU4" s="18"/>
      <c r="CV4" s="311"/>
      <c r="CW4" s="18"/>
    </row>
    <row r="5" spans="1:101" ht="15" hidden="1" outlineLevel="1">
      <c r="A5" s="37"/>
      <c r="B5" s="22"/>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27"/>
      <c r="AG5" s="22"/>
      <c r="AH5" s="22"/>
      <c r="AI5" s="95"/>
      <c r="AJ5" s="22"/>
      <c r="AK5" s="22"/>
      <c r="AL5" s="22"/>
      <c r="AM5" s="22"/>
      <c r="AN5" s="22"/>
      <c r="AO5" s="22"/>
      <c r="AP5" s="22"/>
      <c r="AQ5" s="22"/>
      <c r="AR5" s="22"/>
      <c r="AS5" s="22"/>
      <c r="AT5" s="22"/>
      <c r="AU5" s="22"/>
      <c r="AV5" s="95"/>
      <c r="AW5" s="22"/>
      <c r="AX5" s="22"/>
      <c r="AY5" s="22"/>
      <c r="AZ5" s="22"/>
      <c r="BA5" s="431" t="s">
        <v>2103</v>
      </c>
      <c r="BB5" s="432">
        <v>24</v>
      </c>
      <c r="BC5" s="22"/>
      <c r="BD5" s="22"/>
      <c r="BE5" s="22"/>
      <c r="BF5" s="22"/>
      <c r="BG5" s="28"/>
      <c r="BH5" s="29"/>
      <c r="BI5" s="29"/>
      <c r="BJ5" s="29"/>
      <c r="BK5" s="29"/>
      <c r="BL5" s="29"/>
      <c r="BM5" s="29"/>
      <c r="BN5" s="29"/>
      <c r="BO5" s="25"/>
      <c r="BP5" s="25"/>
      <c r="BQ5" s="25"/>
      <c r="BR5" s="25"/>
      <c r="BS5" s="30"/>
      <c r="BT5" s="30"/>
      <c r="BU5" s="30"/>
      <c r="BV5" s="30"/>
      <c r="BW5" s="30"/>
      <c r="BX5" s="30"/>
      <c r="BY5" s="30"/>
      <c r="BZ5" s="30"/>
      <c r="CA5" s="30"/>
      <c r="CB5" s="26"/>
      <c r="CC5" s="26" t="s">
        <v>126</v>
      </c>
      <c r="CD5" s="26"/>
      <c r="CE5" s="675"/>
      <c r="CF5" s="675"/>
      <c r="CG5" s="675"/>
      <c r="CH5" s="675"/>
      <c r="CI5" s="675"/>
      <c r="CJ5" s="675"/>
      <c r="CK5" s="675"/>
      <c r="CL5" s="24"/>
      <c r="CM5" s="675"/>
      <c r="CN5" s="675"/>
      <c r="CO5" s="675"/>
      <c r="CP5" s="675"/>
      <c r="CQ5" s="675"/>
      <c r="CR5" s="675"/>
      <c r="CS5" s="675"/>
      <c r="CT5" s="18"/>
      <c r="CU5" s="18"/>
      <c r="CV5" s="311"/>
      <c r="CW5" s="18"/>
    </row>
    <row r="6" spans="1:101" ht="15"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24"/>
      <c r="AJ6" s="31"/>
      <c r="AK6" s="31"/>
      <c r="AL6" s="31"/>
      <c r="AM6" s="31"/>
      <c r="AN6" s="25"/>
      <c r="AO6" s="25"/>
      <c r="AP6" s="31"/>
      <c r="AQ6" s="25"/>
      <c r="AR6" s="25"/>
      <c r="AS6" s="25"/>
      <c r="AT6" s="25"/>
      <c r="AU6" s="25"/>
      <c r="AV6" s="25"/>
      <c r="AW6" s="31"/>
      <c r="AX6" s="25"/>
      <c r="AY6" s="31"/>
      <c r="AZ6" s="105"/>
      <c r="BA6" s="433" t="s">
        <v>2104</v>
      </c>
      <c r="BB6" s="442">
        <v>24</v>
      </c>
      <c r="BC6" s="25"/>
      <c r="BD6" s="25"/>
      <c r="BE6" s="31"/>
      <c r="BF6" s="25"/>
      <c r="BG6" s="31"/>
      <c r="BH6" s="25"/>
      <c r="BI6" s="29"/>
      <c r="BJ6" s="29"/>
      <c r="BK6" s="29"/>
      <c r="BL6" s="29"/>
      <c r="BM6" s="29"/>
      <c r="BN6" s="29"/>
      <c r="BO6" s="677" t="s">
        <v>27</v>
      </c>
      <c r="BP6" s="677"/>
      <c r="BQ6" s="677"/>
      <c r="BR6" s="677"/>
      <c r="BS6" s="677"/>
      <c r="BT6" s="677"/>
      <c r="BU6" s="677"/>
      <c r="BV6" s="677"/>
      <c r="BW6" s="677"/>
      <c r="BX6" s="677"/>
      <c r="BY6" s="677"/>
      <c r="BZ6" s="109"/>
      <c r="CA6" s="109"/>
      <c r="CB6" s="35"/>
      <c r="CC6" s="35">
        <v>13</v>
      </c>
      <c r="CD6" s="36"/>
      <c r="CE6" s="24"/>
      <c r="CF6" s="31"/>
      <c r="CG6" s="24"/>
      <c r="CH6" s="24"/>
      <c r="CI6" s="31"/>
      <c r="CJ6" s="24"/>
      <c r="CK6" s="31"/>
      <c r="CL6" s="24"/>
      <c r="CM6" s="24"/>
      <c r="CN6" s="31"/>
      <c r="CO6" s="24"/>
      <c r="CP6" s="24"/>
      <c r="CQ6" s="31"/>
      <c r="CR6" s="24"/>
      <c r="CS6" s="31"/>
      <c r="CT6" s="31"/>
      <c r="CU6" s="31"/>
      <c r="CV6" s="311"/>
      <c r="CW6" s="31"/>
    </row>
    <row r="7" spans="1:101" ht="27.6" customHeight="1">
      <c r="A7" s="674" t="s">
        <v>0</v>
      </c>
      <c r="B7" s="662" t="s">
        <v>1</v>
      </c>
      <c r="C7" s="662" t="s">
        <v>2</v>
      </c>
      <c r="D7" s="684" t="s">
        <v>102</v>
      </c>
      <c r="E7" s="685" t="s">
        <v>106</v>
      </c>
      <c r="F7" s="686" t="s">
        <v>1063</v>
      </c>
      <c r="G7" s="662" t="s">
        <v>1064</v>
      </c>
      <c r="H7" s="662" t="s">
        <v>28</v>
      </c>
      <c r="I7" s="683" t="s">
        <v>1109</v>
      </c>
      <c r="J7" s="683" t="s">
        <v>77</v>
      </c>
      <c r="K7" s="662" t="s">
        <v>1110</v>
      </c>
      <c r="L7" s="662" t="s">
        <v>1111</v>
      </c>
      <c r="M7" s="662" t="s">
        <v>1116</v>
      </c>
      <c r="N7" s="683" t="s">
        <v>78</v>
      </c>
      <c r="O7" s="683"/>
      <c r="P7" s="663" t="s">
        <v>59</v>
      </c>
      <c r="Q7" s="663"/>
      <c r="R7" s="663"/>
      <c r="S7" s="663"/>
      <c r="T7" s="663"/>
      <c r="U7" s="663"/>
      <c r="V7" s="663"/>
      <c r="W7" s="663"/>
      <c r="X7" s="663"/>
      <c r="Y7" s="663"/>
      <c r="Z7" s="663"/>
      <c r="AA7" s="663"/>
      <c r="AB7" s="663"/>
      <c r="AC7" s="663"/>
      <c r="AD7" s="663"/>
      <c r="AE7" s="663"/>
      <c r="AF7" s="662" t="s">
        <v>60</v>
      </c>
      <c r="AG7" s="662"/>
      <c r="AH7" s="662"/>
      <c r="AI7" s="662"/>
      <c r="AJ7" s="662"/>
      <c r="AK7" s="662"/>
      <c r="AL7" s="662"/>
      <c r="AM7" s="662"/>
      <c r="AN7" s="662"/>
      <c r="AO7" s="662"/>
      <c r="AP7" s="662"/>
      <c r="AQ7" s="662"/>
      <c r="AR7" s="662" t="s">
        <v>2420</v>
      </c>
      <c r="AS7" s="662" t="s">
        <v>1422</v>
      </c>
      <c r="AT7" s="662" t="s">
        <v>119</v>
      </c>
      <c r="AU7" s="662" t="s">
        <v>1071</v>
      </c>
      <c r="AV7" s="662" t="s">
        <v>2421</v>
      </c>
      <c r="AW7" s="662" t="s">
        <v>61</v>
      </c>
      <c r="AX7" s="662"/>
      <c r="AY7" s="662"/>
      <c r="AZ7" s="662"/>
      <c r="BA7" s="662"/>
      <c r="BB7" s="662"/>
      <c r="BC7" s="662"/>
      <c r="BD7" s="662"/>
      <c r="BE7" s="662" t="s">
        <v>55</v>
      </c>
      <c r="BF7" s="662" t="s">
        <v>52</v>
      </c>
      <c r="BG7" s="662" t="s">
        <v>23</v>
      </c>
      <c r="BH7" s="676"/>
      <c r="BI7" s="676"/>
      <c r="BJ7" s="676"/>
      <c r="BK7" s="676"/>
      <c r="BL7" s="676"/>
      <c r="BM7" s="706"/>
      <c r="BN7" s="676"/>
      <c r="BO7" s="711" t="s">
        <v>29</v>
      </c>
      <c r="BP7" s="712"/>
      <c r="BQ7" s="712"/>
      <c r="BR7" s="713"/>
      <c r="BS7" s="178"/>
      <c r="BT7" s="178"/>
      <c r="BU7" s="178"/>
      <c r="BV7" s="178"/>
      <c r="BW7" s="178"/>
      <c r="BX7" s="178"/>
      <c r="BY7" s="662" t="s">
        <v>96</v>
      </c>
      <c r="BZ7" s="662"/>
      <c r="CA7" s="662"/>
      <c r="CB7" s="662" t="s">
        <v>43</v>
      </c>
      <c r="CC7" s="662"/>
      <c r="CD7" s="662"/>
      <c r="CE7" s="676" t="s">
        <v>91</v>
      </c>
      <c r="CF7" s="676"/>
      <c r="CG7" s="676"/>
      <c r="CH7" s="676"/>
      <c r="CI7" s="676"/>
      <c r="CJ7" s="676"/>
      <c r="CK7" s="676"/>
      <c r="CL7" s="179"/>
      <c r="CM7" s="676" t="s">
        <v>103</v>
      </c>
      <c r="CN7" s="676"/>
      <c r="CO7" s="676"/>
      <c r="CP7" s="676"/>
      <c r="CQ7" s="676"/>
      <c r="CR7" s="676"/>
      <c r="CS7" s="676"/>
      <c r="CT7" s="703" t="s">
        <v>24</v>
      </c>
      <c r="CU7" s="703" t="s">
        <v>25</v>
      </c>
      <c r="CV7" s="720" t="s">
        <v>26</v>
      </c>
      <c r="CW7" s="703" t="s">
        <v>2336</v>
      </c>
    </row>
    <row r="8" spans="1:101" ht="39.6" customHeight="1">
      <c r="A8" s="674"/>
      <c r="B8" s="662"/>
      <c r="C8" s="662"/>
      <c r="D8" s="684"/>
      <c r="E8" s="685"/>
      <c r="F8" s="687"/>
      <c r="G8" s="662"/>
      <c r="H8" s="662"/>
      <c r="I8" s="683"/>
      <c r="J8" s="683"/>
      <c r="K8" s="662"/>
      <c r="L8" s="662"/>
      <c r="M8" s="662"/>
      <c r="N8" s="683"/>
      <c r="O8" s="683"/>
      <c r="P8" s="663" t="s">
        <v>79</v>
      </c>
      <c r="Q8" s="663" t="s">
        <v>20</v>
      </c>
      <c r="R8" s="663" t="s">
        <v>2334</v>
      </c>
      <c r="S8" s="663" t="s">
        <v>88</v>
      </c>
      <c r="T8" s="663" t="s">
        <v>80</v>
      </c>
      <c r="U8" s="663"/>
      <c r="V8" s="663"/>
      <c r="W8" s="663" t="s">
        <v>3</v>
      </c>
      <c r="X8" s="663" t="s">
        <v>1089</v>
      </c>
      <c r="Y8" s="185" t="s">
        <v>83</v>
      </c>
      <c r="Z8" s="185"/>
      <c r="AA8" s="720" t="s">
        <v>111</v>
      </c>
      <c r="AB8" s="663" t="s">
        <v>82</v>
      </c>
      <c r="AC8" s="663"/>
      <c r="AD8" s="663" t="s">
        <v>84</v>
      </c>
      <c r="AE8" s="663"/>
      <c r="AF8" s="662" t="s">
        <v>129</v>
      </c>
      <c r="AG8" s="662" t="s">
        <v>62</v>
      </c>
      <c r="AH8" s="662" t="s">
        <v>50</v>
      </c>
      <c r="AI8" s="662" t="s">
        <v>104</v>
      </c>
      <c r="AJ8" s="662"/>
      <c r="AK8" s="662" t="s">
        <v>42</v>
      </c>
      <c r="AL8" s="662" t="s">
        <v>2418</v>
      </c>
      <c r="AM8" s="678" t="s">
        <v>107</v>
      </c>
      <c r="AN8" s="663" t="s">
        <v>110</v>
      </c>
      <c r="AO8" s="663"/>
      <c r="AP8" s="662" t="s">
        <v>2416</v>
      </c>
      <c r="AQ8" s="662" t="s">
        <v>2419</v>
      </c>
      <c r="AR8" s="662"/>
      <c r="AS8" s="662"/>
      <c r="AT8" s="662"/>
      <c r="AU8" s="662"/>
      <c r="AV8" s="662"/>
      <c r="AW8" s="181" t="s">
        <v>43</v>
      </c>
      <c r="AX8" s="181" t="s">
        <v>44</v>
      </c>
      <c r="AY8" s="181" t="s">
        <v>45</v>
      </c>
      <c r="AZ8" s="177" t="s">
        <v>122</v>
      </c>
      <c r="BA8" s="182" t="s">
        <v>121</v>
      </c>
      <c r="BB8" s="177" t="s">
        <v>1078</v>
      </c>
      <c r="BC8" s="662" t="s">
        <v>130</v>
      </c>
      <c r="BD8" s="662" t="s">
        <v>2333</v>
      </c>
      <c r="BE8" s="662"/>
      <c r="BF8" s="662"/>
      <c r="BG8" s="662"/>
      <c r="BH8" s="676" t="s">
        <v>100</v>
      </c>
      <c r="BI8" s="676"/>
      <c r="BJ8" s="676"/>
      <c r="BK8" s="676"/>
      <c r="BL8" s="676"/>
      <c r="BM8" s="676"/>
      <c r="BN8" s="676"/>
      <c r="BO8" s="678" t="s">
        <v>125</v>
      </c>
      <c r="BP8" s="678"/>
      <c r="BQ8" s="678"/>
      <c r="BR8" s="678"/>
      <c r="BS8" s="678" t="s">
        <v>33</v>
      </c>
      <c r="BT8" s="678" t="s">
        <v>34</v>
      </c>
      <c r="BU8" s="678" t="s">
        <v>35</v>
      </c>
      <c r="BV8" s="678" t="s">
        <v>36</v>
      </c>
      <c r="BW8" s="678" t="s">
        <v>37</v>
      </c>
      <c r="BX8" s="678" t="s">
        <v>38</v>
      </c>
      <c r="BY8" s="662"/>
      <c r="BZ8" s="662"/>
      <c r="CA8" s="662"/>
      <c r="CB8" s="662"/>
      <c r="CC8" s="662"/>
      <c r="CD8" s="662"/>
      <c r="CE8" s="676"/>
      <c r="CF8" s="676"/>
      <c r="CG8" s="676"/>
      <c r="CH8" s="676"/>
      <c r="CI8" s="676"/>
      <c r="CJ8" s="676"/>
      <c r="CK8" s="676"/>
      <c r="CL8" s="179"/>
      <c r="CM8" s="676"/>
      <c r="CN8" s="676"/>
      <c r="CO8" s="676"/>
      <c r="CP8" s="676"/>
      <c r="CQ8" s="676"/>
      <c r="CR8" s="676"/>
      <c r="CS8" s="676"/>
      <c r="CT8" s="704"/>
      <c r="CU8" s="704"/>
      <c r="CV8" s="721"/>
      <c r="CW8" s="704"/>
    </row>
    <row r="9" spans="1:101" ht="63.75" customHeight="1">
      <c r="A9" s="674"/>
      <c r="B9" s="662"/>
      <c r="C9" s="662"/>
      <c r="D9" s="684"/>
      <c r="E9" s="685"/>
      <c r="F9" s="688"/>
      <c r="G9" s="662"/>
      <c r="H9" s="662"/>
      <c r="I9" s="683"/>
      <c r="J9" s="683"/>
      <c r="K9" s="662"/>
      <c r="L9" s="662"/>
      <c r="M9" s="662"/>
      <c r="N9" s="184" t="s">
        <v>86</v>
      </c>
      <c r="O9" s="184" t="s">
        <v>87</v>
      </c>
      <c r="P9" s="663"/>
      <c r="Q9" s="663"/>
      <c r="R9" s="663"/>
      <c r="S9" s="663"/>
      <c r="T9" s="180" t="s">
        <v>19</v>
      </c>
      <c r="U9" s="180" t="s">
        <v>39</v>
      </c>
      <c r="V9" s="185" t="s">
        <v>81</v>
      </c>
      <c r="W9" s="663"/>
      <c r="X9" s="663"/>
      <c r="Y9" s="180" t="s">
        <v>57</v>
      </c>
      <c r="Z9" s="185" t="s">
        <v>58</v>
      </c>
      <c r="AA9" s="722"/>
      <c r="AB9" s="180" t="s">
        <v>108</v>
      </c>
      <c r="AC9" s="180" t="s">
        <v>109</v>
      </c>
      <c r="AD9" s="185" t="s">
        <v>85</v>
      </c>
      <c r="AE9" s="180" t="s">
        <v>112</v>
      </c>
      <c r="AF9" s="662"/>
      <c r="AG9" s="662"/>
      <c r="AH9" s="662"/>
      <c r="AI9" s="177" t="s">
        <v>105</v>
      </c>
      <c r="AJ9" s="186" t="s">
        <v>81</v>
      </c>
      <c r="AK9" s="662"/>
      <c r="AL9" s="662"/>
      <c r="AM9" s="678"/>
      <c r="AN9" s="180" t="s">
        <v>85</v>
      </c>
      <c r="AO9" s="185" t="s">
        <v>112</v>
      </c>
      <c r="AP9" s="662"/>
      <c r="AQ9" s="662"/>
      <c r="AR9" s="662"/>
      <c r="AS9" s="662"/>
      <c r="AT9" s="662"/>
      <c r="AU9" s="662"/>
      <c r="AV9" s="662"/>
      <c r="AW9" s="187" t="s">
        <v>47</v>
      </c>
      <c r="AX9" s="187" t="s">
        <v>48</v>
      </c>
      <c r="AY9" s="187" t="s">
        <v>49</v>
      </c>
      <c r="AZ9" s="188" t="s">
        <v>123</v>
      </c>
      <c r="BA9" s="188" t="s">
        <v>1770</v>
      </c>
      <c r="BB9" s="177">
        <v>22</v>
      </c>
      <c r="BC9" s="662"/>
      <c r="BD9" s="662"/>
      <c r="BE9" s="662"/>
      <c r="BF9" s="662"/>
      <c r="BG9" s="662"/>
      <c r="BH9" s="190" t="s">
        <v>6</v>
      </c>
      <c r="BI9" s="190" t="s">
        <v>7</v>
      </c>
      <c r="BJ9" s="191" t="s">
        <v>8</v>
      </c>
      <c r="BK9" s="191" t="s">
        <v>9</v>
      </c>
      <c r="BL9" s="192" t="s">
        <v>31</v>
      </c>
      <c r="BM9" s="193" t="s">
        <v>32</v>
      </c>
      <c r="BN9" s="194" t="s">
        <v>10</v>
      </c>
      <c r="BO9" s="191" t="s">
        <v>94</v>
      </c>
      <c r="BP9" s="191" t="s">
        <v>95</v>
      </c>
      <c r="BQ9" s="191" t="s">
        <v>99</v>
      </c>
      <c r="BR9" s="195" t="s">
        <v>93</v>
      </c>
      <c r="BS9" s="678"/>
      <c r="BT9" s="678"/>
      <c r="BU9" s="678"/>
      <c r="BV9" s="678"/>
      <c r="BW9" s="678"/>
      <c r="BX9" s="678"/>
      <c r="BY9" s="196" t="s">
        <v>97</v>
      </c>
      <c r="BZ9" s="196" t="s">
        <v>127</v>
      </c>
      <c r="CA9" s="196" t="s">
        <v>127</v>
      </c>
      <c r="CB9" s="196" t="s">
        <v>128</v>
      </c>
      <c r="CC9" s="196" t="s">
        <v>98</v>
      </c>
      <c r="CD9" s="193" t="s">
        <v>1065</v>
      </c>
      <c r="CE9" s="178" t="s">
        <v>90</v>
      </c>
      <c r="CF9" s="197" t="s">
        <v>5</v>
      </c>
      <c r="CG9" s="197" t="s">
        <v>63</v>
      </c>
      <c r="CH9" s="197" t="s">
        <v>64</v>
      </c>
      <c r="CI9" s="197" t="s">
        <v>1104</v>
      </c>
      <c r="CJ9" s="191" t="s">
        <v>4</v>
      </c>
      <c r="CK9" s="198" t="s">
        <v>92</v>
      </c>
      <c r="CL9" s="179"/>
      <c r="CM9" s="178" t="s">
        <v>90</v>
      </c>
      <c r="CN9" s="197" t="s">
        <v>5</v>
      </c>
      <c r="CO9" s="197" t="s">
        <v>63</v>
      </c>
      <c r="CP9" s="197" t="s">
        <v>64</v>
      </c>
      <c r="CQ9" s="197" t="s">
        <v>51</v>
      </c>
      <c r="CR9" s="191" t="s">
        <v>4</v>
      </c>
      <c r="CS9" s="198" t="s">
        <v>92</v>
      </c>
      <c r="CT9" s="705"/>
      <c r="CU9" s="705"/>
      <c r="CV9" s="722"/>
      <c r="CW9" s="705"/>
    </row>
    <row r="10" spans="1:101" ht="30" customHeight="1">
      <c r="A10" s="427" t="s">
        <v>1795</v>
      </c>
      <c r="B10" s="428" t="str">
        <f>"KHU VỰC CHU LAI:  "&amp;"["&amp;COUNT(A11:A421)&amp;"]"</f>
        <v>KHU VỰC CHU LAI:  [377]</v>
      </c>
      <c r="C10" s="428"/>
      <c r="D10" s="280"/>
      <c r="E10" s="280"/>
      <c r="F10" s="280"/>
      <c r="G10" s="429">
        <f t="shared" ref="G10:L10" si="0">G11+G22+G14+G24+G27+G29+G268+G274+G398</f>
        <v>1757160000</v>
      </c>
      <c r="H10" s="429">
        <f t="shared" si="0"/>
        <v>52250000</v>
      </c>
      <c r="I10" s="429">
        <f t="shared" si="0"/>
        <v>2115390000</v>
      </c>
      <c r="J10" s="429">
        <f t="shared" si="0"/>
        <v>225370000</v>
      </c>
      <c r="K10" s="429">
        <f t="shared" si="0"/>
        <v>2340760000</v>
      </c>
      <c r="L10" s="429">
        <f t="shared" si="0"/>
        <v>4150170000</v>
      </c>
      <c r="M10" s="429"/>
      <c r="N10" s="429">
        <f t="shared" ref="N10:BG10" si="1">N11+N22+N14+N24+N27+N29+N268+N274+N398</f>
        <v>1436785000</v>
      </c>
      <c r="O10" s="429">
        <f t="shared" si="1"/>
        <v>0</v>
      </c>
      <c r="P10" s="430">
        <f t="shared" si="1"/>
        <v>3268</v>
      </c>
      <c r="Q10" s="430">
        <f t="shared" si="1"/>
        <v>1501</v>
      </c>
      <c r="R10" s="430">
        <f t="shared" si="1"/>
        <v>84.250000000000014</v>
      </c>
      <c r="S10" s="430">
        <f t="shared" si="1"/>
        <v>23.14</v>
      </c>
      <c r="T10" s="430">
        <f t="shared" si="1"/>
        <v>0</v>
      </c>
      <c r="U10" s="430">
        <f t="shared" si="1"/>
        <v>0</v>
      </c>
      <c r="V10" s="430">
        <f t="shared" si="1"/>
        <v>0</v>
      </c>
      <c r="W10" s="430">
        <f t="shared" si="1"/>
        <v>0</v>
      </c>
      <c r="X10" s="430">
        <f t="shared" si="1"/>
        <v>0</v>
      </c>
      <c r="Y10" s="430">
        <f t="shared" si="1"/>
        <v>0</v>
      </c>
      <c r="Z10" s="430">
        <f t="shared" si="1"/>
        <v>0</v>
      </c>
      <c r="AA10" s="430">
        <f t="shared" si="1"/>
        <v>0</v>
      </c>
      <c r="AB10" s="430">
        <f t="shared" si="1"/>
        <v>0</v>
      </c>
      <c r="AC10" s="430">
        <f t="shared" si="1"/>
        <v>0</v>
      </c>
      <c r="AD10" s="430">
        <f t="shared" si="1"/>
        <v>9.41</v>
      </c>
      <c r="AE10" s="430">
        <f t="shared" si="1"/>
        <v>456.90999999999997</v>
      </c>
      <c r="AF10" s="429">
        <f t="shared" si="1"/>
        <v>1414773915</v>
      </c>
      <c r="AG10" s="429">
        <f t="shared" si="1"/>
        <v>29056729</v>
      </c>
      <c r="AH10" s="429">
        <f t="shared" si="1"/>
        <v>9537124</v>
      </c>
      <c r="AI10" s="429">
        <f t="shared" si="1"/>
        <v>0</v>
      </c>
      <c r="AJ10" s="429">
        <f t="shared" si="1"/>
        <v>0</v>
      </c>
      <c r="AK10" s="429">
        <f t="shared" si="1"/>
        <v>0</v>
      </c>
      <c r="AL10" s="429">
        <f t="shared" si="1"/>
        <v>0</v>
      </c>
      <c r="AM10" s="429">
        <f t="shared" si="1"/>
        <v>0</v>
      </c>
      <c r="AN10" s="429">
        <f t="shared" si="1"/>
        <v>1053217</v>
      </c>
      <c r="AO10" s="429">
        <f t="shared" si="1"/>
        <v>7576500</v>
      </c>
      <c r="AP10" s="429">
        <f t="shared" si="1"/>
        <v>0</v>
      </c>
      <c r="AQ10" s="429">
        <f t="shared" si="1"/>
        <v>1461997485</v>
      </c>
      <c r="AR10" s="429">
        <f t="shared" si="1"/>
        <v>115584000</v>
      </c>
      <c r="AS10" s="429">
        <f t="shared" si="1"/>
        <v>0</v>
      </c>
      <c r="AT10" s="429">
        <f t="shared" si="1"/>
        <v>0</v>
      </c>
      <c r="AU10" s="429">
        <f t="shared" si="1"/>
        <v>0</v>
      </c>
      <c r="AV10" s="429">
        <f t="shared" si="1"/>
        <v>1577581485</v>
      </c>
      <c r="AW10" s="429">
        <f t="shared" si="1"/>
        <v>138611200</v>
      </c>
      <c r="AX10" s="429">
        <f t="shared" si="1"/>
        <v>26823900</v>
      </c>
      <c r="AY10" s="429">
        <f t="shared" si="1"/>
        <v>17326400</v>
      </c>
      <c r="AZ10" s="429">
        <f t="shared" si="1"/>
        <v>182761500</v>
      </c>
      <c r="BA10" s="429">
        <f t="shared" si="1"/>
        <v>7154900</v>
      </c>
      <c r="BB10" s="429">
        <f t="shared" si="1"/>
        <v>45430000</v>
      </c>
      <c r="BC10" s="429">
        <f t="shared" si="1"/>
        <v>0</v>
      </c>
      <c r="BD10" s="429">
        <f t="shared" si="1"/>
        <v>5235707</v>
      </c>
      <c r="BE10" s="429">
        <f t="shared" si="1"/>
        <v>240582107</v>
      </c>
      <c r="BF10" s="429">
        <f t="shared" si="1"/>
        <v>1339094078</v>
      </c>
      <c r="BG10" s="429">
        <f t="shared" si="1"/>
        <v>2094700</v>
      </c>
      <c r="BH10" s="429"/>
      <c r="BI10" s="429">
        <f t="shared" ref="BI10:CS10" si="2">BI11+BI22+BI14+BI24+BI27+BI29+BI268+BI274+BI398</f>
        <v>0</v>
      </c>
      <c r="BJ10" s="429">
        <f t="shared" si="2"/>
        <v>0</v>
      </c>
      <c r="BK10" s="429">
        <f t="shared" si="2"/>
        <v>0</v>
      </c>
      <c r="BL10" s="429">
        <f t="shared" si="2"/>
        <v>0</v>
      </c>
      <c r="BM10" s="429">
        <f t="shared" si="2"/>
        <v>515000</v>
      </c>
      <c r="BN10" s="429">
        <f t="shared" si="2"/>
        <v>0</v>
      </c>
      <c r="BO10" s="429">
        <f t="shared" si="2"/>
        <v>0</v>
      </c>
      <c r="BP10" s="429">
        <f t="shared" si="2"/>
        <v>0</v>
      </c>
      <c r="BQ10" s="429">
        <f t="shared" si="2"/>
        <v>0</v>
      </c>
      <c r="BR10" s="429">
        <f t="shared" si="2"/>
        <v>0</v>
      </c>
      <c r="BS10" s="429">
        <f t="shared" si="2"/>
        <v>1453367768</v>
      </c>
      <c r="BT10" s="429">
        <f t="shared" si="2"/>
        <v>436</v>
      </c>
      <c r="BU10" s="429">
        <f t="shared" si="2"/>
        <v>1918400000</v>
      </c>
      <c r="BV10" s="429">
        <f t="shared" si="2"/>
        <v>4147000000</v>
      </c>
      <c r="BW10" s="429">
        <f t="shared" si="2"/>
        <v>6065400000</v>
      </c>
      <c r="BX10" s="429">
        <f t="shared" si="2"/>
        <v>-4794793732</v>
      </c>
      <c r="BY10" s="429">
        <f t="shared" si="2"/>
        <v>0</v>
      </c>
      <c r="BZ10" s="429">
        <f t="shared" si="2"/>
        <v>0</v>
      </c>
      <c r="CA10" s="429">
        <f t="shared" si="2"/>
        <v>0</v>
      </c>
      <c r="CB10" s="429">
        <f t="shared" si="2"/>
        <v>0</v>
      </c>
      <c r="CC10" s="429">
        <f t="shared" si="2"/>
        <v>0</v>
      </c>
      <c r="CD10" s="429">
        <f t="shared" si="2"/>
        <v>0</v>
      </c>
      <c r="CE10" s="429">
        <f t="shared" si="2"/>
        <v>3924800000</v>
      </c>
      <c r="CF10" s="429">
        <f t="shared" si="2"/>
        <v>172520000</v>
      </c>
      <c r="CG10" s="429">
        <f t="shared" si="2"/>
        <v>13000000</v>
      </c>
      <c r="CH10" s="429">
        <f t="shared" si="2"/>
        <v>35000000</v>
      </c>
      <c r="CI10" s="429">
        <f t="shared" si="2"/>
        <v>4850000</v>
      </c>
      <c r="CJ10" s="429">
        <f t="shared" si="2"/>
        <v>225370000</v>
      </c>
      <c r="CK10" s="429">
        <f t="shared" si="2"/>
        <v>4150170000</v>
      </c>
      <c r="CL10" s="429">
        <f t="shared" si="2"/>
        <v>0</v>
      </c>
      <c r="CM10" s="429">
        <f t="shared" si="2"/>
        <v>3924800000</v>
      </c>
      <c r="CN10" s="429">
        <f t="shared" si="2"/>
        <v>172520000</v>
      </c>
      <c r="CO10" s="429">
        <f t="shared" si="2"/>
        <v>13000000</v>
      </c>
      <c r="CP10" s="429">
        <f t="shared" si="2"/>
        <v>35000000</v>
      </c>
      <c r="CQ10" s="429">
        <f t="shared" si="2"/>
        <v>4850000</v>
      </c>
      <c r="CR10" s="429">
        <f t="shared" si="2"/>
        <v>225370000</v>
      </c>
      <c r="CS10" s="429">
        <f t="shared" si="2"/>
        <v>4150170000</v>
      </c>
      <c r="CT10" s="429">
        <f t="shared" ref="CT10:CV10" si="3">SUM(CT11:CT11)</f>
        <v>0</v>
      </c>
      <c r="CU10" s="429">
        <f t="shared" si="3"/>
        <v>0</v>
      </c>
      <c r="CV10" s="429">
        <f t="shared" si="3"/>
        <v>0</v>
      </c>
      <c r="CW10" s="429"/>
    </row>
    <row r="11" spans="1:101" ht="34.35" customHeight="1">
      <c r="A11" s="280" t="s">
        <v>21</v>
      </c>
      <c r="B11" s="279" t="str">
        <f>"Ban Lãnh đạo:  "&amp;"["&amp;COUNT(A12:A13)&amp;"]"</f>
        <v>Ban Lãnh đạo:  [2]</v>
      </c>
      <c r="C11" s="391"/>
      <c r="D11" s="283"/>
      <c r="E11" s="284"/>
      <c r="F11" s="285"/>
      <c r="G11" s="285">
        <f>SUM(G12:G13)</f>
        <v>28650000</v>
      </c>
      <c r="H11" s="285">
        <f t="shared" ref="H11:BR11" si="4">SUM(H12:H13)</f>
        <v>0</v>
      </c>
      <c r="I11" s="285">
        <f t="shared" si="4"/>
        <v>181350000</v>
      </c>
      <c r="J11" s="285">
        <f t="shared" si="4"/>
        <v>35000000</v>
      </c>
      <c r="K11" s="285">
        <f t="shared" si="4"/>
        <v>216350000</v>
      </c>
      <c r="L11" s="285">
        <f t="shared" si="4"/>
        <v>245000000</v>
      </c>
      <c r="M11" s="285"/>
      <c r="N11" s="285">
        <f t="shared" si="4"/>
        <v>20055000</v>
      </c>
      <c r="O11" s="285">
        <f t="shared" si="4"/>
        <v>0</v>
      </c>
      <c r="P11" s="388">
        <f t="shared" si="4"/>
        <v>25.5</v>
      </c>
      <c r="Q11" s="388">
        <f t="shared" si="4"/>
        <v>0</v>
      </c>
      <c r="R11" s="388">
        <f t="shared" si="4"/>
        <v>0</v>
      </c>
      <c r="S11" s="388">
        <f t="shared" si="4"/>
        <v>0</v>
      </c>
      <c r="T11" s="388">
        <f t="shared" si="4"/>
        <v>0</v>
      </c>
      <c r="U11" s="388">
        <f t="shared" si="4"/>
        <v>0</v>
      </c>
      <c r="V11" s="388">
        <f t="shared" si="4"/>
        <v>0</v>
      </c>
      <c r="W11" s="388">
        <f t="shared" si="4"/>
        <v>0</v>
      </c>
      <c r="X11" s="388">
        <f t="shared" si="4"/>
        <v>0</v>
      </c>
      <c r="Y11" s="388">
        <f t="shared" si="4"/>
        <v>0</v>
      </c>
      <c r="Z11" s="388">
        <f t="shared" si="4"/>
        <v>0</v>
      </c>
      <c r="AA11" s="388">
        <f t="shared" si="4"/>
        <v>0</v>
      </c>
      <c r="AB11" s="388">
        <f t="shared" si="4"/>
        <v>0</v>
      </c>
      <c r="AC11" s="388">
        <f t="shared" si="4"/>
        <v>0</v>
      </c>
      <c r="AD11" s="388">
        <f t="shared" si="4"/>
        <v>0</v>
      </c>
      <c r="AE11" s="388">
        <f t="shared" si="4"/>
        <v>0</v>
      </c>
      <c r="AF11" s="285">
        <f t="shared" si="4"/>
        <v>97000000</v>
      </c>
      <c r="AG11" s="285">
        <f t="shared" si="4"/>
        <v>0</v>
      </c>
      <c r="AH11" s="285">
        <f t="shared" si="4"/>
        <v>0</v>
      </c>
      <c r="AI11" s="285">
        <f t="shared" si="4"/>
        <v>0</v>
      </c>
      <c r="AJ11" s="285">
        <f t="shared" si="4"/>
        <v>0</v>
      </c>
      <c r="AK11" s="285">
        <f t="shared" si="4"/>
        <v>0</v>
      </c>
      <c r="AL11" s="285">
        <f t="shared" si="4"/>
        <v>0</v>
      </c>
      <c r="AM11" s="285">
        <f t="shared" si="4"/>
        <v>0</v>
      </c>
      <c r="AN11" s="285">
        <f t="shared" si="4"/>
        <v>0</v>
      </c>
      <c r="AO11" s="285">
        <f t="shared" si="4"/>
        <v>0</v>
      </c>
      <c r="AP11" s="285">
        <f t="shared" si="4"/>
        <v>0</v>
      </c>
      <c r="AQ11" s="285">
        <f t="shared" si="4"/>
        <v>97000000</v>
      </c>
      <c r="AR11" s="285">
        <f t="shared" si="4"/>
        <v>0</v>
      </c>
      <c r="AS11" s="285">
        <f t="shared" si="4"/>
        <v>0</v>
      </c>
      <c r="AT11" s="285">
        <f t="shared" si="4"/>
        <v>0</v>
      </c>
      <c r="AU11" s="285">
        <f t="shared" si="4"/>
        <v>0</v>
      </c>
      <c r="AV11" s="285">
        <f t="shared" si="4"/>
        <v>97000000</v>
      </c>
      <c r="AW11" s="285">
        <f t="shared" si="4"/>
        <v>2292000</v>
      </c>
      <c r="AX11" s="285">
        <f t="shared" si="4"/>
        <v>429750</v>
      </c>
      <c r="AY11" s="285">
        <f t="shared" si="4"/>
        <v>286500</v>
      </c>
      <c r="AZ11" s="285">
        <f t="shared" si="4"/>
        <v>3008250</v>
      </c>
      <c r="BA11" s="285">
        <f t="shared" si="4"/>
        <v>143250</v>
      </c>
      <c r="BB11" s="285">
        <f t="shared" si="4"/>
        <v>990000</v>
      </c>
      <c r="BC11" s="285">
        <f t="shared" si="4"/>
        <v>0</v>
      </c>
      <c r="BD11" s="285">
        <f t="shared" si="4"/>
        <v>0</v>
      </c>
      <c r="BE11" s="285">
        <f t="shared" si="4"/>
        <v>4141500</v>
      </c>
      <c r="BF11" s="285">
        <f>SUM(BF12:BF13)</f>
        <v>92858500</v>
      </c>
      <c r="BG11" s="285">
        <f t="shared" si="4"/>
        <v>0</v>
      </c>
      <c r="BH11" s="285">
        <f t="shared" si="4"/>
        <v>2</v>
      </c>
      <c r="BI11" s="285">
        <f t="shared" si="4"/>
        <v>0</v>
      </c>
      <c r="BJ11" s="285">
        <f t="shared" si="4"/>
        <v>0</v>
      </c>
      <c r="BK11" s="285">
        <f t="shared" si="4"/>
        <v>0</v>
      </c>
      <c r="BL11" s="285">
        <f t="shared" si="4"/>
        <v>0</v>
      </c>
      <c r="BM11" s="285">
        <f t="shared" si="4"/>
        <v>0</v>
      </c>
      <c r="BN11" s="285">
        <f t="shared" si="4"/>
        <v>0</v>
      </c>
      <c r="BO11" s="285">
        <f t="shared" si="4"/>
        <v>0</v>
      </c>
      <c r="BP11" s="285">
        <f t="shared" si="4"/>
        <v>0</v>
      </c>
      <c r="BQ11" s="285">
        <f t="shared" si="4"/>
        <v>0</v>
      </c>
      <c r="BR11" s="285">
        <f t="shared" si="4"/>
        <v>0</v>
      </c>
      <c r="BS11" s="285">
        <f>SUM(BS12:BS13)</f>
        <v>97000000</v>
      </c>
      <c r="BT11" s="285">
        <f t="shared" ref="BT11:CV11" si="5">SUM(BT12:BT13)</f>
        <v>5</v>
      </c>
      <c r="BU11" s="285">
        <f t="shared" si="5"/>
        <v>22000000</v>
      </c>
      <c r="BV11" s="285">
        <f t="shared" si="5"/>
        <v>22000000</v>
      </c>
      <c r="BW11" s="285">
        <f t="shared" si="5"/>
        <v>44000000</v>
      </c>
      <c r="BX11" s="285">
        <f t="shared" si="5"/>
        <v>49991750</v>
      </c>
      <c r="BY11" s="285">
        <f t="shared" si="5"/>
        <v>0</v>
      </c>
      <c r="BZ11" s="285">
        <f t="shared" si="5"/>
        <v>0</v>
      </c>
      <c r="CA11" s="285">
        <f t="shared" si="5"/>
        <v>0</v>
      </c>
      <c r="CB11" s="285">
        <f t="shared" si="5"/>
        <v>0</v>
      </c>
      <c r="CC11" s="285">
        <f t="shared" si="5"/>
        <v>0</v>
      </c>
      <c r="CD11" s="285">
        <f t="shared" si="5"/>
        <v>0</v>
      </c>
      <c r="CE11" s="285">
        <f t="shared" si="5"/>
        <v>210000000</v>
      </c>
      <c r="CF11" s="285">
        <f t="shared" si="5"/>
        <v>0</v>
      </c>
      <c r="CG11" s="285">
        <f t="shared" si="5"/>
        <v>0</v>
      </c>
      <c r="CH11" s="285">
        <f t="shared" si="5"/>
        <v>35000000</v>
      </c>
      <c r="CI11" s="285">
        <f t="shared" si="5"/>
        <v>0</v>
      </c>
      <c r="CJ11" s="285">
        <f t="shared" si="5"/>
        <v>35000000</v>
      </c>
      <c r="CK11" s="285">
        <f t="shared" si="5"/>
        <v>245000000</v>
      </c>
      <c r="CL11" s="285">
        <f t="shared" si="5"/>
        <v>0</v>
      </c>
      <c r="CM11" s="285">
        <f t="shared" si="5"/>
        <v>210000000</v>
      </c>
      <c r="CN11" s="285">
        <f t="shared" si="5"/>
        <v>0</v>
      </c>
      <c r="CO11" s="285">
        <f t="shared" si="5"/>
        <v>0</v>
      </c>
      <c r="CP11" s="285">
        <f t="shared" si="5"/>
        <v>35000000</v>
      </c>
      <c r="CQ11" s="285">
        <f t="shared" si="5"/>
        <v>0</v>
      </c>
      <c r="CR11" s="285">
        <f t="shared" si="5"/>
        <v>35000000</v>
      </c>
      <c r="CS11" s="285">
        <f t="shared" si="5"/>
        <v>245000000</v>
      </c>
      <c r="CT11" s="285">
        <f t="shared" si="5"/>
        <v>0</v>
      </c>
      <c r="CU11" s="285">
        <f t="shared" si="5"/>
        <v>0</v>
      </c>
      <c r="CV11" s="285">
        <f t="shared" si="5"/>
        <v>0</v>
      </c>
      <c r="CW11" s="285"/>
    </row>
    <row r="12" spans="1:101" ht="34.35" customHeight="1">
      <c r="A12" s="155">
        <f>SUBTOTAL(3,$C$11:C12)</f>
        <v>1</v>
      </c>
      <c r="B12" s="272" t="s">
        <v>2405</v>
      </c>
      <c r="C12" s="144" t="s">
        <v>1075</v>
      </c>
      <c r="D12" s="156" t="s">
        <v>101</v>
      </c>
      <c r="E12" s="157" t="str">
        <f>IF(CM12&gt;=400000000,"A1",IF(CM12&gt;=300000000,"A2",IF(CM12&gt;=240000000,"A3",IF(CM12&gt;=180000000,"A4",IF(CM12&gt;=120000000,"A5",IF(CM12&gt;=80000000,"A6",IF(CM12&gt;=40000000,"A7",IF(CM12&gt;=25000000,"B1",IF(CM12&gt;=12000000,"B2","B3")))))))))</f>
        <v>A5</v>
      </c>
      <c r="F12" s="158">
        <v>39449</v>
      </c>
      <c r="G12" s="159">
        <v>17130000</v>
      </c>
      <c r="H12" s="159"/>
      <c r="I12" s="160">
        <f>IF(G12&gt;0,CM12-G12,CM12-H12)</f>
        <v>132870000</v>
      </c>
      <c r="J12" s="160">
        <f>CR12</f>
        <v>30000000</v>
      </c>
      <c r="K12" s="161">
        <f>SUM(I12:J12)</f>
        <v>162870000</v>
      </c>
      <c r="L12" s="161">
        <f>IF(G12&gt;0,G12+K12,H12+K12)</f>
        <v>180000000</v>
      </c>
      <c r="M12" s="162">
        <f t="shared" ref="M12:M62" si="6">IF(CE12&gt;=11000000,80%,100%)</f>
        <v>0.8</v>
      </c>
      <c r="N12" s="163">
        <f>ROUND(MAX(G12*70%,H12*70%,3640000),0)</f>
        <v>11991000</v>
      </c>
      <c r="O12" s="163">
        <v>0</v>
      </c>
      <c r="P12" s="406">
        <v>13</v>
      </c>
      <c r="Q12" s="406">
        <v>0</v>
      </c>
      <c r="R12" s="406">
        <v>0</v>
      </c>
      <c r="S12" s="406">
        <v>0</v>
      </c>
      <c r="T12" s="406"/>
      <c r="U12" s="406"/>
      <c r="V12" s="406"/>
      <c r="W12" s="406"/>
      <c r="X12" s="389"/>
      <c r="Y12" s="406"/>
      <c r="Z12" s="406"/>
      <c r="AA12" s="406"/>
      <c r="AB12" s="406"/>
      <c r="AC12" s="406"/>
      <c r="AD12" s="406">
        <v>0</v>
      </c>
      <c r="AE12" s="164">
        <f>IF(OR(BL12="M1",BL12="M2",BL12="M3",BL12="M4"),P12+R12+S12+T12+U12,0)</f>
        <v>0</v>
      </c>
      <c r="AF12" s="166">
        <f>ROUND(IF($P12=0,0,IF(OR($BJ12="lương tháng",$CE12&gt;=11000000),($L12/2-$L12/26*($CC$6-$P12))*$M12,$L12/26*$P12*$M12)),0)</f>
        <v>72000000</v>
      </c>
      <c r="AG12" s="166">
        <f t="shared" ref="AG12:AG28" si="7">ROUND(MAX((G12+I12)*M12/26*R12,(H12+I12)*M12/26*R12,G12/26*R12*150%,H12/26*R12*150%)*BK12,0)</f>
        <v>0</v>
      </c>
      <c r="AH12" s="166">
        <f t="shared" ref="AH12:AH28" si="8">ROUND(MAX((G12+I12)*M12/26*S12,(H12+I12)*M12/26*S12,G12/26*S12*200%,H12/26*S12*200%)*BK12,0)</f>
        <v>0</v>
      </c>
      <c r="AI12" s="166">
        <f t="shared" ref="AI12:AI28" si="9">ROUND(IF(BJ12="Lương tháng",L12/26*T12,MAX((G12+I12)/26*(T12+U12)*200%+G12/26*T12,(H12+I12)/26*(T12+U12)*200%+H12/26*T12,G12/26*(T12+U12)*300%+G12/26*T12,H12/26*(T12+U12)*300%+H12/26*T12)),0)</f>
        <v>0</v>
      </c>
      <c r="AJ12" s="166">
        <f>ROUND(IF((P12+Q12)=0,0,IF(BJ12="Lương tháng",MAX((G12+I12)/26*V12,(H12+I12)/26*V12),MAX(G12/26*V12,H12/26*V12))),0)</f>
        <v>0</v>
      </c>
      <c r="AK12" s="166">
        <f t="shared" ref="AK12:AK28" si="10">ROUND(IF(G12&gt;0,G12/26*W12,H12/26*W12),0)</f>
        <v>0</v>
      </c>
      <c r="AL12" s="166">
        <f>ROUND(N12/26*Y12+O12/26*Z12+MAX(G12/26*AA12,H12/26*AA12),0)</f>
        <v>0</v>
      </c>
      <c r="AM12" s="166">
        <f t="shared" ref="AM12:AM28" si="11">ROUND(IF(BJ12="Lương tháng",L12/26*AC12,L12/26*AC12+MAX((G12+I12)/26*AB12,(H12+I12)/26*AB12)),0)</f>
        <v>0</v>
      </c>
      <c r="AN12" s="166">
        <f t="shared" ref="AN12:AN28" si="12">ROUND(IF(BJ12="lương tháng",0,MAX((G12+I12)/26*AD12*30%,(H12+I12)/26*AD12*30%)*BK12),0)</f>
        <v>0</v>
      </c>
      <c r="AO12" s="167">
        <f t="shared" ref="AO12:AO28" si="13">ROUND(BM12*AE12,0)</f>
        <v>0</v>
      </c>
      <c r="AP12" s="166">
        <v>0</v>
      </c>
      <c r="AQ12" s="166">
        <f>ROUND(SUM(AF12:AP12),0)</f>
        <v>72000000</v>
      </c>
      <c r="AR12" s="166"/>
      <c r="AS12" s="167"/>
      <c r="AT12" s="166"/>
      <c r="AU12" s="166"/>
      <c r="AV12" s="166">
        <f t="shared" ref="AV12:AV28" si="14">ROUND(SUM(AQ12:AT12)-AU12,0)</f>
        <v>72000000</v>
      </c>
      <c r="AW12" s="166">
        <f t="shared" ref="AW12:AW13" si="15">ROUND(IF($BH12=1,$G12*$AW$9,0),0)</f>
        <v>1370400</v>
      </c>
      <c r="AX12" s="166">
        <f t="shared" ref="AX12:AX62" si="16">ROUND(IF($BH12=1,$G12*$AX$9,0),0)</f>
        <v>256950</v>
      </c>
      <c r="AY12" s="166">
        <f t="shared" ref="AY12:AY62" si="17">ROUND(IF($BH12=1,$G12*$AY$9,0),0)</f>
        <v>171300</v>
      </c>
      <c r="AZ12" s="166">
        <f t="shared" ref="AZ12:AZ28" si="18">SUM(AW12:AY12)</f>
        <v>1798650</v>
      </c>
      <c r="BA12" s="166">
        <f t="shared" ref="BA12:BA13" si="19">ROUND(IF($BI12="1x",$G12*0.5%,0),0)</f>
        <v>85650</v>
      </c>
      <c r="BB12" s="166">
        <f>IF(BN12="Xem lại",0,IF(CM12&lt;11000000,5000,IF(AND(CM12&gt;=11000000,CM12&lt;25000000),10000,IF(AND(CM12&gt;=25000000,CM12&lt;40000000),15000,IF(AND(CM12&gt;=40000000,CM12&lt;120000000),20000,IF(AND(CM12&gt;=120000000,CM12&lt;240000000),25000,30000)))))*$BB$9)</f>
        <v>550000</v>
      </c>
      <c r="BC12" s="411"/>
      <c r="BD12" s="166">
        <v>0</v>
      </c>
      <c r="BE12" s="166">
        <f t="shared" ref="BE12:BE23" si="20">ROUND(SUM(AZ12:BD12),0)</f>
        <v>2434300</v>
      </c>
      <c r="BF12" s="166">
        <f t="shared" ref="BF12:BF28" si="21">ROUND(IF(AV12&gt;BE12,AV12-BE12,0),0)</f>
        <v>69565700</v>
      </c>
      <c r="BG12" s="166">
        <f t="shared" ref="BG12:BG62" si="22">ROUND(IF(BE12&gt;AV12,BE12-AV12,0),0)</f>
        <v>0</v>
      </c>
      <c r="BH12" s="166">
        <v>1</v>
      </c>
      <c r="BI12" s="369" t="s">
        <v>40</v>
      </c>
      <c r="BJ12" s="166" t="str">
        <f t="shared" ref="BJ12:BJ62" si="23">IF(AND(D12="QTNV CL",CM12&gt;=11000000),"Lương tháng",IF(CM12&gt;=18000000,"Lương tháng",0))</f>
        <v>Lương tháng</v>
      </c>
      <c r="BK12" s="166">
        <f t="shared" ref="BK12:BK62" si="24">IF(BJ12="Lương tháng",0,1)</f>
        <v>0</v>
      </c>
      <c r="BL12" s="166">
        <v>0</v>
      </c>
      <c r="BM12" s="166">
        <f t="shared" ref="BM12:BM62" si="25">IF(BL12="M1",13000,IF(BL12="M2",20000,IF(BL12="M3",26000,IF(BL12="M4",32000,0))))</f>
        <v>0</v>
      </c>
      <c r="BN12" s="166" t="str">
        <f t="shared" ref="BN12:BN62" si="26">IF(AND(G12&gt;0,(P12+Q12)&gt;=5),"Trừ tiền","Xem lại")</f>
        <v>Trừ tiền</v>
      </c>
      <c r="BO12" s="410"/>
      <c r="BP12" s="411"/>
      <c r="BQ12" s="253"/>
      <c r="BR12" s="253"/>
      <c r="BS12" s="161">
        <f t="shared" ref="BS12:BS62" si="27">AQ12+SUM(BO12:BR12)-AN12-AO12-SUM(BY12:CA12)</f>
        <v>72000000</v>
      </c>
      <c r="BT12" s="159">
        <v>2</v>
      </c>
      <c r="BU12" s="166">
        <f t="shared" ref="BU12:BU13" si="28">BT12*4400000</f>
        <v>8800000</v>
      </c>
      <c r="BV12" s="166">
        <v>11000000</v>
      </c>
      <c r="BW12" s="166">
        <f t="shared" ref="BW12:BW13" si="29">BU12+BV12</f>
        <v>19800000</v>
      </c>
      <c r="BX12" s="166">
        <f t="shared" ref="BX12:BX13" si="30">BS12-SUM(CC12:CD12)-CB12-AZ12-BW12</f>
        <v>50401350</v>
      </c>
      <c r="BY12" s="411"/>
      <c r="BZ12" s="411"/>
      <c r="CA12" s="412"/>
      <c r="CB12" s="411"/>
      <c r="CC12" s="411"/>
      <c r="CD12" s="411"/>
      <c r="CE12" s="413">
        <v>150000000</v>
      </c>
      <c r="CF12" s="413">
        <v>0</v>
      </c>
      <c r="CG12" s="413">
        <v>0</v>
      </c>
      <c r="CH12" s="413">
        <v>30000000</v>
      </c>
      <c r="CI12" s="413"/>
      <c r="CJ12" s="369">
        <f>SUM(CF12:CI12)</f>
        <v>30000000</v>
      </c>
      <c r="CK12" s="369">
        <f>CE12+CJ12</f>
        <v>180000000</v>
      </c>
      <c r="CL12" s="414"/>
      <c r="CM12" s="413">
        <f t="shared" ref="CM12:CQ13" si="31">CE12</f>
        <v>150000000</v>
      </c>
      <c r="CN12" s="413">
        <f t="shared" si="31"/>
        <v>0</v>
      </c>
      <c r="CO12" s="369">
        <f t="shared" si="31"/>
        <v>0</v>
      </c>
      <c r="CP12" s="369">
        <f t="shared" si="31"/>
        <v>30000000</v>
      </c>
      <c r="CQ12" s="369">
        <f t="shared" si="31"/>
        <v>0</v>
      </c>
      <c r="CR12" s="369">
        <f>SUM(CN12:CQ12)</f>
        <v>30000000</v>
      </c>
      <c r="CS12" s="369">
        <f>CM12+CR12</f>
        <v>180000000</v>
      </c>
      <c r="CT12" s="173" t="s">
        <v>1121</v>
      </c>
      <c r="CU12" s="173" t="s">
        <v>2415</v>
      </c>
      <c r="CV12" s="450" t="s">
        <v>2406</v>
      </c>
      <c r="CW12" s="173" t="s">
        <v>2249</v>
      </c>
    </row>
    <row r="13" spans="1:101" ht="34.35" customHeight="1">
      <c r="A13" s="155">
        <f>SUBTOTAL(3,$C$11:C13)</f>
        <v>2</v>
      </c>
      <c r="B13" s="272" t="s">
        <v>133</v>
      </c>
      <c r="C13" s="144" t="s">
        <v>134</v>
      </c>
      <c r="D13" s="156" t="s">
        <v>101</v>
      </c>
      <c r="E13" s="157" t="str">
        <f>IF(CM13&gt;=400000000,"A1",IF(CM13&gt;=300000000,"A2",IF(CM13&gt;=240000000,"A3",IF(CM13&gt;=180000000,"A4",IF(CM13&gt;=120000000,"A5",IF(CM13&gt;=80000000,"A6",IF(CM13&gt;=40000000,"A7",IF(CM13&gt;=25000000,"B1",IF(CM13&gt;=12000000,"B2","B3")))))))))</f>
        <v>A7</v>
      </c>
      <c r="F13" s="158">
        <v>39314</v>
      </c>
      <c r="G13" s="159">
        <v>11520000</v>
      </c>
      <c r="H13" s="159"/>
      <c r="I13" s="160">
        <f>IF(G13&gt;0,CM13-G13,CM13-H13)</f>
        <v>48480000</v>
      </c>
      <c r="J13" s="160">
        <f>CR13</f>
        <v>5000000</v>
      </c>
      <c r="K13" s="161">
        <f>SUM(I13:J13)</f>
        <v>53480000</v>
      </c>
      <c r="L13" s="161">
        <f>IF(G13&gt;0,G13+K13,H13+K13)</f>
        <v>65000000</v>
      </c>
      <c r="M13" s="162">
        <f t="shared" si="6"/>
        <v>0.8</v>
      </c>
      <c r="N13" s="163">
        <f>ROUND(MAX(G13*70%,H13*70%,3640000),0)</f>
        <v>8064000</v>
      </c>
      <c r="O13" s="163">
        <v>0</v>
      </c>
      <c r="P13" s="406">
        <v>12.5</v>
      </c>
      <c r="Q13" s="406">
        <v>0</v>
      </c>
      <c r="R13" s="406">
        <v>0</v>
      </c>
      <c r="S13" s="406">
        <v>0</v>
      </c>
      <c r="T13" s="406"/>
      <c r="U13" s="406"/>
      <c r="V13" s="406"/>
      <c r="W13" s="406"/>
      <c r="X13" s="389"/>
      <c r="Y13" s="406"/>
      <c r="Z13" s="406"/>
      <c r="AA13" s="406"/>
      <c r="AB13" s="406"/>
      <c r="AC13" s="406"/>
      <c r="AD13" s="406">
        <v>0</v>
      </c>
      <c r="AE13" s="164">
        <f>IF(OR(BL13="M1",BL13="M2",BL13="M3",BL13="M4"),P13+R13+S13+T13+U13,0)</f>
        <v>0</v>
      </c>
      <c r="AF13" s="166">
        <f>ROUND(IF($P13=0,0,IF(OR($BJ13="lương tháng",$CE13&gt;=11000000),($L13/2-$L13/26*($CC$6-$P13))*$M13,$L13/26*$P13*$M13)),0)</f>
        <v>25000000</v>
      </c>
      <c r="AG13" s="166">
        <f t="shared" si="7"/>
        <v>0</v>
      </c>
      <c r="AH13" s="166">
        <f t="shared" si="8"/>
        <v>0</v>
      </c>
      <c r="AI13" s="166">
        <f t="shared" si="9"/>
        <v>0</v>
      </c>
      <c r="AJ13" s="166">
        <f>ROUND(IF((P13+Q13)=0,0,IF(BJ13="Lương tháng",MAX((G13+I13)/26*V13,(H13+I13)/26*V13),MAX(G13/26*V13,H13/26*V13))),0)</f>
        <v>0</v>
      </c>
      <c r="AK13" s="166">
        <f t="shared" si="10"/>
        <v>0</v>
      </c>
      <c r="AL13" s="166">
        <f>ROUND(N13/26*Y13+O13/26*Z13+MAX(G13/26*AA13,H13/26*AA13),0)</f>
        <v>0</v>
      </c>
      <c r="AM13" s="166">
        <f t="shared" si="11"/>
        <v>0</v>
      </c>
      <c r="AN13" s="166">
        <f t="shared" si="12"/>
        <v>0</v>
      </c>
      <c r="AO13" s="167">
        <f t="shared" si="13"/>
        <v>0</v>
      </c>
      <c r="AP13" s="166">
        <v>0</v>
      </c>
      <c r="AQ13" s="166">
        <f>ROUND(SUM(AF13:AP13),0)</f>
        <v>25000000</v>
      </c>
      <c r="AR13" s="166"/>
      <c r="AS13" s="167"/>
      <c r="AT13" s="166"/>
      <c r="AU13" s="166"/>
      <c r="AV13" s="166">
        <f t="shared" si="14"/>
        <v>25000000</v>
      </c>
      <c r="AW13" s="166">
        <f t="shared" si="15"/>
        <v>921600</v>
      </c>
      <c r="AX13" s="166">
        <f t="shared" si="16"/>
        <v>172800</v>
      </c>
      <c r="AY13" s="166">
        <f t="shared" si="17"/>
        <v>115200</v>
      </c>
      <c r="AZ13" s="166">
        <f t="shared" si="18"/>
        <v>1209600</v>
      </c>
      <c r="BA13" s="166">
        <f t="shared" si="19"/>
        <v>57600</v>
      </c>
      <c r="BB13" s="166">
        <f>IF(BN13="Xem lại",0,IF(CM13&lt;11000000,5000,IF(AND(CM13&gt;=11000000,CM13&lt;25000000),10000,IF(AND(CM13&gt;=25000000,CM13&lt;40000000),15000,IF(AND(CM13&gt;=40000000,CM13&lt;120000000),20000,IF(AND(CM13&gt;=120000000,CM13&lt;240000000),25000,30000)))))*$BB$9)</f>
        <v>440000</v>
      </c>
      <c r="BC13" s="166"/>
      <c r="BD13" s="166">
        <v>0</v>
      </c>
      <c r="BE13" s="166">
        <f t="shared" si="20"/>
        <v>1707200</v>
      </c>
      <c r="BF13" s="166">
        <f t="shared" si="21"/>
        <v>23292800</v>
      </c>
      <c r="BG13" s="166">
        <f t="shared" si="22"/>
        <v>0</v>
      </c>
      <c r="BH13" s="166">
        <v>1</v>
      </c>
      <c r="BI13" s="369" t="s">
        <v>40</v>
      </c>
      <c r="BJ13" s="166" t="str">
        <f t="shared" si="23"/>
        <v>Lương tháng</v>
      </c>
      <c r="BK13" s="166">
        <f t="shared" si="24"/>
        <v>0</v>
      </c>
      <c r="BL13" s="166">
        <v>0</v>
      </c>
      <c r="BM13" s="166">
        <f t="shared" si="25"/>
        <v>0</v>
      </c>
      <c r="BN13" s="166" t="str">
        <f t="shared" si="26"/>
        <v>Trừ tiền</v>
      </c>
      <c r="BO13" s="410"/>
      <c r="BP13" s="411"/>
      <c r="BQ13" s="253"/>
      <c r="BR13" s="253"/>
      <c r="BS13" s="161">
        <f t="shared" si="27"/>
        <v>25000000</v>
      </c>
      <c r="BT13" s="159">
        <v>3</v>
      </c>
      <c r="BU13" s="166">
        <f t="shared" si="28"/>
        <v>13200000</v>
      </c>
      <c r="BV13" s="166">
        <v>11000000</v>
      </c>
      <c r="BW13" s="166">
        <f t="shared" si="29"/>
        <v>24200000</v>
      </c>
      <c r="BX13" s="166">
        <f t="shared" si="30"/>
        <v>-409600</v>
      </c>
      <c r="BY13" s="411"/>
      <c r="BZ13" s="411"/>
      <c r="CA13" s="412"/>
      <c r="CB13" s="411"/>
      <c r="CC13" s="411"/>
      <c r="CD13" s="411"/>
      <c r="CE13" s="413">
        <v>60000000</v>
      </c>
      <c r="CF13" s="413">
        <v>0</v>
      </c>
      <c r="CG13" s="413">
        <v>0</v>
      </c>
      <c r="CH13" s="413">
        <v>5000000</v>
      </c>
      <c r="CI13" s="413"/>
      <c r="CJ13" s="369">
        <f>SUM(CF13:CI13)</f>
        <v>5000000</v>
      </c>
      <c r="CK13" s="369">
        <f>CE13+CJ13</f>
        <v>65000000</v>
      </c>
      <c r="CL13" s="414"/>
      <c r="CM13" s="413">
        <f t="shared" si="31"/>
        <v>60000000</v>
      </c>
      <c r="CN13" s="413">
        <f t="shared" si="31"/>
        <v>0</v>
      </c>
      <c r="CO13" s="369">
        <f t="shared" si="31"/>
        <v>0</v>
      </c>
      <c r="CP13" s="369">
        <f t="shared" si="31"/>
        <v>5000000</v>
      </c>
      <c r="CQ13" s="369">
        <f t="shared" si="31"/>
        <v>0</v>
      </c>
      <c r="CR13" s="369">
        <f>SUM(CN13:CQ13)</f>
        <v>5000000</v>
      </c>
      <c r="CS13" s="369">
        <f>CM13+CR13</f>
        <v>65000000</v>
      </c>
      <c r="CT13" s="173" t="s">
        <v>1602</v>
      </c>
      <c r="CU13" s="173" t="s">
        <v>2415</v>
      </c>
      <c r="CV13" s="450" t="s">
        <v>1601</v>
      </c>
      <c r="CW13" s="173" t="s">
        <v>2249</v>
      </c>
    </row>
    <row r="14" spans="1:101" ht="34.35" customHeight="1">
      <c r="A14" s="280" t="s">
        <v>22</v>
      </c>
      <c r="B14" s="279" t="str">
        <f>"Phòng Kế toán: " &amp;"["&amp;COUNT(A15:A21)&amp; "]"</f>
        <v>Phòng Kế toán: [7]</v>
      </c>
      <c r="C14" s="279"/>
      <c r="D14" s="280"/>
      <c r="E14" s="280"/>
      <c r="F14" s="280"/>
      <c r="G14" s="281">
        <f t="shared" ref="G14:L14" si="32">SUM(G15:G21)</f>
        <v>42450000</v>
      </c>
      <c r="H14" s="281">
        <f t="shared" si="32"/>
        <v>0</v>
      </c>
      <c r="I14" s="281">
        <f t="shared" si="32"/>
        <v>73050000</v>
      </c>
      <c r="J14" s="281">
        <f t="shared" si="32"/>
        <v>1400000</v>
      </c>
      <c r="K14" s="281">
        <f t="shared" si="32"/>
        <v>74450000</v>
      </c>
      <c r="L14" s="281">
        <f t="shared" si="32"/>
        <v>116900000</v>
      </c>
      <c r="M14" s="281"/>
      <c r="N14" s="281">
        <f t="shared" ref="N14:BG14" si="33">SUM(N15:N21)</f>
        <v>30975000</v>
      </c>
      <c r="O14" s="281">
        <f t="shared" si="33"/>
        <v>0</v>
      </c>
      <c r="P14" s="282">
        <f t="shared" si="33"/>
        <v>88.5</v>
      </c>
      <c r="Q14" s="282">
        <f t="shared" si="33"/>
        <v>0</v>
      </c>
      <c r="R14" s="282">
        <f t="shared" si="33"/>
        <v>5.9300000000000006</v>
      </c>
      <c r="S14" s="282">
        <f t="shared" si="33"/>
        <v>0</v>
      </c>
      <c r="T14" s="282">
        <f t="shared" si="33"/>
        <v>0</v>
      </c>
      <c r="U14" s="282">
        <f t="shared" si="33"/>
        <v>0</v>
      </c>
      <c r="V14" s="282">
        <f t="shared" si="33"/>
        <v>0</v>
      </c>
      <c r="W14" s="282">
        <f t="shared" si="33"/>
        <v>0</v>
      </c>
      <c r="X14" s="282">
        <f t="shared" si="33"/>
        <v>0</v>
      </c>
      <c r="Y14" s="282">
        <f t="shared" si="33"/>
        <v>0</v>
      </c>
      <c r="Z14" s="282">
        <f t="shared" si="33"/>
        <v>0</v>
      </c>
      <c r="AA14" s="282">
        <f t="shared" si="33"/>
        <v>0</v>
      </c>
      <c r="AB14" s="282">
        <f t="shared" si="33"/>
        <v>0</v>
      </c>
      <c r="AC14" s="282">
        <f t="shared" si="33"/>
        <v>0</v>
      </c>
      <c r="AD14" s="282">
        <f t="shared" si="33"/>
        <v>0</v>
      </c>
      <c r="AE14" s="282">
        <f t="shared" si="33"/>
        <v>0</v>
      </c>
      <c r="AF14" s="281">
        <f t="shared" si="33"/>
        <v>49856154</v>
      </c>
      <c r="AG14" s="281">
        <f t="shared" si="33"/>
        <v>2278538</v>
      </c>
      <c r="AH14" s="281">
        <f t="shared" si="33"/>
        <v>0</v>
      </c>
      <c r="AI14" s="281">
        <f t="shared" si="33"/>
        <v>0</v>
      </c>
      <c r="AJ14" s="281">
        <f t="shared" si="33"/>
        <v>0</v>
      </c>
      <c r="AK14" s="281">
        <f t="shared" si="33"/>
        <v>0</v>
      </c>
      <c r="AL14" s="281">
        <f t="shared" si="33"/>
        <v>0</v>
      </c>
      <c r="AM14" s="281">
        <f t="shared" si="33"/>
        <v>0</v>
      </c>
      <c r="AN14" s="281">
        <f t="shared" si="33"/>
        <v>0</v>
      </c>
      <c r="AO14" s="281">
        <f t="shared" si="33"/>
        <v>0</v>
      </c>
      <c r="AP14" s="281">
        <f t="shared" si="33"/>
        <v>0</v>
      </c>
      <c r="AQ14" s="281">
        <f t="shared" si="33"/>
        <v>52134692</v>
      </c>
      <c r="AR14" s="281">
        <f t="shared" si="33"/>
        <v>0</v>
      </c>
      <c r="AS14" s="281">
        <f t="shared" si="33"/>
        <v>0</v>
      </c>
      <c r="AT14" s="281">
        <f t="shared" si="33"/>
        <v>0</v>
      </c>
      <c r="AU14" s="281">
        <f t="shared" si="33"/>
        <v>0</v>
      </c>
      <c r="AV14" s="281">
        <f t="shared" si="33"/>
        <v>52134692</v>
      </c>
      <c r="AW14" s="281">
        <f t="shared" si="33"/>
        <v>3396000</v>
      </c>
      <c r="AX14" s="281">
        <f t="shared" si="33"/>
        <v>636750</v>
      </c>
      <c r="AY14" s="281">
        <f t="shared" si="33"/>
        <v>424500</v>
      </c>
      <c r="AZ14" s="281">
        <f t="shared" si="33"/>
        <v>4457250</v>
      </c>
      <c r="BA14" s="281">
        <f t="shared" si="33"/>
        <v>141000</v>
      </c>
      <c r="BB14" s="281">
        <f t="shared" si="33"/>
        <v>1320000</v>
      </c>
      <c r="BC14" s="281">
        <f t="shared" si="33"/>
        <v>0</v>
      </c>
      <c r="BD14" s="281">
        <f t="shared" si="33"/>
        <v>0</v>
      </c>
      <c r="BE14" s="281">
        <f t="shared" si="33"/>
        <v>5918250</v>
      </c>
      <c r="BF14" s="281">
        <f t="shared" si="33"/>
        <v>46216442</v>
      </c>
      <c r="BG14" s="281">
        <f t="shared" si="33"/>
        <v>0</v>
      </c>
      <c r="BH14" s="281"/>
      <c r="BI14" s="281">
        <f>SUM(BI15:BI21)</f>
        <v>0</v>
      </c>
      <c r="BJ14" s="281">
        <f>SUM(BJ15:BJ21)</f>
        <v>0</v>
      </c>
      <c r="BK14" s="281"/>
      <c r="BL14" s="281">
        <f t="shared" ref="BL14:CV14" si="34">SUM(BL15:BL21)</f>
        <v>0</v>
      </c>
      <c r="BM14" s="281">
        <f t="shared" si="34"/>
        <v>0</v>
      </c>
      <c r="BN14" s="281">
        <f t="shared" si="34"/>
        <v>0</v>
      </c>
      <c r="BO14" s="281">
        <f t="shared" si="34"/>
        <v>0</v>
      </c>
      <c r="BP14" s="281">
        <f t="shared" si="34"/>
        <v>0</v>
      </c>
      <c r="BQ14" s="281">
        <f t="shared" si="34"/>
        <v>0</v>
      </c>
      <c r="BR14" s="281">
        <f t="shared" si="34"/>
        <v>0</v>
      </c>
      <c r="BS14" s="281">
        <f t="shared" si="34"/>
        <v>52134692</v>
      </c>
      <c r="BT14" s="281">
        <f t="shared" si="34"/>
        <v>7</v>
      </c>
      <c r="BU14" s="281">
        <f t="shared" si="34"/>
        <v>30800000</v>
      </c>
      <c r="BV14" s="281">
        <f t="shared" si="34"/>
        <v>77000000</v>
      </c>
      <c r="BW14" s="281">
        <f t="shared" si="34"/>
        <v>107800000</v>
      </c>
      <c r="BX14" s="281">
        <f t="shared" si="34"/>
        <v>-60122558</v>
      </c>
      <c r="BY14" s="281">
        <f t="shared" si="34"/>
        <v>0</v>
      </c>
      <c r="BZ14" s="281">
        <f t="shared" si="34"/>
        <v>0</v>
      </c>
      <c r="CA14" s="281">
        <f t="shared" si="34"/>
        <v>0</v>
      </c>
      <c r="CB14" s="281">
        <f t="shared" si="34"/>
        <v>0</v>
      </c>
      <c r="CC14" s="281">
        <f t="shared" si="34"/>
        <v>0</v>
      </c>
      <c r="CD14" s="281">
        <f t="shared" si="34"/>
        <v>0</v>
      </c>
      <c r="CE14" s="281">
        <f t="shared" si="34"/>
        <v>115500000</v>
      </c>
      <c r="CF14" s="281">
        <f t="shared" si="34"/>
        <v>1400000</v>
      </c>
      <c r="CG14" s="281">
        <f t="shared" si="34"/>
        <v>0</v>
      </c>
      <c r="CH14" s="281">
        <f t="shared" si="34"/>
        <v>0</v>
      </c>
      <c r="CI14" s="281">
        <f t="shared" si="34"/>
        <v>0</v>
      </c>
      <c r="CJ14" s="281">
        <f t="shared" si="34"/>
        <v>1400000</v>
      </c>
      <c r="CK14" s="281">
        <f t="shared" si="34"/>
        <v>116900000</v>
      </c>
      <c r="CL14" s="281">
        <f t="shared" si="34"/>
        <v>0</v>
      </c>
      <c r="CM14" s="281">
        <f t="shared" si="34"/>
        <v>115500000</v>
      </c>
      <c r="CN14" s="281">
        <f t="shared" si="34"/>
        <v>1400000</v>
      </c>
      <c r="CO14" s="281">
        <f t="shared" si="34"/>
        <v>0</v>
      </c>
      <c r="CP14" s="281">
        <f t="shared" si="34"/>
        <v>0</v>
      </c>
      <c r="CQ14" s="281">
        <f t="shared" si="34"/>
        <v>0</v>
      </c>
      <c r="CR14" s="281">
        <f t="shared" si="34"/>
        <v>1400000</v>
      </c>
      <c r="CS14" s="281">
        <f t="shared" si="34"/>
        <v>116900000</v>
      </c>
      <c r="CT14" s="281">
        <f t="shared" si="34"/>
        <v>0</v>
      </c>
      <c r="CU14" s="281">
        <f t="shared" si="34"/>
        <v>0</v>
      </c>
      <c r="CV14" s="281">
        <f t="shared" si="34"/>
        <v>0</v>
      </c>
      <c r="CW14" s="281"/>
    </row>
    <row r="15" spans="1:101" ht="34.35" customHeight="1">
      <c r="A15" s="155">
        <f>SUBTOTAL(3,$C$11:C15)</f>
        <v>3</v>
      </c>
      <c r="B15" s="272" t="s">
        <v>135</v>
      </c>
      <c r="C15" s="144" t="s">
        <v>136</v>
      </c>
      <c r="D15" s="156" t="s">
        <v>101</v>
      </c>
      <c r="E15" s="157" t="str">
        <f t="shared" ref="E15:E21" si="35">IF(CL15&gt;=400000000,"A1",IF(CL15&gt;=300000000,"A2",IF(CL15&gt;=240000000,"A3",IF(CL15&gt;=180000000,"A4",IF(CL15&gt;=120000000,"A5",IF(CL15&gt;=80000000,"A6",IF(CL15&gt;=40000000,"A7",IF(CL15&gt;=25000000,"B1",IF(CL15&gt;=12000000,"B2","B3")))))))))</f>
        <v>B3</v>
      </c>
      <c r="F15" s="158">
        <v>41463</v>
      </c>
      <c r="G15" s="159">
        <v>8640000</v>
      </c>
      <c r="H15" s="159"/>
      <c r="I15" s="160">
        <f t="shared" ref="I15:I21" si="36">IF(G15&gt;0,CM15-G15,CM15-H15)</f>
        <v>26360000</v>
      </c>
      <c r="J15" s="160">
        <f t="shared" ref="J15:J62" si="37">CR15</f>
        <v>0</v>
      </c>
      <c r="K15" s="161">
        <f t="shared" ref="K15:K21" si="38">SUM(I15:J15)</f>
        <v>26360000</v>
      </c>
      <c r="L15" s="161">
        <f t="shared" ref="L15:L21" si="39">IF(G15&gt;0,G15+K15,H15+K15)</f>
        <v>35000000</v>
      </c>
      <c r="M15" s="162">
        <f t="shared" si="6"/>
        <v>0.8</v>
      </c>
      <c r="N15" s="163">
        <f t="shared" ref="N15:N62" si="40">ROUND(MAX(G15*70%,H15*70%,3640000),0)</f>
        <v>6048000</v>
      </c>
      <c r="O15" s="163">
        <v>0</v>
      </c>
      <c r="P15" s="406">
        <v>13</v>
      </c>
      <c r="Q15" s="406">
        <v>0</v>
      </c>
      <c r="R15" s="406">
        <v>0</v>
      </c>
      <c r="S15" s="406">
        <v>0</v>
      </c>
      <c r="T15" s="406"/>
      <c r="U15" s="406"/>
      <c r="V15" s="406"/>
      <c r="W15" s="406"/>
      <c r="X15" s="389"/>
      <c r="Y15" s="406"/>
      <c r="Z15" s="406"/>
      <c r="AA15" s="406"/>
      <c r="AB15" s="406"/>
      <c r="AC15" s="406"/>
      <c r="AD15" s="406">
        <v>0</v>
      </c>
      <c r="AE15" s="164">
        <f t="shared" ref="AE15:AE21" si="41">IF(OR(BL15="M1",BL15="M2",BL15="M3",BL15="M4"),P15+R15+S15+T15+U15,0)</f>
        <v>0</v>
      </c>
      <c r="AF15" s="166">
        <f t="shared" ref="AF15:AF21" si="42">ROUND(IF($P15=0,0,IF(OR($BJ15="lương tháng",$CE15&gt;=11000000),($L15/2-$L15/26*($CC$6-$P15))*$M15,$L15/26*$P15*$M15)),0)</f>
        <v>14000000</v>
      </c>
      <c r="AG15" s="166">
        <f t="shared" si="7"/>
        <v>0</v>
      </c>
      <c r="AH15" s="166">
        <f t="shared" si="8"/>
        <v>0</v>
      </c>
      <c r="AI15" s="166">
        <f t="shared" si="9"/>
        <v>0</v>
      </c>
      <c r="AJ15" s="166">
        <f>ROUND(IF((P15+Q15)=0,0,IF(BJ15="Lương tháng",MAX((G15+I15)/26*V15,(H15+I15)/26*V15),MAX(G15/26*V15,H15/26*V15))),0)</f>
        <v>0</v>
      </c>
      <c r="AK15" s="166">
        <f t="shared" si="10"/>
        <v>0</v>
      </c>
      <c r="AL15" s="166">
        <f t="shared" ref="AL15:AL21" si="43">ROUND(N15/26*Y15+O15/26*Z15+MAX(G15/26*AA15,H15/26*AA15),0)</f>
        <v>0</v>
      </c>
      <c r="AM15" s="166">
        <f t="shared" si="11"/>
        <v>0</v>
      </c>
      <c r="AN15" s="166">
        <f t="shared" si="12"/>
        <v>0</v>
      </c>
      <c r="AO15" s="167">
        <f t="shared" si="13"/>
        <v>0</v>
      </c>
      <c r="AP15" s="166">
        <v>0</v>
      </c>
      <c r="AQ15" s="166">
        <f t="shared" ref="AQ15:AQ21" si="44">ROUND(SUM(AF15:AP15),0)</f>
        <v>14000000</v>
      </c>
      <c r="AR15" s="166"/>
      <c r="AS15" s="167"/>
      <c r="AT15" s="166"/>
      <c r="AU15" s="166"/>
      <c r="AV15" s="166">
        <f t="shared" si="14"/>
        <v>14000000</v>
      </c>
      <c r="AW15" s="166">
        <f t="shared" ref="AW15:AW23" si="45">ROUND(IF($BH15=1,$G15*$AW$9,0),0)</f>
        <v>691200</v>
      </c>
      <c r="AX15" s="166">
        <f t="shared" si="16"/>
        <v>129600</v>
      </c>
      <c r="AY15" s="166">
        <f t="shared" si="17"/>
        <v>86400</v>
      </c>
      <c r="AZ15" s="166">
        <f t="shared" si="18"/>
        <v>907200</v>
      </c>
      <c r="BA15" s="166">
        <f t="shared" ref="BA15:BA28" si="46">ROUND(IF($BI15="1x",$G15*0.5%,0),0)</f>
        <v>43200</v>
      </c>
      <c r="BB15" s="166">
        <f t="shared" ref="BB15:BB28" si="47">IF(BN15="Xem lại",0,IF(CM15&lt;11000000,5000,IF(AND(CM15&gt;=11000000,CM15&lt;25000000),10000,IF(AND(CM15&gt;=25000000,CM15&lt;40000000),15000,IF(AND(CM15&gt;=40000000,CM15&lt;120000000),20000,IF(AND(CM15&gt;=120000000,CM15&lt;240000000),25000,30000)))))*$BB$9)</f>
        <v>330000</v>
      </c>
      <c r="BC15" s="166"/>
      <c r="BD15" s="166">
        <v>0</v>
      </c>
      <c r="BE15" s="166">
        <f t="shared" si="20"/>
        <v>1280400</v>
      </c>
      <c r="BF15" s="166">
        <f t="shared" si="21"/>
        <v>12719600</v>
      </c>
      <c r="BG15" s="166">
        <f t="shared" si="22"/>
        <v>0</v>
      </c>
      <c r="BH15" s="166">
        <v>1</v>
      </c>
      <c r="BI15" s="369" t="s">
        <v>40</v>
      </c>
      <c r="BJ15" s="166" t="str">
        <f t="shared" si="23"/>
        <v>Lương tháng</v>
      </c>
      <c r="BK15" s="166">
        <f t="shared" si="24"/>
        <v>0</v>
      </c>
      <c r="BL15" s="166">
        <v>0</v>
      </c>
      <c r="BM15" s="166">
        <f t="shared" si="25"/>
        <v>0</v>
      </c>
      <c r="BN15" s="166" t="str">
        <f t="shared" si="26"/>
        <v>Trừ tiền</v>
      </c>
      <c r="BO15" s="410"/>
      <c r="BP15" s="411"/>
      <c r="BQ15" s="253"/>
      <c r="BR15" s="253"/>
      <c r="BS15" s="161">
        <f t="shared" si="27"/>
        <v>14000000</v>
      </c>
      <c r="BT15" s="159">
        <v>4</v>
      </c>
      <c r="BU15" s="166">
        <f t="shared" ref="BU15:BU21" si="48">BT15*4400000</f>
        <v>17600000</v>
      </c>
      <c r="BV15" s="166">
        <v>11000000</v>
      </c>
      <c r="BW15" s="166">
        <f t="shared" ref="BW15:BW21" si="49">BU15+BV15</f>
        <v>28600000</v>
      </c>
      <c r="BX15" s="166">
        <f t="shared" ref="BX15:BX21" si="50">BS15-SUM(CC15:CD15)-CB15-AZ15-BW15</f>
        <v>-15507200</v>
      </c>
      <c r="BY15" s="411"/>
      <c r="BZ15" s="411"/>
      <c r="CA15" s="412"/>
      <c r="CB15" s="411"/>
      <c r="CC15" s="411"/>
      <c r="CD15" s="411"/>
      <c r="CE15" s="413">
        <v>35000000</v>
      </c>
      <c r="CF15" s="413"/>
      <c r="CG15" s="413">
        <v>0</v>
      </c>
      <c r="CH15" s="413">
        <v>0</v>
      </c>
      <c r="CI15" s="413"/>
      <c r="CJ15" s="369">
        <f t="shared" ref="CJ15:CJ20" si="51">SUM(CF15:CI15)</f>
        <v>0</v>
      </c>
      <c r="CK15" s="369">
        <f t="shared" ref="CK15:CK21" si="52">CE15+CJ15</f>
        <v>35000000</v>
      </c>
      <c r="CL15" s="414"/>
      <c r="CM15" s="413">
        <f t="shared" ref="CM15:CQ21" si="53">CE15</f>
        <v>35000000</v>
      </c>
      <c r="CN15" s="413">
        <f t="shared" si="53"/>
        <v>0</v>
      </c>
      <c r="CO15" s="369">
        <f t="shared" si="53"/>
        <v>0</v>
      </c>
      <c r="CP15" s="369">
        <f t="shared" si="53"/>
        <v>0</v>
      </c>
      <c r="CQ15" s="369">
        <f t="shared" si="53"/>
        <v>0</v>
      </c>
      <c r="CR15" s="369">
        <f t="shared" ref="CR15:CR20" si="54">SUM(CN15:CQ15)</f>
        <v>0</v>
      </c>
      <c r="CS15" s="369">
        <f t="shared" ref="CS15:CS21" si="55">CM15+CR15</f>
        <v>35000000</v>
      </c>
      <c r="CT15" s="173" t="s">
        <v>16</v>
      </c>
      <c r="CU15" s="173" t="s">
        <v>56</v>
      </c>
      <c r="CV15" s="450" t="s">
        <v>1031</v>
      </c>
      <c r="CW15" s="173" t="s">
        <v>2249</v>
      </c>
    </row>
    <row r="16" spans="1:101" ht="34.35" customHeight="1">
      <c r="A16" s="155">
        <f>SUBTOTAL(3,$C$11:C16)</f>
        <v>4</v>
      </c>
      <c r="B16" s="272" t="s">
        <v>1387</v>
      </c>
      <c r="C16" s="144" t="s">
        <v>1388</v>
      </c>
      <c r="D16" s="156" t="s">
        <v>101</v>
      </c>
      <c r="E16" s="157" t="str">
        <f t="shared" si="35"/>
        <v>B3</v>
      </c>
      <c r="F16" s="158">
        <v>45371</v>
      </c>
      <c r="G16" s="159">
        <v>6300000</v>
      </c>
      <c r="H16" s="159"/>
      <c r="I16" s="160">
        <f t="shared" si="36"/>
        <v>5700000</v>
      </c>
      <c r="J16" s="160">
        <f t="shared" si="37"/>
        <v>0</v>
      </c>
      <c r="K16" s="161">
        <f t="shared" si="38"/>
        <v>5700000</v>
      </c>
      <c r="L16" s="161">
        <f t="shared" si="39"/>
        <v>12000000</v>
      </c>
      <c r="M16" s="162">
        <f t="shared" si="6"/>
        <v>0.8</v>
      </c>
      <c r="N16" s="163">
        <f t="shared" si="40"/>
        <v>4410000</v>
      </c>
      <c r="O16" s="163">
        <v>0</v>
      </c>
      <c r="P16" s="406">
        <v>12.5</v>
      </c>
      <c r="Q16" s="406">
        <v>0</v>
      </c>
      <c r="R16" s="406">
        <v>1.57</v>
      </c>
      <c r="S16" s="406">
        <v>0</v>
      </c>
      <c r="T16" s="406"/>
      <c r="U16" s="406"/>
      <c r="V16" s="406"/>
      <c r="W16" s="406"/>
      <c r="X16" s="389"/>
      <c r="Y16" s="406"/>
      <c r="Z16" s="406"/>
      <c r="AA16" s="406"/>
      <c r="AB16" s="406"/>
      <c r="AC16" s="406"/>
      <c r="AD16" s="406">
        <v>0</v>
      </c>
      <c r="AE16" s="164">
        <f t="shared" si="41"/>
        <v>0</v>
      </c>
      <c r="AF16" s="166">
        <f t="shared" si="42"/>
        <v>4615385</v>
      </c>
      <c r="AG16" s="166">
        <f t="shared" si="7"/>
        <v>579692</v>
      </c>
      <c r="AH16" s="166">
        <f t="shared" si="8"/>
        <v>0</v>
      </c>
      <c r="AI16" s="166">
        <f t="shared" si="9"/>
        <v>0</v>
      </c>
      <c r="AJ16" s="166">
        <f t="shared" ref="AJ16:AJ28" si="56">ROUND(IF((P16+Q16)=0,0,IF(BJ16="Lương tháng",MAX((G16+I16)/26*V16,(H16+I16)/26*V16),MAX(G16/26*V16,H16/26*V16))),0)</f>
        <v>0</v>
      </c>
      <c r="AK16" s="166">
        <f t="shared" si="10"/>
        <v>0</v>
      </c>
      <c r="AL16" s="166">
        <f t="shared" si="43"/>
        <v>0</v>
      </c>
      <c r="AM16" s="166">
        <f t="shared" si="11"/>
        <v>0</v>
      </c>
      <c r="AN16" s="166">
        <f t="shared" si="12"/>
        <v>0</v>
      </c>
      <c r="AO16" s="167">
        <f t="shared" si="13"/>
        <v>0</v>
      </c>
      <c r="AP16" s="166">
        <v>0</v>
      </c>
      <c r="AQ16" s="166">
        <f t="shared" si="44"/>
        <v>5195077</v>
      </c>
      <c r="AR16" s="166"/>
      <c r="AS16" s="167"/>
      <c r="AT16" s="166"/>
      <c r="AU16" s="166"/>
      <c r="AV16" s="166">
        <f t="shared" si="14"/>
        <v>5195077</v>
      </c>
      <c r="AW16" s="166">
        <f t="shared" si="45"/>
        <v>504000</v>
      </c>
      <c r="AX16" s="166">
        <f t="shared" si="16"/>
        <v>94500</v>
      </c>
      <c r="AY16" s="166">
        <f t="shared" si="17"/>
        <v>63000</v>
      </c>
      <c r="AZ16" s="166">
        <f t="shared" si="18"/>
        <v>661500</v>
      </c>
      <c r="BA16" s="166">
        <f t="shared" si="46"/>
        <v>31500</v>
      </c>
      <c r="BB16" s="166">
        <f>IF(BN16="Xem lại",0,IF(CM16&lt;11000000,5000,IF(AND(CM16&gt;=11000000,CM16&lt;25000000),10000,IF(AND(CM16&gt;=25000000,CM16&lt;40000000),15000,IF(AND(CM16&gt;=40000000,CM16&lt;120000000),20000,IF(AND(CM16&gt;=120000000,CM16&lt;240000000),25000,30000)))))*$BB$9)</f>
        <v>220000</v>
      </c>
      <c r="BC16" s="166"/>
      <c r="BD16" s="166">
        <v>0</v>
      </c>
      <c r="BE16" s="166">
        <f t="shared" si="20"/>
        <v>913000</v>
      </c>
      <c r="BF16" s="166">
        <f t="shared" si="21"/>
        <v>4282077</v>
      </c>
      <c r="BG16" s="166">
        <f t="shared" si="22"/>
        <v>0</v>
      </c>
      <c r="BH16" s="166">
        <v>1</v>
      </c>
      <c r="BI16" s="369" t="s">
        <v>40</v>
      </c>
      <c r="BJ16" s="166">
        <f t="shared" si="23"/>
        <v>0</v>
      </c>
      <c r="BK16" s="166">
        <f t="shared" si="24"/>
        <v>1</v>
      </c>
      <c r="BL16" s="166">
        <v>0</v>
      </c>
      <c r="BM16" s="166">
        <f t="shared" si="25"/>
        <v>0</v>
      </c>
      <c r="BN16" s="166" t="str">
        <f t="shared" si="26"/>
        <v>Trừ tiền</v>
      </c>
      <c r="BO16" s="410"/>
      <c r="BP16" s="166"/>
      <c r="BQ16" s="144"/>
      <c r="BR16" s="144"/>
      <c r="BS16" s="161">
        <f t="shared" si="27"/>
        <v>5195077</v>
      </c>
      <c r="BT16" s="159">
        <v>0</v>
      </c>
      <c r="BU16" s="166">
        <f t="shared" si="48"/>
        <v>0</v>
      </c>
      <c r="BV16" s="166">
        <v>11000000</v>
      </c>
      <c r="BW16" s="166">
        <f t="shared" si="49"/>
        <v>11000000</v>
      </c>
      <c r="BX16" s="166">
        <f t="shared" si="50"/>
        <v>-6466423</v>
      </c>
      <c r="BY16" s="166"/>
      <c r="BZ16" s="166"/>
      <c r="CA16" s="171"/>
      <c r="CB16" s="166"/>
      <c r="CC16" s="166"/>
      <c r="CD16" s="166"/>
      <c r="CE16" s="413">
        <v>12000000</v>
      </c>
      <c r="CF16" s="413"/>
      <c r="CG16" s="413"/>
      <c r="CH16" s="413"/>
      <c r="CI16" s="413"/>
      <c r="CJ16" s="369">
        <f t="shared" si="51"/>
        <v>0</v>
      </c>
      <c r="CK16" s="369">
        <f t="shared" si="52"/>
        <v>12000000</v>
      </c>
      <c r="CL16" s="414"/>
      <c r="CM16" s="413">
        <f t="shared" si="53"/>
        <v>12000000</v>
      </c>
      <c r="CN16" s="413">
        <f t="shared" si="53"/>
        <v>0</v>
      </c>
      <c r="CO16" s="369">
        <f t="shared" si="53"/>
        <v>0</v>
      </c>
      <c r="CP16" s="369">
        <f t="shared" si="53"/>
        <v>0</v>
      </c>
      <c r="CQ16" s="369">
        <f t="shared" si="53"/>
        <v>0</v>
      </c>
      <c r="CR16" s="369">
        <f t="shared" si="54"/>
        <v>0</v>
      </c>
      <c r="CS16" s="369">
        <f t="shared" si="55"/>
        <v>12000000</v>
      </c>
      <c r="CT16" s="173" t="s">
        <v>1390</v>
      </c>
      <c r="CU16" s="173" t="s">
        <v>56</v>
      </c>
      <c r="CV16" s="450" t="s">
        <v>1393</v>
      </c>
      <c r="CW16" s="173" t="s">
        <v>2249</v>
      </c>
    </row>
    <row r="17" spans="1:101" ht="34.35" customHeight="1">
      <c r="A17" s="155">
        <f>SUBTOTAL(3,$C$11:C17)</f>
        <v>5</v>
      </c>
      <c r="B17" s="272" t="s">
        <v>1394</v>
      </c>
      <c r="C17" s="144" t="s">
        <v>1389</v>
      </c>
      <c r="D17" s="156" t="s">
        <v>101</v>
      </c>
      <c r="E17" s="157" t="str">
        <f t="shared" si="35"/>
        <v>B3</v>
      </c>
      <c r="F17" s="158">
        <v>45174</v>
      </c>
      <c r="G17" s="159">
        <v>4750000</v>
      </c>
      <c r="H17" s="159"/>
      <c r="I17" s="160">
        <f t="shared" si="36"/>
        <v>5250000</v>
      </c>
      <c r="J17" s="160">
        <f t="shared" si="37"/>
        <v>0</v>
      </c>
      <c r="K17" s="161">
        <f t="shared" si="38"/>
        <v>5250000</v>
      </c>
      <c r="L17" s="161">
        <f t="shared" si="39"/>
        <v>10000000</v>
      </c>
      <c r="M17" s="162">
        <f t="shared" si="6"/>
        <v>1</v>
      </c>
      <c r="N17" s="163">
        <f t="shared" si="40"/>
        <v>3640000</v>
      </c>
      <c r="O17" s="163">
        <v>0</v>
      </c>
      <c r="P17" s="406">
        <v>13</v>
      </c>
      <c r="Q17" s="406">
        <v>0</v>
      </c>
      <c r="R17" s="406">
        <v>1.07</v>
      </c>
      <c r="S17" s="406">
        <v>0</v>
      </c>
      <c r="T17" s="406"/>
      <c r="U17" s="406"/>
      <c r="V17" s="406"/>
      <c r="W17" s="406"/>
      <c r="X17" s="389"/>
      <c r="Y17" s="406"/>
      <c r="Z17" s="406"/>
      <c r="AA17" s="406"/>
      <c r="AB17" s="406"/>
      <c r="AC17" s="406"/>
      <c r="AD17" s="406">
        <v>0</v>
      </c>
      <c r="AE17" s="164">
        <f t="shared" si="41"/>
        <v>0</v>
      </c>
      <c r="AF17" s="166">
        <f t="shared" si="42"/>
        <v>5000000</v>
      </c>
      <c r="AG17" s="166">
        <f t="shared" si="7"/>
        <v>411538</v>
      </c>
      <c r="AH17" s="166">
        <f t="shared" si="8"/>
        <v>0</v>
      </c>
      <c r="AI17" s="166">
        <f t="shared" si="9"/>
        <v>0</v>
      </c>
      <c r="AJ17" s="166">
        <f t="shared" si="56"/>
        <v>0</v>
      </c>
      <c r="AK17" s="166">
        <f t="shared" si="10"/>
        <v>0</v>
      </c>
      <c r="AL17" s="166">
        <f t="shared" si="43"/>
        <v>0</v>
      </c>
      <c r="AM17" s="166">
        <f t="shared" si="11"/>
        <v>0</v>
      </c>
      <c r="AN17" s="166">
        <f t="shared" si="12"/>
        <v>0</v>
      </c>
      <c r="AO17" s="167">
        <f t="shared" si="13"/>
        <v>0</v>
      </c>
      <c r="AP17" s="166">
        <v>0</v>
      </c>
      <c r="AQ17" s="166">
        <f t="shared" si="44"/>
        <v>5411538</v>
      </c>
      <c r="AR17" s="166"/>
      <c r="AS17" s="167"/>
      <c r="AT17" s="166"/>
      <c r="AU17" s="166"/>
      <c r="AV17" s="166">
        <f t="shared" si="14"/>
        <v>5411538</v>
      </c>
      <c r="AW17" s="166">
        <f t="shared" si="45"/>
        <v>380000</v>
      </c>
      <c r="AX17" s="166">
        <f t="shared" si="16"/>
        <v>71250</v>
      </c>
      <c r="AY17" s="166">
        <f t="shared" si="17"/>
        <v>47500</v>
      </c>
      <c r="AZ17" s="166">
        <f t="shared" si="18"/>
        <v>498750</v>
      </c>
      <c r="BA17" s="166">
        <f t="shared" si="46"/>
        <v>0</v>
      </c>
      <c r="BB17" s="166">
        <f t="shared" si="47"/>
        <v>110000</v>
      </c>
      <c r="BC17" s="166"/>
      <c r="BD17" s="166">
        <v>0</v>
      </c>
      <c r="BE17" s="166">
        <f t="shared" si="20"/>
        <v>608750</v>
      </c>
      <c r="BF17" s="166">
        <f t="shared" si="21"/>
        <v>4802788</v>
      </c>
      <c r="BG17" s="166">
        <f t="shared" si="22"/>
        <v>0</v>
      </c>
      <c r="BH17" s="166">
        <v>1</v>
      </c>
      <c r="BI17" s="159">
        <v>0</v>
      </c>
      <c r="BJ17" s="166">
        <f t="shared" si="23"/>
        <v>0</v>
      </c>
      <c r="BK17" s="166">
        <f t="shared" si="24"/>
        <v>1</v>
      </c>
      <c r="BL17" s="166">
        <v>0</v>
      </c>
      <c r="BM17" s="166">
        <f t="shared" si="25"/>
        <v>0</v>
      </c>
      <c r="BN17" s="166" t="str">
        <f t="shared" si="26"/>
        <v>Trừ tiền</v>
      </c>
      <c r="BO17" s="410"/>
      <c r="BP17" s="166"/>
      <c r="BQ17" s="144"/>
      <c r="BR17" s="144"/>
      <c r="BS17" s="161">
        <f t="shared" si="27"/>
        <v>5411538</v>
      </c>
      <c r="BT17" s="159">
        <v>0</v>
      </c>
      <c r="BU17" s="166">
        <f t="shared" si="48"/>
        <v>0</v>
      </c>
      <c r="BV17" s="166">
        <v>11000000</v>
      </c>
      <c r="BW17" s="166">
        <f t="shared" si="49"/>
        <v>11000000</v>
      </c>
      <c r="BX17" s="166">
        <f t="shared" si="50"/>
        <v>-6087212</v>
      </c>
      <c r="BY17" s="166"/>
      <c r="BZ17" s="166"/>
      <c r="CA17" s="171"/>
      <c r="CB17" s="166"/>
      <c r="CC17" s="166"/>
      <c r="CD17" s="166"/>
      <c r="CE17" s="413">
        <v>10000000</v>
      </c>
      <c r="CF17" s="413"/>
      <c r="CG17" s="413"/>
      <c r="CH17" s="413"/>
      <c r="CI17" s="413"/>
      <c r="CJ17" s="369">
        <f t="shared" si="51"/>
        <v>0</v>
      </c>
      <c r="CK17" s="369">
        <f t="shared" si="52"/>
        <v>10000000</v>
      </c>
      <c r="CL17" s="414"/>
      <c r="CM17" s="413">
        <f t="shared" si="53"/>
        <v>10000000</v>
      </c>
      <c r="CN17" s="413">
        <f t="shared" si="53"/>
        <v>0</v>
      </c>
      <c r="CO17" s="369">
        <f t="shared" si="53"/>
        <v>0</v>
      </c>
      <c r="CP17" s="369">
        <f t="shared" si="53"/>
        <v>0</v>
      </c>
      <c r="CQ17" s="369">
        <f t="shared" si="53"/>
        <v>0</v>
      </c>
      <c r="CR17" s="369">
        <f t="shared" si="54"/>
        <v>0</v>
      </c>
      <c r="CS17" s="369">
        <f t="shared" si="55"/>
        <v>10000000</v>
      </c>
      <c r="CT17" s="173" t="s">
        <v>1391</v>
      </c>
      <c r="CU17" s="173" t="s">
        <v>56</v>
      </c>
      <c r="CV17" s="450" t="s">
        <v>1392</v>
      </c>
      <c r="CW17" s="173" t="s">
        <v>2249</v>
      </c>
    </row>
    <row r="18" spans="1:101" ht="34.35" customHeight="1">
      <c r="A18" s="155">
        <f>SUBTOTAL(3,$C$11:C18)</f>
        <v>6</v>
      </c>
      <c r="B18" s="145" t="s">
        <v>145</v>
      </c>
      <c r="C18" s="247" t="s">
        <v>146</v>
      </c>
      <c r="D18" s="156" t="s">
        <v>101</v>
      </c>
      <c r="E18" s="157" t="str">
        <f t="shared" si="35"/>
        <v>B3</v>
      </c>
      <c r="F18" s="158">
        <v>40634</v>
      </c>
      <c r="G18" s="159">
        <v>8510000</v>
      </c>
      <c r="H18" s="159"/>
      <c r="I18" s="160">
        <f t="shared" si="36"/>
        <v>19490000</v>
      </c>
      <c r="J18" s="160">
        <f t="shared" si="37"/>
        <v>1400000</v>
      </c>
      <c r="K18" s="161">
        <f t="shared" si="38"/>
        <v>20890000</v>
      </c>
      <c r="L18" s="161">
        <f t="shared" si="39"/>
        <v>29400000</v>
      </c>
      <c r="M18" s="162">
        <f t="shared" si="6"/>
        <v>0.8</v>
      </c>
      <c r="N18" s="163">
        <f t="shared" si="40"/>
        <v>5957000</v>
      </c>
      <c r="O18" s="163">
        <v>0</v>
      </c>
      <c r="P18" s="406">
        <v>13</v>
      </c>
      <c r="Q18" s="406">
        <v>0</v>
      </c>
      <c r="R18" s="406">
        <v>0</v>
      </c>
      <c r="S18" s="406">
        <v>0</v>
      </c>
      <c r="T18" s="406"/>
      <c r="U18" s="406"/>
      <c r="V18" s="406"/>
      <c r="W18" s="406"/>
      <c r="X18" s="389"/>
      <c r="Y18" s="406"/>
      <c r="Z18" s="406"/>
      <c r="AA18" s="406"/>
      <c r="AB18" s="406"/>
      <c r="AC18" s="406"/>
      <c r="AD18" s="406">
        <v>0</v>
      </c>
      <c r="AE18" s="164">
        <f t="shared" si="41"/>
        <v>0</v>
      </c>
      <c r="AF18" s="166">
        <f t="shared" si="42"/>
        <v>11760000</v>
      </c>
      <c r="AG18" s="166">
        <f t="shared" si="7"/>
        <v>0</v>
      </c>
      <c r="AH18" s="166">
        <f t="shared" si="8"/>
        <v>0</v>
      </c>
      <c r="AI18" s="166">
        <f t="shared" si="9"/>
        <v>0</v>
      </c>
      <c r="AJ18" s="166">
        <f t="shared" si="56"/>
        <v>0</v>
      </c>
      <c r="AK18" s="166">
        <f t="shared" si="10"/>
        <v>0</v>
      </c>
      <c r="AL18" s="166">
        <f t="shared" si="43"/>
        <v>0</v>
      </c>
      <c r="AM18" s="166">
        <f t="shared" si="11"/>
        <v>0</v>
      </c>
      <c r="AN18" s="166">
        <f t="shared" si="12"/>
        <v>0</v>
      </c>
      <c r="AO18" s="167">
        <f t="shared" si="13"/>
        <v>0</v>
      </c>
      <c r="AP18" s="166">
        <v>0</v>
      </c>
      <c r="AQ18" s="166">
        <f t="shared" si="44"/>
        <v>11760000</v>
      </c>
      <c r="AR18" s="166"/>
      <c r="AS18" s="167"/>
      <c r="AT18" s="166"/>
      <c r="AU18" s="166"/>
      <c r="AV18" s="166">
        <f t="shared" si="14"/>
        <v>11760000</v>
      </c>
      <c r="AW18" s="166">
        <f t="shared" si="45"/>
        <v>680800</v>
      </c>
      <c r="AX18" s="166">
        <f t="shared" si="16"/>
        <v>127650</v>
      </c>
      <c r="AY18" s="166">
        <f t="shared" si="17"/>
        <v>85100</v>
      </c>
      <c r="AZ18" s="166">
        <f t="shared" si="18"/>
        <v>893550</v>
      </c>
      <c r="BA18" s="166">
        <f t="shared" si="46"/>
        <v>42550</v>
      </c>
      <c r="BB18" s="166">
        <f t="shared" si="47"/>
        <v>330000</v>
      </c>
      <c r="BC18" s="166"/>
      <c r="BD18" s="166">
        <v>0</v>
      </c>
      <c r="BE18" s="166">
        <f t="shared" si="20"/>
        <v>1266100</v>
      </c>
      <c r="BF18" s="166">
        <f t="shared" si="21"/>
        <v>10493900</v>
      </c>
      <c r="BG18" s="166">
        <f t="shared" si="22"/>
        <v>0</v>
      </c>
      <c r="BH18" s="166">
        <v>1</v>
      </c>
      <c r="BI18" s="369" t="s">
        <v>40</v>
      </c>
      <c r="BJ18" s="166" t="str">
        <f t="shared" si="23"/>
        <v>Lương tháng</v>
      </c>
      <c r="BK18" s="166">
        <f t="shared" si="24"/>
        <v>0</v>
      </c>
      <c r="BL18" s="166">
        <v>0</v>
      </c>
      <c r="BM18" s="166">
        <f t="shared" si="25"/>
        <v>0</v>
      </c>
      <c r="BN18" s="166" t="str">
        <f t="shared" si="26"/>
        <v>Trừ tiền</v>
      </c>
      <c r="BO18" s="410"/>
      <c r="BP18" s="166"/>
      <c r="BQ18" s="144"/>
      <c r="BR18" s="144"/>
      <c r="BS18" s="161">
        <f t="shared" si="27"/>
        <v>11760000</v>
      </c>
      <c r="BT18" s="159">
        <v>3</v>
      </c>
      <c r="BU18" s="166">
        <f t="shared" si="48"/>
        <v>13200000</v>
      </c>
      <c r="BV18" s="166">
        <v>11000000</v>
      </c>
      <c r="BW18" s="166">
        <f t="shared" si="49"/>
        <v>24200000</v>
      </c>
      <c r="BX18" s="166">
        <f t="shared" si="50"/>
        <v>-13333550</v>
      </c>
      <c r="BY18" s="166"/>
      <c r="BZ18" s="166"/>
      <c r="CA18" s="171"/>
      <c r="CB18" s="166"/>
      <c r="CC18" s="166"/>
      <c r="CD18" s="166"/>
      <c r="CE18" s="413">
        <v>28000000</v>
      </c>
      <c r="CF18" s="413">
        <f>CE18*5%</f>
        <v>1400000</v>
      </c>
      <c r="CG18" s="413">
        <v>0</v>
      </c>
      <c r="CH18" s="413">
        <v>0</v>
      </c>
      <c r="CI18" s="413"/>
      <c r="CJ18" s="369">
        <f t="shared" si="51"/>
        <v>1400000</v>
      </c>
      <c r="CK18" s="369">
        <f t="shared" si="52"/>
        <v>29400000</v>
      </c>
      <c r="CL18" s="415"/>
      <c r="CM18" s="413">
        <f t="shared" si="53"/>
        <v>28000000</v>
      </c>
      <c r="CN18" s="413">
        <f t="shared" si="53"/>
        <v>1400000</v>
      </c>
      <c r="CO18" s="369">
        <f t="shared" si="53"/>
        <v>0</v>
      </c>
      <c r="CP18" s="369">
        <f t="shared" si="53"/>
        <v>0</v>
      </c>
      <c r="CQ18" s="369">
        <f t="shared" si="53"/>
        <v>0</v>
      </c>
      <c r="CR18" s="369">
        <f t="shared" si="54"/>
        <v>1400000</v>
      </c>
      <c r="CS18" s="369">
        <f t="shared" si="55"/>
        <v>29400000</v>
      </c>
      <c r="CT18" s="173" t="s">
        <v>1607</v>
      </c>
      <c r="CU18" s="173" t="s">
        <v>56</v>
      </c>
      <c r="CV18" s="450" t="s">
        <v>1608</v>
      </c>
      <c r="CW18" s="173" t="s">
        <v>2249</v>
      </c>
    </row>
    <row r="19" spans="1:101" ht="34.35" customHeight="1">
      <c r="A19" s="155">
        <f>SUBTOTAL(3,$C$11:C19)</f>
        <v>7</v>
      </c>
      <c r="B19" s="145" t="s">
        <v>141</v>
      </c>
      <c r="C19" s="247" t="s">
        <v>142</v>
      </c>
      <c r="D19" s="156" t="s">
        <v>101</v>
      </c>
      <c r="E19" s="157" t="str">
        <f t="shared" si="35"/>
        <v>B3</v>
      </c>
      <c r="F19" s="158">
        <v>44396</v>
      </c>
      <c r="G19" s="159">
        <v>4750000</v>
      </c>
      <c r="H19" s="159"/>
      <c r="I19" s="160">
        <f t="shared" si="36"/>
        <v>5750000</v>
      </c>
      <c r="J19" s="160">
        <f t="shared" si="37"/>
        <v>0</v>
      </c>
      <c r="K19" s="161">
        <f t="shared" si="38"/>
        <v>5750000</v>
      </c>
      <c r="L19" s="161">
        <f t="shared" si="39"/>
        <v>10500000</v>
      </c>
      <c r="M19" s="162">
        <f t="shared" si="6"/>
        <v>1</v>
      </c>
      <c r="N19" s="163">
        <f t="shared" si="40"/>
        <v>3640000</v>
      </c>
      <c r="O19" s="163">
        <v>0</v>
      </c>
      <c r="P19" s="406">
        <v>13</v>
      </c>
      <c r="Q19" s="406">
        <v>0</v>
      </c>
      <c r="R19" s="406">
        <v>1.1399999999999999</v>
      </c>
      <c r="S19" s="406">
        <v>0</v>
      </c>
      <c r="T19" s="406"/>
      <c r="U19" s="406"/>
      <c r="V19" s="406"/>
      <c r="W19" s="406"/>
      <c r="X19" s="389"/>
      <c r="Y19" s="406"/>
      <c r="Z19" s="406"/>
      <c r="AA19" s="406"/>
      <c r="AB19" s="406"/>
      <c r="AC19" s="406"/>
      <c r="AD19" s="406">
        <v>0</v>
      </c>
      <c r="AE19" s="164">
        <f t="shared" si="41"/>
        <v>0</v>
      </c>
      <c r="AF19" s="166">
        <f t="shared" si="42"/>
        <v>5250000</v>
      </c>
      <c r="AG19" s="166">
        <f t="shared" si="7"/>
        <v>460385</v>
      </c>
      <c r="AH19" s="166">
        <f t="shared" si="8"/>
        <v>0</v>
      </c>
      <c r="AI19" s="166">
        <f t="shared" si="9"/>
        <v>0</v>
      </c>
      <c r="AJ19" s="166">
        <f t="shared" si="56"/>
        <v>0</v>
      </c>
      <c r="AK19" s="166">
        <f t="shared" si="10"/>
        <v>0</v>
      </c>
      <c r="AL19" s="166">
        <f t="shared" si="43"/>
        <v>0</v>
      </c>
      <c r="AM19" s="166">
        <f t="shared" si="11"/>
        <v>0</v>
      </c>
      <c r="AN19" s="166">
        <f t="shared" si="12"/>
        <v>0</v>
      </c>
      <c r="AO19" s="167">
        <f t="shared" si="13"/>
        <v>0</v>
      </c>
      <c r="AP19" s="166">
        <v>0</v>
      </c>
      <c r="AQ19" s="166">
        <f t="shared" si="44"/>
        <v>5710385</v>
      </c>
      <c r="AR19" s="166"/>
      <c r="AS19" s="167"/>
      <c r="AT19" s="166"/>
      <c r="AU19" s="166"/>
      <c r="AV19" s="166">
        <f t="shared" si="14"/>
        <v>5710385</v>
      </c>
      <c r="AW19" s="166">
        <f t="shared" si="45"/>
        <v>380000</v>
      </c>
      <c r="AX19" s="166">
        <f t="shared" si="16"/>
        <v>71250</v>
      </c>
      <c r="AY19" s="166">
        <f t="shared" si="17"/>
        <v>47500</v>
      </c>
      <c r="AZ19" s="166">
        <f t="shared" si="18"/>
        <v>498750</v>
      </c>
      <c r="BA19" s="166">
        <f t="shared" si="46"/>
        <v>23750</v>
      </c>
      <c r="BB19" s="166">
        <f t="shared" si="47"/>
        <v>110000</v>
      </c>
      <c r="BC19" s="166"/>
      <c r="BD19" s="166">
        <v>0</v>
      </c>
      <c r="BE19" s="166">
        <f t="shared" si="20"/>
        <v>632500</v>
      </c>
      <c r="BF19" s="166">
        <f t="shared" si="21"/>
        <v>5077885</v>
      </c>
      <c r="BG19" s="166">
        <f t="shared" si="22"/>
        <v>0</v>
      </c>
      <c r="BH19" s="166">
        <v>1</v>
      </c>
      <c r="BI19" s="369" t="s">
        <v>40</v>
      </c>
      <c r="BJ19" s="166">
        <f t="shared" si="23"/>
        <v>0</v>
      </c>
      <c r="BK19" s="166">
        <f t="shared" si="24"/>
        <v>1</v>
      </c>
      <c r="BL19" s="166">
        <v>0</v>
      </c>
      <c r="BM19" s="166">
        <f t="shared" si="25"/>
        <v>0</v>
      </c>
      <c r="BN19" s="166" t="str">
        <f t="shared" si="26"/>
        <v>Trừ tiền</v>
      </c>
      <c r="BO19" s="410"/>
      <c r="BP19" s="166"/>
      <c r="BQ19" s="144"/>
      <c r="BR19" s="144"/>
      <c r="BS19" s="161">
        <f t="shared" si="27"/>
        <v>5710385</v>
      </c>
      <c r="BT19" s="159">
        <v>0</v>
      </c>
      <c r="BU19" s="166">
        <f t="shared" si="48"/>
        <v>0</v>
      </c>
      <c r="BV19" s="166">
        <v>11000000</v>
      </c>
      <c r="BW19" s="166">
        <f t="shared" si="49"/>
        <v>11000000</v>
      </c>
      <c r="BX19" s="166">
        <f t="shared" si="50"/>
        <v>-5788365</v>
      </c>
      <c r="BY19" s="166"/>
      <c r="BZ19" s="166"/>
      <c r="CA19" s="171"/>
      <c r="CB19" s="166"/>
      <c r="CC19" s="166"/>
      <c r="CD19" s="166"/>
      <c r="CE19" s="413">
        <v>10500000</v>
      </c>
      <c r="CF19" s="413">
        <v>0</v>
      </c>
      <c r="CG19" s="413">
        <v>0</v>
      </c>
      <c r="CH19" s="413">
        <v>0</v>
      </c>
      <c r="CI19" s="413"/>
      <c r="CJ19" s="369">
        <f t="shared" si="51"/>
        <v>0</v>
      </c>
      <c r="CK19" s="369">
        <f t="shared" si="52"/>
        <v>10500000</v>
      </c>
      <c r="CL19" s="416"/>
      <c r="CM19" s="413">
        <f t="shared" si="53"/>
        <v>10500000</v>
      </c>
      <c r="CN19" s="413">
        <f t="shared" si="53"/>
        <v>0</v>
      </c>
      <c r="CO19" s="369">
        <f t="shared" si="53"/>
        <v>0</v>
      </c>
      <c r="CP19" s="369">
        <f t="shared" si="53"/>
        <v>0</v>
      </c>
      <c r="CQ19" s="369">
        <f t="shared" si="53"/>
        <v>0</v>
      </c>
      <c r="CR19" s="369">
        <f t="shared" si="54"/>
        <v>0</v>
      </c>
      <c r="CS19" s="369">
        <f t="shared" si="55"/>
        <v>10500000</v>
      </c>
      <c r="CT19" s="173" t="s">
        <v>1611</v>
      </c>
      <c r="CU19" s="173" t="s">
        <v>56</v>
      </c>
      <c r="CV19" s="450" t="s">
        <v>1612</v>
      </c>
      <c r="CW19" s="173" t="s">
        <v>2249</v>
      </c>
    </row>
    <row r="20" spans="1:101" ht="34.35" customHeight="1">
      <c r="A20" s="155">
        <f>SUBTOTAL(3,$C$11:C20)</f>
        <v>8</v>
      </c>
      <c r="B20" s="145" t="s">
        <v>1460</v>
      </c>
      <c r="C20" s="247" t="s">
        <v>1461</v>
      </c>
      <c r="D20" s="156" t="s">
        <v>101</v>
      </c>
      <c r="E20" s="157" t="str">
        <f t="shared" si="35"/>
        <v>B3</v>
      </c>
      <c r="F20" s="158">
        <v>45271</v>
      </c>
      <c r="G20" s="159">
        <v>4750000</v>
      </c>
      <c r="H20" s="159"/>
      <c r="I20" s="160">
        <f t="shared" si="36"/>
        <v>5250000</v>
      </c>
      <c r="J20" s="160">
        <f t="shared" si="37"/>
        <v>0</v>
      </c>
      <c r="K20" s="161">
        <f t="shared" si="38"/>
        <v>5250000</v>
      </c>
      <c r="L20" s="161">
        <f t="shared" si="39"/>
        <v>10000000</v>
      </c>
      <c r="M20" s="162">
        <f t="shared" si="6"/>
        <v>1</v>
      </c>
      <c r="N20" s="163">
        <f t="shared" si="40"/>
        <v>3640000</v>
      </c>
      <c r="O20" s="163">
        <v>0</v>
      </c>
      <c r="P20" s="406">
        <v>13</v>
      </c>
      <c r="Q20" s="406">
        <v>0</v>
      </c>
      <c r="R20" s="406">
        <v>0.79</v>
      </c>
      <c r="S20" s="406">
        <v>0</v>
      </c>
      <c r="T20" s="406"/>
      <c r="U20" s="406"/>
      <c r="V20" s="406"/>
      <c r="W20" s="406"/>
      <c r="X20" s="389"/>
      <c r="Y20" s="406"/>
      <c r="Z20" s="406"/>
      <c r="AA20" s="406"/>
      <c r="AB20" s="406"/>
      <c r="AC20" s="406"/>
      <c r="AD20" s="406">
        <v>0</v>
      </c>
      <c r="AE20" s="164">
        <f t="shared" si="41"/>
        <v>0</v>
      </c>
      <c r="AF20" s="166">
        <f t="shared" si="42"/>
        <v>5000000</v>
      </c>
      <c r="AG20" s="166">
        <f t="shared" si="7"/>
        <v>303846</v>
      </c>
      <c r="AH20" s="166">
        <f t="shared" si="8"/>
        <v>0</v>
      </c>
      <c r="AI20" s="166">
        <f t="shared" si="9"/>
        <v>0</v>
      </c>
      <c r="AJ20" s="166">
        <f t="shared" si="56"/>
        <v>0</v>
      </c>
      <c r="AK20" s="166">
        <f t="shared" si="10"/>
        <v>0</v>
      </c>
      <c r="AL20" s="166">
        <f t="shared" si="43"/>
        <v>0</v>
      </c>
      <c r="AM20" s="166">
        <f t="shared" si="11"/>
        <v>0</v>
      </c>
      <c r="AN20" s="166">
        <f t="shared" si="12"/>
        <v>0</v>
      </c>
      <c r="AO20" s="167">
        <f t="shared" si="13"/>
        <v>0</v>
      </c>
      <c r="AP20" s="166">
        <v>0</v>
      </c>
      <c r="AQ20" s="166">
        <f t="shared" si="44"/>
        <v>5303846</v>
      </c>
      <c r="AR20" s="166"/>
      <c r="AS20" s="167"/>
      <c r="AT20" s="166"/>
      <c r="AU20" s="166"/>
      <c r="AV20" s="166">
        <f t="shared" si="14"/>
        <v>5303846</v>
      </c>
      <c r="AW20" s="166">
        <f t="shared" si="45"/>
        <v>380000</v>
      </c>
      <c r="AX20" s="166">
        <f t="shared" si="16"/>
        <v>71250</v>
      </c>
      <c r="AY20" s="166">
        <f t="shared" si="17"/>
        <v>47500</v>
      </c>
      <c r="AZ20" s="166">
        <f t="shared" si="18"/>
        <v>498750</v>
      </c>
      <c r="BA20" s="166">
        <f t="shared" si="46"/>
        <v>0</v>
      </c>
      <c r="BB20" s="166">
        <f t="shared" si="47"/>
        <v>110000</v>
      </c>
      <c r="BC20" s="166"/>
      <c r="BD20" s="166">
        <v>0</v>
      </c>
      <c r="BE20" s="166">
        <f t="shared" si="20"/>
        <v>608750</v>
      </c>
      <c r="BF20" s="166">
        <f t="shared" si="21"/>
        <v>4695096</v>
      </c>
      <c r="BG20" s="166">
        <f t="shared" si="22"/>
        <v>0</v>
      </c>
      <c r="BH20" s="166">
        <v>1</v>
      </c>
      <c r="BI20" s="159">
        <v>0</v>
      </c>
      <c r="BJ20" s="166">
        <f t="shared" si="23"/>
        <v>0</v>
      </c>
      <c r="BK20" s="166">
        <f t="shared" si="24"/>
        <v>1</v>
      </c>
      <c r="BL20" s="166">
        <v>0</v>
      </c>
      <c r="BM20" s="166">
        <f t="shared" si="25"/>
        <v>0</v>
      </c>
      <c r="BN20" s="166" t="str">
        <f t="shared" si="26"/>
        <v>Trừ tiền</v>
      </c>
      <c r="BO20" s="410"/>
      <c r="BP20" s="166"/>
      <c r="BQ20" s="144"/>
      <c r="BR20" s="144"/>
      <c r="BS20" s="161">
        <f t="shared" si="27"/>
        <v>5303846</v>
      </c>
      <c r="BT20" s="159">
        <v>0</v>
      </c>
      <c r="BU20" s="166">
        <f t="shared" si="48"/>
        <v>0</v>
      </c>
      <c r="BV20" s="166">
        <v>11000000</v>
      </c>
      <c r="BW20" s="166">
        <f t="shared" si="49"/>
        <v>11000000</v>
      </c>
      <c r="BX20" s="166">
        <f t="shared" si="50"/>
        <v>-6194904</v>
      </c>
      <c r="BY20" s="166"/>
      <c r="BZ20" s="166"/>
      <c r="CA20" s="171"/>
      <c r="CB20" s="166"/>
      <c r="CC20" s="166"/>
      <c r="CD20" s="166"/>
      <c r="CE20" s="413">
        <v>10000000</v>
      </c>
      <c r="CF20" s="413">
        <v>0</v>
      </c>
      <c r="CG20" s="413">
        <v>0</v>
      </c>
      <c r="CH20" s="413">
        <v>0</v>
      </c>
      <c r="CI20" s="413"/>
      <c r="CJ20" s="369">
        <f t="shared" si="51"/>
        <v>0</v>
      </c>
      <c r="CK20" s="369">
        <f t="shared" si="52"/>
        <v>10000000</v>
      </c>
      <c r="CL20" s="416"/>
      <c r="CM20" s="413">
        <f t="shared" si="53"/>
        <v>10000000</v>
      </c>
      <c r="CN20" s="413">
        <f t="shared" si="53"/>
        <v>0</v>
      </c>
      <c r="CO20" s="369">
        <f t="shared" si="53"/>
        <v>0</v>
      </c>
      <c r="CP20" s="369">
        <f t="shared" si="53"/>
        <v>0</v>
      </c>
      <c r="CQ20" s="369">
        <f t="shared" si="53"/>
        <v>0</v>
      </c>
      <c r="CR20" s="369">
        <f t="shared" si="54"/>
        <v>0</v>
      </c>
      <c r="CS20" s="369">
        <f t="shared" si="55"/>
        <v>10000000</v>
      </c>
      <c r="CT20" s="173" t="s">
        <v>1610</v>
      </c>
      <c r="CU20" s="173" t="s">
        <v>56</v>
      </c>
      <c r="CV20" s="450" t="s">
        <v>1613</v>
      </c>
      <c r="CW20" s="173" t="s">
        <v>2249</v>
      </c>
    </row>
    <row r="21" spans="1:101" ht="34.35" customHeight="1">
      <c r="A21" s="155">
        <f>SUBTOTAL(3,$C$11:C21)</f>
        <v>9</v>
      </c>
      <c r="B21" s="143" t="s">
        <v>1124</v>
      </c>
      <c r="C21" s="144" t="s">
        <v>1125</v>
      </c>
      <c r="D21" s="156" t="s">
        <v>101</v>
      </c>
      <c r="E21" s="157" t="str">
        <f t="shared" si="35"/>
        <v>B3</v>
      </c>
      <c r="F21" s="158">
        <v>45721</v>
      </c>
      <c r="G21" s="159">
        <v>4750000</v>
      </c>
      <c r="H21" s="159"/>
      <c r="I21" s="160">
        <f t="shared" si="36"/>
        <v>5250000</v>
      </c>
      <c r="J21" s="160">
        <f t="shared" si="37"/>
        <v>0</v>
      </c>
      <c r="K21" s="161">
        <f t="shared" si="38"/>
        <v>5250000</v>
      </c>
      <c r="L21" s="161">
        <f t="shared" si="39"/>
        <v>10000000</v>
      </c>
      <c r="M21" s="162">
        <f t="shared" si="6"/>
        <v>1</v>
      </c>
      <c r="N21" s="163">
        <f t="shared" si="40"/>
        <v>3640000</v>
      </c>
      <c r="O21" s="163">
        <v>0</v>
      </c>
      <c r="P21" s="406">
        <v>11</v>
      </c>
      <c r="Q21" s="406">
        <v>0</v>
      </c>
      <c r="R21" s="406">
        <v>1.36</v>
      </c>
      <c r="S21" s="406">
        <v>0</v>
      </c>
      <c r="T21" s="406"/>
      <c r="U21" s="406"/>
      <c r="V21" s="406"/>
      <c r="W21" s="406"/>
      <c r="X21" s="389"/>
      <c r="Y21" s="406"/>
      <c r="Z21" s="406"/>
      <c r="AA21" s="406"/>
      <c r="AB21" s="406"/>
      <c r="AC21" s="406"/>
      <c r="AD21" s="406">
        <v>0</v>
      </c>
      <c r="AE21" s="164">
        <f t="shared" si="41"/>
        <v>0</v>
      </c>
      <c r="AF21" s="166">
        <f t="shared" si="42"/>
        <v>4230769</v>
      </c>
      <c r="AG21" s="166">
        <f t="shared" si="7"/>
        <v>523077</v>
      </c>
      <c r="AH21" s="166">
        <f t="shared" si="8"/>
        <v>0</v>
      </c>
      <c r="AI21" s="166">
        <f t="shared" si="9"/>
        <v>0</v>
      </c>
      <c r="AJ21" s="166">
        <f t="shared" si="56"/>
        <v>0</v>
      </c>
      <c r="AK21" s="166">
        <f t="shared" si="10"/>
        <v>0</v>
      </c>
      <c r="AL21" s="166">
        <f t="shared" si="43"/>
        <v>0</v>
      </c>
      <c r="AM21" s="166">
        <f t="shared" si="11"/>
        <v>0</v>
      </c>
      <c r="AN21" s="166">
        <f t="shared" si="12"/>
        <v>0</v>
      </c>
      <c r="AO21" s="167">
        <f t="shared" si="13"/>
        <v>0</v>
      </c>
      <c r="AP21" s="166">
        <v>0</v>
      </c>
      <c r="AQ21" s="166">
        <f t="shared" si="44"/>
        <v>4753846</v>
      </c>
      <c r="AR21" s="166"/>
      <c r="AS21" s="167"/>
      <c r="AT21" s="166"/>
      <c r="AU21" s="166"/>
      <c r="AV21" s="166">
        <f t="shared" si="14"/>
        <v>4753846</v>
      </c>
      <c r="AW21" s="166">
        <f t="shared" si="45"/>
        <v>380000</v>
      </c>
      <c r="AX21" s="166">
        <f t="shared" si="16"/>
        <v>71250</v>
      </c>
      <c r="AY21" s="166">
        <f t="shared" si="17"/>
        <v>47500</v>
      </c>
      <c r="AZ21" s="166">
        <f t="shared" si="18"/>
        <v>498750</v>
      </c>
      <c r="BA21" s="166">
        <f t="shared" si="46"/>
        <v>0</v>
      </c>
      <c r="BB21" s="166">
        <f t="shared" si="47"/>
        <v>110000</v>
      </c>
      <c r="BC21" s="166"/>
      <c r="BD21" s="166">
        <v>0</v>
      </c>
      <c r="BE21" s="166">
        <f t="shared" si="20"/>
        <v>608750</v>
      </c>
      <c r="BF21" s="166">
        <f t="shared" si="21"/>
        <v>4145096</v>
      </c>
      <c r="BG21" s="166">
        <f t="shared" si="22"/>
        <v>0</v>
      </c>
      <c r="BH21" s="166">
        <v>1</v>
      </c>
      <c r="BI21" s="159">
        <v>0</v>
      </c>
      <c r="BJ21" s="166">
        <f t="shared" si="23"/>
        <v>0</v>
      </c>
      <c r="BK21" s="166">
        <f t="shared" si="24"/>
        <v>1</v>
      </c>
      <c r="BL21" s="166">
        <v>0</v>
      </c>
      <c r="BM21" s="166">
        <f t="shared" si="25"/>
        <v>0</v>
      </c>
      <c r="BN21" s="166" t="str">
        <f t="shared" si="26"/>
        <v>Trừ tiền</v>
      </c>
      <c r="BO21" s="410"/>
      <c r="BP21" s="166"/>
      <c r="BQ21" s="144"/>
      <c r="BR21" s="144"/>
      <c r="BS21" s="161">
        <f t="shared" si="27"/>
        <v>4753846</v>
      </c>
      <c r="BT21" s="159">
        <v>0</v>
      </c>
      <c r="BU21" s="166">
        <f t="shared" si="48"/>
        <v>0</v>
      </c>
      <c r="BV21" s="166">
        <v>11000000</v>
      </c>
      <c r="BW21" s="166">
        <f t="shared" si="49"/>
        <v>11000000</v>
      </c>
      <c r="BX21" s="166">
        <f t="shared" si="50"/>
        <v>-6744904</v>
      </c>
      <c r="BY21" s="166"/>
      <c r="BZ21" s="166"/>
      <c r="CA21" s="171"/>
      <c r="CB21" s="166"/>
      <c r="CC21" s="166"/>
      <c r="CD21" s="166"/>
      <c r="CE21" s="413">
        <v>10000000</v>
      </c>
      <c r="CF21" s="413"/>
      <c r="CG21" s="413">
        <v>0</v>
      </c>
      <c r="CH21" s="413">
        <v>0</v>
      </c>
      <c r="CI21" s="413"/>
      <c r="CJ21" s="369">
        <f t="shared" ref="CJ21" si="57">SUM(CF21:CI21)</f>
        <v>0</v>
      </c>
      <c r="CK21" s="369">
        <f t="shared" si="52"/>
        <v>10000000</v>
      </c>
      <c r="CL21" s="414"/>
      <c r="CM21" s="413">
        <f t="shared" si="53"/>
        <v>10000000</v>
      </c>
      <c r="CN21" s="413">
        <f t="shared" si="53"/>
        <v>0</v>
      </c>
      <c r="CO21" s="369">
        <f t="shared" si="53"/>
        <v>0</v>
      </c>
      <c r="CP21" s="369">
        <f t="shared" si="53"/>
        <v>0</v>
      </c>
      <c r="CQ21" s="369">
        <f t="shared" si="53"/>
        <v>0</v>
      </c>
      <c r="CR21" s="369">
        <f t="shared" ref="CR21" si="58">SUM(CN21:CQ21)</f>
        <v>0</v>
      </c>
      <c r="CS21" s="369">
        <f t="shared" si="55"/>
        <v>10000000</v>
      </c>
      <c r="CT21" s="173" t="s">
        <v>1126</v>
      </c>
      <c r="CU21" s="173" t="s">
        <v>56</v>
      </c>
      <c r="CV21" s="450" t="s">
        <v>1127</v>
      </c>
      <c r="CW21" s="173" t="s">
        <v>2249</v>
      </c>
    </row>
    <row r="22" spans="1:101" ht="34.35" customHeight="1">
      <c r="A22" s="280" t="s">
        <v>1026</v>
      </c>
      <c r="B22" s="279" t="str">
        <f>"Suất ăn công nghiệp: " &amp;"["&amp;COUNT(A23:A23)&amp; "]"</f>
        <v>Suất ăn công nghiệp: [1]</v>
      </c>
      <c r="C22" s="279"/>
      <c r="D22" s="280"/>
      <c r="E22" s="280"/>
      <c r="F22" s="280"/>
      <c r="G22" s="281">
        <f t="shared" ref="G22:BR22" si="59">SUM(G23:G23)</f>
        <v>4090000</v>
      </c>
      <c r="H22" s="281">
        <f t="shared" si="59"/>
        <v>0</v>
      </c>
      <c r="I22" s="281">
        <f t="shared" si="59"/>
        <v>2410000</v>
      </c>
      <c r="J22" s="281">
        <f t="shared" si="59"/>
        <v>0</v>
      </c>
      <c r="K22" s="281">
        <f t="shared" si="59"/>
        <v>2410000</v>
      </c>
      <c r="L22" s="281">
        <f t="shared" si="59"/>
        <v>6500000</v>
      </c>
      <c r="M22" s="281"/>
      <c r="N22" s="281">
        <f t="shared" si="59"/>
        <v>3640000</v>
      </c>
      <c r="O22" s="281">
        <f t="shared" si="59"/>
        <v>0</v>
      </c>
      <c r="P22" s="282">
        <f t="shared" si="59"/>
        <v>12</v>
      </c>
      <c r="Q22" s="282">
        <f t="shared" si="59"/>
        <v>0</v>
      </c>
      <c r="R22" s="282">
        <f t="shared" si="59"/>
        <v>0</v>
      </c>
      <c r="S22" s="282">
        <f t="shared" si="59"/>
        <v>0</v>
      </c>
      <c r="T22" s="282">
        <f t="shared" si="59"/>
        <v>0</v>
      </c>
      <c r="U22" s="282">
        <f t="shared" si="59"/>
        <v>0</v>
      </c>
      <c r="V22" s="282">
        <f t="shared" si="59"/>
        <v>0</v>
      </c>
      <c r="W22" s="282">
        <f t="shared" si="59"/>
        <v>0</v>
      </c>
      <c r="X22" s="282">
        <f t="shared" si="59"/>
        <v>0</v>
      </c>
      <c r="Y22" s="282">
        <f t="shared" si="59"/>
        <v>0</v>
      </c>
      <c r="Z22" s="282">
        <f t="shared" si="59"/>
        <v>0</v>
      </c>
      <c r="AA22" s="282">
        <f t="shared" si="59"/>
        <v>0</v>
      </c>
      <c r="AB22" s="282">
        <f t="shared" si="59"/>
        <v>0</v>
      </c>
      <c r="AC22" s="282">
        <f t="shared" si="59"/>
        <v>0</v>
      </c>
      <c r="AD22" s="282">
        <f t="shared" si="59"/>
        <v>0</v>
      </c>
      <c r="AE22" s="282">
        <f t="shared" si="59"/>
        <v>0</v>
      </c>
      <c r="AF22" s="281">
        <f t="shared" si="59"/>
        <v>3000000</v>
      </c>
      <c r="AG22" s="281">
        <f t="shared" si="59"/>
        <v>0</v>
      </c>
      <c r="AH22" s="281">
        <f t="shared" si="59"/>
        <v>0</v>
      </c>
      <c r="AI22" s="281">
        <f t="shared" si="59"/>
        <v>0</v>
      </c>
      <c r="AJ22" s="281">
        <f t="shared" si="59"/>
        <v>0</v>
      </c>
      <c r="AK22" s="281">
        <f t="shared" si="59"/>
        <v>0</v>
      </c>
      <c r="AL22" s="281">
        <f t="shared" si="59"/>
        <v>0</v>
      </c>
      <c r="AM22" s="281">
        <f t="shared" si="59"/>
        <v>0</v>
      </c>
      <c r="AN22" s="281">
        <f t="shared" si="59"/>
        <v>0</v>
      </c>
      <c r="AO22" s="281">
        <f t="shared" si="59"/>
        <v>0</v>
      </c>
      <c r="AP22" s="281">
        <f t="shared" si="59"/>
        <v>0</v>
      </c>
      <c r="AQ22" s="281">
        <f t="shared" si="59"/>
        <v>3000000</v>
      </c>
      <c r="AR22" s="281">
        <f t="shared" si="59"/>
        <v>0</v>
      </c>
      <c r="AS22" s="281">
        <f t="shared" si="59"/>
        <v>0</v>
      </c>
      <c r="AT22" s="281">
        <f t="shared" si="59"/>
        <v>0</v>
      </c>
      <c r="AU22" s="281">
        <f t="shared" si="59"/>
        <v>0</v>
      </c>
      <c r="AV22" s="281">
        <f t="shared" si="59"/>
        <v>3000000</v>
      </c>
      <c r="AW22" s="281">
        <f t="shared" si="59"/>
        <v>327200</v>
      </c>
      <c r="AX22" s="281">
        <f t="shared" si="59"/>
        <v>61350</v>
      </c>
      <c r="AY22" s="281">
        <f t="shared" si="59"/>
        <v>40900</v>
      </c>
      <c r="AZ22" s="281">
        <f t="shared" si="59"/>
        <v>429450</v>
      </c>
      <c r="BA22" s="281">
        <f t="shared" si="59"/>
        <v>0</v>
      </c>
      <c r="BB22" s="281">
        <f t="shared" si="59"/>
        <v>0</v>
      </c>
      <c r="BC22" s="281">
        <f t="shared" si="59"/>
        <v>0</v>
      </c>
      <c r="BD22" s="281">
        <f t="shared" si="59"/>
        <v>0</v>
      </c>
      <c r="BE22" s="281">
        <f t="shared" si="59"/>
        <v>429450</v>
      </c>
      <c r="BF22" s="281">
        <f t="shared" si="59"/>
        <v>2570550</v>
      </c>
      <c r="BG22" s="281">
        <f t="shared" si="59"/>
        <v>0</v>
      </c>
      <c r="BH22" s="281"/>
      <c r="BI22" s="281">
        <f t="shared" si="59"/>
        <v>0</v>
      </c>
      <c r="BJ22" s="281">
        <f t="shared" si="59"/>
        <v>0</v>
      </c>
      <c r="BK22" s="281"/>
      <c r="BL22" s="281">
        <f t="shared" si="59"/>
        <v>0</v>
      </c>
      <c r="BM22" s="281">
        <f t="shared" si="59"/>
        <v>0</v>
      </c>
      <c r="BN22" s="281">
        <f t="shared" si="59"/>
        <v>0</v>
      </c>
      <c r="BO22" s="281">
        <f t="shared" si="59"/>
        <v>0</v>
      </c>
      <c r="BP22" s="281">
        <f t="shared" si="59"/>
        <v>0</v>
      </c>
      <c r="BQ22" s="281">
        <f t="shared" si="59"/>
        <v>0</v>
      </c>
      <c r="BR22" s="281">
        <f t="shared" si="59"/>
        <v>0</v>
      </c>
      <c r="BS22" s="281">
        <f t="shared" ref="BS22:CV22" si="60">SUM(BS23:BS23)</f>
        <v>3000000</v>
      </c>
      <c r="BT22" s="281">
        <f t="shared" si="60"/>
        <v>0</v>
      </c>
      <c r="BU22" s="281">
        <f t="shared" si="60"/>
        <v>0</v>
      </c>
      <c r="BV22" s="281">
        <f t="shared" si="60"/>
        <v>11000000</v>
      </c>
      <c r="BW22" s="281">
        <f t="shared" si="60"/>
        <v>11000000</v>
      </c>
      <c r="BX22" s="281">
        <f t="shared" si="60"/>
        <v>-8429450</v>
      </c>
      <c r="BY22" s="281">
        <f t="shared" si="60"/>
        <v>0</v>
      </c>
      <c r="BZ22" s="281">
        <f t="shared" si="60"/>
        <v>0</v>
      </c>
      <c r="CA22" s="281">
        <f t="shared" si="60"/>
        <v>0</v>
      </c>
      <c r="CB22" s="281">
        <f t="shared" si="60"/>
        <v>0</v>
      </c>
      <c r="CC22" s="281">
        <f t="shared" si="60"/>
        <v>0</v>
      </c>
      <c r="CD22" s="281">
        <f t="shared" si="60"/>
        <v>0</v>
      </c>
      <c r="CE22" s="281">
        <f t="shared" si="60"/>
        <v>6500000</v>
      </c>
      <c r="CF22" s="281">
        <f t="shared" si="60"/>
        <v>0</v>
      </c>
      <c r="CG22" s="281">
        <f t="shared" si="60"/>
        <v>0</v>
      </c>
      <c r="CH22" s="281">
        <f t="shared" si="60"/>
        <v>0</v>
      </c>
      <c r="CI22" s="281">
        <f t="shared" si="60"/>
        <v>0</v>
      </c>
      <c r="CJ22" s="281">
        <f t="shared" si="60"/>
        <v>0</v>
      </c>
      <c r="CK22" s="281">
        <f t="shared" si="60"/>
        <v>6500000</v>
      </c>
      <c r="CL22" s="281">
        <f t="shared" si="60"/>
        <v>0</v>
      </c>
      <c r="CM22" s="281">
        <f t="shared" si="60"/>
        <v>6500000</v>
      </c>
      <c r="CN22" s="281">
        <f t="shared" si="60"/>
        <v>0</v>
      </c>
      <c r="CO22" s="281">
        <f t="shared" si="60"/>
        <v>0</v>
      </c>
      <c r="CP22" s="281">
        <f t="shared" si="60"/>
        <v>0</v>
      </c>
      <c r="CQ22" s="281">
        <f t="shared" si="60"/>
        <v>0</v>
      </c>
      <c r="CR22" s="281">
        <f t="shared" si="60"/>
        <v>0</v>
      </c>
      <c r="CS22" s="281">
        <f t="shared" si="60"/>
        <v>6500000</v>
      </c>
      <c r="CT22" s="281">
        <f t="shared" si="60"/>
        <v>0</v>
      </c>
      <c r="CU22" s="281">
        <f t="shared" si="60"/>
        <v>0</v>
      </c>
      <c r="CV22" s="281">
        <f t="shared" si="60"/>
        <v>0</v>
      </c>
      <c r="CW22" s="281"/>
    </row>
    <row r="23" spans="1:101" ht="30" customHeight="1">
      <c r="A23" s="155">
        <f>SUBTOTAL(3,$C$11:C23)</f>
        <v>10</v>
      </c>
      <c r="B23" s="145" t="s">
        <v>161</v>
      </c>
      <c r="C23" s="144" t="s">
        <v>162</v>
      </c>
      <c r="D23" s="156" t="s">
        <v>101</v>
      </c>
      <c r="E23" s="157" t="str">
        <f>IF(CL23&gt;=400000000,"A1",IF(CL23&gt;=300000000,"A2",IF(CL23&gt;=240000000,"A3",IF(CL23&gt;=180000000,"A4",IF(CL23&gt;=120000000,"A5",IF(CL23&gt;=80000000,"A6",IF(CL23&gt;=40000000,"A7",IF(CL23&gt;=25000000,"B1",IF(CL23&gt;=12000000,"B2","B3")))))))))</f>
        <v>B3</v>
      </c>
      <c r="F23" s="158">
        <v>44256</v>
      </c>
      <c r="G23" s="159">
        <v>4090000</v>
      </c>
      <c r="H23" s="159"/>
      <c r="I23" s="160">
        <f>IF(G23&gt;0,CM23-G23,CM23-H23)</f>
        <v>2410000</v>
      </c>
      <c r="J23" s="160">
        <f>CR23</f>
        <v>0</v>
      </c>
      <c r="K23" s="161">
        <f>SUM(I23:J23)</f>
        <v>2410000</v>
      </c>
      <c r="L23" s="161">
        <f>IF(G23&gt;0,G23+K23,H23+K23)</f>
        <v>6500000</v>
      </c>
      <c r="M23" s="162">
        <f t="shared" si="6"/>
        <v>1</v>
      </c>
      <c r="N23" s="163">
        <f>ROUND(MAX(G23*70%,H23*70%,3640000),0)</f>
        <v>3640000</v>
      </c>
      <c r="O23" s="163">
        <v>0</v>
      </c>
      <c r="P23" s="406">
        <v>12</v>
      </c>
      <c r="Q23" s="406">
        <v>0</v>
      </c>
      <c r="R23" s="406">
        <v>0</v>
      </c>
      <c r="S23" s="406">
        <v>0</v>
      </c>
      <c r="T23" s="406"/>
      <c r="U23" s="406"/>
      <c r="V23" s="406"/>
      <c r="W23" s="406"/>
      <c r="X23" s="389"/>
      <c r="Y23" s="406"/>
      <c r="Z23" s="406"/>
      <c r="AA23" s="406"/>
      <c r="AB23" s="406"/>
      <c r="AC23" s="406"/>
      <c r="AD23" s="406">
        <v>0</v>
      </c>
      <c r="AE23" s="164">
        <f>IF(OR(BL23="M1",BL23="M2",BL23="M3",BL23="M4"),P23+R23+S23+T23+U23,0)</f>
        <v>0</v>
      </c>
      <c r="AF23" s="166">
        <f>ROUND(IF($P23=0,0,IF(OR($BJ23="lương tháng",$CE23&gt;=11000000),($L23/2-$L23/26*($CC$6-$P23))*$M23,$L23/26*$P23*$M23)),0)</f>
        <v>3000000</v>
      </c>
      <c r="AG23" s="166">
        <f t="shared" si="7"/>
        <v>0</v>
      </c>
      <c r="AH23" s="166">
        <f t="shared" si="8"/>
        <v>0</v>
      </c>
      <c r="AI23" s="166">
        <f t="shared" si="9"/>
        <v>0</v>
      </c>
      <c r="AJ23" s="166">
        <f t="shared" si="56"/>
        <v>0</v>
      </c>
      <c r="AK23" s="166">
        <f t="shared" si="10"/>
        <v>0</v>
      </c>
      <c r="AL23" s="166">
        <f>ROUND(N23/26*Y23+O23/26*Z23+MAX(G23/26*AA23,H23/26*AA23),0)</f>
        <v>0</v>
      </c>
      <c r="AM23" s="166">
        <f t="shared" si="11"/>
        <v>0</v>
      </c>
      <c r="AN23" s="166">
        <f t="shared" si="12"/>
        <v>0</v>
      </c>
      <c r="AO23" s="167">
        <f t="shared" si="13"/>
        <v>0</v>
      </c>
      <c r="AP23" s="166">
        <v>0</v>
      </c>
      <c r="AQ23" s="166">
        <f>ROUND(SUM(AF23:AP23),0)</f>
        <v>3000000</v>
      </c>
      <c r="AR23" s="166"/>
      <c r="AS23" s="407"/>
      <c r="AT23" s="407"/>
      <c r="AU23" s="407"/>
      <c r="AV23" s="166">
        <f t="shared" si="14"/>
        <v>3000000</v>
      </c>
      <c r="AW23" s="166">
        <f t="shared" si="45"/>
        <v>327200</v>
      </c>
      <c r="AX23" s="166">
        <f t="shared" si="16"/>
        <v>61350</v>
      </c>
      <c r="AY23" s="166">
        <f t="shared" si="17"/>
        <v>40900</v>
      </c>
      <c r="AZ23" s="166">
        <f t="shared" si="18"/>
        <v>429450</v>
      </c>
      <c r="BA23" s="166">
        <f t="shared" si="46"/>
        <v>0</v>
      </c>
      <c r="BB23" s="166">
        <f t="shared" si="47"/>
        <v>0</v>
      </c>
      <c r="BC23" s="407"/>
      <c r="BD23" s="166">
        <v>0</v>
      </c>
      <c r="BE23" s="166">
        <f t="shared" si="20"/>
        <v>429450</v>
      </c>
      <c r="BF23" s="166">
        <f t="shared" si="21"/>
        <v>2570550</v>
      </c>
      <c r="BG23" s="166">
        <f t="shared" si="22"/>
        <v>0</v>
      </c>
      <c r="BH23" s="166">
        <v>1</v>
      </c>
      <c r="BI23" s="407">
        <v>0</v>
      </c>
      <c r="BJ23" s="166">
        <f t="shared" si="23"/>
        <v>0</v>
      </c>
      <c r="BK23" s="166">
        <f t="shared" si="24"/>
        <v>1</v>
      </c>
      <c r="BL23" s="166">
        <v>0</v>
      </c>
      <c r="BM23" s="166">
        <f t="shared" si="25"/>
        <v>0</v>
      </c>
      <c r="BN23" s="166" t="s">
        <v>1173</v>
      </c>
      <c r="BO23" s="410"/>
      <c r="BP23" s="407"/>
      <c r="BQ23" s="407"/>
      <c r="BR23" s="407"/>
      <c r="BS23" s="161">
        <f t="shared" si="27"/>
        <v>3000000</v>
      </c>
      <c r="BT23" s="159">
        <v>0</v>
      </c>
      <c r="BU23" s="166">
        <f t="shared" ref="BU23" si="61">BT23*4400000</f>
        <v>0</v>
      </c>
      <c r="BV23" s="166">
        <v>11000000</v>
      </c>
      <c r="BW23" s="166">
        <f t="shared" ref="BW23" si="62">BU23+BV23</f>
        <v>11000000</v>
      </c>
      <c r="BX23" s="166">
        <f t="shared" ref="BX23" si="63">BS23-SUM(CC23:CD23)-CB23-AZ23-BW23</f>
        <v>-8429450</v>
      </c>
      <c r="BY23" s="407"/>
      <c r="BZ23" s="407"/>
      <c r="CA23" s="407"/>
      <c r="CB23" s="407"/>
      <c r="CC23" s="407"/>
      <c r="CD23" s="407"/>
      <c r="CE23" s="413">
        <v>6500000</v>
      </c>
      <c r="CF23" s="413">
        <v>0</v>
      </c>
      <c r="CG23" s="413">
        <v>0</v>
      </c>
      <c r="CH23" s="413">
        <v>0</v>
      </c>
      <c r="CI23" s="413"/>
      <c r="CJ23" s="369">
        <f>SUM(CF23:CI23)</f>
        <v>0</v>
      </c>
      <c r="CK23" s="369">
        <f>CE23+CJ23</f>
        <v>6500000</v>
      </c>
      <c r="CL23" s="416"/>
      <c r="CM23" s="413">
        <f t="shared" ref="CM23:CQ23" si="64">CE23</f>
        <v>6500000</v>
      </c>
      <c r="CN23" s="413">
        <f t="shared" si="64"/>
        <v>0</v>
      </c>
      <c r="CO23" s="369">
        <f t="shared" si="64"/>
        <v>0</v>
      </c>
      <c r="CP23" s="369">
        <f t="shared" si="64"/>
        <v>0</v>
      </c>
      <c r="CQ23" s="369">
        <f t="shared" si="64"/>
        <v>0</v>
      </c>
      <c r="CR23" s="369">
        <f>SUM(CN23:CQ23)</f>
        <v>0</v>
      </c>
      <c r="CS23" s="369">
        <f>CM23+CR23</f>
        <v>6500000</v>
      </c>
      <c r="CT23" s="173" t="s">
        <v>2224</v>
      </c>
      <c r="CU23" s="173" t="s">
        <v>2225</v>
      </c>
      <c r="CV23" s="450">
        <v>0</v>
      </c>
      <c r="CW23" s="173" t="s">
        <v>2249</v>
      </c>
    </row>
    <row r="24" spans="1:101" ht="34.35" customHeight="1">
      <c r="A24" s="280" t="s">
        <v>1027</v>
      </c>
      <c r="B24" s="279" t="str">
        <f>"Bộ phận Hành chính &amp;ATLĐ: " &amp;"["&amp;COUNT(A25:A26)&amp; "]"</f>
        <v>Bộ phận Hành chính &amp;ATLĐ: [2]</v>
      </c>
      <c r="C24" s="279"/>
      <c r="D24" s="280"/>
      <c r="E24" s="280"/>
      <c r="F24" s="280"/>
      <c r="G24" s="281">
        <f>SUM(G25:G26)</f>
        <v>9500000</v>
      </c>
      <c r="H24" s="281">
        <f t="shared" ref="H24:BS24" si="65">SUM(H25:H26)</f>
        <v>0</v>
      </c>
      <c r="I24" s="281">
        <f t="shared" si="65"/>
        <v>11500000</v>
      </c>
      <c r="J24" s="281">
        <f t="shared" si="65"/>
        <v>0</v>
      </c>
      <c r="K24" s="281">
        <f t="shared" si="65"/>
        <v>11500000</v>
      </c>
      <c r="L24" s="281">
        <f t="shared" si="65"/>
        <v>21000000</v>
      </c>
      <c r="M24" s="281"/>
      <c r="N24" s="281">
        <f t="shared" si="65"/>
        <v>7280000</v>
      </c>
      <c r="O24" s="281">
        <f t="shared" si="65"/>
        <v>0</v>
      </c>
      <c r="P24" s="282">
        <f t="shared" si="65"/>
        <v>24</v>
      </c>
      <c r="Q24" s="282">
        <f t="shared" si="65"/>
        <v>0</v>
      </c>
      <c r="R24" s="282">
        <f t="shared" si="65"/>
        <v>0.5</v>
      </c>
      <c r="S24" s="282">
        <f t="shared" si="65"/>
        <v>0</v>
      </c>
      <c r="T24" s="282">
        <f t="shared" si="65"/>
        <v>0</v>
      </c>
      <c r="U24" s="282">
        <f t="shared" si="65"/>
        <v>0</v>
      </c>
      <c r="V24" s="282">
        <f t="shared" si="65"/>
        <v>0</v>
      </c>
      <c r="W24" s="282">
        <f t="shared" si="65"/>
        <v>0</v>
      </c>
      <c r="X24" s="282">
        <f t="shared" si="65"/>
        <v>0</v>
      </c>
      <c r="Y24" s="282">
        <f t="shared" si="65"/>
        <v>0</v>
      </c>
      <c r="Z24" s="282">
        <f t="shared" si="65"/>
        <v>0</v>
      </c>
      <c r="AA24" s="282">
        <f t="shared" si="65"/>
        <v>0</v>
      </c>
      <c r="AB24" s="282">
        <f t="shared" si="65"/>
        <v>0</v>
      </c>
      <c r="AC24" s="282">
        <f t="shared" si="65"/>
        <v>0</v>
      </c>
      <c r="AD24" s="282">
        <f t="shared" si="65"/>
        <v>0</v>
      </c>
      <c r="AE24" s="282">
        <f t="shared" si="65"/>
        <v>0</v>
      </c>
      <c r="AF24" s="281">
        <f t="shared" si="65"/>
        <v>8676923</v>
      </c>
      <c r="AG24" s="281">
        <f t="shared" si="65"/>
        <v>169231</v>
      </c>
      <c r="AH24" s="281">
        <f t="shared" si="65"/>
        <v>0</v>
      </c>
      <c r="AI24" s="281">
        <f t="shared" si="65"/>
        <v>0</v>
      </c>
      <c r="AJ24" s="281">
        <f t="shared" si="65"/>
        <v>0</v>
      </c>
      <c r="AK24" s="281">
        <f t="shared" si="65"/>
        <v>0</v>
      </c>
      <c r="AL24" s="281">
        <f t="shared" si="65"/>
        <v>0</v>
      </c>
      <c r="AM24" s="281">
        <f t="shared" si="65"/>
        <v>0</v>
      </c>
      <c r="AN24" s="281">
        <f t="shared" si="65"/>
        <v>0</v>
      </c>
      <c r="AO24" s="281">
        <f t="shared" si="65"/>
        <v>0</v>
      </c>
      <c r="AP24" s="281">
        <f t="shared" si="65"/>
        <v>0</v>
      </c>
      <c r="AQ24" s="281">
        <f t="shared" si="65"/>
        <v>8846154</v>
      </c>
      <c r="AR24" s="281">
        <f t="shared" si="65"/>
        <v>0</v>
      </c>
      <c r="AS24" s="281">
        <f t="shared" si="65"/>
        <v>0</v>
      </c>
      <c r="AT24" s="281">
        <f t="shared" si="65"/>
        <v>0</v>
      </c>
      <c r="AU24" s="281">
        <f t="shared" si="65"/>
        <v>0</v>
      </c>
      <c r="AV24" s="281">
        <f t="shared" si="65"/>
        <v>8846154</v>
      </c>
      <c r="AW24" s="281">
        <f t="shared" si="65"/>
        <v>760000</v>
      </c>
      <c r="AX24" s="281">
        <f t="shared" si="65"/>
        <v>142500</v>
      </c>
      <c r="AY24" s="281">
        <f t="shared" si="65"/>
        <v>95000</v>
      </c>
      <c r="AZ24" s="281">
        <f t="shared" si="65"/>
        <v>997500</v>
      </c>
      <c r="BA24" s="281">
        <f t="shared" si="65"/>
        <v>47500</v>
      </c>
      <c r="BB24" s="281">
        <f t="shared" si="65"/>
        <v>330000</v>
      </c>
      <c r="BC24" s="281">
        <f t="shared" si="65"/>
        <v>0</v>
      </c>
      <c r="BD24" s="281">
        <f t="shared" si="65"/>
        <v>0</v>
      </c>
      <c r="BE24" s="281">
        <f t="shared" si="65"/>
        <v>1375000</v>
      </c>
      <c r="BF24" s="281">
        <f t="shared" si="65"/>
        <v>7471154</v>
      </c>
      <c r="BG24" s="281">
        <f t="shared" si="65"/>
        <v>0</v>
      </c>
      <c r="BH24" s="281"/>
      <c r="BI24" s="281">
        <f t="shared" si="65"/>
        <v>0</v>
      </c>
      <c r="BJ24" s="281">
        <f t="shared" si="65"/>
        <v>0</v>
      </c>
      <c r="BK24" s="281"/>
      <c r="BL24" s="281">
        <f t="shared" si="65"/>
        <v>0</v>
      </c>
      <c r="BM24" s="281">
        <f t="shared" si="65"/>
        <v>0</v>
      </c>
      <c r="BN24" s="281">
        <f t="shared" si="65"/>
        <v>0</v>
      </c>
      <c r="BO24" s="281">
        <f t="shared" si="65"/>
        <v>0</v>
      </c>
      <c r="BP24" s="281">
        <f t="shared" si="65"/>
        <v>0</v>
      </c>
      <c r="BQ24" s="281">
        <f t="shared" si="65"/>
        <v>0</v>
      </c>
      <c r="BR24" s="281">
        <f t="shared" si="65"/>
        <v>0</v>
      </c>
      <c r="BS24" s="281">
        <f t="shared" si="65"/>
        <v>8846154</v>
      </c>
      <c r="BT24" s="281">
        <f t="shared" ref="BT24:CV24" si="66">SUM(BT25:BT26)</f>
        <v>3</v>
      </c>
      <c r="BU24" s="281">
        <f t="shared" si="66"/>
        <v>13200000</v>
      </c>
      <c r="BV24" s="281">
        <f t="shared" si="66"/>
        <v>22000000</v>
      </c>
      <c r="BW24" s="281">
        <f t="shared" si="66"/>
        <v>35200000</v>
      </c>
      <c r="BX24" s="281">
        <f t="shared" si="66"/>
        <v>-27351346</v>
      </c>
      <c r="BY24" s="281">
        <f t="shared" si="66"/>
        <v>0</v>
      </c>
      <c r="BZ24" s="281">
        <f t="shared" si="66"/>
        <v>0</v>
      </c>
      <c r="CA24" s="281">
        <f t="shared" si="66"/>
        <v>0</v>
      </c>
      <c r="CB24" s="281">
        <f t="shared" si="66"/>
        <v>0</v>
      </c>
      <c r="CC24" s="281">
        <f t="shared" si="66"/>
        <v>0</v>
      </c>
      <c r="CD24" s="281">
        <f t="shared" si="66"/>
        <v>0</v>
      </c>
      <c r="CE24" s="281">
        <f t="shared" si="66"/>
        <v>21000000</v>
      </c>
      <c r="CF24" s="281">
        <f t="shared" si="66"/>
        <v>0</v>
      </c>
      <c r="CG24" s="281">
        <f t="shared" si="66"/>
        <v>0</v>
      </c>
      <c r="CH24" s="281">
        <f t="shared" si="66"/>
        <v>0</v>
      </c>
      <c r="CI24" s="281">
        <f t="shared" si="66"/>
        <v>0</v>
      </c>
      <c r="CJ24" s="281">
        <f t="shared" si="66"/>
        <v>0</v>
      </c>
      <c r="CK24" s="281">
        <f t="shared" si="66"/>
        <v>21000000</v>
      </c>
      <c r="CL24" s="281">
        <f t="shared" si="66"/>
        <v>0</v>
      </c>
      <c r="CM24" s="281">
        <f t="shared" si="66"/>
        <v>21000000</v>
      </c>
      <c r="CN24" s="281">
        <f t="shared" si="66"/>
        <v>0</v>
      </c>
      <c r="CO24" s="281">
        <f t="shared" si="66"/>
        <v>0</v>
      </c>
      <c r="CP24" s="281">
        <f t="shared" si="66"/>
        <v>0</v>
      </c>
      <c r="CQ24" s="281">
        <f t="shared" si="66"/>
        <v>0</v>
      </c>
      <c r="CR24" s="281">
        <f t="shared" si="66"/>
        <v>0</v>
      </c>
      <c r="CS24" s="281">
        <f t="shared" si="66"/>
        <v>21000000</v>
      </c>
      <c r="CT24" s="281">
        <f t="shared" si="66"/>
        <v>0</v>
      </c>
      <c r="CU24" s="281">
        <f t="shared" si="66"/>
        <v>0</v>
      </c>
      <c r="CV24" s="281">
        <f t="shared" si="66"/>
        <v>0</v>
      </c>
      <c r="CW24" s="281"/>
    </row>
    <row r="25" spans="1:101" ht="34.35" customHeight="1">
      <c r="A25" s="155">
        <f>SUBTOTAL(3,$C$11:C25)</f>
        <v>11</v>
      </c>
      <c r="B25" s="246" t="s">
        <v>1452</v>
      </c>
      <c r="C25" s="372" t="s">
        <v>1783</v>
      </c>
      <c r="D25" s="156" t="s">
        <v>101</v>
      </c>
      <c r="E25" s="157" t="str">
        <f>IF(CL25&gt;=400000000,"A1",IF(CL25&gt;=300000000,"A2",IF(CL25&gt;=240000000,"A3",IF(CL25&gt;=180000000,"A4",IF(CL25&gt;=120000000,"A5",IF(CL25&gt;=80000000,"A6",IF(CL25&gt;=40000000,"A7",IF(CL25&gt;=25000000,"B1",IF(CL25&gt;=12000000,"B2","B3")))))))))</f>
        <v>B3</v>
      </c>
      <c r="F25" s="158">
        <v>45399</v>
      </c>
      <c r="G25" s="159">
        <v>4750000</v>
      </c>
      <c r="H25" s="159"/>
      <c r="I25" s="160">
        <f t="shared" ref="I25:I26" si="67">IF(G25&gt;0,CM25-G25,CM25-H25)</f>
        <v>6250000</v>
      </c>
      <c r="J25" s="160">
        <f t="shared" si="37"/>
        <v>0</v>
      </c>
      <c r="K25" s="161">
        <f t="shared" ref="K25:K26" si="68">SUM(I25:J25)</f>
        <v>6250000</v>
      </c>
      <c r="L25" s="161">
        <f t="shared" ref="L25:L26" si="69">IF(G25&gt;0,G25+K25,H25+K25)</f>
        <v>11000000</v>
      </c>
      <c r="M25" s="162">
        <f t="shared" si="6"/>
        <v>0.8</v>
      </c>
      <c r="N25" s="163">
        <f t="shared" si="40"/>
        <v>3640000</v>
      </c>
      <c r="O25" s="163">
        <v>0</v>
      </c>
      <c r="P25" s="406">
        <v>12</v>
      </c>
      <c r="Q25" s="406">
        <v>0</v>
      </c>
      <c r="R25" s="406">
        <v>0.5</v>
      </c>
      <c r="S25" s="406">
        <v>0</v>
      </c>
      <c r="T25" s="406"/>
      <c r="U25" s="406"/>
      <c r="V25" s="406"/>
      <c r="W25" s="406"/>
      <c r="X25" s="389"/>
      <c r="Y25" s="406"/>
      <c r="Z25" s="406"/>
      <c r="AA25" s="406"/>
      <c r="AB25" s="406"/>
      <c r="AC25" s="406"/>
      <c r="AD25" s="406">
        <v>0</v>
      </c>
      <c r="AE25" s="164">
        <f t="shared" ref="AE25:AE26" si="70">IF(OR(BL25="M1",BL25="M2",BL25="M3",BL25="M4"),P25+R25+S25+T25+U25,0)</f>
        <v>0</v>
      </c>
      <c r="AF25" s="166">
        <f t="shared" ref="AF25:AF26" si="71">ROUND(IF($P25=0,0,IF(OR($BJ25="lương tháng",$CE25&gt;=11000000),($L25/2-$L25/26*($CC$6-$P25))*$M25,$L25/26*$P25*$M25)),0)</f>
        <v>4061538</v>
      </c>
      <c r="AG25" s="166">
        <f t="shared" si="7"/>
        <v>169231</v>
      </c>
      <c r="AH25" s="166">
        <f t="shared" si="8"/>
        <v>0</v>
      </c>
      <c r="AI25" s="166">
        <f t="shared" si="9"/>
        <v>0</v>
      </c>
      <c r="AJ25" s="166">
        <f t="shared" si="56"/>
        <v>0</v>
      </c>
      <c r="AK25" s="166">
        <f t="shared" si="10"/>
        <v>0</v>
      </c>
      <c r="AL25" s="166">
        <f t="shared" ref="AL25:AL26" si="72">ROUND(N25/26*Y25+O25/26*Z25+MAX(G25/26*AA25,H25/26*AA25),0)</f>
        <v>0</v>
      </c>
      <c r="AM25" s="166">
        <f t="shared" si="11"/>
        <v>0</v>
      </c>
      <c r="AN25" s="166">
        <f t="shared" si="12"/>
        <v>0</v>
      </c>
      <c r="AO25" s="167">
        <f t="shared" si="13"/>
        <v>0</v>
      </c>
      <c r="AP25" s="166">
        <v>0</v>
      </c>
      <c r="AQ25" s="166">
        <f t="shared" ref="AQ25:AQ26" si="73">ROUND(SUM(AF25:AP25),0)</f>
        <v>4230769</v>
      </c>
      <c r="AR25" s="166"/>
      <c r="AS25" s="167"/>
      <c r="AT25" s="166"/>
      <c r="AU25" s="166"/>
      <c r="AV25" s="166">
        <f t="shared" si="14"/>
        <v>4230769</v>
      </c>
      <c r="AW25" s="166">
        <f t="shared" ref="AW25:AW26" si="74">ROUND(IF($BH25=1,$G25*$AW$9,0),0)</f>
        <v>380000</v>
      </c>
      <c r="AX25" s="166">
        <f t="shared" si="16"/>
        <v>71250</v>
      </c>
      <c r="AY25" s="166">
        <f t="shared" si="17"/>
        <v>47500</v>
      </c>
      <c r="AZ25" s="166">
        <f t="shared" si="18"/>
        <v>498750</v>
      </c>
      <c r="BA25" s="166">
        <f t="shared" si="46"/>
        <v>23750</v>
      </c>
      <c r="BB25" s="166">
        <f t="shared" si="47"/>
        <v>220000</v>
      </c>
      <c r="BC25" s="411"/>
      <c r="BD25" s="166">
        <v>0</v>
      </c>
      <c r="BE25" s="166">
        <f t="shared" ref="BE25:BE26" si="75">ROUND(SUM(AZ25:BD25),0)</f>
        <v>742500</v>
      </c>
      <c r="BF25" s="166">
        <f t="shared" si="21"/>
        <v>3488269</v>
      </c>
      <c r="BG25" s="166">
        <f t="shared" si="22"/>
        <v>0</v>
      </c>
      <c r="BH25" s="166">
        <v>1</v>
      </c>
      <c r="BI25" s="369" t="s">
        <v>40</v>
      </c>
      <c r="BJ25" s="166">
        <f t="shared" si="23"/>
        <v>0</v>
      </c>
      <c r="BK25" s="166">
        <f t="shared" si="24"/>
        <v>1</v>
      </c>
      <c r="BL25" s="166">
        <v>0</v>
      </c>
      <c r="BM25" s="166">
        <f t="shared" si="25"/>
        <v>0</v>
      </c>
      <c r="BN25" s="166" t="str">
        <f t="shared" si="26"/>
        <v>Trừ tiền</v>
      </c>
      <c r="BO25" s="410"/>
      <c r="BP25" s="166"/>
      <c r="BQ25" s="144"/>
      <c r="BR25" s="144"/>
      <c r="BS25" s="161">
        <f t="shared" si="27"/>
        <v>4230769</v>
      </c>
      <c r="BT25" s="159">
        <v>1</v>
      </c>
      <c r="BU25" s="166">
        <f t="shared" ref="BU25:BU26" si="76">BT25*4400000</f>
        <v>4400000</v>
      </c>
      <c r="BV25" s="166">
        <v>11000000</v>
      </c>
      <c r="BW25" s="166">
        <f t="shared" ref="BW25:BW26" si="77">BU25+BV25</f>
        <v>15400000</v>
      </c>
      <c r="BX25" s="166">
        <f t="shared" ref="BX25:BX26" si="78">BS25-SUM(CC25:CD25)-CB25-AZ25-BW25</f>
        <v>-11667981</v>
      </c>
      <c r="BY25" s="166"/>
      <c r="BZ25" s="166"/>
      <c r="CA25" s="171"/>
      <c r="CB25" s="166"/>
      <c r="CC25" s="166"/>
      <c r="CD25" s="166"/>
      <c r="CE25" s="413">
        <v>11000000</v>
      </c>
      <c r="CF25" s="413">
        <v>0</v>
      </c>
      <c r="CG25" s="413"/>
      <c r="CH25" s="413"/>
      <c r="CI25" s="413"/>
      <c r="CJ25" s="369">
        <f>SUM(CF25:CI25)</f>
        <v>0</v>
      </c>
      <c r="CK25" s="369">
        <f>CE25+CJ25</f>
        <v>11000000</v>
      </c>
      <c r="CL25" s="417"/>
      <c r="CM25" s="413">
        <f>CE25</f>
        <v>11000000</v>
      </c>
      <c r="CN25" s="413">
        <f>CF25</f>
        <v>0</v>
      </c>
      <c r="CO25" s="369"/>
      <c r="CP25" s="369"/>
      <c r="CQ25" s="369"/>
      <c r="CR25" s="369">
        <f>SUM(CN25:CQ25)</f>
        <v>0</v>
      </c>
      <c r="CS25" s="369">
        <f>CM25+CR25</f>
        <v>11000000</v>
      </c>
      <c r="CT25" s="173" t="s">
        <v>1751</v>
      </c>
      <c r="CU25" s="173" t="s">
        <v>2226</v>
      </c>
      <c r="CV25" s="450" t="s">
        <v>1750</v>
      </c>
      <c r="CW25" s="173" t="s">
        <v>2249</v>
      </c>
    </row>
    <row r="26" spans="1:101" ht="30" customHeight="1">
      <c r="A26" s="155">
        <f>SUBTOTAL(3,$C$11:C26)</f>
        <v>12</v>
      </c>
      <c r="B26" s="143" t="s">
        <v>314</v>
      </c>
      <c r="C26" s="371" t="s">
        <v>315</v>
      </c>
      <c r="D26" s="156" t="s">
        <v>101</v>
      </c>
      <c r="E26" s="157" t="str">
        <f>IF(CL26&gt;=400000000,"A1",IF(CL26&gt;=300000000,"A2",IF(CL26&gt;=240000000,"A3",IF(CL26&gt;=180000000,"A4",IF(CL26&gt;=120000000,"A5",IF(CL26&gt;=80000000,"A6",IF(CL26&gt;=40000000,"A7",IF(CL26&gt;=25000000,"B1",IF(CL26&gt;=12000000,"B2","B3")))))))))</f>
        <v>B3</v>
      </c>
      <c r="F26" s="158">
        <v>44840</v>
      </c>
      <c r="G26" s="159">
        <v>4750000</v>
      </c>
      <c r="H26" s="159"/>
      <c r="I26" s="160">
        <f t="shared" si="67"/>
        <v>5250000</v>
      </c>
      <c r="J26" s="160">
        <f t="shared" si="37"/>
        <v>0</v>
      </c>
      <c r="K26" s="161">
        <f t="shared" si="68"/>
        <v>5250000</v>
      </c>
      <c r="L26" s="161">
        <f t="shared" si="69"/>
        <v>10000000</v>
      </c>
      <c r="M26" s="162">
        <f t="shared" si="6"/>
        <v>1</v>
      </c>
      <c r="N26" s="163">
        <f t="shared" si="40"/>
        <v>3640000</v>
      </c>
      <c r="O26" s="163">
        <v>0</v>
      </c>
      <c r="P26" s="406">
        <v>12</v>
      </c>
      <c r="Q26" s="406">
        <v>0</v>
      </c>
      <c r="R26" s="406">
        <v>0</v>
      </c>
      <c r="S26" s="406">
        <v>0</v>
      </c>
      <c r="T26" s="406"/>
      <c r="U26" s="406"/>
      <c r="V26" s="406"/>
      <c r="W26" s="406"/>
      <c r="X26" s="389"/>
      <c r="Y26" s="406"/>
      <c r="Z26" s="406"/>
      <c r="AA26" s="406"/>
      <c r="AB26" s="406"/>
      <c r="AC26" s="406"/>
      <c r="AD26" s="406">
        <v>0</v>
      </c>
      <c r="AE26" s="164">
        <f t="shared" si="70"/>
        <v>0</v>
      </c>
      <c r="AF26" s="166">
        <f t="shared" si="71"/>
        <v>4615385</v>
      </c>
      <c r="AG26" s="166">
        <f t="shared" si="7"/>
        <v>0</v>
      </c>
      <c r="AH26" s="166">
        <f t="shared" si="8"/>
        <v>0</v>
      </c>
      <c r="AI26" s="166">
        <f t="shared" si="9"/>
        <v>0</v>
      </c>
      <c r="AJ26" s="166">
        <f t="shared" si="56"/>
        <v>0</v>
      </c>
      <c r="AK26" s="166">
        <f t="shared" si="10"/>
        <v>0</v>
      </c>
      <c r="AL26" s="166">
        <f t="shared" si="72"/>
        <v>0</v>
      </c>
      <c r="AM26" s="166">
        <f t="shared" si="11"/>
        <v>0</v>
      </c>
      <c r="AN26" s="166">
        <f t="shared" si="12"/>
        <v>0</v>
      </c>
      <c r="AO26" s="167">
        <f t="shared" si="13"/>
        <v>0</v>
      </c>
      <c r="AP26" s="166">
        <v>0</v>
      </c>
      <c r="AQ26" s="166">
        <f t="shared" si="73"/>
        <v>4615385</v>
      </c>
      <c r="AR26" s="166"/>
      <c r="AS26" s="407"/>
      <c r="AT26" s="407"/>
      <c r="AU26" s="407"/>
      <c r="AV26" s="166">
        <f t="shared" si="14"/>
        <v>4615385</v>
      </c>
      <c r="AW26" s="166">
        <f t="shared" si="74"/>
        <v>380000</v>
      </c>
      <c r="AX26" s="166">
        <f t="shared" si="16"/>
        <v>71250</v>
      </c>
      <c r="AY26" s="166">
        <f t="shared" si="17"/>
        <v>47500</v>
      </c>
      <c r="AZ26" s="166">
        <f t="shared" si="18"/>
        <v>498750</v>
      </c>
      <c r="BA26" s="166">
        <f t="shared" si="46"/>
        <v>23750</v>
      </c>
      <c r="BB26" s="166">
        <f t="shared" si="47"/>
        <v>110000</v>
      </c>
      <c r="BC26" s="407"/>
      <c r="BD26" s="166">
        <v>0</v>
      </c>
      <c r="BE26" s="166">
        <f t="shared" si="75"/>
        <v>632500</v>
      </c>
      <c r="BF26" s="166">
        <f t="shared" si="21"/>
        <v>3982885</v>
      </c>
      <c r="BG26" s="166">
        <f t="shared" si="22"/>
        <v>0</v>
      </c>
      <c r="BH26" s="166">
        <v>1</v>
      </c>
      <c r="BI26" s="369" t="s">
        <v>40</v>
      </c>
      <c r="BJ26" s="166">
        <f t="shared" si="23"/>
        <v>0</v>
      </c>
      <c r="BK26" s="166">
        <f t="shared" si="24"/>
        <v>1</v>
      </c>
      <c r="BL26" s="166">
        <v>0</v>
      </c>
      <c r="BM26" s="166">
        <f t="shared" si="25"/>
        <v>0</v>
      </c>
      <c r="BN26" s="166" t="str">
        <f t="shared" si="26"/>
        <v>Trừ tiền</v>
      </c>
      <c r="BO26" s="410"/>
      <c r="BP26" s="407"/>
      <c r="BQ26" s="407"/>
      <c r="BR26" s="407"/>
      <c r="BS26" s="161">
        <f t="shared" si="27"/>
        <v>4615385</v>
      </c>
      <c r="BT26" s="159">
        <v>2</v>
      </c>
      <c r="BU26" s="166">
        <f t="shared" si="76"/>
        <v>8800000</v>
      </c>
      <c r="BV26" s="166">
        <v>11000000</v>
      </c>
      <c r="BW26" s="166">
        <f t="shared" si="77"/>
        <v>19800000</v>
      </c>
      <c r="BX26" s="166">
        <f t="shared" si="78"/>
        <v>-15683365</v>
      </c>
      <c r="BY26" s="407"/>
      <c r="BZ26" s="407"/>
      <c r="CA26" s="407"/>
      <c r="CB26" s="407"/>
      <c r="CC26" s="407"/>
      <c r="CD26" s="407"/>
      <c r="CE26" s="413">
        <v>10000000</v>
      </c>
      <c r="CF26" s="413">
        <v>0</v>
      </c>
      <c r="CG26" s="413">
        <v>0</v>
      </c>
      <c r="CH26" s="413">
        <v>0</v>
      </c>
      <c r="CI26" s="413"/>
      <c r="CJ26" s="369">
        <f>SUM(CF26:CI26)</f>
        <v>0</v>
      </c>
      <c r="CK26" s="369">
        <f>CE26+CJ26</f>
        <v>10000000</v>
      </c>
      <c r="CL26" s="416"/>
      <c r="CM26" s="413">
        <f>CE26</f>
        <v>10000000</v>
      </c>
      <c r="CN26" s="413">
        <f>CF26</f>
        <v>0</v>
      </c>
      <c r="CO26" s="369">
        <f>CG26</f>
        <v>0</v>
      </c>
      <c r="CP26" s="369">
        <f>CH26</f>
        <v>0</v>
      </c>
      <c r="CQ26" s="369">
        <f>CI26</f>
        <v>0</v>
      </c>
      <c r="CR26" s="369">
        <f>SUM(CN26:CQ26)</f>
        <v>0</v>
      </c>
      <c r="CS26" s="369">
        <f>CM26+CR26</f>
        <v>10000000</v>
      </c>
      <c r="CT26" s="173" t="s">
        <v>1749</v>
      </c>
      <c r="CU26" s="173" t="s">
        <v>2227</v>
      </c>
      <c r="CV26" s="450" t="s">
        <v>1748</v>
      </c>
      <c r="CW26" s="173" t="s">
        <v>2249</v>
      </c>
    </row>
    <row r="27" spans="1:101" ht="34.35" customHeight="1">
      <c r="A27" s="280" t="s">
        <v>1385</v>
      </c>
      <c r="B27" s="279" t="str">
        <f>"Phòng Kế hoạch: " &amp;"["&amp;COUNT(A28:A28)&amp; "]"</f>
        <v>Phòng Kế hoạch: [1]</v>
      </c>
      <c r="C27" s="279"/>
      <c r="D27" s="280"/>
      <c r="E27" s="280"/>
      <c r="F27" s="280"/>
      <c r="G27" s="281">
        <f t="shared" ref="G27:L27" si="79">SUM(G28:G28)</f>
        <v>4750000</v>
      </c>
      <c r="H27" s="281">
        <f t="shared" si="79"/>
        <v>0</v>
      </c>
      <c r="I27" s="281">
        <f t="shared" si="79"/>
        <v>5750000</v>
      </c>
      <c r="J27" s="281">
        <f t="shared" si="79"/>
        <v>0</v>
      </c>
      <c r="K27" s="281">
        <f t="shared" si="79"/>
        <v>5750000</v>
      </c>
      <c r="L27" s="281">
        <f t="shared" si="79"/>
        <v>10500000</v>
      </c>
      <c r="M27" s="281"/>
      <c r="N27" s="281">
        <f t="shared" ref="N27:BG27" si="80">SUM(N28:N28)</f>
        <v>3640000</v>
      </c>
      <c r="O27" s="281">
        <f t="shared" si="80"/>
        <v>0</v>
      </c>
      <c r="P27" s="282">
        <f t="shared" si="80"/>
        <v>12</v>
      </c>
      <c r="Q27" s="282">
        <f t="shared" si="80"/>
        <v>0</v>
      </c>
      <c r="R27" s="282">
        <f t="shared" si="80"/>
        <v>0</v>
      </c>
      <c r="S27" s="282">
        <f t="shared" si="80"/>
        <v>0</v>
      </c>
      <c r="T27" s="282">
        <f t="shared" si="80"/>
        <v>0</v>
      </c>
      <c r="U27" s="282">
        <f t="shared" si="80"/>
        <v>0</v>
      </c>
      <c r="V27" s="282">
        <f t="shared" si="80"/>
        <v>0</v>
      </c>
      <c r="W27" s="282">
        <f t="shared" si="80"/>
        <v>0</v>
      </c>
      <c r="X27" s="282">
        <f t="shared" si="80"/>
        <v>0</v>
      </c>
      <c r="Y27" s="282">
        <f t="shared" si="80"/>
        <v>0</v>
      </c>
      <c r="Z27" s="282">
        <f t="shared" si="80"/>
        <v>0</v>
      </c>
      <c r="AA27" s="282">
        <f t="shared" si="80"/>
        <v>0</v>
      </c>
      <c r="AB27" s="282">
        <f t="shared" si="80"/>
        <v>0</v>
      </c>
      <c r="AC27" s="282">
        <f t="shared" si="80"/>
        <v>0</v>
      </c>
      <c r="AD27" s="282">
        <f t="shared" si="80"/>
        <v>0</v>
      </c>
      <c r="AE27" s="282">
        <f t="shared" si="80"/>
        <v>0</v>
      </c>
      <c r="AF27" s="281">
        <f t="shared" si="80"/>
        <v>4846154</v>
      </c>
      <c r="AG27" s="281">
        <f t="shared" si="80"/>
        <v>0</v>
      </c>
      <c r="AH27" s="281">
        <f t="shared" si="80"/>
        <v>0</v>
      </c>
      <c r="AI27" s="281">
        <f t="shared" si="80"/>
        <v>0</v>
      </c>
      <c r="AJ27" s="281">
        <f t="shared" si="80"/>
        <v>0</v>
      </c>
      <c r="AK27" s="281">
        <f t="shared" si="80"/>
        <v>0</v>
      </c>
      <c r="AL27" s="281">
        <f t="shared" si="80"/>
        <v>0</v>
      </c>
      <c r="AM27" s="281">
        <f t="shared" si="80"/>
        <v>0</v>
      </c>
      <c r="AN27" s="281">
        <f t="shared" si="80"/>
        <v>0</v>
      </c>
      <c r="AO27" s="281">
        <f t="shared" si="80"/>
        <v>0</v>
      </c>
      <c r="AP27" s="281">
        <f t="shared" si="80"/>
        <v>0</v>
      </c>
      <c r="AQ27" s="281">
        <f t="shared" si="80"/>
        <v>4846154</v>
      </c>
      <c r="AR27" s="281">
        <f t="shared" si="80"/>
        <v>0</v>
      </c>
      <c r="AS27" s="281">
        <f t="shared" si="80"/>
        <v>0</v>
      </c>
      <c r="AT27" s="281">
        <f t="shared" si="80"/>
        <v>0</v>
      </c>
      <c r="AU27" s="281">
        <f t="shared" si="80"/>
        <v>0</v>
      </c>
      <c r="AV27" s="281">
        <f t="shared" si="80"/>
        <v>4846154</v>
      </c>
      <c r="AW27" s="281">
        <f t="shared" si="80"/>
        <v>380000</v>
      </c>
      <c r="AX27" s="281">
        <f t="shared" si="80"/>
        <v>71250</v>
      </c>
      <c r="AY27" s="281">
        <f t="shared" si="80"/>
        <v>47500</v>
      </c>
      <c r="AZ27" s="281">
        <f t="shared" si="80"/>
        <v>498750</v>
      </c>
      <c r="BA27" s="281">
        <f t="shared" si="80"/>
        <v>23750</v>
      </c>
      <c r="BB27" s="281">
        <f t="shared" si="80"/>
        <v>110000</v>
      </c>
      <c r="BC27" s="281">
        <f t="shared" si="80"/>
        <v>0</v>
      </c>
      <c r="BD27" s="281">
        <f t="shared" si="80"/>
        <v>0</v>
      </c>
      <c r="BE27" s="281">
        <f t="shared" si="80"/>
        <v>632500</v>
      </c>
      <c r="BF27" s="281">
        <f t="shared" si="80"/>
        <v>4213654</v>
      </c>
      <c r="BG27" s="281">
        <f t="shared" si="80"/>
        <v>0</v>
      </c>
      <c r="BH27" s="281"/>
      <c r="BI27" s="281">
        <f>SUM(BI28:BI28)</f>
        <v>0</v>
      </c>
      <c r="BJ27" s="281">
        <f>SUM(BJ28:BJ28)</f>
        <v>0</v>
      </c>
      <c r="BK27" s="281"/>
      <c r="BL27" s="281">
        <f t="shared" ref="BL27:CV27" si="81">SUM(BL28:BL28)</f>
        <v>0</v>
      </c>
      <c r="BM27" s="281">
        <f t="shared" si="81"/>
        <v>0</v>
      </c>
      <c r="BN27" s="281">
        <f t="shared" si="81"/>
        <v>0</v>
      </c>
      <c r="BO27" s="281">
        <f t="shared" si="81"/>
        <v>0</v>
      </c>
      <c r="BP27" s="281">
        <f t="shared" si="81"/>
        <v>0</v>
      </c>
      <c r="BQ27" s="281">
        <f t="shared" si="81"/>
        <v>0</v>
      </c>
      <c r="BR27" s="281">
        <f t="shared" si="81"/>
        <v>0</v>
      </c>
      <c r="BS27" s="281">
        <f t="shared" si="81"/>
        <v>4846154</v>
      </c>
      <c r="BT27" s="281">
        <f t="shared" si="81"/>
        <v>0</v>
      </c>
      <c r="BU27" s="281">
        <f t="shared" si="81"/>
        <v>0</v>
      </c>
      <c r="BV27" s="281">
        <f t="shared" si="81"/>
        <v>11000000</v>
      </c>
      <c r="BW27" s="281">
        <f t="shared" si="81"/>
        <v>11000000</v>
      </c>
      <c r="BX27" s="281">
        <f t="shared" si="81"/>
        <v>-6652596</v>
      </c>
      <c r="BY27" s="281">
        <f t="shared" si="81"/>
        <v>0</v>
      </c>
      <c r="BZ27" s="281">
        <f t="shared" si="81"/>
        <v>0</v>
      </c>
      <c r="CA27" s="281">
        <f t="shared" si="81"/>
        <v>0</v>
      </c>
      <c r="CB27" s="281">
        <f t="shared" si="81"/>
        <v>0</v>
      </c>
      <c r="CC27" s="281">
        <f t="shared" si="81"/>
        <v>0</v>
      </c>
      <c r="CD27" s="281">
        <f t="shared" si="81"/>
        <v>0</v>
      </c>
      <c r="CE27" s="281">
        <f t="shared" si="81"/>
        <v>10500000</v>
      </c>
      <c r="CF27" s="281">
        <f t="shared" si="81"/>
        <v>0</v>
      </c>
      <c r="CG27" s="281">
        <f t="shared" si="81"/>
        <v>0</v>
      </c>
      <c r="CH27" s="281">
        <f t="shared" si="81"/>
        <v>0</v>
      </c>
      <c r="CI27" s="281">
        <f t="shared" si="81"/>
        <v>0</v>
      </c>
      <c r="CJ27" s="281">
        <f t="shared" si="81"/>
        <v>0</v>
      </c>
      <c r="CK27" s="281">
        <f t="shared" si="81"/>
        <v>10500000</v>
      </c>
      <c r="CL27" s="281">
        <f t="shared" si="81"/>
        <v>0</v>
      </c>
      <c r="CM27" s="281">
        <f t="shared" si="81"/>
        <v>10500000</v>
      </c>
      <c r="CN27" s="281">
        <f t="shared" si="81"/>
        <v>0</v>
      </c>
      <c r="CO27" s="281">
        <f t="shared" si="81"/>
        <v>0</v>
      </c>
      <c r="CP27" s="281">
        <f t="shared" si="81"/>
        <v>0</v>
      </c>
      <c r="CQ27" s="281">
        <f t="shared" si="81"/>
        <v>0</v>
      </c>
      <c r="CR27" s="281">
        <f t="shared" si="81"/>
        <v>0</v>
      </c>
      <c r="CS27" s="281">
        <f t="shared" si="81"/>
        <v>10500000</v>
      </c>
      <c r="CT27" s="281">
        <f t="shared" si="81"/>
        <v>0</v>
      </c>
      <c r="CU27" s="281">
        <f t="shared" si="81"/>
        <v>0</v>
      </c>
      <c r="CV27" s="281">
        <f t="shared" si="81"/>
        <v>0</v>
      </c>
      <c r="CW27" s="281"/>
    </row>
    <row r="28" spans="1:101" ht="34.35" customHeight="1">
      <c r="A28" s="155">
        <f>SUBTOTAL(3,$C$11:C28)</f>
        <v>13</v>
      </c>
      <c r="B28" s="246" t="s">
        <v>1456</v>
      </c>
      <c r="C28" s="247" t="s">
        <v>1457</v>
      </c>
      <c r="D28" s="156" t="s">
        <v>101</v>
      </c>
      <c r="E28" s="157" t="str">
        <f>IF(CL28&gt;=400000000,"A1",IF(CL28&gt;=300000000,"A2",IF(CL28&gt;=240000000,"A3",IF(CL28&gt;=180000000,"A4",IF(CL28&gt;=120000000,"A5",IF(CL28&gt;=80000000,"A6",IF(CL28&gt;=40000000,"A7",IF(CL28&gt;=25000000,"B1",IF(CL28&gt;=12000000,"B2","B3")))))))))</f>
        <v>B3</v>
      </c>
      <c r="F28" s="158">
        <v>45597</v>
      </c>
      <c r="G28" s="159">
        <v>4750000</v>
      </c>
      <c r="H28" s="159"/>
      <c r="I28" s="160">
        <f t="shared" ref="I28" si="82">IF(G28&gt;0,CM28-G28,CM28-H28)</f>
        <v>5750000</v>
      </c>
      <c r="J28" s="160">
        <f t="shared" si="37"/>
        <v>0</v>
      </c>
      <c r="K28" s="161">
        <f t="shared" ref="K28" si="83">SUM(I28:J28)</f>
        <v>5750000</v>
      </c>
      <c r="L28" s="161">
        <f t="shared" ref="L28" si="84">IF(G28&gt;0,G28+K28,H28+K28)</f>
        <v>10500000</v>
      </c>
      <c r="M28" s="162">
        <f t="shared" si="6"/>
        <v>1</v>
      </c>
      <c r="N28" s="163">
        <f t="shared" si="40"/>
        <v>3640000</v>
      </c>
      <c r="O28" s="163">
        <v>0</v>
      </c>
      <c r="P28" s="406">
        <v>12</v>
      </c>
      <c r="Q28" s="406">
        <v>0</v>
      </c>
      <c r="R28" s="406">
        <v>0</v>
      </c>
      <c r="S28" s="406">
        <v>0</v>
      </c>
      <c r="T28" s="406"/>
      <c r="U28" s="406"/>
      <c r="V28" s="406"/>
      <c r="W28" s="406"/>
      <c r="X28" s="389"/>
      <c r="Y28" s="406"/>
      <c r="Z28" s="406"/>
      <c r="AA28" s="406"/>
      <c r="AB28" s="406"/>
      <c r="AC28" s="406"/>
      <c r="AD28" s="406">
        <v>0</v>
      </c>
      <c r="AE28" s="164">
        <f t="shared" ref="AE28" si="85">IF(OR(BL28="M1",BL28="M2",BL28="M3",BL28="M4"),P28+R28+S28+T28+U28,0)</f>
        <v>0</v>
      </c>
      <c r="AF28" s="166">
        <f>ROUND(IF($P28=0,0,IF(OR($BJ28="lương tháng",$CE28&gt;=11000000),($L28/2-$L28/26*($CC$6-$P28))*$M28,$L28/26*$P28*$M28)),0)</f>
        <v>4846154</v>
      </c>
      <c r="AG28" s="166">
        <f t="shared" si="7"/>
        <v>0</v>
      </c>
      <c r="AH28" s="166">
        <f t="shared" si="8"/>
        <v>0</v>
      </c>
      <c r="AI28" s="166">
        <f t="shared" si="9"/>
        <v>0</v>
      </c>
      <c r="AJ28" s="166">
        <f t="shared" si="56"/>
        <v>0</v>
      </c>
      <c r="AK28" s="166">
        <f t="shared" si="10"/>
        <v>0</v>
      </c>
      <c r="AL28" s="166">
        <f>ROUND(N28/26*Y28+O28/26*Z28+MAX(G28/26*AA28,H28/26*AA28),0)</f>
        <v>0</v>
      </c>
      <c r="AM28" s="166">
        <f t="shared" si="11"/>
        <v>0</v>
      </c>
      <c r="AN28" s="166">
        <f t="shared" si="12"/>
        <v>0</v>
      </c>
      <c r="AO28" s="167">
        <f t="shared" si="13"/>
        <v>0</v>
      </c>
      <c r="AP28" s="166">
        <v>0</v>
      </c>
      <c r="AQ28" s="166">
        <f>ROUND(SUM(AF28:AP28),0)</f>
        <v>4846154</v>
      </c>
      <c r="AR28" s="166"/>
      <c r="AS28" s="167"/>
      <c r="AT28" s="166"/>
      <c r="AU28" s="166"/>
      <c r="AV28" s="166">
        <f t="shared" si="14"/>
        <v>4846154</v>
      </c>
      <c r="AW28" s="166">
        <f t="shared" ref="AW28" si="86">ROUND(IF($BH28=1,$G28*$AW$9,0),0)</f>
        <v>380000</v>
      </c>
      <c r="AX28" s="166">
        <f t="shared" si="16"/>
        <v>71250</v>
      </c>
      <c r="AY28" s="166">
        <f t="shared" si="17"/>
        <v>47500</v>
      </c>
      <c r="AZ28" s="166">
        <f t="shared" si="18"/>
        <v>498750</v>
      </c>
      <c r="BA28" s="166">
        <f t="shared" si="46"/>
        <v>23750</v>
      </c>
      <c r="BB28" s="166">
        <f t="shared" si="47"/>
        <v>110000</v>
      </c>
      <c r="BC28" s="166"/>
      <c r="BD28" s="166">
        <v>0</v>
      </c>
      <c r="BE28" s="166">
        <f t="shared" ref="BE28" si="87">ROUND(SUM(AZ28:BD28),0)</f>
        <v>632500</v>
      </c>
      <c r="BF28" s="166">
        <f t="shared" si="21"/>
        <v>4213654</v>
      </c>
      <c r="BG28" s="166">
        <f t="shared" si="22"/>
        <v>0</v>
      </c>
      <c r="BH28" s="166">
        <v>1</v>
      </c>
      <c r="BI28" s="369" t="s">
        <v>40</v>
      </c>
      <c r="BJ28" s="166">
        <f t="shared" si="23"/>
        <v>0</v>
      </c>
      <c r="BK28" s="166">
        <f t="shared" si="24"/>
        <v>1</v>
      </c>
      <c r="BL28" s="166">
        <v>0</v>
      </c>
      <c r="BM28" s="166">
        <f t="shared" si="25"/>
        <v>0</v>
      </c>
      <c r="BN28" s="166" t="str">
        <f t="shared" si="26"/>
        <v>Trừ tiền</v>
      </c>
      <c r="BO28" s="410"/>
      <c r="BP28" s="166"/>
      <c r="BQ28" s="144"/>
      <c r="BR28" s="144"/>
      <c r="BS28" s="161">
        <f t="shared" si="27"/>
        <v>4846154</v>
      </c>
      <c r="BT28" s="159">
        <v>0</v>
      </c>
      <c r="BU28" s="166">
        <f t="shared" ref="BU28" si="88">BT28*4400000</f>
        <v>0</v>
      </c>
      <c r="BV28" s="166">
        <v>11000000</v>
      </c>
      <c r="BW28" s="166">
        <f t="shared" ref="BW28" si="89">BU28+BV28</f>
        <v>11000000</v>
      </c>
      <c r="BX28" s="166">
        <f t="shared" ref="BX28" si="90">BS28-SUM(CC28:CD28)-CB28-AZ28-BW28</f>
        <v>-6652596</v>
      </c>
      <c r="BY28" s="166"/>
      <c r="BZ28" s="166"/>
      <c r="CA28" s="171"/>
      <c r="CB28" s="166"/>
      <c r="CC28" s="166"/>
      <c r="CD28" s="166"/>
      <c r="CE28" s="413">
        <v>10500000</v>
      </c>
      <c r="CF28" s="413"/>
      <c r="CG28" s="413"/>
      <c r="CH28" s="413"/>
      <c r="CI28" s="413"/>
      <c r="CJ28" s="369">
        <f>SUM(CF28:CI28)</f>
        <v>0</v>
      </c>
      <c r="CK28" s="369">
        <f>CE28+CJ28</f>
        <v>10500000</v>
      </c>
      <c r="CL28" s="414"/>
      <c r="CM28" s="413">
        <f>CE28</f>
        <v>10500000</v>
      </c>
      <c r="CN28" s="413"/>
      <c r="CO28" s="369"/>
      <c r="CP28" s="369"/>
      <c r="CQ28" s="369"/>
      <c r="CR28" s="369">
        <f>SUM(CN28:CQ28)</f>
        <v>0</v>
      </c>
      <c r="CS28" s="369">
        <f>CM28+CR28</f>
        <v>10500000</v>
      </c>
      <c r="CT28" s="173" t="s">
        <v>1788</v>
      </c>
      <c r="CU28" s="173" t="s">
        <v>1605</v>
      </c>
      <c r="CV28" s="450" t="s">
        <v>1606</v>
      </c>
      <c r="CW28" s="173" t="s">
        <v>2249</v>
      </c>
    </row>
    <row r="29" spans="1:101" ht="34.35" customHeight="1">
      <c r="A29" s="295" t="s">
        <v>1386</v>
      </c>
      <c r="B29" s="283" t="str">
        <f>"GNVC Ô TÔ &amp; LKPT: " &amp;"["&amp;COUNT(A30:A267)&amp; "]"</f>
        <v>GNVC Ô TÔ &amp; LKPT: [220]</v>
      </c>
      <c r="C29" s="283"/>
      <c r="D29" s="290"/>
      <c r="E29" s="291"/>
      <c r="F29" s="291"/>
      <c r="G29" s="286">
        <f>G30+G43+G63</f>
        <v>980310000</v>
      </c>
      <c r="H29" s="286">
        <f t="shared" ref="H29:BS29" si="91">H30+H43+H63</f>
        <v>14250000</v>
      </c>
      <c r="I29" s="286">
        <f t="shared" si="91"/>
        <v>984740000</v>
      </c>
      <c r="J29" s="286">
        <f t="shared" si="91"/>
        <v>131470000</v>
      </c>
      <c r="K29" s="286">
        <f t="shared" si="91"/>
        <v>1116210000</v>
      </c>
      <c r="L29" s="286">
        <f t="shared" si="91"/>
        <v>2110770000</v>
      </c>
      <c r="M29" s="286"/>
      <c r="N29" s="286">
        <f t="shared" si="91"/>
        <v>814632000</v>
      </c>
      <c r="O29" s="286">
        <f t="shared" si="91"/>
        <v>0</v>
      </c>
      <c r="P29" s="287">
        <f t="shared" si="91"/>
        <v>1342.5</v>
      </c>
      <c r="Q29" s="287">
        <f t="shared" si="91"/>
        <v>1501</v>
      </c>
      <c r="R29" s="287">
        <f t="shared" si="91"/>
        <v>67.27</v>
      </c>
      <c r="S29" s="287">
        <f t="shared" si="91"/>
        <v>0</v>
      </c>
      <c r="T29" s="287">
        <f t="shared" si="91"/>
        <v>0</v>
      </c>
      <c r="U29" s="287">
        <f t="shared" si="91"/>
        <v>0</v>
      </c>
      <c r="V29" s="287">
        <f t="shared" si="91"/>
        <v>0</v>
      </c>
      <c r="W29" s="287">
        <f t="shared" si="91"/>
        <v>0</v>
      </c>
      <c r="X29" s="287">
        <f t="shared" si="91"/>
        <v>0</v>
      </c>
      <c r="Y29" s="287">
        <f t="shared" si="91"/>
        <v>0</v>
      </c>
      <c r="Z29" s="287">
        <f t="shared" si="91"/>
        <v>0</v>
      </c>
      <c r="AA29" s="287">
        <f t="shared" si="91"/>
        <v>0</v>
      </c>
      <c r="AB29" s="287">
        <f t="shared" si="91"/>
        <v>0</v>
      </c>
      <c r="AC29" s="287">
        <f t="shared" si="91"/>
        <v>0</v>
      </c>
      <c r="AD29" s="287">
        <f t="shared" si="91"/>
        <v>8.41</v>
      </c>
      <c r="AE29" s="287">
        <f t="shared" si="91"/>
        <v>417.2</v>
      </c>
      <c r="AF29" s="286">
        <f t="shared" si="91"/>
        <v>521281514</v>
      </c>
      <c r="AG29" s="286">
        <f t="shared" si="91"/>
        <v>23314382</v>
      </c>
      <c r="AH29" s="286">
        <f t="shared" si="91"/>
        <v>0</v>
      </c>
      <c r="AI29" s="286">
        <f t="shared" si="91"/>
        <v>0</v>
      </c>
      <c r="AJ29" s="286">
        <f t="shared" si="91"/>
        <v>0</v>
      </c>
      <c r="AK29" s="286">
        <f t="shared" si="91"/>
        <v>0</v>
      </c>
      <c r="AL29" s="286">
        <f t="shared" si="91"/>
        <v>0</v>
      </c>
      <c r="AM29" s="286">
        <f t="shared" si="91"/>
        <v>0</v>
      </c>
      <c r="AN29" s="286">
        <f t="shared" si="91"/>
        <v>932063</v>
      </c>
      <c r="AO29" s="286">
        <f t="shared" si="91"/>
        <v>7060270</v>
      </c>
      <c r="AP29" s="286">
        <f t="shared" si="91"/>
        <v>0</v>
      </c>
      <c r="AQ29" s="286">
        <f t="shared" si="91"/>
        <v>552588229</v>
      </c>
      <c r="AR29" s="286">
        <f t="shared" si="91"/>
        <v>115584000</v>
      </c>
      <c r="AS29" s="286">
        <f t="shared" si="91"/>
        <v>0</v>
      </c>
      <c r="AT29" s="286">
        <f t="shared" si="91"/>
        <v>0</v>
      </c>
      <c r="AU29" s="286">
        <f t="shared" si="91"/>
        <v>0</v>
      </c>
      <c r="AV29" s="286">
        <f t="shared" si="91"/>
        <v>668172229</v>
      </c>
      <c r="AW29" s="286">
        <f t="shared" si="91"/>
        <v>78063200</v>
      </c>
      <c r="AX29" s="286">
        <f t="shared" si="91"/>
        <v>14840250</v>
      </c>
      <c r="AY29" s="286">
        <f t="shared" si="91"/>
        <v>9757900</v>
      </c>
      <c r="AZ29" s="286">
        <f t="shared" si="91"/>
        <v>102661350</v>
      </c>
      <c r="BA29" s="286">
        <f t="shared" si="91"/>
        <v>4598450</v>
      </c>
      <c r="BB29" s="286">
        <f t="shared" si="91"/>
        <v>25190000</v>
      </c>
      <c r="BC29" s="286">
        <f t="shared" si="91"/>
        <v>0</v>
      </c>
      <c r="BD29" s="286">
        <f t="shared" si="91"/>
        <v>3032307</v>
      </c>
      <c r="BE29" s="286">
        <f t="shared" si="91"/>
        <v>135482107</v>
      </c>
      <c r="BF29" s="286">
        <f t="shared" si="91"/>
        <v>534123322</v>
      </c>
      <c r="BG29" s="286">
        <f t="shared" si="91"/>
        <v>1433200</v>
      </c>
      <c r="BH29" s="286"/>
      <c r="BI29" s="286">
        <f t="shared" si="91"/>
        <v>0</v>
      </c>
      <c r="BJ29" s="286">
        <f t="shared" si="91"/>
        <v>0</v>
      </c>
      <c r="BK29" s="286"/>
      <c r="BL29" s="286">
        <f t="shared" si="91"/>
        <v>0</v>
      </c>
      <c r="BM29" s="286">
        <f t="shared" si="91"/>
        <v>476000</v>
      </c>
      <c r="BN29" s="286">
        <f t="shared" si="91"/>
        <v>0</v>
      </c>
      <c r="BO29" s="286">
        <f t="shared" si="91"/>
        <v>0</v>
      </c>
      <c r="BP29" s="286">
        <f t="shared" si="91"/>
        <v>0</v>
      </c>
      <c r="BQ29" s="286">
        <f t="shared" si="91"/>
        <v>0</v>
      </c>
      <c r="BR29" s="286">
        <f t="shared" si="91"/>
        <v>0</v>
      </c>
      <c r="BS29" s="286">
        <f t="shared" si="91"/>
        <v>544595896</v>
      </c>
      <c r="BT29" s="286">
        <f t="shared" ref="BT29:CV29" si="92">BT30+BT43+BT63</f>
        <v>251</v>
      </c>
      <c r="BU29" s="286">
        <f t="shared" si="92"/>
        <v>1104400000</v>
      </c>
      <c r="BV29" s="286">
        <f t="shared" si="92"/>
        <v>2420000000</v>
      </c>
      <c r="BW29" s="286">
        <f t="shared" si="92"/>
        <v>3524400000</v>
      </c>
      <c r="BX29" s="286">
        <f t="shared" si="92"/>
        <v>-3082465454</v>
      </c>
      <c r="BY29" s="286">
        <f t="shared" si="92"/>
        <v>0</v>
      </c>
      <c r="BZ29" s="286">
        <f t="shared" si="92"/>
        <v>0</v>
      </c>
      <c r="CA29" s="286">
        <f t="shared" si="92"/>
        <v>0</v>
      </c>
      <c r="CB29" s="286">
        <f t="shared" si="92"/>
        <v>0</v>
      </c>
      <c r="CC29" s="286">
        <f t="shared" si="92"/>
        <v>0</v>
      </c>
      <c r="CD29" s="286">
        <f t="shared" si="92"/>
        <v>0</v>
      </c>
      <c r="CE29" s="286">
        <f t="shared" si="92"/>
        <v>1979300000</v>
      </c>
      <c r="CF29" s="286">
        <f t="shared" si="92"/>
        <v>121370000</v>
      </c>
      <c r="CG29" s="286">
        <f t="shared" si="92"/>
        <v>10100000</v>
      </c>
      <c r="CH29" s="286">
        <f t="shared" si="92"/>
        <v>0</v>
      </c>
      <c r="CI29" s="286">
        <f t="shared" si="92"/>
        <v>0</v>
      </c>
      <c r="CJ29" s="286">
        <f t="shared" si="92"/>
        <v>131470000</v>
      </c>
      <c r="CK29" s="286">
        <f t="shared" si="92"/>
        <v>2110770000</v>
      </c>
      <c r="CL29" s="286">
        <f t="shared" si="92"/>
        <v>0</v>
      </c>
      <c r="CM29" s="286">
        <f t="shared" si="92"/>
        <v>1979300000</v>
      </c>
      <c r="CN29" s="286">
        <f t="shared" si="92"/>
        <v>121370000</v>
      </c>
      <c r="CO29" s="286">
        <f t="shared" si="92"/>
        <v>10100000</v>
      </c>
      <c r="CP29" s="286">
        <f t="shared" si="92"/>
        <v>0</v>
      </c>
      <c r="CQ29" s="286">
        <f t="shared" si="92"/>
        <v>0</v>
      </c>
      <c r="CR29" s="286">
        <f t="shared" si="92"/>
        <v>131470000</v>
      </c>
      <c r="CS29" s="286">
        <f t="shared" si="92"/>
        <v>2110770000</v>
      </c>
      <c r="CT29" s="286">
        <f t="shared" si="92"/>
        <v>0</v>
      </c>
      <c r="CU29" s="286">
        <f t="shared" si="92"/>
        <v>0</v>
      </c>
      <c r="CV29" s="286">
        <f t="shared" si="92"/>
        <v>0</v>
      </c>
      <c r="CW29" s="286"/>
    </row>
    <row r="30" spans="1:101" ht="34.35" customHeight="1">
      <c r="A30" s="302" t="s">
        <v>2117</v>
      </c>
      <c r="B30" s="298" t="str">
        <f>"Phòng Quản lý kho xe và hàng hóa: " &amp;"["&amp;COUNT(A31:A42)&amp; "]"</f>
        <v>Phòng Quản lý kho xe và hàng hóa: [12]</v>
      </c>
      <c r="C30" s="298"/>
      <c r="D30" s="299"/>
      <c r="E30" s="300"/>
      <c r="F30" s="300"/>
      <c r="G30" s="301">
        <f>SUM(G31:G42)</f>
        <v>66670000</v>
      </c>
      <c r="H30" s="301">
        <f t="shared" ref="H30:BS30" si="93">SUM(H31:H42)</f>
        <v>0</v>
      </c>
      <c r="I30" s="301">
        <f t="shared" si="93"/>
        <v>73030000</v>
      </c>
      <c r="J30" s="301">
        <f t="shared" si="93"/>
        <v>11320000</v>
      </c>
      <c r="K30" s="301">
        <f t="shared" si="93"/>
        <v>84350000</v>
      </c>
      <c r="L30" s="301">
        <f t="shared" si="93"/>
        <v>151020000</v>
      </c>
      <c r="M30" s="301"/>
      <c r="N30" s="301">
        <f t="shared" si="93"/>
        <v>49805000</v>
      </c>
      <c r="O30" s="301">
        <f t="shared" si="93"/>
        <v>0</v>
      </c>
      <c r="P30" s="374">
        <f t="shared" si="93"/>
        <v>152</v>
      </c>
      <c r="Q30" s="374">
        <f t="shared" si="93"/>
        <v>0</v>
      </c>
      <c r="R30" s="374">
        <f t="shared" si="93"/>
        <v>27.39</v>
      </c>
      <c r="S30" s="374">
        <f t="shared" si="93"/>
        <v>0</v>
      </c>
      <c r="T30" s="374">
        <f t="shared" si="93"/>
        <v>0</v>
      </c>
      <c r="U30" s="374">
        <f t="shared" si="93"/>
        <v>0</v>
      </c>
      <c r="V30" s="374">
        <f t="shared" si="93"/>
        <v>0</v>
      </c>
      <c r="W30" s="374">
        <f t="shared" si="93"/>
        <v>0</v>
      </c>
      <c r="X30" s="374">
        <f t="shared" si="93"/>
        <v>0</v>
      </c>
      <c r="Y30" s="374">
        <f t="shared" si="93"/>
        <v>0</v>
      </c>
      <c r="Z30" s="374">
        <f t="shared" si="93"/>
        <v>0</v>
      </c>
      <c r="AA30" s="374">
        <f t="shared" si="93"/>
        <v>0</v>
      </c>
      <c r="AB30" s="374">
        <f t="shared" si="93"/>
        <v>0</v>
      </c>
      <c r="AC30" s="374">
        <f t="shared" si="93"/>
        <v>0</v>
      </c>
      <c r="AD30" s="374">
        <f t="shared" si="93"/>
        <v>0</v>
      </c>
      <c r="AE30" s="374">
        <f t="shared" si="93"/>
        <v>155.38999999999999</v>
      </c>
      <c r="AF30" s="301">
        <f t="shared" si="93"/>
        <v>63952000</v>
      </c>
      <c r="AG30" s="301">
        <f t="shared" si="93"/>
        <v>9304808</v>
      </c>
      <c r="AH30" s="301">
        <f t="shared" si="93"/>
        <v>0</v>
      </c>
      <c r="AI30" s="301">
        <f t="shared" si="93"/>
        <v>0</v>
      </c>
      <c r="AJ30" s="301">
        <f t="shared" si="93"/>
        <v>0</v>
      </c>
      <c r="AK30" s="301">
        <f t="shared" si="93"/>
        <v>0</v>
      </c>
      <c r="AL30" s="301">
        <f t="shared" si="93"/>
        <v>0</v>
      </c>
      <c r="AM30" s="301">
        <f t="shared" si="93"/>
        <v>0</v>
      </c>
      <c r="AN30" s="301">
        <f t="shared" si="93"/>
        <v>0</v>
      </c>
      <c r="AO30" s="301">
        <f t="shared" si="93"/>
        <v>2020070</v>
      </c>
      <c r="AP30" s="301">
        <f t="shared" si="93"/>
        <v>0</v>
      </c>
      <c r="AQ30" s="301">
        <f t="shared" si="93"/>
        <v>75276878</v>
      </c>
      <c r="AR30" s="301">
        <f t="shared" si="93"/>
        <v>0</v>
      </c>
      <c r="AS30" s="301">
        <f t="shared" si="93"/>
        <v>0</v>
      </c>
      <c r="AT30" s="301">
        <f t="shared" si="93"/>
        <v>0</v>
      </c>
      <c r="AU30" s="301">
        <f t="shared" si="93"/>
        <v>0</v>
      </c>
      <c r="AV30" s="301">
        <f t="shared" si="93"/>
        <v>75276878</v>
      </c>
      <c r="AW30" s="301">
        <f t="shared" si="93"/>
        <v>5333600</v>
      </c>
      <c r="AX30" s="301">
        <f t="shared" si="93"/>
        <v>1000050</v>
      </c>
      <c r="AY30" s="301">
        <f t="shared" si="93"/>
        <v>666700</v>
      </c>
      <c r="AZ30" s="301">
        <f t="shared" si="93"/>
        <v>7000350</v>
      </c>
      <c r="BA30" s="301">
        <f t="shared" si="93"/>
        <v>310750</v>
      </c>
      <c r="BB30" s="301">
        <f t="shared" si="93"/>
        <v>1980000</v>
      </c>
      <c r="BC30" s="301">
        <f t="shared" si="93"/>
        <v>0</v>
      </c>
      <c r="BD30" s="301">
        <f t="shared" si="93"/>
        <v>0</v>
      </c>
      <c r="BE30" s="301">
        <f t="shared" si="93"/>
        <v>9291100</v>
      </c>
      <c r="BF30" s="301">
        <f t="shared" si="93"/>
        <v>65985778</v>
      </c>
      <c r="BG30" s="301">
        <f t="shared" si="93"/>
        <v>0</v>
      </c>
      <c r="BH30" s="301"/>
      <c r="BI30" s="301">
        <f t="shared" si="93"/>
        <v>0</v>
      </c>
      <c r="BJ30" s="301">
        <f t="shared" si="93"/>
        <v>0</v>
      </c>
      <c r="BK30" s="301"/>
      <c r="BL30" s="301">
        <f t="shared" si="93"/>
        <v>0</v>
      </c>
      <c r="BM30" s="301">
        <f t="shared" si="93"/>
        <v>130000</v>
      </c>
      <c r="BN30" s="301">
        <f t="shared" si="93"/>
        <v>0</v>
      </c>
      <c r="BO30" s="301">
        <f t="shared" si="93"/>
        <v>0</v>
      </c>
      <c r="BP30" s="301">
        <f t="shared" si="93"/>
        <v>0</v>
      </c>
      <c r="BQ30" s="301">
        <f t="shared" si="93"/>
        <v>0</v>
      </c>
      <c r="BR30" s="301">
        <f t="shared" si="93"/>
        <v>0</v>
      </c>
      <c r="BS30" s="301">
        <f t="shared" si="93"/>
        <v>73256808</v>
      </c>
      <c r="BT30" s="301">
        <f t="shared" ref="BT30:CV30" si="94">SUM(BT31:BT42)</f>
        <v>17</v>
      </c>
      <c r="BU30" s="301">
        <f t="shared" si="94"/>
        <v>74800000</v>
      </c>
      <c r="BV30" s="301">
        <f t="shared" si="94"/>
        <v>132000000</v>
      </c>
      <c r="BW30" s="301">
        <f t="shared" si="94"/>
        <v>206800000</v>
      </c>
      <c r="BX30" s="301">
        <f t="shared" si="94"/>
        <v>-140543542</v>
      </c>
      <c r="BY30" s="301">
        <f t="shared" si="94"/>
        <v>0</v>
      </c>
      <c r="BZ30" s="301">
        <f t="shared" si="94"/>
        <v>0</v>
      </c>
      <c r="CA30" s="301">
        <f t="shared" si="94"/>
        <v>0</v>
      </c>
      <c r="CB30" s="301">
        <f t="shared" si="94"/>
        <v>0</v>
      </c>
      <c r="CC30" s="301">
        <f t="shared" si="94"/>
        <v>0</v>
      </c>
      <c r="CD30" s="301">
        <f t="shared" si="94"/>
        <v>0</v>
      </c>
      <c r="CE30" s="301">
        <f t="shared" si="94"/>
        <v>139700000</v>
      </c>
      <c r="CF30" s="301">
        <f t="shared" si="94"/>
        <v>11320000</v>
      </c>
      <c r="CG30" s="301">
        <f t="shared" si="94"/>
        <v>0</v>
      </c>
      <c r="CH30" s="301">
        <f t="shared" si="94"/>
        <v>0</v>
      </c>
      <c r="CI30" s="301">
        <f t="shared" si="94"/>
        <v>0</v>
      </c>
      <c r="CJ30" s="301">
        <f t="shared" si="94"/>
        <v>11320000</v>
      </c>
      <c r="CK30" s="301">
        <f t="shared" si="94"/>
        <v>151020000</v>
      </c>
      <c r="CL30" s="301">
        <f t="shared" si="94"/>
        <v>0</v>
      </c>
      <c r="CM30" s="301">
        <f t="shared" si="94"/>
        <v>139700000</v>
      </c>
      <c r="CN30" s="301">
        <f t="shared" si="94"/>
        <v>11320000</v>
      </c>
      <c r="CO30" s="301">
        <f t="shared" si="94"/>
        <v>0</v>
      </c>
      <c r="CP30" s="301">
        <f t="shared" si="94"/>
        <v>0</v>
      </c>
      <c r="CQ30" s="301">
        <f t="shared" si="94"/>
        <v>0</v>
      </c>
      <c r="CR30" s="301">
        <f t="shared" si="94"/>
        <v>11320000</v>
      </c>
      <c r="CS30" s="301">
        <f t="shared" si="94"/>
        <v>151020000</v>
      </c>
      <c r="CT30" s="301">
        <f t="shared" si="94"/>
        <v>0</v>
      </c>
      <c r="CU30" s="301">
        <f t="shared" si="94"/>
        <v>0</v>
      </c>
      <c r="CV30" s="301">
        <f t="shared" si="94"/>
        <v>0</v>
      </c>
      <c r="CW30" s="301"/>
    </row>
    <row r="31" spans="1:101" ht="34.35" customHeight="1">
      <c r="A31" s="155">
        <f>SUBTOTAL(3,$C$11:C31)</f>
        <v>14</v>
      </c>
      <c r="B31" s="143" t="s">
        <v>556</v>
      </c>
      <c r="C31" s="144" t="s">
        <v>557</v>
      </c>
      <c r="D31" s="156" t="s">
        <v>101</v>
      </c>
      <c r="E31" s="157" t="str">
        <f>IF(CL31&gt;=400000000,"A1",IF(CL31&gt;=300000000,"A2",IF(CL31&gt;=240000000,"A3",IF(CL31&gt;=180000000,"A4",IF(CL31&gt;=120000000,"A5",IF(CL31&gt;=80000000,"A6",IF(CL31&gt;=40000000,"A7",IF(CL31&gt;=25000000,"B1",IF(CL31&gt;=12000000,"B2","B3")))))))))</f>
        <v>B3</v>
      </c>
      <c r="F31" s="158">
        <v>39962</v>
      </c>
      <c r="G31" s="159">
        <v>7710000</v>
      </c>
      <c r="H31" s="159"/>
      <c r="I31" s="160">
        <f t="shared" ref="I31:I42" si="95">IF(G31&gt;0,CM31-G31,CM31-H31)</f>
        <v>12290000</v>
      </c>
      <c r="J31" s="160">
        <f t="shared" si="37"/>
        <v>1000000</v>
      </c>
      <c r="K31" s="161">
        <f t="shared" ref="K31:K42" si="96">SUM(I31:J31)</f>
        <v>13290000</v>
      </c>
      <c r="L31" s="161">
        <f t="shared" ref="L31:L42" si="97">IF(G31&gt;0,G31+K31,H31+K31)</f>
        <v>21000000</v>
      </c>
      <c r="M31" s="162">
        <f t="shared" si="6"/>
        <v>0.8</v>
      </c>
      <c r="N31" s="163">
        <f t="shared" si="40"/>
        <v>5397000</v>
      </c>
      <c r="O31" s="163">
        <v>0</v>
      </c>
      <c r="P31" s="406">
        <v>12</v>
      </c>
      <c r="Q31" s="406">
        <v>0</v>
      </c>
      <c r="R31" s="406">
        <v>0</v>
      </c>
      <c r="S31" s="406">
        <v>0</v>
      </c>
      <c r="T31" s="406"/>
      <c r="U31" s="406"/>
      <c r="V31" s="406"/>
      <c r="W31" s="406"/>
      <c r="X31" s="389"/>
      <c r="Y31" s="406"/>
      <c r="Z31" s="406"/>
      <c r="AA31" s="406"/>
      <c r="AB31" s="406"/>
      <c r="AC31" s="406"/>
      <c r="AD31" s="406">
        <v>0</v>
      </c>
      <c r="AE31" s="164">
        <f t="shared" ref="AE31:AE42" si="98">IF(OR(BL31="M1",BL31="M2",BL31="M3",BL31="M4"),P31+R31+S31+T31+U31,0)</f>
        <v>0</v>
      </c>
      <c r="AF31" s="166">
        <f t="shared" ref="AF31:AF42" si="99">ROUND(IF($P31=0,0,IF(OR($BJ31="lương tháng",$CE31&gt;=11000000),($L31/2-$L31/26*($CC$6-$P31))*$M31,$L31/26*$P31*$M31)),0)</f>
        <v>7753846</v>
      </c>
      <c r="AG31" s="166">
        <f t="shared" ref="AG31:AG42" si="100">ROUND(MAX((G31+I31)*M31/26*R31,(H31+I31)*M31/26*R31,G31/26*R31*150%,H31/26*R31*150%)*BK31,0)</f>
        <v>0</v>
      </c>
      <c r="AH31" s="166">
        <f t="shared" ref="AH31:AH42" si="101">ROUND(MAX((G31+I31)*M31/26*S31,(H31+I31)*M31/26*S31,G31/26*S31*200%,H31/26*S31*200%)*BK31,0)</f>
        <v>0</v>
      </c>
      <c r="AI31" s="166">
        <f t="shared" ref="AI31:AI42" si="102">ROUND(IF(BJ31="Lương tháng",L31/26*T31,MAX((G31+I31)/26*(T31+U31)*200%+G31/26*T31,(H31+I31)/26*(T31+U31)*200%+H31/26*T31,G31/26*(T31+U31)*300%+G31/26*T31,H31/26*(T31+U31)*300%+H31/26*T31)),0)</f>
        <v>0</v>
      </c>
      <c r="AJ31" s="166">
        <f t="shared" ref="AJ31:AJ42" si="103">ROUND(IF((P31+Q31)=0,0,IF(BJ31="Lương tháng",MAX((G31+I31)/26*V31,(H31+I31)/26*V31),MAX(G31/26*V31,H31/26*V31))),0)</f>
        <v>0</v>
      </c>
      <c r="AK31" s="166">
        <f t="shared" ref="AK31:AK42" si="104">ROUND(IF(G31&gt;0,G31/26*W31,H31/26*W31),0)</f>
        <v>0</v>
      </c>
      <c r="AL31" s="166">
        <f t="shared" ref="AL31:AL42" si="105">ROUND(N31/26*Y31+O31/26*Z31+MAX(G31/26*AA31,H31/26*AA31),0)</f>
        <v>0</v>
      </c>
      <c r="AM31" s="166">
        <f t="shared" ref="AM31:AM42" si="106">ROUND(IF(BJ31="Lương tháng",L31/26*AC31,L31/26*AC31+MAX((G31+I31)/26*AB31,(H31+I31)/26*AB31)),0)</f>
        <v>0</v>
      </c>
      <c r="AN31" s="166">
        <f t="shared" ref="AN31:AN42" si="107">ROUND(IF(BJ31="lương tháng",0,MAX((G31+I31)/26*AD31*30%,(H31+I31)/26*AD31*30%)*BK31),0)</f>
        <v>0</v>
      </c>
      <c r="AO31" s="167">
        <f t="shared" ref="AO31:AO42" si="108">ROUND(BM31*AE31,0)</f>
        <v>0</v>
      </c>
      <c r="AP31" s="166">
        <v>0</v>
      </c>
      <c r="AQ31" s="166">
        <f t="shared" ref="AQ31:AQ42" si="109">ROUND(SUM(AF31:AP31),0)</f>
        <v>7753846</v>
      </c>
      <c r="AR31" s="166"/>
      <c r="AS31" s="167"/>
      <c r="AT31" s="166"/>
      <c r="AU31" s="166"/>
      <c r="AV31" s="166">
        <f t="shared" ref="AV31:AV42" si="110">ROUND(SUM(AQ31:AT31)-AU31,0)</f>
        <v>7753846</v>
      </c>
      <c r="AW31" s="166">
        <f t="shared" ref="AW31:AW42" si="111">ROUND(IF($BH31=1,$G31*$AW$9,0),0)</f>
        <v>616800</v>
      </c>
      <c r="AX31" s="166">
        <f t="shared" si="16"/>
        <v>115650</v>
      </c>
      <c r="AY31" s="166">
        <f t="shared" si="17"/>
        <v>77100</v>
      </c>
      <c r="AZ31" s="166">
        <f t="shared" ref="AZ31:AZ42" si="112">SUM(AW31:AY31)</f>
        <v>809550</v>
      </c>
      <c r="BA31" s="166">
        <f t="shared" ref="BA31:BA42" si="113">ROUND(IF($BI31="1x",$G31*0.5%,0),0)</f>
        <v>38550</v>
      </c>
      <c r="BB31" s="166">
        <f t="shared" ref="BB31:BB42" si="114">IF(BN31="Xem lại",0,IF(CM31&lt;11000000,5000,IF(AND(CM31&gt;=11000000,CM31&lt;25000000),10000,IF(AND(CM31&gt;=25000000,CM31&lt;40000000),15000,IF(AND(CM31&gt;=40000000,CM31&lt;120000000),20000,IF(AND(CM31&gt;=120000000,CM31&lt;240000000),25000,30000)))))*$BB$9)</f>
        <v>220000</v>
      </c>
      <c r="BC31" s="166"/>
      <c r="BD31" s="166">
        <v>0</v>
      </c>
      <c r="BE31" s="166">
        <f t="shared" ref="BE31:BE42" si="115">ROUND(SUM(AZ31:BD31),0)</f>
        <v>1068100</v>
      </c>
      <c r="BF31" s="166">
        <f t="shared" ref="BF31:BF42" si="116">ROUND(IF(AV31&gt;BE31,AV31-BE31,0),0)</f>
        <v>6685746</v>
      </c>
      <c r="BG31" s="166">
        <f t="shared" si="22"/>
        <v>0</v>
      </c>
      <c r="BH31" s="166">
        <v>1</v>
      </c>
      <c r="BI31" s="369" t="s">
        <v>40</v>
      </c>
      <c r="BJ31" s="166" t="str">
        <f t="shared" si="23"/>
        <v>Lương tháng</v>
      </c>
      <c r="BK31" s="166">
        <f t="shared" si="24"/>
        <v>0</v>
      </c>
      <c r="BL31" s="166">
        <v>0</v>
      </c>
      <c r="BM31" s="166">
        <f t="shared" si="25"/>
        <v>0</v>
      </c>
      <c r="BN31" s="166" t="str">
        <f t="shared" si="26"/>
        <v>Trừ tiền</v>
      </c>
      <c r="BO31" s="410"/>
      <c r="BP31" s="166"/>
      <c r="BQ31" s="144"/>
      <c r="BR31" s="144"/>
      <c r="BS31" s="161">
        <f t="shared" si="27"/>
        <v>7753846</v>
      </c>
      <c r="BT31" s="159">
        <v>2</v>
      </c>
      <c r="BU31" s="166">
        <f t="shared" ref="BU31:BU42" si="117">BT31*4400000</f>
        <v>8800000</v>
      </c>
      <c r="BV31" s="166">
        <v>11000000</v>
      </c>
      <c r="BW31" s="166">
        <f t="shared" ref="BW31:BW42" si="118">BU31+BV31</f>
        <v>19800000</v>
      </c>
      <c r="BX31" s="166">
        <f t="shared" ref="BX31:BX42" si="119">BS31-SUM(CC31:CD31)-CB31-AZ31-BW31</f>
        <v>-12855704</v>
      </c>
      <c r="BY31" s="166"/>
      <c r="BZ31" s="166"/>
      <c r="CA31" s="171"/>
      <c r="CB31" s="166"/>
      <c r="CC31" s="166"/>
      <c r="CD31" s="166"/>
      <c r="CE31" s="413">
        <v>20000000</v>
      </c>
      <c r="CF31" s="413">
        <f>CE31*5%</f>
        <v>1000000</v>
      </c>
      <c r="CG31" s="413">
        <v>0</v>
      </c>
      <c r="CH31" s="413">
        <v>0</v>
      </c>
      <c r="CI31" s="413"/>
      <c r="CJ31" s="369">
        <f>SUM(CF31:CI31)</f>
        <v>1000000</v>
      </c>
      <c r="CK31" s="369">
        <f>CE31+CJ31</f>
        <v>21000000</v>
      </c>
      <c r="CL31" s="414"/>
      <c r="CM31" s="413">
        <f t="shared" ref="CM31:CQ42" si="120">CE31</f>
        <v>20000000</v>
      </c>
      <c r="CN31" s="413">
        <f t="shared" si="120"/>
        <v>1000000</v>
      </c>
      <c r="CO31" s="369">
        <f t="shared" si="120"/>
        <v>0</v>
      </c>
      <c r="CP31" s="369">
        <f t="shared" si="120"/>
        <v>0</v>
      </c>
      <c r="CQ31" s="369">
        <f t="shared" si="120"/>
        <v>0</v>
      </c>
      <c r="CR31" s="369">
        <f>SUM(CN31:CQ31)</f>
        <v>1000000</v>
      </c>
      <c r="CS31" s="369">
        <f>CM31+CR31</f>
        <v>21000000</v>
      </c>
      <c r="CT31" s="173" t="s">
        <v>1626</v>
      </c>
      <c r="CU31" s="173" t="s">
        <v>1769</v>
      </c>
      <c r="CV31" s="450" t="s">
        <v>1625</v>
      </c>
      <c r="CW31" s="173" t="s">
        <v>2249</v>
      </c>
    </row>
    <row r="32" spans="1:101" ht="34.35" customHeight="1">
      <c r="A32" s="155">
        <f>SUBTOTAL(3,$C$11:C32)</f>
        <v>15</v>
      </c>
      <c r="B32" s="143" t="s">
        <v>511</v>
      </c>
      <c r="C32" s="144" t="s">
        <v>512</v>
      </c>
      <c r="D32" s="156" t="s">
        <v>101</v>
      </c>
      <c r="E32" s="157" t="str">
        <f>IF(CL32&gt;=400000000,"A1",IF(CL32&gt;=300000000,"A2",IF(CL32&gt;=240000000,"A3",IF(CL32&gt;=180000000,"A4",IF(CL32&gt;=120000000,"A5",IF(CL32&gt;=80000000,"A6",IF(CL32&gt;=40000000,"A7",IF(CL32&gt;=25000000,"B1",IF(CL32&gt;=12000000,"B2","B3")))))))))</f>
        <v>B3</v>
      </c>
      <c r="F32" s="158">
        <v>40154</v>
      </c>
      <c r="G32" s="159">
        <v>7340000</v>
      </c>
      <c r="H32" s="159"/>
      <c r="I32" s="160">
        <f t="shared" si="95"/>
        <v>10660000</v>
      </c>
      <c r="J32" s="160">
        <f t="shared" si="37"/>
        <v>1800000</v>
      </c>
      <c r="K32" s="161">
        <f t="shared" si="96"/>
        <v>12460000</v>
      </c>
      <c r="L32" s="161">
        <f t="shared" si="97"/>
        <v>19800000</v>
      </c>
      <c r="M32" s="162">
        <f t="shared" si="6"/>
        <v>0.8</v>
      </c>
      <c r="N32" s="163">
        <f t="shared" si="40"/>
        <v>5138000</v>
      </c>
      <c r="O32" s="163">
        <v>0</v>
      </c>
      <c r="P32" s="406">
        <v>12</v>
      </c>
      <c r="Q32" s="406">
        <v>0</v>
      </c>
      <c r="R32" s="406">
        <v>0</v>
      </c>
      <c r="S32" s="406">
        <v>0</v>
      </c>
      <c r="T32" s="406"/>
      <c r="U32" s="406"/>
      <c r="V32" s="406"/>
      <c r="W32" s="406"/>
      <c r="X32" s="389"/>
      <c r="Y32" s="406"/>
      <c r="Z32" s="406"/>
      <c r="AA32" s="406"/>
      <c r="AB32" s="406"/>
      <c r="AC32" s="406"/>
      <c r="AD32" s="406">
        <v>0</v>
      </c>
      <c r="AE32" s="164">
        <f t="shared" si="98"/>
        <v>0</v>
      </c>
      <c r="AF32" s="166">
        <f t="shared" si="99"/>
        <v>7310769</v>
      </c>
      <c r="AG32" s="166">
        <f t="shared" si="100"/>
        <v>0</v>
      </c>
      <c r="AH32" s="166">
        <f t="shared" si="101"/>
        <v>0</v>
      </c>
      <c r="AI32" s="166">
        <f t="shared" si="102"/>
        <v>0</v>
      </c>
      <c r="AJ32" s="166">
        <f t="shared" si="103"/>
        <v>0</v>
      </c>
      <c r="AK32" s="166">
        <f t="shared" si="104"/>
        <v>0</v>
      </c>
      <c r="AL32" s="166">
        <f t="shared" si="105"/>
        <v>0</v>
      </c>
      <c r="AM32" s="166">
        <f t="shared" si="106"/>
        <v>0</v>
      </c>
      <c r="AN32" s="166">
        <f t="shared" si="107"/>
        <v>0</v>
      </c>
      <c r="AO32" s="167">
        <f t="shared" si="108"/>
        <v>0</v>
      </c>
      <c r="AP32" s="166">
        <v>0</v>
      </c>
      <c r="AQ32" s="166">
        <f t="shared" si="109"/>
        <v>7310769</v>
      </c>
      <c r="AR32" s="166"/>
      <c r="AS32" s="167"/>
      <c r="AT32" s="166"/>
      <c r="AU32" s="166"/>
      <c r="AV32" s="166">
        <f t="shared" si="110"/>
        <v>7310769</v>
      </c>
      <c r="AW32" s="166">
        <f t="shared" si="111"/>
        <v>587200</v>
      </c>
      <c r="AX32" s="166">
        <f t="shared" si="16"/>
        <v>110100</v>
      </c>
      <c r="AY32" s="166">
        <f t="shared" si="17"/>
        <v>73400</v>
      </c>
      <c r="AZ32" s="166">
        <f t="shared" si="112"/>
        <v>770700</v>
      </c>
      <c r="BA32" s="166">
        <f t="shared" si="113"/>
        <v>36700</v>
      </c>
      <c r="BB32" s="166">
        <f t="shared" si="114"/>
        <v>220000</v>
      </c>
      <c r="BC32" s="166"/>
      <c r="BD32" s="166">
        <v>0</v>
      </c>
      <c r="BE32" s="166">
        <f t="shared" si="115"/>
        <v>1027400</v>
      </c>
      <c r="BF32" s="166">
        <f t="shared" si="116"/>
        <v>6283369</v>
      </c>
      <c r="BG32" s="166">
        <f t="shared" si="22"/>
        <v>0</v>
      </c>
      <c r="BH32" s="166">
        <v>1</v>
      </c>
      <c r="BI32" s="369" t="s">
        <v>40</v>
      </c>
      <c r="BJ32" s="166" t="str">
        <f t="shared" si="23"/>
        <v>Lương tháng</v>
      </c>
      <c r="BK32" s="166">
        <f t="shared" si="24"/>
        <v>0</v>
      </c>
      <c r="BL32" s="166">
        <v>0</v>
      </c>
      <c r="BM32" s="166">
        <f t="shared" si="25"/>
        <v>0</v>
      </c>
      <c r="BN32" s="166" t="str">
        <f t="shared" si="26"/>
        <v>Trừ tiền</v>
      </c>
      <c r="BO32" s="410"/>
      <c r="BP32" s="166"/>
      <c r="BQ32" s="144"/>
      <c r="BR32" s="144"/>
      <c r="BS32" s="161">
        <f t="shared" si="27"/>
        <v>7310769</v>
      </c>
      <c r="BT32" s="159">
        <v>1</v>
      </c>
      <c r="BU32" s="166">
        <f t="shared" si="117"/>
        <v>4400000</v>
      </c>
      <c r="BV32" s="166">
        <v>11000000</v>
      </c>
      <c r="BW32" s="166">
        <f t="shared" si="118"/>
        <v>15400000</v>
      </c>
      <c r="BX32" s="166">
        <f t="shared" si="119"/>
        <v>-8859931</v>
      </c>
      <c r="BY32" s="166"/>
      <c r="BZ32" s="166"/>
      <c r="CA32" s="171"/>
      <c r="CB32" s="166"/>
      <c r="CC32" s="166"/>
      <c r="CD32" s="166"/>
      <c r="CE32" s="413">
        <v>18000000</v>
      </c>
      <c r="CF32" s="413">
        <f>CE32*10%</f>
        <v>1800000</v>
      </c>
      <c r="CG32" s="413">
        <v>0</v>
      </c>
      <c r="CH32" s="413">
        <v>0</v>
      </c>
      <c r="CI32" s="413"/>
      <c r="CJ32" s="369">
        <f>SUM(CF32:CI32)</f>
        <v>1800000</v>
      </c>
      <c r="CK32" s="369">
        <f>CE32+CJ32</f>
        <v>19800000</v>
      </c>
      <c r="CL32" s="414"/>
      <c r="CM32" s="413">
        <f t="shared" si="120"/>
        <v>18000000</v>
      </c>
      <c r="CN32" s="413">
        <f t="shared" si="120"/>
        <v>1800000</v>
      </c>
      <c r="CO32" s="369">
        <f t="shared" si="120"/>
        <v>0</v>
      </c>
      <c r="CP32" s="369">
        <f t="shared" si="120"/>
        <v>0</v>
      </c>
      <c r="CQ32" s="369">
        <f t="shared" si="120"/>
        <v>0</v>
      </c>
      <c r="CR32" s="369">
        <f>SUM(CN32:CQ32)</f>
        <v>1800000</v>
      </c>
      <c r="CS32" s="369">
        <f>CM32+CR32</f>
        <v>19800000</v>
      </c>
      <c r="CT32" s="173" t="s">
        <v>1646</v>
      </c>
      <c r="CU32" s="173" t="s">
        <v>2228</v>
      </c>
      <c r="CV32" s="450" t="s">
        <v>1645</v>
      </c>
      <c r="CW32" s="173" t="s">
        <v>2249</v>
      </c>
    </row>
    <row r="33" spans="1:101" ht="34.35" customHeight="1">
      <c r="A33" s="155">
        <f>SUBTOTAL(3,$C$11:C33)</f>
        <v>16</v>
      </c>
      <c r="B33" s="143" t="s">
        <v>540</v>
      </c>
      <c r="C33" s="144" t="s">
        <v>541</v>
      </c>
      <c r="D33" s="156" t="s">
        <v>101</v>
      </c>
      <c r="E33" s="157" t="str">
        <f t="shared" ref="E33:E42" si="121">IF(CL33&gt;=400000000,"A1",IF(CL33&gt;=300000000,"A2",IF(CL33&gt;=240000000,"A3",IF(CL33&gt;=180000000,"A4",IF(CL33&gt;=120000000,"A5",IF(CL33&gt;=80000000,"A6",IF(CL33&gt;=40000000,"A7",IF(CL33&gt;=25000000,"B1",IF(CL33&gt;=12000000,"B2","B3")))))))))</f>
        <v>B3</v>
      </c>
      <c r="F33" s="158">
        <v>39547</v>
      </c>
      <c r="G33" s="159">
        <v>6640000</v>
      </c>
      <c r="H33" s="159"/>
      <c r="I33" s="160">
        <f t="shared" si="95"/>
        <v>7860000</v>
      </c>
      <c r="J33" s="160">
        <f t="shared" si="37"/>
        <v>1450000</v>
      </c>
      <c r="K33" s="161">
        <f t="shared" si="96"/>
        <v>9310000</v>
      </c>
      <c r="L33" s="161">
        <f t="shared" si="97"/>
        <v>15950000</v>
      </c>
      <c r="M33" s="162">
        <f t="shared" si="6"/>
        <v>0.8</v>
      </c>
      <c r="N33" s="163">
        <f t="shared" si="40"/>
        <v>4648000</v>
      </c>
      <c r="O33" s="163">
        <v>0</v>
      </c>
      <c r="P33" s="406">
        <v>13</v>
      </c>
      <c r="Q33" s="406">
        <v>0</v>
      </c>
      <c r="R33" s="406">
        <v>0.5</v>
      </c>
      <c r="S33" s="406">
        <v>0</v>
      </c>
      <c r="T33" s="406"/>
      <c r="U33" s="406"/>
      <c r="V33" s="406"/>
      <c r="W33" s="406"/>
      <c r="X33" s="389"/>
      <c r="Y33" s="406"/>
      <c r="Z33" s="406"/>
      <c r="AA33" s="406"/>
      <c r="AB33" s="406"/>
      <c r="AC33" s="406"/>
      <c r="AD33" s="406">
        <v>0</v>
      </c>
      <c r="AE33" s="164">
        <f t="shared" si="98"/>
        <v>13.5</v>
      </c>
      <c r="AF33" s="166">
        <f t="shared" si="99"/>
        <v>6380000</v>
      </c>
      <c r="AG33" s="166">
        <f t="shared" si="100"/>
        <v>223077</v>
      </c>
      <c r="AH33" s="166">
        <f t="shared" si="101"/>
        <v>0</v>
      </c>
      <c r="AI33" s="166">
        <f t="shared" si="102"/>
        <v>0</v>
      </c>
      <c r="AJ33" s="166">
        <f t="shared" si="103"/>
        <v>0</v>
      </c>
      <c r="AK33" s="166">
        <f t="shared" si="104"/>
        <v>0</v>
      </c>
      <c r="AL33" s="166">
        <f t="shared" si="105"/>
        <v>0</v>
      </c>
      <c r="AM33" s="166">
        <f t="shared" si="106"/>
        <v>0</v>
      </c>
      <c r="AN33" s="166">
        <f t="shared" si="107"/>
        <v>0</v>
      </c>
      <c r="AO33" s="167">
        <f t="shared" si="108"/>
        <v>175500</v>
      </c>
      <c r="AP33" s="166">
        <v>0</v>
      </c>
      <c r="AQ33" s="166">
        <f t="shared" si="109"/>
        <v>6778577</v>
      </c>
      <c r="AR33" s="166"/>
      <c r="AS33" s="167"/>
      <c r="AT33" s="166"/>
      <c r="AU33" s="166"/>
      <c r="AV33" s="166">
        <f t="shared" si="110"/>
        <v>6778577</v>
      </c>
      <c r="AW33" s="166">
        <f t="shared" si="111"/>
        <v>531200</v>
      </c>
      <c r="AX33" s="166">
        <f t="shared" si="16"/>
        <v>99600</v>
      </c>
      <c r="AY33" s="166">
        <f t="shared" si="17"/>
        <v>66400</v>
      </c>
      <c r="AZ33" s="166">
        <f t="shared" si="112"/>
        <v>697200</v>
      </c>
      <c r="BA33" s="166">
        <f t="shared" si="113"/>
        <v>33200</v>
      </c>
      <c r="BB33" s="166">
        <f t="shared" si="114"/>
        <v>220000</v>
      </c>
      <c r="BC33" s="166"/>
      <c r="BD33" s="166">
        <v>0</v>
      </c>
      <c r="BE33" s="166">
        <f t="shared" si="115"/>
        <v>950400</v>
      </c>
      <c r="BF33" s="166">
        <f t="shared" si="116"/>
        <v>5828177</v>
      </c>
      <c r="BG33" s="166">
        <f t="shared" si="22"/>
        <v>0</v>
      </c>
      <c r="BH33" s="166">
        <v>1</v>
      </c>
      <c r="BI33" s="369" t="s">
        <v>40</v>
      </c>
      <c r="BJ33" s="166">
        <f t="shared" si="23"/>
        <v>0</v>
      </c>
      <c r="BK33" s="166">
        <f t="shared" si="24"/>
        <v>1</v>
      </c>
      <c r="BL33" s="161" t="s">
        <v>1144</v>
      </c>
      <c r="BM33" s="166">
        <f t="shared" si="25"/>
        <v>13000</v>
      </c>
      <c r="BN33" s="166" t="str">
        <f t="shared" si="26"/>
        <v>Trừ tiền</v>
      </c>
      <c r="BO33" s="410"/>
      <c r="BP33" s="166"/>
      <c r="BQ33" s="144"/>
      <c r="BR33" s="144"/>
      <c r="BS33" s="161">
        <f t="shared" si="27"/>
        <v>6603077</v>
      </c>
      <c r="BT33" s="159">
        <v>3</v>
      </c>
      <c r="BU33" s="166">
        <f t="shared" si="117"/>
        <v>13200000</v>
      </c>
      <c r="BV33" s="166">
        <v>11000000</v>
      </c>
      <c r="BW33" s="166">
        <f t="shared" si="118"/>
        <v>24200000</v>
      </c>
      <c r="BX33" s="166">
        <f t="shared" si="119"/>
        <v>-18294123</v>
      </c>
      <c r="BY33" s="166"/>
      <c r="BZ33" s="166"/>
      <c r="CA33" s="171"/>
      <c r="CB33" s="166"/>
      <c r="CC33" s="166"/>
      <c r="CD33" s="166"/>
      <c r="CE33" s="413">
        <v>14500000</v>
      </c>
      <c r="CF33" s="413">
        <f>CE33*10%</f>
        <v>1450000</v>
      </c>
      <c r="CG33" s="413">
        <v>0</v>
      </c>
      <c r="CH33" s="413">
        <v>0</v>
      </c>
      <c r="CI33" s="413"/>
      <c r="CJ33" s="369">
        <f t="shared" ref="CJ33:CJ40" si="122">SUM(CF33:CI33)</f>
        <v>1450000</v>
      </c>
      <c r="CK33" s="369">
        <f t="shared" ref="CK33:CK40" si="123">CE33+CJ33</f>
        <v>15950000</v>
      </c>
      <c r="CL33" s="414"/>
      <c r="CM33" s="413">
        <f t="shared" si="120"/>
        <v>14500000</v>
      </c>
      <c r="CN33" s="413">
        <f t="shared" si="120"/>
        <v>1450000</v>
      </c>
      <c r="CO33" s="369">
        <f t="shared" si="120"/>
        <v>0</v>
      </c>
      <c r="CP33" s="369">
        <f t="shared" si="120"/>
        <v>0</v>
      </c>
      <c r="CQ33" s="369">
        <f t="shared" si="120"/>
        <v>0</v>
      </c>
      <c r="CR33" s="369">
        <f>SUM(CN33:CQ33)</f>
        <v>1450000</v>
      </c>
      <c r="CS33" s="369">
        <f t="shared" ref="CS33:CS40" si="124">CM33+CR33</f>
        <v>15950000</v>
      </c>
      <c r="CT33" s="173" t="s">
        <v>1145</v>
      </c>
      <c r="CU33" s="173" t="s">
        <v>2229</v>
      </c>
      <c r="CV33" s="450" t="s">
        <v>1146</v>
      </c>
      <c r="CW33" s="173" t="s">
        <v>2249</v>
      </c>
    </row>
    <row r="34" spans="1:101" ht="34.35" customHeight="1">
      <c r="A34" s="155">
        <f>SUBTOTAL(3,$C$11:C34)</f>
        <v>17</v>
      </c>
      <c r="B34" s="143" t="s">
        <v>538</v>
      </c>
      <c r="C34" s="144" t="s">
        <v>539</v>
      </c>
      <c r="D34" s="156" t="s">
        <v>101</v>
      </c>
      <c r="E34" s="157" t="str">
        <f t="shared" si="121"/>
        <v>B3</v>
      </c>
      <c r="F34" s="158">
        <v>43570</v>
      </c>
      <c r="G34" s="159">
        <v>4520000</v>
      </c>
      <c r="H34" s="159"/>
      <c r="I34" s="160">
        <f t="shared" si="95"/>
        <v>3980000</v>
      </c>
      <c r="J34" s="160">
        <f t="shared" si="37"/>
        <v>425000</v>
      </c>
      <c r="K34" s="161">
        <f t="shared" si="96"/>
        <v>4405000</v>
      </c>
      <c r="L34" s="161">
        <f t="shared" si="97"/>
        <v>8925000</v>
      </c>
      <c r="M34" s="162">
        <f t="shared" si="6"/>
        <v>1</v>
      </c>
      <c r="N34" s="163">
        <f t="shared" si="40"/>
        <v>3640000</v>
      </c>
      <c r="O34" s="163">
        <v>0</v>
      </c>
      <c r="P34" s="406">
        <v>13</v>
      </c>
      <c r="Q34" s="406">
        <v>0</v>
      </c>
      <c r="R34" s="406">
        <v>4.07</v>
      </c>
      <c r="S34" s="406">
        <v>0</v>
      </c>
      <c r="T34" s="406"/>
      <c r="U34" s="406"/>
      <c r="V34" s="406"/>
      <c r="W34" s="406"/>
      <c r="X34" s="389"/>
      <c r="Y34" s="406"/>
      <c r="Z34" s="406"/>
      <c r="AA34" s="406"/>
      <c r="AB34" s="406"/>
      <c r="AC34" s="406"/>
      <c r="AD34" s="406">
        <v>0</v>
      </c>
      <c r="AE34" s="164">
        <f t="shared" si="98"/>
        <v>17.07</v>
      </c>
      <c r="AF34" s="166">
        <f t="shared" si="99"/>
        <v>4462500</v>
      </c>
      <c r="AG34" s="166">
        <f t="shared" si="100"/>
        <v>1330577</v>
      </c>
      <c r="AH34" s="166">
        <f t="shared" si="101"/>
        <v>0</v>
      </c>
      <c r="AI34" s="166">
        <f t="shared" si="102"/>
        <v>0</v>
      </c>
      <c r="AJ34" s="166">
        <f t="shared" si="103"/>
        <v>0</v>
      </c>
      <c r="AK34" s="166">
        <f t="shared" si="104"/>
        <v>0</v>
      </c>
      <c r="AL34" s="166">
        <f t="shared" si="105"/>
        <v>0</v>
      </c>
      <c r="AM34" s="166">
        <f t="shared" si="106"/>
        <v>0</v>
      </c>
      <c r="AN34" s="166">
        <f t="shared" si="107"/>
        <v>0</v>
      </c>
      <c r="AO34" s="167">
        <f t="shared" si="108"/>
        <v>221910</v>
      </c>
      <c r="AP34" s="166">
        <v>0</v>
      </c>
      <c r="AQ34" s="166">
        <f t="shared" si="109"/>
        <v>6014987</v>
      </c>
      <c r="AR34" s="166"/>
      <c r="AS34" s="167"/>
      <c r="AT34" s="166"/>
      <c r="AU34" s="166"/>
      <c r="AV34" s="166">
        <f t="shared" si="110"/>
        <v>6014987</v>
      </c>
      <c r="AW34" s="166">
        <f t="shared" si="111"/>
        <v>361600</v>
      </c>
      <c r="AX34" s="166">
        <f t="shared" si="16"/>
        <v>67800</v>
      </c>
      <c r="AY34" s="166">
        <f t="shared" si="17"/>
        <v>45200</v>
      </c>
      <c r="AZ34" s="166">
        <f t="shared" si="112"/>
        <v>474600</v>
      </c>
      <c r="BA34" s="166">
        <f t="shared" si="113"/>
        <v>0</v>
      </c>
      <c r="BB34" s="166">
        <f t="shared" si="114"/>
        <v>110000</v>
      </c>
      <c r="BC34" s="166"/>
      <c r="BD34" s="166">
        <v>0</v>
      </c>
      <c r="BE34" s="166">
        <f t="shared" si="115"/>
        <v>584600</v>
      </c>
      <c r="BF34" s="166">
        <f t="shared" si="116"/>
        <v>5430387</v>
      </c>
      <c r="BG34" s="166">
        <f t="shared" si="22"/>
        <v>0</v>
      </c>
      <c r="BH34" s="166">
        <v>1</v>
      </c>
      <c r="BI34" s="159">
        <v>0</v>
      </c>
      <c r="BJ34" s="166">
        <f t="shared" si="23"/>
        <v>0</v>
      </c>
      <c r="BK34" s="166">
        <f t="shared" si="24"/>
        <v>1</v>
      </c>
      <c r="BL34" s="161" t="s">
        <v>1144</v>
      </c>
      <c r="BM34" s="166">
        <f t="shared" si="25"/>
        <v>13000</v>
      </c>
      <c r="BN34" s="166" t="str">
        <f t="shared" si="26"/>
        <v>Trừ tiền</v>
      </c>
      <c r="BO34" s="410"/>
      <c r="BP34" s="166"/>
      <c r="BQ34" s="144"/>
      <c r="BR34" s="144"/>
      <c r="BS34" s="161">
        <f t="shared" si="27"/>
        <v>5793077</v>
      </c>
      <c r="BT34" s="159">
        <v>0</v>
      </c>
      <c r="BU34" s="166">
        <f t="shared" si="117"/>
        <v>0</v>
      </c>
      <c r="BV34" s="166">
        <v>11000000</v>
      </c>
      <c r="BW34" s="166">
        <f t="shared" si="118"/>
        <v>11000000</v>
      </c>
      <c r="BX34" s="166">
        <f t="shared" si="119"/>
        <v>-5681523</v>
      </c>
      <c r="BY34" s="166"/>
      <c r="BZ34" s="166"/>
      <c r="CA34" s="171"/>
      <c r="CB34" s="166"/>
      <c r="CC34" s="166"/>
      <c r="CD34" s="166"/>
      <c r="CE34" s="413">
        <v>8500000</v>
      </c>
      <c r="CF34" s="413">
        <f>CE34*5%</f>
        <v>425000</v>
      </c>
      <c r="CG34" s="413">
        <v>0</v>
      </c>
      <c r="CH34" s="413">
        <v>0</v>
      </c>
      <c r="CI34" s="413"/>
      <c r="CJ34" s="369">
        <f t="shared" si="122"/>
        <v>425000</v>
      </c>
      <c r="CK34" s="369">
        <f t="shared" si="123"/>
        <v>8925000</v>
      </c>
      <c r="CL34" s="414"/>
      <c r="CM34" s="413">
        <f t="shared" si="120"/>
        <v>8500000</v>
      </c>
      <c r="CN34" s="413">
        <f t="shared" si="120"/>
        <v>425000</v>
      </c>
      <c r="CO34" s="369">
        <f t="shared" si="120"/>
        <v>0</v>
      </c>
      <c r="CP34" s="369">
        <f t="shared" si="120"/>
        <v>0</v>
      </c>
      <c r="CQ34" s="369">
        <f t="shared" si="120"/>
        <v>0</v>
      </c>
      <c r="CR34" s="369">
        <f t="shared" ref="CR34:CR40" si="125">SUM(CN34:CQ34)</f>
        <v>425000</v>
      </c>
      <c r="CS34" s="369">
        <f t="shared" si="124"/>
        <v>8925000</v>
      </c>
      <c r="CT34" s="173" t="s">
        <v>1147</v>
      </c>
      <c r="CU34" s="173" t="s">
        <v>2229</v>
      </c>
      <c r="CV34" s="450" t="s">
        <v>1148</v>
      </c>
      <c r="CW34" s="173" t="s">
        <v>2249</v>
      </c>
    </row>
    <row r="35" spans="1:101" ht="34.35" customHeight="1">
      <c r="A35" s="155">
        <f>SUBTOTAL(3,$C$11:C35)</f>
        <v>18</v>
      </c>
      <c r="B35" s="143" t="s">
        <v>542</v>
      </c>
      <c r="C35" s="144" t="s">
        <v>543</v>
      </c>
      <c r="D35" s="156" t="s">
        <v>101</v>
      </c>
      <c r="E35" s="157" t="str">
        <f t="shared" si="121"/>
        <v>B3</v>
      </c>
      <c r="F35" s="158">
        <v>40302</v>
      </c>
      <c r="G35" s="159">
        <v>5980000</v>
      </c>
      <c r="H35" s="159"/>
      <c r="I35" s="160">
        <f t="shared" si="95"/>
        <v>5720000</v>
      </c>
      <c r="J35" s="160">
        <f t="shared" si="37"/>
        <v>1170000</v>
      </c>
      <c r="K35" s="161">
        <f t="shared" si="96"/>
        <v>6890000</v>
      </c>
      <c r="L35" s="161">
        <f t="shared" si="97"/>
        <v>12870000</v>
      </c>
      <c r="M35" s="162">
        <f t="shared" si="6"/>
        <v>0.8</v>
      </c>
      <c r="N35" s="163">
        <f t="shared" si="40"/>
        <v>4186000</v>
      </c>
      <c r="O35" s="163">
        <v>0</v>
      </c>
      <c r="P35" s="406">
        <v>12</v>
      </c>
      <c r="Q35" s="406">
        <v>0</v>
      </c>
      <c r="R35" s="406">
        <v>3.5</v>
      </c>
      <c r="S35" s="406">
        <v>0</v>
      </c>
      <c r="T35" s="406"/>
      <c r="U35" s="406"/>
      <c r="V35" s="406"/>
      <c r="W35" s="406"/>
      <c r="X35" s="389"/>
      <c r="Y35" s="406"/>
      <c r="Z35" s="406"/>
      <c r="AA35" s="406"/>
      <c r="AB35" s="406"/>
      <c r="AC35" s="406"/>
      <c r="AD35" s="406">
        <v>0</v>
      </c>
      <c r="AE35" s="164">
        <f t="shared" si="98"/>
        <v>15.5</v>
      </c>
      <c r="AF35" s="166">
        <f t="shared" si="99"/>
        <v>4752000</v>
      </c>
      <c r="AG35" s="166">
        <f t="shared" si="100"/>
        <v>1260000</v>
      </c>
      <c r="AH35" s="166">
        <f t="shared" si="101"/>
        <v>0</v>
      </c>
      <c r="AI35" s="166">
        <f t="shared" si="102"/>
        <v>0</v>
      </c>
      <c r="AJ35" s="166">
        <f t="shared" si="103"/>
        <v>0</v>
      </c>
      <c r="AK35" s="166">
        <f t="shared" si="104"/>
        <v>0</v>
      </c>
      <c r="AL35" s="166">
        <f t="shared" si="105"/>
        <v>0</v>
      </c>
      <c r="AM35" s="166">
        <f t="shared" si="106"/>
        <v>0</v>
      </c>
      <c r="AN35" s="166">
        <f t="shared" si="107"/>
        <v>0</v>
      </c>
      <c r="AO35" s="167">
        <f t="shared" si="108"/>
        <v>201500</v>
      </c>
      <c r="AP35" s="166">
        <v>0</v>
      </c>
      <c r="AQ35" s="166">
        <f t="shared" si="109"/>
        <v>6213500</v>
      </c>
      <c r="AR35" s="166"/>
      <c r="AS35" s="167"/>
      <c r="AT35" s="166"/>
      <c r="AU35" s="166"/>
      <c r="AV35" s="166">
        <f t="shared" si="110"/>
        <v>6213500</v>
      </c>
      <c r="AW35" s="166">
        <f t="shared" si="111"/>
        <v>478400</v>
      </c>
      <c r="AX35" s="166">
        <f t="shared" si="16"/>
        <v>89700</v>
      </c>
      <c r="AY35" s="166">
        <f t="shared" si="17"/>
        <v>59800</v>
      </c>
      <c r="AZ35" s="166">
        <f t="shared" si="112"/>
        <v>627900</v>
      </c>
      <c r="BA35" s="166">
        <f t="shared" si="113"/>
        <v>29900</v>
      </c>
      <c r="BB35" s="166">
        <f t="shared" si="114"/>
        <v>220000</v>
      </c>
      <c r="BC35" s="166"/>
      <c r="BD35" s="166">
        <v>0</v>
      </c>
      <c r="BE35" s="166">
        <f t="shared" si="115"/>
        <v>877800</v>
      </c>
      <c r="BF35" s="166">
        <f t="shared" si="116"/>
        <v>5335700</v>
      </c>
      <c r="BG35" s="166">
        <f t="shared" si="22"/>
        <v>0</v>
      </c>
      <c r="BH35" s="166">
        <v>1</v>
      </c>
      <c r="BI35" s="369" t="s">
        <v>40</v>
      </c>
      <c r="BJ35" s="166">
        <f t="shared" si="23"/>
        <v>0</v>
      </c>
      <c r="BK35" s="166">
        <f t="shared" si="24"/>
        <v>1</v>
      </c>
      <c r="BL35" s="161" t="s">
        <v>1144</v>
      </c>
      <c r="BM35" s="166">
        <f t="shared" si="25"/>
        <v>13000</v>
      </c>
      <c r="BN35" s="166" t="str">
        <f t="shared" si="26"/>
        <v>Trừ tiền</v>
      </c>
      <c r="BO35" s="410"/>
      <c r="BP35" s="166"/>
      <c r="BQ35" s="144"/>
      <c r="BR35" s="144"/>
      <c r="BS35" s="161">
        <f t="shared" si="27"/>
        <v>6012000</v>
      </c>
      <c r="BT35" s="159">
        <v>2</v>
      </c>
      <c r="BU35" s="166">
        <f t="shared" si="117"/>
        <v>8800000</v>
      </c>
      <c r="BV35" s="166">
        <v>11000000</v>
      </c>
      <c r="BW35" s="166">
        <f t="shared" si="118"/>
        <v>19800000</v>
      </c>
      <c r="BX35" s="166">
        <f t="shared" si="119"/>
        <v>-14415900</v>
      </c>
      <c r="BY35" s="166"/>
      <c r="BZ35" s="166"/>
      <c r="CA35" s="171"/>
      <c r="CB35" s="166"/>
      <c r="CC35" s="166"/>
      <c r="CD35" s="166"/>
      <c r="CE35" s="413">
        <v>11700000</v>
      </c>
      <c r="CF35" s="413">
        <f>CE35*10%</f>
        <v>1170000</v>
      </c>
      <c r="CG35" s="413">
        <v>0</v>
      </c>
      <c r="CH35" s="413">
        <v>0</v>
      </c>
      <c r="CI35" s="413"/>
      <c r="CJ35" s="369">
        <f t="shared" si="122"/>
        <v>1170000</v>
      </c>
      <c r="CK35" s="369">
        <f t="shared" si="123"/>
        <v>12870000</v>
      </c>
      <c r="CL35" s="414"/>
      <c r="CM35" s="413">
        <f t="shared" si="120"/>
        <v>11700000</v>
      </c>
      <c r="CN35" s="413">
        <f t="shared" si="120"/>
        <v>1170000</v>
      </c>
      <c r="CO35" s="369">
        <f t="shared" si="120"/>
        <v>0</v>
      </c>
      <c r="CP35" s="369">
        <f t="shared" si="120"/>
        <v>0</v>
      </c>
      <c r="CQ35" s="369">
        <f t="shared" si="120"/>
        <v>0</v>
      </c>
      <c r="CR35" s="369">
        <f t="shared" si="125"/>
        <v>1170000</v>
      </c>
      <c r="CS35" s="369">
        <f t="shared" si="124"/>
        <v>12870000</v>
      </c>
      <c r="CT35" s="173" t="s">
        <v>1147</v>
      </c>
      <c r="CU35" s="173" t="s">
        <v>2229</v>
      </c>
      <c r="CV35" s="450" t="s">
        <v>1149</v>
      </c>
      <c r="CW35" s="173" t="s">
        <v>2249</v>
      </c>
    </row>
    <row r="36" spans="1:101" ht="34.35" customHeight="1">
      <c r="A36" s="155">
        <f>SUBTOTAL(3,$C$11:C36)</f>
        <v>19</v>
      </c>
      <c r="B36" s="143" t="s">
        <v>544</v>
      </c>
      <c r="C36" s="144" t="s">
        <v>545</v>
      </c>
      <c r="D36" s="156" t="s">
        <v>101</v>
      </c>
      <c r="E36" s="157" t="str">
        <f t="shared" si="121"/>
        <v>B3</v>
      </c>
      <c r="F36" s="158">
        <v>40151</v>
      </c>
      <c r="G36" s="159">
        <v>6300000</v>
      </c>
      <c r="H36" s="159"/>
      <c r="I36" s="160">
        <f t="shared" si="95"/>
        <v>5700000</v>
      </c>
      <c r="J36" s="160">
        <f t="shared" si="37"/>
        <v>1200000</v>
      </c>
      <c r="K36" s="161">
        <f t="shared" si="96"/>
        <v>6900000</v>
      </c>
      <c r="L36" s="161">
        <f t="shared" si="97"/>
        <v>13200000</v>
      </c>
      <c r="M36" s="162">
        <f t="shared" si="6"/>
        <v>0.8</v>
      </c>
      <c r="N36" s="163">
        <f t="shared" si="40"/>
        <v>4410000</v>
      </c>
      <c r="O36" s="163">
        <v>0</v>
      </c>
      <c r="P36" s="406">
        <v>13</v>
      </c>
      <c r="Q36" s="406">
        <v>0</v>
      </c>
      <c r="R36" s="406">
        <v>3.5</v>
      </c>
      <c r="S36" s="406">
        <v>0</v>
      </c>
      <c r="T36" s="406"/>
      <c r="U36" s="406"/>
      <c r="V36" s="406"/>
      <c r="W36" s="406"/>
      <c r="X36" s="389"/>
      <c r="Y36" s="406"/>
      <c r="Z36" s="406"/>
      <c r="AA36" s="406"/>
      <c r="AB36" s="406"/>
      <c r="AC36" s="406"/>
      <c r="AD36" s="406">
        <v>0</v>
      </c>
      <c r="AE36" s="164">
        <f t="shared" si="98"/>
        <v>16.5</v>
      </c>
      <c r="AF36" s="166">
        <f t="shared" si="99"/>
        <v>5280000</v>
      </c>
      <c r="AG36" s="166">
        <f t="shared" si="100"/>
        <v>1292308</v>
      </c>
      <c r="AH36" s="166">
        <f t="shared" si="101"/>
        <v>0</v>
      </c>
      <c r="AI36" s="166">
        <f t="shared" si="102"/>
        <v>0</v>
      </c>
      <c r="AJ36" s="166">
        <f t="shared" si="103"/>
        <v>0</v>
      </c>
      <c r="AK36" s="166">
        <f t="shared" si="104"/>
        <v>0</v>
      </c>
      <c r="AL36" s="166">
        <f t="shared" si="105"/>
        <v>0</v>
      </c>
      <c r="AM36" s="166">
        <f t="shared" si="106"/>
        <v>0</v>
      </c>
      <c r="AN36" s="166">
        <f t="shared" si="107"/>
        <v>0</v>
      </c>
      <c r="AO36" s="167">
        <f t="shared" si="108"/>
        <v>214500</v>
      </c>
      <c r="AP36" s="166">
        <v>0</v>
      </c>
      <c r="AQ36" s="166">
        <f t="shared" si="109"/>
        <v>6786808</v>
      </c>
      <c r="AR36" s="166"/>
      <c r="AS36" s="167"/>
      <c r="AT36" s="166"/>
      <c r="AU36" s="166"/>
      <c r="AV36" s="166">
        <f t="shared" si="110"/>
        <v>6786808</v>
      </c>
      <c r="AW36" s="166">
        <f t="shared" si="111"/>
        <v>504000</v>
      </c>
      <c r="AX36" s="166">
        <f t="shared" si="16"/>
        <v>94500</v>
      </c>
      <c r="AY36" s="166">
        <f t="shared" si="17"/>
        <v>63000</v>
      </c>
      <c r="AZ36" s="166">
        <f t="shared" si="112"/>
        <v>661500</v>
      </c>
      <c r="BA36" s="166">
        <f t="shared" si="113"/>
        <v>31500</v>
      </c>
      <c r="BB36" s="166">
        <f t="shared" si="114"/>
        <v>220000</v>
      </c>
      <c r="BC36" s="166"/>
      <c r="BD36" s="166">
        <v>0</v>
      </c>
      <c r="BE36" s="166">
        <f t="shared" si="115"/>
        <v>913000</v>
      </c>
      <c r="BF36" s="166">
        <f t="shared" si="116"/>
        <v>5873808</v>
      </c>
      <c r="BG36" s="166">
        <f t="shared" si="22"/>
        <v>0</v>
      </c>
      <c r="BH36" s="166">
        <v>1</v>
      </c>
      <c r="BI36" s="369" t="s">
        <v>40</v>
      </c>
      <c r="BJ36" s="166">
        <f t="shared" si="23"/>
        <v>0</v>
      </c>
      <c r="BK36" s="166">
        <f t="shared" si="24"/>
        <v>1</v>
      </c>
      <c r="BL36" s="161" t="s">
        <v>1144</v>
      </c>
      <c r="BM36" s="166">
        <f t="shared" si="25"/>
        <v>13000</v>
      </c>
      <c r="BN36" s="166" t="str">
        <f t="shared" si="26"/>
        <v>Trừ tiền</v>
      </c>
      <c r="BO36" s="410"/>
      <c r="BP36" s="166"/>
      <c r="BQ36" s="144"/>
      <c r="BR36" s="144"/>
      <c r="BS36" s="161">
        <f t="shared" si="27"/>
        <v>6572308</v>
      </c>
      <c r="BT36" s="159">
        <v>2</v>
      </c>
      <c r="BU36" s="166">
        <f t="shared" si="117"/>
        <v>8800000</v>
      </c>
      <c r="BV36" s="166">
        <v>11000000</v>
      </c>
      <c r="BW36" s="166">
        <f t="shared" si="118"/>
        <v>19800000</v>
      </c>
      <c r="BX36" s="166">
        <f t="shared" si="119"/>
        <v>-13889192</v>
      </c>
      <c r="BY36" s="166"/>
      <c r="BZ36" s="166"/>
      <c r="CA36" s="171"/>
      <c r="CB36" s="166"/>
      <c r="CC36" s="166"/>
      <c r="CD36" s="166"/>
      <c r="CE36" s="413">
        <v>12000000</v>
      </c>
      <c r="CF36" s="413">
        <f>CE36*10%</f>
        <v>1200000</v>
      </c>
      <c r="CG36" s="413">
        <v>0</v>
      </c>
      <c r="CH36" s="413">
        <v>0</v>
      </c>
      <c r="CI36" s="413"/>
      <c r="CJ36" s="369">
        <f t="shared" si="122"/>
        <v>1200000</v>
      </c>
      <c r="CK36" s="369">
        <f t="shared" si="123"/>
        <v>13200000</v>
      </c>
      <c r="CL36" s="414"/>
      <c r="CM36" s="413">
        <f t="shared" si="120"/>
        <v>12000000</v>
      </c>
      <c r="CN36" s="413">
        <f t="shared" si="120"/>
        <v>1200000</v>
      </c>
      <c r="CO36" s="369">
        <f t="shared" si="120"/>
        <v>0</v>
      </c>
      <c r="CP36" s="369">
        <f t="shared" si="120"/>
        <v>0</v>
      </c>
      <c r="CQ36" s="369">
        <f t="shared" si="120"/>
        <v>0</v>
      </c>
      <c r="CR36" s="369">
        <f t="shared" si="125"/>
        <v>1200000</v>
      </c>
      <c r="CS36" s="369">
        <f t="shared" si="124"/>
        <v>13200000</v>
      </c>
      <c r="CT36" s="173" t="s">
        <v>1147</v>
      </c>
      <c r="CU36" s="173" t="s">
        <v>2229</v>
      </c>
      <c r="CV36" s="450" t="s">
        <v>1150</v>
      </c>
      <c r="CW36" s="173" t="s">
        <v>2249</v>
      </c>
    </row>
    <row r="37" spans="1:101" ht="30" customHeight="1">
      <c r="A37" s="155">
        <f>SUBTOTAL(3,$C$11:C37)</f>
        <v>20</v>
      </c>
      <c r="B37" s="143" t="s">
        <v>546</v>
      </c>
      <c r="C37" s="144" t="s">
        <v>547</v>
      </c>
      <c r="D37" s="156" t="s">
        <v>101</v>
      </c>
      <c r="E37" s="157" t="str">
        <f t="shared" si="121"/>
        <v>B3</v>
      </c>
      <c r="F37" s="158">
        <v>40757</v>
      </c>
      <c r="G37" s="159">
        <v>5980000</v>
      </c>
      <c r="H37" s="159"/>
      <c r="I37" s="160">
        <f t="shared" si="95"/>
        <v>5520000</v>
      </c>
      <c r="J37" s="160">
        <f t="shared" si="37"/>
        <v>1150000</v>
      </c>
      <c r="K37" s="161">
        <f t="shared" si="96"/>
        <v>6670000</v>
      </c>
      <c r="L37" s="161">
        <f t="shared" si="97"/>
        <v>12650000</v>
      </c>
      <c r="M37" s="162">
        <f t="shared" si="6"/>
        <v>0.8</v>
      </c>
      <c r="N37" s="163">
        <f t="shared" si="40"/>
        <v>4186000</v>
      </c>
      <c r="O37" s="163">
        <v>0</v>
      </c>
      <c r="P37" s="406">
        <v>13</v>
      </c>
      <c r="Q37" s="406">
        <v>0</v>
      </c>
      <c r="R37" s="406">
        <v>1</v>
      </c>
      <c r="S37" s="406">
        <v>0</v>
      </c>
      <c r="T37" s="406"/>
      <c r="U37" s="406"/>
      <c r="V37" s="406"/>
      <c r="W37" s="406"/>
      <c r="X37" s="389"/>
      <c r="Y37" s="406"/>
      <c r="Z37" s="406"/>
      <c r="AA37" s="406"/>
      <c r="AB37" s="406"/>
      <c r="AC37" s="406"/>
      <c r="AD37" s="406">
        <v>0</v>
      </c>
      <c r="AE37" s="164">
        <f t="shared" si="98"/>
        <v>14</v>
      </c>
      <c r="AF37" s="166">
        <f t="shared" si="99"/>
        <v>5060000</v>
      </c>
      <c r="AG37" s="166">
        <f t="shared" si="100"/>
        <v>353846</v>
      </c>
      <c r="AH37" s="166">
        <f t="shared" si="101"/>
        <v>0</v>
      </c>
      <c r="AI37" s="166">
        <f t="shared" si="102"/>
        <v>0</v>
      </c>
      <c r="AJ37" s="166">
        <f t="shared" si="103"/>
        <v>0</v>
      </c>
      <c r="AK37" s="166">
        <f t="shared" si="104"/>
        <v>0</v>
      </c>
      <c r="AL37" s="166">
        <f t="shared" si="105"/>
        <v>0</v>
      </c>
      <c r="AM37" s="166">
        <f t="shared" si="106"/>
        <v>0</v>
      </c>
      <c r="AN37" s="166">
        <f t="shared" si="107"/>
        <v>0</v>
      </c>
      <c r="AO37" s="167">
        <f t="shared" si="108"/>
        <v>182000</v>
      </c>
      <c r="AP37" s="166">
        <v>0</v>
      </c>
      <c r="AQ37" s="166">
        <f t="shared" si="109"/>
        <v>5595846</v>
      </c>
      <c r="AR37" s="166"/>
      <c r="AS37" s="407"/>
      <c r="AT37" s="407"/>
      <c r="AU37" s="407"/>
      <c r="AV37" s="166">
        <f t="shared" si="110"/>
        <v>5595846</v>
      </c>
      <c r="AW37" s="166">
        <f t="shared" si="111"/>
        <v>478400</v>
      </c>
      <c r="AX37" s="166">
        <f t="shared" si="16"/>
        <v>89700</v>
      </c>
      <c r="AY37" s="166">
        <f t="shared" si="17"/>
        <v>59800</v>
      </c>
      <c r="AZ37" s="166">
        <f t="shared" si="112"/>
        <v>627900</v>
      </c>
      <c r="BA37" s="166">
        <f t="shared" si="113"/>
        <v>29900</v>
      </c>
      <c r="BB37" s="166">
        <f t="shared" si="114"/>
        <v>220000</v>
      </c>
      <c r="BC37" s="281"/>
      <c r="BD37" s="166">
        <v>0</v>
      </c>
      <c r="BE37" s="166">
        <f t="shared" si="115"/>
        <v>877800</v>
      </c>
      <c r="BF37" s="166">
        <f t="shared" si="116"/>
        <v>4718046</v>
      </c>
      <c r="BG37" s="166">
        <f t="shared" si="22"/>
        <v>0</v>
      </c>
      <c r="BH37" s="166">
        <v>1</v>
      </c>
      <c r="BI37" s="369" t="s">
        <v>40</v>
      </c>
      <c r="BJ37" s="166">
        <f t="shared" si="23"/>
        <v>0</v>
      </c>
      <c r="BK37" s="166">
        <f t="shared" si="24"/>
        <v>1</v>
      </c>
      <c r="BL37" s="161" t="s">
        <v>1144</v>
      </c>
      <c r="BM37" s="166">
        <f t="shared" si="25"/>
        <v>13000</v>
      </c>
      <c r="BN37" s="166" t="str">
        <f t="shared" si="26"/>
        <v>Trừ tiền</v>
      </c>
      <c r="BO37" s="410"/>
      <c r="BP37" s="407"/>
      <c r="BQ37" s="407"/>
      <c r="BR37" s="407"/>
      <c r="BS37" s="161">
        <f t="shared" si="27"/>
        <v>5413846</v>
      </c>
      <c r="BT37" s="159">
        <v>2</v>
      </c>
      <c r="BU37" s="166">
        <f t="shared" si="117"/>
        <v>8800000</v>
      </c>
      <c r="BV37" s="166">
        <v>11000000</v>
      </c>
      <c r="BW37" s="166">
        <f t="shared" si="118"/>
        <v>19800000</v>
      </c>
      <c r="BX37" s="166">
        <f t="shared" si="119"/>
        <v>-15014054</v>
      </c>
      <c r="BY37" s="407"/>
      <c r="BZ37" s="407"/>
      <c r="CA37" s="407"/>
      <c r="CB37" s="407"/>
      <c r="CC37" s="407"/>
      <c r="CD37" s="407"/>
      <c r="CE37" s="413">
        <v>11500000</v>
      </c>
      <c r="CF37" s="413">
        <f>CE37*10%</f>
        <v>1150000</v>
      </c>
      <c r="CG37" s="413">
        <v>0</v>
      </c>
      <c r="CH37" s="413">
        <v>0</v>
      </c>
      <c r="CI37" s="413"/>
      <c r="CJ37" s="369">
        <f t="shared" si="122"/>
        <v>1150000</v>
      </c>
      <c r="CK37" s="369">
        <f t="shared" si="123"/>
        <v>12650000</v>
      </c>
      <c r="CL37" s="414"/>
      <c r="CM37" s="413">
        <f t="shared" si="120"/>
        <v>11500000</v>
      </c>
      <c r="CN37" s="413">
        <f t="shared" si="120"/>
        <v>1150000</v>
      </c>
      <c r="CO37" s="369">
        <f t="shared" si="120"/>
        <v>0</v>
      </c>
      <c r="CP37" s="369">
        <f t="shared" si="120"/>
        <v>0</v>
      </c>
      <c r="CQ37" s="369">
        <f t="shared" si="120"/>
        <v>0</v>
      </c>
      <c r="CR37" s="369">
        <f t="shared" si="125"/>
        <v>1150000</v>
      </c>
      <c r="CS37" s="369">
        <f t="shared" si="124"/>
        <v>12650000</v>
      </c>
      <c r="CT37" s="173" t="s">
        <v>1147</v>
      </c>
      <c r="CU37" s="173" t="s">
        <v>2229</v>
      </c>
      <c r="CV37" s="450" t="s">
        <v>1151</v>
      </c>
      <c r="CW37" s="173" t="s">
        <v>2249</v>
      </c>
    </row>
    <row r="38" spans="1:101" ht="34.35" customHeight="1">
      <c r="A38" s="155">
        <f>SUBTOTAL(3,$C$11:C38)</f>
        <v>21</v>
      </c>
      <c r="B38" s="246" t="s">
        <v>865</v>
      </c>
      <c r="C38" s="247" t="s">
        <v>866</v>
      </c>
      <c r="D38" s="156" t="s">
        <v>101</v>
      </c>
      <c r="E38" s="157" t="str">
        <f t="shared" si="121"/>
        <v>B3</v>
      </c>
      <c r="F38" s="158">
        <v>42110</v>
      </c>
      <c r="G38" s="159">
        <v>4300000</v>
      </c>
      <c r="H38" s="159"/>
      <c r="I38" s="160">
        <f t="shared" si="95"/>
        <v>4200000</v>
      </c>
      <c r="J38" s="160">
        <f t="shared" si="37"/>
        <v>850000</v>
      </c>
      <c r="K38" s="161">
        <f t="shared" si="96"/>
        <v>5050000</v>
      </c>
      <c r="L38" s="161">
        <f t="shared" si="97"/>
        <v>9350000</v>
      </c>
      <c r="M38" s="162">
        <f t="shared" si="6"/>
        <v>1</v>
      </c>
      <c r="N38" s="163">
        <f t="shared" si="40"/>
        <v>3640000</v>
      </c>
      <c r="O38" s="163">
        <v>0</v>
      </c>
      <c r="P38" s="406">
        <v>12</v>
      </c>
      <c r="Q38" s="406">
        <v>0</v>
      </c>
      <c r="R38" s="406">
        <v>3.5</v>
      </c>
      <c r="S38" s="406">
        <v>0</v>
      </c>
      <c r="T38" s="406"/>
      <c r="U38" s="406"/>
      <c r="V38" s="406"/>
      <c r="W38" s="406"/>
      <c r="X38" s="389"/>
      <c r="Y38" s="406"/>
      <c r="Z38" s="406"/>
      <c r="AA38" s="406"/>
      <c r="AB38" s="406"/>
      <c r="AC38" s="406"/>
      <c r="AD38" s="406">
        <v>0</v>
      </c>
      <c r="AE38" s="164">
        <f t="shared" si="98"/>
        <v>15.5</v>
      </c>
      <c r="AF38" s="166">
        <f t="shared" si="99"/>
        <v>4315385</v>
      </c>
      <c r="AG38" s="166">
        <f t="shared" si="100"/>
        <v>1144231</v>
      </c>
      <c r="AH38" s="166">
        <f t="shared" si="101"/>
        <v>0</v>
      </c>
      <c r="AI38" s="166">
        <f t="shared" si="102"/>
        <v>0</v>
      </c>
      <c r="AJ38" s="166">
        <f t="shared" si="103"/>
        <v>0</v>
      </c>
      <c r="AK38" s="166">
        <f t="shared" si="104"/>
        <v>0</v>
      </c>
      <c r="AL38" s="166">
        <f t="shared" si="105"/>
        <v>0</v>
      </c>
      <c r="AM38" s="166">
        <f t="shared" si="106"/>
        <v>0</v>
      </c>
      <c r="AN38" s="166">
        <f t="shared" si="107"/>
        <v>0</v>
      </c>
      <c r="AO38" s="167">
        <f t="shared" si="108"/>
        <v>201500</v>
      </c>
      <c r="AP38" s="166">
        <v>0</v>
      </c>
      <c r="AQ38" s="166">
        <f t="shared" si="109"/>
        <v>5661116</v>
      </c>
      <c r="AR38" s="166">
        <v>0</v>
      </c>
      <c r="AS38" s="167"/>
      <c r="AT38" s="166"/>
      <c r="AU38" s="166"/>
      <c r="AV38" s="166">
        <f t="shared" si="110"/>
        <v>5661116</v>
      </c>
      <c r="AW38" s="166">
        <f t="shared" si="111"/>
        <v>344000</v>
      </c>
      <c r="AX38" s="166">
        <f t="shared" si="16"/>
        <v>64500</v>
      </c>
      <c r="AY38" s="166">
        <f t="shared" si="17"/>
        <v>43000</v>
      </c>
      <c r="AZ38" s="166">
        <f t="shared" si="112"/>
        <v>451500</v>
      </c>
      <c r="BA38" s="166">
        <f t="shared" si="113"/>
        <v>21500</v>
      </c>
      <c r="BB38" s="166">
        <f t="shared" si="114"/>
        <v>110000</v>
      </c>
      <c r="BC38" s="166"/>
      <c r="BD38" s="166">
        <v>0</v>
      </c>
      <c r="BE38" s="166">
        <f t="shared" si="115"/>
        <v>583000</v>
      </c>
      <c r="BF38" s="166">
        <f t="shared" si="116"/>
        <v>5078116</v>
      </c>
      <c r="BG38" s="166">
        <f t="shared" si="22"/>
        <v>0</v>
      </c>
      <c r="BH38" s="166">
        <v>1</v>
      </c>
      <c r="BI38" s="369" t="s">
        <v>40</v>
      </c>
      <c r="BJ38" s="166">
        <f t="shared" si="23"/>
        <v>0</v>
      </c>
      <c r="BK38" s="166">
        <f t="shared" si="24"/>
        <v>1</v>
      </c>
      <c r="BL38" s="161" t="s">
        <v>1144</v>
      </c>
      <c r="BM38" s="166">
        <f t="shared" si="25"/>
        <v>13000</v>
      </c>
      <c r="BN38" s="166" t="str">
        <f t="shared" si="26"/>
        <v>Trừ tiền</v>
      </c>
      <c r="BO38" s="410"/>
      <c r="BP38" s="166"/>
      <c r="BQ38" s="144"/>
      <c r="BR38" s="144"/>
      <c r="BS38" s="161">
        <f t="shared" si="27"/>
        <v>5459616</v>
      </c>
      <c r="BT38" s="159">
        <v>2</v>
      </c>
      <c r="BU38" s="166">
        <f t="shared" si="117"/>
        <v>8800000</v>
      </c>
      <c r="BV38" s="166">
        <v>11000000</v>
      </c>
      <c r="BW38" s="166">
        <f t="shared" si="118"/>
        <v>19800000</v>
      </c>
      <c r="BX38" s="166">
        <f t="shared" si="119"/>
        <v>-14791884</v>
      </c>
      <c r="BY38" s="166"/>
      <c r="BZ38" s="166"/>
      <c r="CA38" s="171"/>
      <c r="CB38" s="166"/>
      <c r="CC38" s="166"/>
      <c r="CD38" s="166"/>
      <c r="CE38" s="413">
        <v>8500000</v>
      </c>
      <c r="CF38" s="413">
        <f>CE38*10%</f>
        <v>850000</v>
      </c>
      <c r="CG38" s="413">
        <v>0</v>
      </c>
      <c r="CH38" s="413">
        <v>0</v>
      </c>
      <c r="CI38" s="413"/>
      <c r="CJ38" s="369">
        <f>SUM(CF38:CI38)</f>
        <v>850000</v>
      </c>
      <c r="CK38" s="369">
        <f>CE38+CJ38</f>
        <v>9350000</v>
      </c>
      <c r="CL38" s="414"/>
      <c r="CM38" s="413">
        <f t="shared" si="120"/>
        <v>8500000</v>
      </c>
      <c r="CN38" s="413">
        <f t="shared" si="120"/>
        <v>850000</v>
      </c>
      <c r="CO38" s="369">
        <f t="shared" si="120"/>
        <v>0</v>
      </c>
      <c r="CP38" s="369">
        <f t="shared" si="120"/>
        <v>0</v>
      </c>
      <c r="CQ38" s="369">
        <f t="shared" si="120"/>
        <v>0</v>
      </c>
      <c r="CR38" s="369">
        <f>SUM(CN38:CQ38)</f>
        <v>850000</v>
      </c>
      <c r="CS38" s="369">
        <f>CM38+CR38</f>
        <v>9350000</v>
      </c>
      <c r="CT38" s="173" t="s">
        <v>1147</v>
      </c>
      <c r="CU38" s="173" t="s">
        <v>2229</v>
      </c>
      <c r="CV38" s="450" t="s">
        <v>1152</v>
      </c>
      <c r="CW38" s="173" t="s">
        <v>2249</v>
      </c>
    </row>
    <row r="39" spans="1:101" ht="34.35" customHeight="1">
      <c r="A39" s="155">
        <f>SUBTOTAL(3,$C$11:C39)</f>
        <v>22</v>
      </c>
      <c r="B39" s="143" t="s">
        <v>734</v>
      </c>
      <c r="C39" s="144" t="s">
        <v>735</v>
      </c>
      <c r="D39" s="156" t="s">
        <v>101</v>
      </c>
      <c r="E39" s="157" t="str">
        <f t="shared" si="121"/>
        <v>B3</v>
      </c>
      <c r="F39" s="158">
        <v>42486</v>
      </c>
      <c r="G39" s="159">
        <v>4090000</v>
      </c>
      <c r="H39" s="159"/>
      <c r="I39" s="160">
        <f t="shared" si="95"/>
        <v>4410000</v>
      </c>
      <c r="J39" s="160">
        <f t="shared" si="37"/>
        <v>425000</v>
      </c>
      <c r="K39" s="161">
        <f t="shared" si="96"/>
        <v>4835000</v>
      </c>
      <c r="L39" s="161">
        <f t="shared" si="97"/>
        <v>8925000</v>
      </c>
      <c r="M39" s="162">
        <f t="shared" si="6"/>
        <v>1</v>
      </c>
      <c r="N39" s="163">
        <f t="shared" si="40"/>
        <v>3640000</v>
      </c>
      <c r="O39" s="163">
        <v>0</v>
      </c>
      <c r="P39" s="406">
        <v>13</v>
      </c>
      <c r="Q39" s="406">
        <v>0</v>
      </c>
      <c r="R39" s="406">
        <v>3.5</v>
      </c>
      <c r="S39" s="406">
        <v>0</v>
      </c>
      <c r="T39" s="406"/>
      <c r="U39" s="406"/>
      <c r="V39" s="406"/>
      <c r="W39" s="406"/>
      <c r="X39" s="389"/>
      <c r="Y39" s="406"/>
      <c r="Z39" s="406"/>
      <c r="AA39" s="406"/>
      <c r="AB39" s="406"/>
      <c r="AC39" s="406"/>
      <c r="AD39" s="406">
        <v>0</v>
      </c>
      <c r="AE39" s="164">
        <f t="shared" si="98"/>
        <v>16.5</v>
      </c>
      <c r="AF39" s="166">
        <f t="shared" si="99"/>
        <v>4462500</v>
      </c>
      <c r="AG39" s="166">
        <f t="shared" si="100"/>
        <v>1144231</v>
      </c>
      <c r="AH39" s="166">
        <f t="shared" si="101"/>
        <v>0</v>
      </c>
      <c r="AI39" s="166">
        <f t="shared" si="102"/>
        <v>0</v>
      </c>
      <c r="AJ39" s="166">
        <f t="shared" si="103"/>
        <v>0</v>
      </c>
      <c r="AK39" s="166">
        <f t="shared" si="104"/>
        <v>0</v>
      </c>
      <c r="AL39" s="166">
        <f t="shared" si="105"/>
        <v>0</v>
      </c>
      <c r="AM39" s="166">
        <f t="shared" si="106"/>
        <v>0</v>
      </c>
      <c r="AN39" s="166">
        <f t="shared" si="107"/>
        <v>0</v>
      </c>
      <c r="AO39" s="167">
        <f t="shared" si="108"/>
        <v>214500</v>
      </c>
      <c r="AP39" s="166">
        <v>0</v>
      </c>
      <c r="AQ39" s="166">
        <f t="shared" si="109"/>
        <v>5821231</v>
      </c>
      <c r="AR39" s="166">
        <v>0</v>
      </c>
      <c r="AS39" s="167"/>
      <c r="AT39" s="166"/>
      <c r="AU39" s="166"/>
      <c r="AV39" s="166">
        <f t="shared" si="110"/>
        <v>5821231</v>
      </c>
      <c r="AW39" s="166">
        <f t="shared" si="111"/>
        <v>327200</v>
      </c>
      <c r="AX39" s="166">
        <f t="shared" si="16"/>
        <v>61350</v>
      </c>
      <c r="AY39" s="166">
        <f t="shared" si="17"/>
        <v>40900</v>
      </c>
      <c r="AZ39" s="166">
        <f t="shared" si="112"/>
        <v>429450</v>
      </c>
      <c r="BA39" s="166">
        <f t="shared" si="113"/>
        <v>20450</v>
      </c>
      <c r="BB39" s="166">
        <f t="shared" si="114"/>
        <v>110000</v>
      </c>
      <c r="BC39" s="166"/>
      <c r="BD39" s="166">
        <v>0</v>
      </c>
      <c r="BE39" s="166">
        <f t="shared" si="115"/>
        <v>559900</v>
      </c>
      <c r="BF39" s="166">
        <f t="shared" si="116"/>
        <v>5261331</v>
      </c>
      <c r="BG39" s="166">
        <f t="shared" si="22"/>
        <v>0</v>
      </c>
      <c r="BH39" s="166">
        <v>1</v>
      </c>
      <c r="BI39" s="369" t="s">
        <v>40</v>
      </c>
      <c r="BJ39" s="166">
        <f t="shared" si="23"/>
        <v>0</v>
      </c>
      <c r="BK39" s="166">
        <f t="shared" si="24"/>
        <v>1</v>
      </c>
      <c r="BL39" s="161" t="s">
        <v>1144</v>
      </c>
      <c r="BM39" s="166">
        <f t="shared" si="25"/>
        <v>13000</v>
      </c>
      <c r="BN39" s="166" t="str">
        <f t="shared" si="26"/>
        <v>Trừ tiền</v>
      </c>
      <c r="BO39" s="410"/>
      <c r="BP39" s="166"/>
      <c r="BQ39" s="144"/>
      <c r="BR39" s="144"/>
      <c r="BS39" s="161">
        <f t="shared" si="27"/>
        <v>5606731</v>
      </c>
      <c r="BT39" s="159">
        <v>0</v>
      </c>
      <c r="BU39" s="166">
        <f t="shared" si="117"/>
        <v>0</v>
      </c>
      <c r="BV39" s="166">
        <v>11000000</v>
      </c>
      <c r="BW39" s="166">
        <f t="shared" si="118"/>
        <v>11000000</v>
      </c>
      <c r="BX39" s="166">
        <f t="shared" si="119"/>
        <v>-5822719</v>
      </c>
      <c r="BY39" s="166"/>
      <c r="BZ39" s="166"/>
      <c r="CA39" s="171"/>
      <c r="CB39" s="166"/>
      <c r="CC39" s="166"/>
      <c r="CD39" s="166"/>
      <c r="CE39" s="413">
        <v>8500000</v>
      </c>
      <c r="CF39" s="413">
        <f t="shared" ref="CF39" si="126">CE39*5%</f>
        <v>425000</v>
      </c>
      <c r="CG39" s="413">
        <v>0</v>
      </c>
      <c r="CH39" s="413">
        <v>0</v>
      </c>
      <c r="CI39" s="413"/>
      <c r="CJ39" s="369">
        <f>SUM(CF39:CI39)</f>
        <v>425000</v>
      </c>
      <c r="CK39" s="369">
        <f>CE39+CJ39</f>
        <v>8925000</v>
      </c>
      <c r="CL39" s="414"/>
      <c r="CM39" s="413">
        <f t="shared" si="120"/>
        <v>8500000</v>
      </c>
      <c r="CN39" s="413">
        <f t="shared" si="120"/>
        <v>425000</v>
      </c>
      <c r="CO39" s="369">
        <f t="shared" si="120"/>
        <v>0</v>
      </c>
      <c r="CP39" s="369">
        <f t="shared" si="120"/>
        <v>0</v>
      </c>
      <c r="CQ39" s="369">
        <f t="shared" si="120"/>
        <v>0</v>
      </c>
      <c r="CR39" s="369">
        <f>SUM(CN39:CQ39)</f>
        <v>425000</v>
      </c>
      <c r="CS39" s="369">
        <f>CM39+CR39</f>
        <v>8925000</v>
      </c>
      <c r="CT39" s="173" t="s">
        <v>1147</v>
      </c>
      <c r="CU39" s="173" t="s">
        <v>2229</v>
      </c>
      <c r="CV39" s="450" t="s">
        <v>1153</v>
      </c>
      <c r="CW39" s="173" t="s">
        <v>2249</v>
      </c>
    </row>
    <row r="40" spans="1:101" ht="34.35" customHeight="1">
      <c r="A40" s="155">
        <f>SUBTOTAL(3,$C$11:C40)</f>
        <v>23</v>
      </c>
      <c r="B40" s="143" t="s">
        <v>528</v>
      </c>
      <c r="C40" s="144" t="s">
        <v>529</v>
      </c>
      <c r="D40" s="156" t="s">
        <v>101</v>
      </c>
      <c r="E40" s="157" t="str">
        <f t="shared" si="121"/>
        <v>B3</v>
      </c>
      <c r="F40" s="158">
        <v>42110</v>
      </c>
      <c r="G40" s="159">
        <v>4990000</v>
      </c>
      <c r="H40" s="159"/>
      <c r="I40" s="160">
        <f t="shared" si="95"/>
        <v>5010000</v>
      </c>
      <c r="J40" s="160">
        <f t="shared" si="37"/>
        <v>1000000</v>
      </c>
      <c r="K40" s="161">
        <f t="shared" si="96"/>
        <v>6010000</v>
      </c>
      <c r="L40" s="161">
        <f t="shared" si="97"/>
        <v>11000000</v>
      </c>
      <c r="M40" s="162">
        <f t="shared" si="6"/>
        <v>1</v>
      </c>
      <c r="N40" s="163">
        <f t="shared" si="40"/>
        <v>3640000</v>
      </c>
      <c r="O40" s="163">
        <v>0</v>
      </c>
      <c r="P40" s="406">
        <v>13</v>
      </c>
      <c r="Q40" s="406">
        <v>0</v>
      </c>
      <c r="R40" s="406">
        <v>1</v>
      </c>
      <c r="S40" s="406">
        <v>0</v>
      </c>
      <c r="T40" s="406"/>
      <c r="U40" s="406"/>
      <c r="V40" s="406"/>
      <c r="W40" s="406"/>
      <c r="X40" s="389"/>
      <c r="Y40" s="406"/>
      <c r="Z40" s="406"/>
      <c r="AA40" s="406"/>
      <c r="AB40" s="406"/>
      <c r="AC40" s="406"/>
      <c r="AD40" s="406">
        <v>0</v>
      </c>
      <c r="AE40" s="164">
        <f t="shared" si="98"/>
        <v>14</v>
      </c>
      <c r="AF40" s="166">
        <f t="shared" si="99"/>
        <v>5500000</v>
      </c>
      <c r="AG40" s="166">
        <f t="shared" si="100"/>
        <v>384615</v>
      </c>
      <c r="AH40" s="166">
        <f t="shared" si="101"/>
        <v>0</v>
      </c>
      <c r="AI40" s="166">
        <f t="shared" si="102"/>
        <v>0</v>
      </c>
      <c r="AJ40" s="166">
        <f t="shared" si="103"/>
        <v>0</v>
      </c>
      <c r="AK40" s="166">
        <f t="shared" si="104"/>
        <v>0</v>
      </c>
      <c r="AL40" s="166">
        <f t="shared" si="105"/>
        <v>0</v>
      </c>
      <c r="AM40" s="166">
        <f t="shared" si="106"/>
        <v>0</v>
      </c>
      <c r="AN40" s="166">
        <f t="shared" si="107"/>
        <v>0</v>
      </c>
      <c r="AO40" s="167">
        <f t="shared" si="108"/>
        <v>182000</v>
      </c>
      <c r="AP40" s="166">
        <v>0</v>
      </c>
      <c r="AQ40" s="166">
        <f t="shared" si="109"/>
        <v>6066615</v>
      </c>
      <c r="AR40" s="166">
        <v>0</v>
      </c>
      <c r="AS40" s="167"/>
      <c r="AT40" s="166"/>
      <c r="AU40" s="166"/>
      <c r="AV40" s="166">
        <f t="shared" si="110"/>
        <v>6066615</v>
      </c>
      <c r="AW40" s="166">
        <f t="shared" si="111"/>
        <v>399200</v>
      </c>
      <c r="AX40" s="166">
        <f t="shared" si="16"/>
        <v>74850</v>
      </c>
      <c r="AY40" s="166">
        <f t="shared" si="17"/>
        <v>49900</v>
      </c>
      <c r="AZ40" s="166">
        <f t="shared" si="112"/>
        <v>523950</v>
      </c>
      <c r="BA40" s="166">
        <f t="shared" si="113"/>
        <v>24950</v>
      </c>
      <c r="BB40" s="166">
        <f t="shared" si="114"/>
        <v>110000</v>
      </c>
      <c r="BC40" s="166"/>
      <c r="BD40" s="166">
        <v>0</v>
      </c>
      <c r="BE40" s="166">
        <f t="shared" si="115"/>
        <v>658900</v>
      </c>
      <c r="BF40" s="166">
        <f t="shared" si="116"/>
        <v>5407715</v>
      </c>
      <c r="BG40" s="166">
        <f t="shared" si="22"/>
        <v>0</v>
      </c>
      <c r="BH40" s="166">
        <v>1</v>
      </c>
      <c r="BI40" s="369" t="s">
        <v>40</v>
      </c>
      <c r="BJ40" s="166">
        <f t="shared" si="23"/>
        <v>0</v>
      </c>
      <c r="BK40" s="166">
        <f t="shared" si="24"/>
        <v>1</v>
      </c>
      <c r="BL40" s="161" t="s">
        <v>1144</v>
      </c>
      <c r="BM40" s="166">
        <f t="shared" si="25"/>
        <v>13000</v>
      </c>
      <c r="BN40" s="166" t="str">
        <f t="shared" si="26"/>
        <v>Trừ tiền</v>
      </c>
      <c r="BO40" s="410"/>
      <c r="BP40" s="166"/>
      <c r="BQ40" s="144"/>
      <c r="BR40" s="144"/>
      <c r="BS40" s="161">
        <f t="shared" si="27"/>
        <v>5884615</v>
      </c>
      <c r="BT40" s="159">
        <v>1</v>
      </c>
      <c r="BU40" s="166">
        <f t="shared" si="117"/>
        <v>4400000</v>
      </c>
      <c r="BV40" s="166">
        <v>11000000</v>
      </c>
      <c r="BW40" s="166">
        <f t="shared" si="118"/>
        <v>15400000</v>
      </c>
      <c r="BX40" s="166">
        <f t="shared" si="119"/>
        <v>-10039335</v>
      </c>
      <c r="BY40" s="166"/>
      <c r="BZ40" s="166"/>
      <c r="CA40" s="171"/>
      <c r="CB40" s="166"/>
      <c r="CC40" s="166"/>
      <c r="CD40" s="166"/>
      <c r="CE40" s="413">
        <v>10000000</v>
      </c>
      <c r="CF40" s="413">
        <f>CE40*10%</f>
        <v>1000000</v>
      </c>
      <c r="CG40" s="413">
        <v>0</v>
      </c>
      <c r="CH40" s="413">
        <v>0</v>
      </c>
      <c r="CI40" s="413"/>
      <c r="CJ40" s="369">
        <f t="shared" si="122"/>
        <v>1000000</v>
      </c>
      <c r="CK40" s="369">
        <f t="shared" si="123"/>
        <v>11000000</v>
      </c>
      <c r="CL40" s="414"/>
      <c r="CM40" s="413">
        <f t="shared" si="120"/>
        <v>10000000</v>
      </c>
      <c r="CN40" s="413">
        <f t="shared" si="120"/>
        <v>1000000</v>
      </c>
      <c r="CO40" s="369">
        <f t="shared" si="120"/>
        <v>0</v>
      </c>
      <c r="CP40" s="369">
        <f t="shared" si="120"/>
        <v>0</v>
      </c>
      <c r="CQ40" s="369">
        <f t="shared" si="120"/>
        <v>0</v>
      </c>
      <c r="CR40" s="369">
        <f t="shared" si="125"/>
        <v>1000000</v>
      </c>
      <c r="CS40" s="369">
        <f t="shared" si="124"/>
        <v>11000000</v>
      </c>
      <c r="CT40" s="173" t="s">
        <v>1147</v>
      </c>
      <c r="CU40" s="173" t="s">
        <v>2229</v>
      </c>
      <c r="CV40" s="450" t="s">
        <v>1154</v>
      </c>
      <c r="CW40" s="173" t="s">
        <v>2249</v>
      </c>
    </row>
    <row r="41" spans="1:101" ht="32.1" customHeight="1">
      <c r="A41" s="155">
        <f>SUBTOTAL(3,$C$8:C41)</f>
        <v>24</v>
      </c>
      <c r="B41" s="143" t="s">
        <v>560</v>
      </c>
      <c r="C41" s="144" t="s">
        <v>561</v>
      </c>
      <c r="D41" s="156" t="s">
        <v>101</v>
      </c>
      <c r="E41" s="157" t="str">
        <f>IF(CM41&gt;=400000000,"A1",IF(CM41&gt;=300000000,"A2",IF(CM41&gt;=240000000,"A3",IF(CM41&gt;=180000000,"A4",IF(CM41&gt;=120000000,"A5",IF(CM41&gt;=80000000,"A6",IF(CM41&gt;=40000000,"A7",IF(CM41&gt;=25000000,"B1",IF(CM41&gt;=12000000,"B2","B3")))))))))</f>
        <v>B3</v>
      </c>
      <c r="F41" s="158">
        <v>44708</v>
      </c>
      <c r="G41" s="159">
        <v>4520000</v>
      </c>
      <c r="H41" s="159"/>
      <c r="I41" s="160">
        <f>IF(G41&gt;0,CM41-G41,CM41-H41)</f>
        <v>3480000</v>
      </c>
      <c r="J41" s="160">
        <f>CR41</f>
        <v>0</v>
      </c>
      <c r="K41" s="161">
        <f>SUM(I41:J41)</f>
        <v>3480000</v>
      </c>
      <c r="L41" s="161">
        <f>IF(G41&gt;0,G41+K41,H41+K41)</f>
        <v>8000000</v>
      </c>
      <c r="M41" s="162">
        <f t="shared" si="6"/>
        <v>1</v>
      </c>
      <c r="N41" s="163">
        <f>ROUND(MAX(G41*70%,H41*70%,3640000),0)</f>
        <v>3640000</v>
      </c>
      <c r="O41" s="163">
        <v>0</v>
      </c>
      <c r="P41" s="406">
        <v>13</v>
      </c>
      <c r="Q41" s="406">
        <v>0</v>
      </c>
      <c r="R41" s="406">
        <v>3</v>
      </c>
      <c r="S41" s="406">
        <v>0</v>
      </c>
      <c r="T41" s="406"/>
      <c r="U41" s="406"/>
      <c r="V41" s="406"/>
      <c r="W41" s="406"/>
      <c r="X41" s="389"/>
      <c r="Y41" s="406"/>
      <c r="Z41" s="406"/>
      <c r="AA41" s="406"/>
      <c r="AB41" s="406"/>
      <c r="AC41" s="406"/>
      <c r="AD41" s="406">
        <v>0</v>
      </c>
      <c r="AE41" s="164">
        <f t="shared" si="98"/>
        <v>16</v>
      </c>
      <c r="AF41" s="166">
        <f t="shared" si="99"/>
        <v>4000000</v>
      </c>
      <c r="AG41" s="166">
        <f t="shared" si="100"/>
        <v>923077</v>
      </c>
      <c r="AH41" s="166">
        <f t="shared" si="101"/>
        <v>0</v>
      </c>
      <c r="AI41" s="166">
        <f>ROUND(IF(BJ41="Lương tháng",L41/26*T41,MAX((G41+I41)/26*(T41+U41)*200%+G41/26*T41,(H41+I41)/26*(T41+U41)*200%+H41/26*T41,G41/26*(T41+U41)*300%+G41/26*T41,H41/26*(T41+U41)*300%+H41/26*T41)),0)</f>
        <v>0</v>
      </c>
      <c r="AJ41" s="166">
        <f>ROUND(IF((P41+Q41)=0,0,IF(BJ41="Lương tháng",MAX((G41+I41)/26*V41,(H41+I41)/26*V41),MAX(G41/26*V41,H41/26*V41))),0)</f>
        <v>0</v>
      </c>
      <c r="AK41" s="166">
        <f t="shared" si="104"/>
        <v>0</v>
      </c>
      <c r="AL41" s="166">
        <f t="shared" si="105"/>
        <v>0</v>
      </c>
      <c r="AM41" s="167">
        <f>ROUND(IF(BJ41="Lương tháng",L41/26*AC41,L41/26*AC41+L41/26*AB41),0)</f>
        <v>0</v>
      </c>
      <c r="AN41" s="166">
        <f t="shared" si="107"/>
        <v>0</v>
      </c>
      <c r="AO41" s="167">
        <f t="shared" si="108"/>
        <v>208000</v>
      </c>
      <c r="AP41" s="166">
        <v>0</v>
      </c>
      <c r="AQ41" s="166">
        <f t="shared" si="109"/>
        <v>5131077</v>
      </c>
      <c r="AR41" s="166"/>
      <c r="AS41" s="166"/>
      <c r="AT41" s="166"/>
      <c r="AU41" s="166"/>
      <c r="AV41" s="166">
        <f t="shared" si="110"/>
        <v>5131077</v>
      </c>
      <c r="AW41" s="168">
        <f t="shared" si="111"/>
        <v>361600</v>
      </c>
      <c r="AX41" s="168">
        <f t="shared" si="16"/>
        <v>67800</v>
      </c>
      <c r="AY41" s="168">
        <f t="shared" si="17"/>
        <v>45200</v>
      </c>
      <c r="AZ41" s="166">
        <f t="shared" si="112"/>
        <v>474600</v>
      </c>
      <c r="BA41" s="166">
        <f t="shared" si="113"/>
        <v>22600</v>
      </c>
      <c r="BB41" s="166">
        <f t="shared" si="114"/>
        <v>110000</v>
      </c>
      <c r="BC41" s="166"/>
      <c r="BD41" s="166">
        <v>0</v>
      </c>
      <c r="BE41" s="166">
        <f t="shared" si="115"/>
        <v>607200</v>
      </c>
      <c r="BF41" s="166">
        <f t="shared" si="116"/>
        <v>4523877</v>
      </c>
      <c r="BG41" s="166">
        <f>ROUND(IF(BE41&gt;AV41,BE41-AV41,0),0)</f>
        <v>0</v>
      </c>
      <c r="BH41" s="161">
        <v>1</v>
      </c>
      <c r="BI41" s="166" t="s">
        <v>40</v>
      </c>
      <c r="BJ41" s="144">
        <f>IF(AND(D41="QTNV CL",CM41&gt;=11000000),"Lương tháng",IF(CM41&gt;=18000000,"Lương tháng",0))</f>
        <v>0</v>
      </c>
      <c r="BK41" s="144">
        <f>IF(BJ41="Lương tháng",0,1)</f>
        <v>1</v>
      </c>
      <c r="BL41" s="161" t="s">
        <v>1144</v>
      </c>
      <c r="BM41" s="159">
        <f>IF(BL41="M1",13000,IF(BL41="M2",20000,IF(BL41="M3",26000,IF(BL41="M4",32000,0))))</f>
        <v>13000</v>
      </c>
      <c r="BN41" s="170" t="str">
        <f>IF(AND(G41&gt;0,(P41+Q41)&gt;=5),"Trừ tiền","Xem lại")</f>
        <v>Trừ tiền</v>
      </c>
      <c r="BO41" s="410"/>
      <c r="BP41" s="166"/>
      <c r="BQ41" s="166"/>
      <c r="BR41" s="166"/>
      <c r="BS41" s="166">
        <f>AQ41+SUM(BO41:BR41)-AN41-AO41-SUM(BY41:CA41)</f>
        <v>4923077</v>
      </c>
      <c r="BT41" s="171">
        <v>0</v>
      </c>
      <c r="BU41" s="166">
        <f>BT41*4400000</f>
        <v>0</v>
      </c>
      <c r="BV41" s="166">
        <v>11000000</v>
      </c>
      <c r="BW41" s="166">
        <f>BU41+BV41</f>
        <v>11000000</v>
      </c>
      <c r="BX41" s="166">
        <f>BS41-SUM(CC41:CD41)-CB41-AZ41-BW41</f>
        <v>-6551523</v>
      </c>
      <c r="BY41" s="164"/>
      <c r="BZ41" s="164"/>
      <c r="CA41" s="164"/>
      <c r="CB41" s="144"/>
      <c r="CC41" s="144"/>
      <c r="CD41" s="144"/>
      <c r="CE41" s="172">
        <v>8000000</v>
      </c>
      <c r="CF41" s="172">
        <v>0</v>
      </c>
      <c r="CG41" s="172">
        <v>0</v>
      </c>
      <c r="CH41" s="172">
        <v>0</v>
      </c>
      <c r="CI41" s="172"/>
      <c r="CJ41" s="159">
        <f>SUM(CF41:CI41)</f>
        <v>0</v>
      </c>
      <c r="CK41" s="173">
        <f>CE41+CJ41</f>
        <v>8000000</v>
      </c>
      <c r="CL41" s="245"/>
      <c r="CM41" s="172">
        <f>CE41</f>
        <v>8000000</v>
      </c>
      <c r="CN41" s="172">
        <f>CF41</f>
        <v>0</v>
      </c>
      <c r="CO41" s="159">
        <f>CG41</f>
        <v>0</v>
      </c>
      <c r="CP41" s="159">
        <f>CH41</f>
        <v>0</v>
      </c>
      <c r="CQ41" s="159">
        <f>CI41</f>
        <v>0</v>
      </c>
      <c r="CR41" s="159">
        <f>SUM(CN41:CQ41)</f>
        <v>0</v>
      </c>
      <c r="CS41" s="173">
        <f>CM41+CR41</f>
        <v>8000000</v>
      </c>
      <c r="CT41" s="173" t="s">
        <v>1147</v>
      </c>
      <c r="CU41" s="173" t="s">
        <v>2229</v>
      </c>
      <c r="CV41" s="459" t="s">
        <v>2312</v>
      </c>
      <c r="CW41" s="173" t="s">
        <v>2249</v>
      </c>
    </row>
    <row r="42" spans="1:101" ht="34.35" customHeight="1">
      <c r="A42" s="155">
        <f>SUBTOTAL(3,$C$11:C42)</f>
        <v>25</v>
      </c>
      <c r="B42" s="143" t="s">
        <v>821</v>
      </c>
      <c r="C42" s="144" t="s">
        <v>180</v>
      </c>
      <c r="D42" s="156" t="s">
        <v>101</v>
      </c>
      <c r="E42" s="157" t="str">
        <f t="shared" si="121"/>
        <v>B3</v>
      </c>
      <c r="F42" s="158">
        <v>42110</v>
      </c>
      <c r="G42" s="159">
        <v>4300000</v>
      </c>
      <c r="H42" s="159"/>
      <c r="I42" s="160">
        <f t="shared" si="95"/>
        <v>4200000</v>
      </c>
      <c r="J42" s="160">
        <f t="shared" si="37"/>
        <v>850000</v>
      </c>
      <c r="K42" s="161">
        <f t="shared" si="96"/>
        <v>5050000</v>
      </c>
      <c r="L42" s="161">
        <f t="shared" si="97"/>
        <v>9350000</v>
      </c>
      <c r="M42" s="162">
        <f t="shared" si="6"/>
        <v>1</v>
      </c>
      <c r="N42" s="163">
        <f t="shared" si="40"/>
        <v>3640000</v>
      </c>
      <c r="O42" s="163">
        <v>0</v>
      </c>
      <c r="P42" s="406">
        <v>13</v>
      </c>
      <c r="Q42" s="406">
        <v>0</v>
      </c>
      <c r="R42" s="406">
        <v>3.82</v>
      </c>
      <c r="S42" s="406">
        <v>0</v>
      </c>
      <c r="T42" s="406"/>
      <c r="U42" s="406"/>
      <c r="V42" s="406"/>
      <c r="W42" s="406"/>
      <c r="X42" s="389"/>
      <c r="Y42" s="406"/>
      <c r="Z42" s="406"/>
      <c r="AA42" s="406"/>
      <c r="AB42" s="406"/>
      <c r="AC42" s="406"/>
      <c r="AD42" s="406">
        <v>0</v>
      </c>
      <c r="AE42" s="164">
        <f t="shared" si="98"/>
        <v>16.82</v>
      </c>
      <c r="AF42" s="166">
        <f t="shared" si="99"/>
        <v>4675000</v>
      </c>
      <c r="AG42" s="166">
        <f t="shared" si="100"/>
        <v>1248846</v>
      </c>
      <c r="AH42" s="166">
        <f t="shared" si="101"/>
        <v>0</v>
      </c>
      <c r="AI42" s="166">
        <f t="shared" si="102"/>
        <v>0</v>
      </c>
      <c r="AJ42" s="166">
        <f t="shared" si="103"/>
        <v>0</v>
      </c>
      <c r="AK42" s="166">
        <f t="shared" si="104"/>
        <v>0</v>
      </c>
      <c r="AL42" s="166">
        <f t="shared" si="105"/>
        <v>0</v>
      </c>
      <c r="AM42" s="166">
        <f t="shared" si="106"/>
        <v>0</v>
      </c>
      <c r="AN42" s="166">
        <f t="shared" si="107"/>
        <v>0</v>
      </c>
      <c r="AO42" s="167">
        <f t="shared" si="108"/>
        <v>218660</v>
      </c>
      <c r="AP42" s="166">
        <v>0</v>
      </c>
      <c r="AQ42" s="166">
        <f t="shared" si="109"/>
        <v>6142506</v>
      </c>
      <c r="AR42" s="166">
        <v>0</v>
      </c>
      <c r="AS42" s="167"/>
      <c r="AT42" s="166"/>
      <c r="AU42" s="166"/>
      <c r="AV42" s="166">
        <f t="shared" si="110"/>
        <v>6142506</v>
      </c>
      <c r="AW42" s="166">
        <f t="shared" si="111"/>
        <v>344000</v>
      </c>
      <c r="AX42" s="166">
        <f t="shared" si="16"/>
        <v>64500</v>
      </c>
      <c r="AY42" s="166">
        <f t="shared" si="17"/>
        <v>43000</v>
      </c>
      <c r="AZ42" s="166">
        <f t="shared" si="112"/>
        <v>451500</v>
      </c>
      <c r="BA42" s="166">
        <f t="shared" si="113"/>
        <v>21500</v>
      </c>
      <c r="BB42" s="166">
        <f t="shared" si="114"/>
        <v>110000</v>
      </c>
      <c r="BC42" s="166"/>
      <c r="BD42" s="166">
        <v>0</v>
      </c>
      <c r="BE42" s="166">
        <f t="shared" si="115"/>
        <v>583000</v>
      </c>
      <c r="BF42" s="166">
        <f t="shared" si="116"/>
        <v>5559506</v>
      </c>
      <c r="BG42" s="166">
        <f t="shared" si="22"/>
        <v>0</v>
      </c>
      <c r="BH42" s="166">
        <v>1</v>
      </c>
      <c r="BI42" s="369" t="s">
        <v>40</v>
      </c>
      <c r="BJ42" s="166">
        <f t="shared" si="23"/>
        <v>0</v>
      </c>
      <c r="BK42" s="166">
        <f t="shared" si="24"/>
        <v>1</v>
      </c>
      <c r="BL42" s="161" t="s">
        <v>1144</v>
      </c>
      <c r="BM42" s="166">
        <f t="shared" si="25"/>
        <v>13000</v>
      </c>
      <c r="BN42" s="166" t="str">
        <f t="shared" si="26"/>
        <v>Trừ tiền</v>
      </c>
      <c r="BO42" s="410"/>
      <c r="BP42" s="166"/>
      <c r="BQ42" s="144"/>
      <c r="BR42" s="144"/>
      <c r="BS42" s="161">
        <f t="shared" si="27"/>
        <v>5923846</v>
      </c>
      <c r="BT42" s="159">
        <v>2</v>
      </c>
      <c r="BU42" s="166">
        <f t="shared" si="117"/>
        <v>8800000</v>
      </c>
      <c r="BV42" s="166">
        <v>11000000</v>
      </c>
      <c r="BW42" s="166">
        <f t="shared" si="118"/>
        <v>19800000</v>
      </c>
      <c r="BX42" s="166">
        <f t="shared" si="119"/>
        <v>-14327654</v>
      </c>
      <c r="BY42" s="166"/>
      <c r="BZ42" s="166"/>
      <c r="CA42" s="171"/>
      <c r="CB42" s="166"/>
      <c r="CC42" s="166"/>
      <c r="CD42" s="166"/>
      <c r="CE42" s="413">
        <v>8500000</v>
      </c>
      <c r="CF42" s="413">
        <f>CE42*10%</f>
        <v>850000</v>
      </c>
      <c r="CG42" s="413">
        <v>0</v>
      </c>
      <c r="CH42" s="413">
        <v>0</v>
      </c>
      <c r="CI42" s="413"/>
      <c r="CJ42" s="369">
        <f>SUM(CF42:CI42)</f>
        <v>850000</v>
      </c>
      <c r="CK42" s="369">
        <f>CE42+CJ42</f>
        <v>9350000</v>
      </c>
      <c r="CL42" s="414"/>
      <c r="CM42" s="413">
        <f t="shared" si="120"/>
        <v>8500000</v>
      </c>
      <c r="CN42" s="413">
        <f t="shared" si="120"/>
        <v>850000</v>
      </c>
      <c r="CO42" s="369">
        <f t="shared" si="120"/>
        <v>0</v>
      </c>
      <c r="CP42" s="369">
        <f t="shared" si="120"/>
        <v>0</v>
      </c>
      <c r="CQ42" s="369">
        <f t="shared" si="120"/>
        <v>0</v>
      </c>
      <c r="CR42" s="369">
        <f>SUM(CN42:CQ42)</f>
        <v>850000</v>
      </c>
      <c r="CS42" s="369">
        <f>CM42+CR42</f>
        <v>9350000</v>
      </c>
      <c r="CT42" s="173" t="s">
        <v>1147</v>
      </c>
      <c r="CU42" s="173" t="s">
        <v>2229</v>
      </c>
      <c r="CV42" s="450" t="s">
        <v>1156</v>
      </c>
      <c r="CW42" s="173" t="s">
        <v>2249</v>
      </c>
    </row>
    <row r="43" spans="1:101" ht="34.35" customHeight="1">
      <c r="A43" s="302" t="s">
        <v>2118</v>
      </c>
      <c r="B43" s="298" t="str">
        <f>"Phòng GNVC xe thành phẩm: " &amp;"["&amp;COUNT(A44:A62)&amp; "]"</f>
        <v>Phòng GNVC xe thành phẩm: [19]</v>
      </c>
      <c r="C43" s="298"/>
      <c r="D43" s="299"/>
      <c r="E43" s="300"/>
      <c r="F43" s="300"/>
      <c r="G43" s="301">
        <f>SUM(G44:G62)</f>
        <v>98600000</v>
      </c>
      <c r="H43" s="301">
        <f t="shared" ref="H43:BS43" si="127">SUM(H44:H62)</f>
        <v>0</v>
      </c>
      <c r="I43" s="301">
        <f t="shared" si="127"/>
        <v>101000000</v>
      </c>
      <c r="J43" s="301">
        <f t="shared" si="127"/>
        <v>9300000</v>
      </c>
      <c r="K43" s="301">
        <f t="shared" si="127"/>
        <v>110300000</v>
      </c>
      <c r="L43" s="301">
        <f t="shared" si="127"/>
        <v>208900000</v>
      </c>
      <c r="M43" s="301"/>
      <c r="N43" s="301">
        <f t="shared" si="127"/>
        <v>74543000</v>
      </c>
      <c r="O43" s="301">
        <f t="shared" si="127"/>
        <v>0</v>
      </c>
      <c r="P43" s="374">
        <f t="shared" si="127"/>
        <v>235</v>
      </c>
      <c r="Q43" s="374">
        <f t="shared" si="127"/>
        <v>0</v>
      </c>
      <c r="R43" s="374">
        <f t="shared" si="127"/>
        <v>39.31</v>
      </c>
      <c r="S43" s="374">
        <f t="shared" si="127"/>
        <v>0</v>
      </c>
      <c r="T43" s="374">
        <f t="shared" si="127"/>
        <v>0</v>
      </c>
      <c r="U43" s="374">
        <f t="shared" si="127"/>
        <v>0</v>
      </c>
      <c r="V43" s="374">
        <f t="shared" si="127"/>
        <v>0</v>
      </c>
      <c r="W43" s="374">
        <f t="shared" si="127"/>
        <v>0</v>
      </c>
      <c r="X43" s="374">
        <f t="shared" si="127"/>
        <v>0</v>
      </c>
      <c r="Y43" s="374">
        <f t="shared" si="127"/>
        <v>0</v>
      </c>
      <c r="Z43" s="374">
        <f t="shared" si="127"/>
        <v>0</v>
      </c>
      <c r="AA43" s="374">
        <f t="shared" si="127"/>
        <v>0</v>
      </c>
      <c r="AB43" s="374">
        <f t="shared" si="127"/>
        <v>0</v>
      </c>
      <c r="AC43" s="374">
        <f t="shared" si="127"/>
        <v>0</v>
      </c>
      <c r="AD43" s="374">
        <f t="shared" si="127"/>
        <v>7.4099999999999993</v>
      </c>
      <c r="AE43" s="374">
        <f t="shared" si="127"/>
        <v>261.81</v>
      </c>
      <c r="AF43" s="301">
        <f t="shared" si="127"/>
        <v>91974422</v>
      </c>
      <c r="AG43" s="301">
        <f t="shared" si="127"/>
        <v>13812924</v>
      </c>
      <c r="AH43" s="301">
        <f t="shared" si="127"/>
        <v>0</v>
      </c>
      <c r="AI43" s="301">
        <f t="shared" si="127"/>
        <v>0</v>
      </c>
      <c r="AJ43" s="301">
        <f t="shared" si="127"/>
        <v>0</v>
      </c>
      <c r="AK43" s="301">
        <f t="shared" si="127"/>
        <v>0</v>
      </c>
      <c r="AL43" s="301">
        <f t="shared" si="127"/>
        <v>0</v>
      </c>
      <c r="AM43" s="301">
        <f t="shared" si="127"/>
        <v>0</v>
      </c>
      <c r="AN43" s="301">
        <f>SUM(AN44:AN62)</f>
        <v>805140</v>
      </c>
      <c r="AO43" s="301">
        <f t="shared" si="127"/>
        <v>5040200</v>
      </c>
      <c r="AP43" s="301">
        <f t="shared" si="127"/>
        <v>0</v>
      </c>
      <c r="AQ43" s="301">
        <f t="shared" si="127"/>
        <v>111632686</v>
      </c>
      <c r="AR43" s="301">
        <f t="shared" si="127"/>
        <v>0</v>
      </c>
      <c r="AS43" s="301">
        <f t="shared" si="127"/>
        <v>0</v>
      </c>
      <c r="AT43" s="301">
        <f t="shared" si="127"/>
        <v>0</v>
      </c>
      <c r="AU43" s="301">
        <f t="shared" si="127"/>
        <v>0</v>
      </c>
      <c r="AV43" s="301">
        <f t="shared" si="127"/>
        <v>111632686</v>
      </c>
      <c r="AW43" s="301">
        <f t="shared" si="127"/>
        <v>7888000</v>
      </c>
      <c r="AX43" s="301">
        <f t="shared" si="127"/>
        <v>1479000</v>
      </c>
      <c r="AY43" s="301">
        <f t="shared" si="127"/>
        <v>986000</v>
      </c>
      <c r="AZ43" s="301">
        <f t="shared" si="127"/>
        <v>10353000</v>
      </c>
      <c r="BA43" s="301">
        <f t="shared" si="127"/>
        <v>493000</v>
      </c>
      <c r="BB43" s="301">
        <f t="shared" si="127"/>
        <v>2530000</v>
      </c>
      <c r="BC43" s="301">
        <f t="shared" si="127"/>
        <v>0</v>
      </c>
      <c r="BD43" s="301">
        <f t="shared" si="127"/>
        <v>0</v>
      </c>
      <c r="BE43" s="301">
        <f t="shared" si="127"/>
        <v>13376000</v>
      </c>
      <c r="BF43" s="301">
        <f t="shared" si="127"/>
        <v>98256686</v>
      </c>
      <c r="BG43" s="301">
        <f t="shared" si="127"/>
        <v>0</v>
      </c>
      <c r="BH43" s="301"/>
      <c r="BI43" s="301">
        <f t="shared" si="127"/>
        <v>0</v>
      </c>
      <c r="BJ43" s="301">
        <f t="shared" si="127"/>
        <v>0</v>
      </c>
      <c r="BK43" s="301"/>
      <c r="BL43" s="301">
        <f t="shared" si="127"/>
        <v>0</v>
      </c>
      <c r="BM43" s="301">
        <f t="shared" si="127"/>
        <v>346000</v>
      </c>
      <c r="BN43" s="301">
        <f t="shared" si="127"/>
        <v>0</v>
      </c>
      <c r="BO43" s="301">
        <f t="shared" si="127"/>
        <v>0</v>
      </c>
      <c r="BP43" s="301">
        <f t="shared" si="127"/>
        <v>0</v>
      </c>
      <c r="BQ43" s="301">
        <f t="shared" si="127"/>
        <v>0</v>
      </c>
      <c r="BR43" s="301">
        <f t="shared" si="127"/>
        <v>0</v>
      </c>
      <c r="BS43" s="301">
        <f t="shared" si="127"/>
        <v>105787346</v>
      </c>
      <c r="BT43" s="301">
        <f t="shared" ref="BT43:CV43" si="128">SUM(BT44:BT62)</f>
        <v>12</v>
      </c>
      <c r="BU43" s="301">
        <f t="shared" si="128"/>
        <v>52800000</v>
      </c>
      <c r="BV43" s="301">
        <f t="shared" si="128"/>
        <v>209000000</v>
      </c>
      <c r="BW43" s="301">
        <f t="shared" si="128"/>
        <v>261800000</v>
      </c>
      <c r="BX43" s="301">
        <f t="shared" si="128"/>
        <v>-166365654</v>
      </c>
      <c r="BY43" s="301">
        <f t="shared" si="128"/>
        <v>0</v>
      </c>
      <c r="BZ43" s="301">
        <f t="shared" si="128"/>
        <v>0</v>
      </c>
      <c r="CA43" s="301">
        <f t="shared" si="128"/>
        <v>0</v>
      </c>
      <c r="CB43" s="301">
        <f t="shared" si="128"/>
        <v>0</v>
      </c>
      <c r="CC43" s="301">
        <f t="shared" si="128"/>
        <v>0</v>
      </c>
      <c r="CD43" s="301">
        <f t="shared" si="128"/>
        <v>0</v>
      </c>
      <c r="CE43" s="301">
        <f t="shared" si="128"/>
        <v>199600000</v>
      </c>
      <c r="CF43" s="301">
        <f t="shared" si="128"/>
        <v>9300000</v>
      </c>
      <c r="CG43" s="301">
        <f t="shared" si="128"/>
        <v>0</v>
      </c>
      <c r="CH43" s="301">
        <f t="shared" si="128"/>
        <v>0</v>
      </c>
      <c r="CI43" s="301">
        <f t="shared" si="128"/>
        <v>0</v>
      </c>
      <c r="CJ43" s="301">
        <f t="shared" si="128"/>
        <v>9300000</v>
      </c>
      <c r="CK43" s="301">
        <f t="shared" si="128"/>
        <v>208900000</v>
      </c>
      <c r="CL43" s="301">
        <f t="shared" si="128"/>
        <v>0</v>
      </c>
      <c r="CM43" s="301">
        <f t="shared" si="128"/>
        <v>199600000</v>
      </c>
      <c r="CN43" s="301">
        <f t="shared" si="128"/>
        <v>9300000</v>
      </c>
      <c r="CO43" s="301">
        <f t="shared" si="128"/>
        <v>0</v>
      </c>
      <c r="CP43" s="301">
        <f t="shared" si="128"/>
        <v>0</v>
      </c>
      <c r="CQ43" s="301">
        <f t="shared" si="128"/>
        <v>0</v>
      </c>
      <c r="CR43" s="301">
        <f t="shared" si="128"/>
        <v>9300000</v>
      </c>
      <c r="CS43" s="301">
        <f t="shared" si="128"/>
        <v>208900000</v>
      </c>
      <c r="CT43" s="301">
        <f t="shared" si="128"/>
        <v>0</v>
      </c>
      <c r="CU43" s="301">
        <f t="shared" si="128"/>
        <v>0</v>
      </c>
      <c r="CV43" s="301">
        <f t="shared" si="128"/>
        <v>0</v>
      </c>
      <c r="CW43" s="301"/>
    </row>
    <row r="44" spans="1:101" ht="34.35" customHeight="1">
      <c r="A44" s="155">
        <f>SUBTOTAL(3,$C$11:C44)</f>
        <v>26</v>
      </c>
      <c r="B44" s="365" t="s">
        <v>509</v>
      </c>
      <c r="C44" s="364" t="s">
        <v>510</v>
      </c>
      <c r="D44" s="156" t="s">
        <v>101</v>
      </c>
      <c r="E44" s="157" t="str">
        <f>IF(CL44&gt;=400000000,"A1",IF(CL44&gt;=300000000,"A2",IF(CL44&gt;=240000000,"A3",IF(CL44&gt;=180000000,"A4",IF(CL44&gt;=120000000,"A5",IF(CL44&gt;=80000000,"A6",IF(CL44&gt;=40000000,"A7",IF(CL44&gt;=25000000,"B1",IF(CL44&gt;=12000000,"B2","B3")))))))))</f>
        <v>B3</v>
      </c>
      <c r="F44" s="158">
        <v>42110</v>
      </c>
      <c r="G44" s="159">
        <v>8100000</v>
      </c>
      <c r="H44" s="159"/>
      <c r="I44" s="160">
        <f t="shared" ref="I44:I62" si="129">IF(G44&gt;0,CM44-G44,CM44-H44)</f>
        <v>13900000</v>
      </c>
      <c r="J44" s="160">
        <f t="shared" si="37"/>
        <v>1100000</v>
      </c>
      <c r="K44" s="161">
        <f t="shared" ref="K44:K62" si="130">SUM(I44:J44)</f>
        <v>15000000</v>
      </c>
      <c r="L44" s="161">
        <f t="shared" ref="L44:L62" si="131">IF(G44&gt;0,G44+K44,H44+K44)</f>
        <v>23100000</v>
      </c>
      <c r="M44" s="162">
        <f t="shared" si="6"/>
        <v>0.8</v>
      </c>
      <c r="N44" s="163">
        <f t="shared" si="40"/>
        <v>5670000</v>
      </c>
      <c r="O44" s="163">
        <v>0</v>
      </c>
      <c r="P44" s="406">
        <v>12.5</v>
      </c>
      <c r="Q44" s="406">
        <v>0</v>
      </c>
      <c r="R44" s="406">
        <v>0</v>
      </c>
      <c r="S44" s="406">
        <v>0</v>
      </c>
      <c r="T44" s="406"/>
      <c r="U44" s="406"/>
      <c r="V44" s="406"/>
      <c r="W44" s="406"/>
      <c r="X44" s="389"/>
      <c r="Y44" s="406"/>
      <c r="Z44" s="406"/>
      <c r="AA44" s="406"/>
      <c r="AB44" s="406"/>
      <c r="AC44" s="406"/>
      <c r="AD44" s="406">
        <v>0</v>
      </c>
      <c r="AE44" s="164">
        <f t="shared" ref="AE44:AE62" si="132">IF(OR(BL44="M1",BL44="M2",BL44="M3",BL44="M4"),P44+R44+S44+T44+U44,0)</f>
        <v>0</v>
      </c>
      <c r="AF44" s="166">
        <f t="shared" ref="AF44:AF62" si="133">ROUND(IF($P44=0,0,IF(OR($BJ44="lương tháng",$CE44&gt;=11000000),($L44/2-$L44/26*($CC$6-$P44))*$M44,$L44/26*$P44*$M44)),0)</f>
        <v>8884615</v>
      </c>
      <c r="AG44" s="166">
        <f t="shared" ref="AG44:AG62" si="134">ROUND(MAX((G44+I44)*M44/26*R44,(H44+I44)*M44/26*R44,G44/26*R44*150%,H44/26*R44*150%)*BK44,0)</f>
        <v>0</v>
      </c>
      <c r="AH44" s="166">
        <f t="shared" ref="AH44:AH62" si="135">ROUND(MAX((G44+I44)*M44/26*S44,(H44+I44)*M44/26*S44,G44/26*S44*200%,H44/26*S44*200%)*BK44,0)</f>
        <v>0</v>
      </c>
      <c r="AI44" s="166">
        <f t="shared" ref="AI44:AI62" si="136">ROUND(IF(BJ44="Lương tháng",L44/26*T44,MAX((G44+I44)/26*(T44+U44)*200%+G44/26*T44,(H44+I44)/26*(T44+U44)*200%+H44/26*T44,G44/26*(T44+U44)*300%+G44/26*T44,H44/26*(T44+U44)*300%+H44/26*T44)),0)</f>
        <v>0</v>
      </c>
      <c r="AJ44" s="166">
        <f t="shared" ref="AJ44:AJ62" si="137">ROUND(IF((P44+Q44)=0,0,IF(BJ44="Lương tháng",MAX((G44+I44)/26*V44,(H44+I44)/26*V44),MAX(G44/26*V44,H44/26*V44))),0)</f>
        <v>0</v>
      </c>
      <c r="AK44" s="166">
        <f t="shared" ref="AK44:AK62" si="138">ROUND(IF(G44&gt;0,G44/26*W44,H44/26*W44),0)</f>
        <v>0</v>
      </c>
      <c r="AL44" s="166">
        <f t="shared" ref="AL44:AL62" si="139">ROUND(N44/26*Y44+O44/26*Z44+MAX(G44/26*AA44,H44/26*AA44),0)</f>
        <v>0</v>
      </c>
      <c r="AM44" s="166">
        <f t="shared" ref="AM44:AM62" si="140">ROUND(IF(BJ44="Lương tháng",L44/26*AC44,L44/26*AC44+MAX((G44+I44)/26*AB44,(H44+I44)/26*AB44)),0)</f>
        <v>0</v>
      </c>
      <c r="AN44" s="166">
        <f t="shared" ref="AN44:AN62" si="141">ROUND(IF(BJ44="lương tháng",0,MAX((G44+I44)/26*AD44*30%,(H44+I44)/26*AD44*30%)*BK44),0)</f>
        <v>0</v>
      </c>
      <c r="AO44" s="167">
        <f t="shared" ref="AO44:AO62" si="142">ROUND(BM44*AE44,0)</f>
        <v>0</v>
      </c>
      <c r="AP44" s="166">
        <v>0</v>
      </c>
      <c r="AQ44" s="166">
        <f t="shared" ref="AQ44:AQ62" si="143">ROUND(SUM(AF44:AP44),0)</f>
        <v>8884615</v>
      </c>
      <c r="AR44" s="166"/>
      <c r="AS44" s="167"/>
      <c r="AT44" s="166"/>
      <c r="AU44" s="166"/>
      <c r="AV44" s="166">
        <f t="shared" ref="AV44:AV62" si="144">ROUND(SUM(AQ44:AT44)-AU44,0)</f>
        <v>8884615</v>
      </c>
      <c r="AW44" s="166">
        <f t="shared" ref="AW44:AW62" si="145">ROUND(IF($BH44=1,$G44*$AW$9,0),0)</f>
        <v>648000</v>
      </c>
      <c r="AX44" s="166">
        <f t="shared" si="16"/>
        <v>121500</v>
      </c>
      <c r="AY44" s="166">
        <f t="shared" si="17"/>
        <v>81000</v>
      </c>
      <c r="AZ44" s="166">
        <f t="shared" ref="AZ44:AZ62" si="146">SUM(AW44:AY44)</f>
        <v>850500</v>
      </c>
      <c r="BA44" s="166">
        <f t="shared" ref="BA44:BA62" si="147">ROUND(IF($BI44="1x",$G44*0.5%,0),0)</f>
        <v>40500</v>
      </c>
      <c r="BB44" s="166">
        <f t="shared" ref="BB44:BB62" si="148">IF(BN44="Xem lại",0,IF(CM44&lt;11000000,5000,IF(AND(CM44&gt;=11000000,CM44&lt;25000000),10000,IF(AND(CM44&gt;=25000000,CM44&lt;40000000),15000,IF(AND(CM44&gt;=40000000,CM44&lt;120000000),20000,IF(AND(CM44&gt;=120000000,CM44&lt;240000000),25000,30000)))))*$BB$9)</f>
        <v>220000</v>
      </c>
      <c r="BC44" s="166"/>
      <c r="BD44" s="166">
        <v>0</v>
      </c>
      <c r="BE44" s="166">
        <f t="shared" ref="BE44:BE62" si="149">ROUND(SUM(AZ44:BD44),0)</f>
        <v>1111000</v>
      </c>
      <c r="BF44" s="166">
        <f t="shared" ref="BF44:BF62" si="150">ROUND(IF(AV44&gt;BE44,AV44-BE44,0),0)</f>
        <v>7773615</v>
      </c>
      <c r="BG44" s="166">
        <f t="shared" si="22"/>
        <v>0</v>
      </c>
      <c r="BH44" s="166">
        <v>1</v>
      </c>
      <c r="BI44" s="369" t="s">
        <v>40</v>
      </c>
      <c r="BJ44" s="166" t="str">
        <f t="shared" si="23"/>
        <v>Lương tháng</v>
      </c>
      <c r="BK44" s="166">
        <f t="shared" si="24"/>
        <v>0</v>
      </c>
      <c r="BL44" s="166">
        <v>0</v>
      </c>
      <c r="BM44" s="166">
        <f t="shared" si="25"/>
        <v>0</v>
      </c>
      <c r="BN44" s="166" t="str">
        <f t="shared" si="26"/>
        <v>Trừ tiền</v>
      </c>
      <c r="BO44" s="410"/>
      <c r="BP44" s="166"/>
      <c r="BQ44" s="144"/>
      <c r="BR44" s="144"/>
      <c r="BS44" s="161">
        <f t="shared" si="27"/>
        <v>8884615</v>
      </c>
      <c r="BT44" s="159">
        <v>1</v>
      </c>
      <c r="BU44" s="166">
        <f t="shared" ref="BU44:BU62" si="151">BT44*4400000</f>
        <v>4400000</v>
      </c>
      <c r="BV44" s="166">
        <v>11000000</v>
      </c>
      <c r="BW44" s="166">
        <f t="shared" ref="BW44:BW62" si="152">BU44+BV44</f>
        <v>15400000</v>
      </c>
      <c r="BX44" s="166">
        <f t="shared" ref="BX44:BX62" si="153">BS44-SUM(CC44:CD44)-CB44-AZ44-BW44</f>
        <v>-7365885</v>
      </c>
      <c r="BY44" s="166"/>
      <c r="BZ44" s="166"/>
      <c r="CA44" s="171"/>
      <c r="CB44" s="166"/>
      <c r="CC44" s="166"/>
      <c r="CD44" s="166"/>
      <c r="CE44" s="413">
        <v>22000000</v>
      </c>
      <c r="CF44" s="413">
        <f>CE44*5%</f>
        <v>1100000</v>
      </c>
      <c r="CG44" s="413">
        <v>0</v>
      </c>
      <c r="CH44" s="413">
        <v>0</v>
      </c>
      <c r="CI44" s="413"/>
      <c r="CJ44" s="369">
        <f>SUM(CF44:CI44)</f>
        <v>1100000</v>
      </c>
      <c r="CK44" s="369">
        <f>CE44+CJ44</f>
        <v>23100000</v>
      </c>
      <c r="CL44" s="414"/>
      <c r="CM44" s="413">
        <f>CE44</f>
        <v>22000000</v>
      </c>
      <c r="CN44" s="413">
        <f>CF44</f>
        <v>1100000</v>
      </c>
      <c r="CO44" s="369">
        <f>CG44</f>
        <v>0</v>
      </c>
      <c r="CP44" s="369">
        <f>CH44</f>
        <v>0</v>
      </c>
      <c r="CQ44" s="369">
        <f>CI44</f>
        <v>0</v>
      </c>
      <c r="CR44" s="369">
        <f>SUM(CN44:CQ44)</f>
        <v>1100000</v>
      </c>
      <c r="CS44" s="369">
        <f>CM44+CR44</f>
        <v>23100000</v>
      </c>
      <c r="CT44" s="173" t="s">
        <v>1641</v>
      </c>
      <c r="CU44" s="173" t="s">
        <v>2229</v>
      </c>
      <c r="CV44" s="450" t="s">
        <v>1640</v>
      </c>
      <c r="CW44" s="173" t="s">
        <v>2249</v>
      </c>
    </row>
    <row r="45" spans="1:101" ht="34.35" customHeight="1">
      <c r="A45" s="155">
        <f>SUBTOTAL(3,$C$11:C45)</f>
        <v>27</v>
      </c>
      <c r="B45" s="143" t="s">
        <v>572</v>
      </c>
      <c r="C45" s="144" t="s">
        <v>573</v>
      </c>
      <c r="D45" s="156" t="s">
        <v>101</v>
      </c>
      <c r="E45" s="157" t="str">
        <f t="shared" ref="E45:E62" si="154">IF(CL45&gt;=400000000,"A1",IF(CL45&gt;=300000000,"A2",IF(CL45&gt;=240000000,"A3",IF(CL45&gt;=180000000,"A4",IF(CL45&gt;=120000000,"A5",IF(CL45&gt;=80000000,"A6",IF(CL45&gt;=40000000,"A7",IF(CL45&gt;=25000000,"B1",IF(CL45&gt;=12000000,"B2","B3")))))))))</f>
        <v>B3</v>
      </c>
      <c r="F45" s="158">
        <v>39510</v>
      </c>
      <c r="G45" s="159">
        <v>6990000</v>
      </c>
      <c r="H45" s="159"/>
      <c r="I45" s="160">
        <f t="shared" si="129"/>
        <v>10010000</v>
      </c>
      <c r="J45" s="160">
        <f t="shared" si="37"/>
        <v>1700000</v>
      </c>
      <c r="K45" s="161">
        <f t="shared" si="130"/>
        <v>11710000</v>
      </c>
      <c r="L45" s="161">
        <f t="shared" si="131"/>
        <v>18700000</v>
      </c>
      <c r="M45" s="162">
        <f t="shared" si="6"/>
        <v>0.8</v>
      </c>
      <c r="N45" s="163">
        <f t="shared" si="40"/>
        <v>4893000</v>
      </c>
      <c r="O45" s="163">
        <v>0</v>
      </c>
      <c r="P45" s="406">
        <v>13</v>
      </c>
      <c r="Q45" s="406">
        <v>0</v>
      </c>
      <c r="R45" s="406">
        <v>1</v>
      </c>
      <c r="S45" s="406">
        <v>0</v>
      </c>
      <c r="T45" s="406"/>
      <c r="U45" s="406"/>
      <c r="V45" s="406"/>
      <c r="W45" s="406"/>
      <c r="X45" s="389"/>
      <c r="Y45" s="406"/>
      <c r="Z45" s="406"/>
      <c r="AA45" s="406"/>
      <c r="AB45" s="406"/>
      <c r="AC45" s="406"/>
      <c r="AD45" s="406">
        <v>0</v>
      </c>
      <c r="AE45" s="164">
        <f t="shared" si="132"/>
        <v>14</v>
      </c>
      <c r="AF45" s="166">
        <f t="shared" si="133"/>
        <v>7480000</v>
      </c>
      <c r="AG45" s="166">
        <f t="shared" si="134"/>
        <v>523077</v>
      </c>
      <c r="AH45" s="166">
        <f t="shared" si="135"/>
        <v>0</v>
      </c>
      <c r="AI45" s="166">
        <f t="shared" si="136"/>
        <v>0</v>
      </c>
      <c r="AJ45" s="166">
        <f t="shared" si="137"/>
        <v>0</v>
      </c>
      <c r="AK45" s="166">
        <f t="shared" si="138"/>
        <v>0</v>
      </c>
      <c r="AL45" s="166">
        <f t="shared" si="139"/>
        <v>0</v>
      </c>
      <c r="AM45" s="166">
        <f t="shared" si="140"/>
        <v>0</v>
      </c>
      <c r="AN45" s="166">
        <f t="shared" si="141"/>
        <v>0</v>
      </c>
      <c r="AO45" s="167">
        <f t="shared" si="142"/>
        <v>182000</v>
      </c>
      <c r="AP45" s="166">
        <v>0</v>
      </c>
      <c r="AQ45" s="166">
        <f t="shared" si="143"/>
        <v>8185077</v>
      </c>
      <c r="AR45" s="166"/>
      <c r="AS45" s="167"/>
      <c r="AT45" s="166"/>
      <c r="AU45" s="166"/>
      <c r="AV45" s="166">
        <f t="shared" si="144"/>
        <v>8185077</v>
      </c>
      <c r="AW45" s="166">
        <f t="shared" si="145"/>
        <v>559200</v>
      </c>
      <c r="AX45" s="166">
        <f t="shared" si="16"/>
        <v>104850</v>
      </c>
      <c r="AY45" s="166">
        <f t="shared" si="17"/>
        <v>69900</v>
      </c>
      <c r="AZ45" s="166">
        <f t="shared" si="146"/>
        <v>733950</v>
      </c>
      <c r="BA45" s="166">
        <f t="shared" si="147"/>
        <v>34950</v>
      </c>
      <c r="BB45" s="166">
        <f t="shared" si="148"/>
        <v>220000</v>
      </c>
      <c r="BC45" s="166"/>
      <c r="BD45" s="166">
        <v>0</v>
      </c>
      <c r="BE45" s="166">
        <f t="shared" si="149"/>
        <v>988900</v>
      </c>
      <c r="BF45" s="166">
        <f t="shared" si="150"/>
        <v>7196177</v>
      </c>
      <c r="BG45" s="166">
        <f t="shared" si="22"/>
        <v>0</v>
      </c>
      <c r="BH45" s="166">
        <v>1</v>
      </c>
      <c r="BI45" s="369" t="s">
        <v>40</v>
      </c>
      <c r="BJ45" s="166">
        <f t="shared" si="23"/>
        <v>0</v>
      </c>
      <c r="BK45" s="166">
        <f t="shared" si="24"/>
        <v>1</v>
      </c>
      <c r="BL45" s="161" t="s">
        <v>1144</v>
      </c>
      <c r="BM45" s="166">
        <f t="shared" si="25"/>
        <v>13000</v>
      </c>
      <c r="BN45" s="166" t="str">
        <f t="shared" si="26"/>
        <v>Trừ tiền</v>
      </c>
      <c r="BO45" s="410"/>
      <c r="BP45" s="166"/>
      <c r="BQ45" s="144"/>
      <c r="BR45" s="144"/>
      <c r="BS45" s="161">
        <f t="shared" si="27"/>
        <v>8003077</v>
      </c>
      <c r="BT45" s="159">
        <v>3</v>
      </c>
      <c r="BU45" s="166">
        <f t="shared" si="151"/>
        <v>13200000</v>
      </c>
      <c r="BV45" s="166">
        <v>11000000</v>
      </c>
      <c r="BW45" s="166">
        <f t="shared" si="152"/>
        <v>24200000</v>
      </c>
      <c r="BX45" s="166">
        <f t="shared" si="153"/>
        <v>-16930873</v>
      </c>
      <c r="BY45" s="166"/>
      <c r="BZ45" s="166"/>
      <c r="CA45" s="171"/>
      <c r="CB45" s="166"/>
      <c r="CC45" s="166"/>
      <c r="CD45" s="166"/>
      <c r="CE45" s="413">
        <v>17000000</v>
      </c>
      <c r="CF45" s="413">
        <f>CE45*10%</f>
        <v>1700000</v>
      </c>
      <c r="CG45" s="413">
        <v>0</v>
      </c>
      <c r="CH45" s="413">
        <v>0</v>
      </c>
      <c r="CI45" s="413"/>
      <c r="CJ45" s="369">
        <f t="shared" ref="CJ45:CJ62" si="155">SUM(CF45:CI45)</f>
        <v>1700000</v>
      </c>
      <c r="CK45" s="369">
        <f t="shared" ref="CK45:CK62" si="156">CE45+CJ45</f>
        <v>18700000</v>
      </c>
      <c r="CL45" s="414"/>
      <c r="CM45" s="413">
        <f t="shared" ref="CM45:CQ61" si="157">CE45</f>
        <v>17000000</v>
      </c>
      <c r="CN45" s="413">
        <f t="shared" si="157"/>
        <v>1700000</v>
      </c>
      <c r="CO45" s="369">
        <f t="shared" si="157"/>
        <v>0</v>
      </c>
      <c r="CP45" s="369">
        <f t="shared" si="157"/>
        <v>0</v>
      </c>
      <c r="CQ45" s="369">
        <f t="shared" si="157"/>
        <v>0</v>
      </c>
      <c r="CR45" s="369">
        <f t="shared" ref="CR45:CR62" si="158">SUM(CN45:CQ45)</f>
        <v>1700000</v>
      </c>
      <c r="CS45" s="369">
        <f t="shared" ref="CS45:CS62" si="159">CM45+CR45</f>
        <v>18700000</v>
      </c>
      <c r="CT45" s="173" t="s">
        <v>1158</v>
      </c>
      <c r="CU45" s="173" t="s">
        <v>2229</v>
      </c>
      <c r="CV45" s="450" t="s">
        <v>1159</v>
      </c>
      <c r="CW45" s="173" t="s">
        <v>2249</v>
      </c>
    </row>
    <row r="46" spans="1:101" ht="34.35" customHeight="1">
      <c r="A46" s="155">
        <f>SUBTOTAL(3,$C$11:C46)</f>
        <v>28</v>
      </c>
      <c r="B46" s="143" t="s">
        <v>575</v>
      </c>
      <c r="C46" s="144" t="s">
        <v>576</v>
      </c>
      <c r="D46" s="156" t="s">
        <v>101</v>
      </c>
      <c r="E46" s="157" t="str">
        <f t="shared" si="154"/>
        <v>B3</v>
      </c>
      <c r="F46" s="158">
        <v>38616</v>
      </c>
      <c r="G46" s="159">
        <v>5980000</v>
      </c>
      <c r="H46" s="159"/>
      <c r="I46" s="160">
        <f t="shared" si="129"/>
        <v>5520000</v>
      </c>
      <c r="J46" s="160">
        <f t="shared" si="37"/>
        <v>1150000</v>
      </c>
      <c r="K46" s="161">
        <f t="shared" si="130"/>
        <v>6670000</v>
      </c>
      <c r="L46" s="161">
        <f t="shared" si="131"/>
        <v>12650000</v>
      </c>
      <c r="M46" s="162">
        <f t="shared" si="6"/>
        <v>0.8</v>
      </c>
      <c r="N46" s="163">
        <f t="shared" si="40"/>
        <v>4186000</v>
      </c>
      <c r="O46" s="163">
        <v>0</v>
      </c>
      <c r="P46" s="406">
        <v>13</v>
      </c>
      <c r="Q46" s="406">
        <v>0</v>
      </c>
      <c r="R46" s="406">
        <v>3.21</v>
      </c>
      <c r="S46" s="406">
        <v>0</v>
      </c>
      <c r="T46" s="406"/>
      <c r="U46" s="406"/>
      <c r="V46" s="406"/>
      <c r="W46" s="406"/>
      <c r="X46" s="389"/>
      <c r="Y46" s="406"/>
      <c r="Z46" s="406"/>
      <c r="AA46" s="406"/>
      <c r="AB46" s="406"/>
      <c r="AC46" s="406"/>
      <c r="AD46" s="406">
        <v>1</v>
      </c>
      <c r="AE46" s="164">
        <f t="shared" si="132"/>
        <v>16.21</v>
      </c>
      <c r="AF46" s="166">
        <f t="shared" si="133"/>
        <v>5060000</v>
      </c>
      <c r="AG46" s="166">
        <f t="shared" si="134"/>
        <v>1135846</v>
      </c>
      <c r="AH46" s="166">
        <f t="shared" si="135"/>
        <v>0</v>
      </c>
      <c r="AI46" s="166">
        <f t="shared" si="136"/>
        <v>0</v>
      </c>
      <c r="AJ46" s="166">
        <f t="shared" si="137"/>
        <v>0</v>
      </c>
      <c r="AK46" s="166">
        <f t="shared" si="138"/>
        <v>0</v>
      </c>
      <c r="AL46" s="166">
        <f t="shared" si="139"/>
        <v>0</v>
      </c>
      <c r="AM46" s="166">
        <f t="shared" si="140"/>
        <v>0</v>
      </c>
      <c r="AN46" s="166">
        <f t="shared" si="141"/>
        <v>132692</v>
      </c>
      <c r="AO46" s="167">
        <f t="shared" si="142"/>
        <v>324200</v>
      </c>
      <c r="AP46" s="166">
        <v>0</v>
      </c>
      <c r="AQ46" s="166">
        <f t="shared" si="143"/>
        <v>6652738</v>
      </c>
      <c r="AR46" s="166">
        <v>0</v>
      </c>
      <c r="AS46" s="167"/>
      <c r="AT46" s="166"/>
      <c r="AU46" s="166"/>
      <c r="AV46" s="166">
        <f t="shared" si="144"/>
        <v>6652738</v>
      </c>
      <c r="AW46" s="166">
        <f t="shared" si="145"/>
        <v>478400</v>
      </c>
      <c r="AX46" s="166">
        <f t="shared" si="16"/>
        <v>89700</v>
      </c>
      <c r="AY46" s="166">
        <f t="shared" si="17"/>
        <v>59800</v>
      </c>
      <c r="AZ46" s="166">
        <f t="shared" si="146"/>
        <v>627900</v>
      </c>
      <c r="BA46" s="166">
        <f t="shared" si="147"/>
        <v>29900</v>
      </c>
      <c r="BB46" s="166">
        <f t="shared" si="148"/>
        <v>220000</v>
      </c>
      <c r="BC46" s="166"/>
      <c r="BD46" s="166">
        <v>0</v>
      </c>
      <c r="BE46" s="166">
        <f t="shared" si="149"/>
        <v>877800</v>
      </c>
      <c r="BF46" s="166">
        <f t="shared" si="150"/>
        <v>5774938</v>
      </c>
      <c r="BG46" s="166">
        <f t="shared" si="22"/>
        <v>0</v>
      </c>
      <c r="BH46" s="166">
        <v>1</v>
      </c>
      <c r="BI46" s="369" t="s">
        <v>40</v>
      </c>
      <c r="BJ46" s="166">
        <f t="shared" si="23"/>
        <v>0</v>
      </c>
      <c r="BK46" s="166">
        <f t="shared" si="24"/>
        <v>1</v>
      </c>
      <c r="BL46" s="161" t="s">
        <v>1160</v>
      </c>
      <c r="BM46" s="166">
        <f t="shared" si="25"/>
        <v>20000</v>
      </c>
      <c r="BN46" s="166" t="str">
        <f t="shared" si="26"/>
        <v>Trừ tiền</v>
      </c>
      <c r="BO46" s="410"/>
      <c r="BP46" s="166"/>
      <c r="BQ46" s="144"/>
      <c r="BR46" s="144"/>
      <c r="BS46" s="161">
        <f t="shared" si="27"/>
        <v>6195846</v>
      </c>
      <c r="BT46" s="159">
        <v>2</v>
      </c>
      <c r="BU46" s="166">
        <f t="shared" si="151"/>
        <v>8800000</v>
      </c>
      <c r="BV46" s="166">
        <v>11000000</v>
      </c>
      <c r="BW46" s="166">
        <f t="shared" si="152"/>
        <v>19800000</v>
      </c>
      <c r="BX46" s="166">
        <f t="shared" si="153"/>
        <v>-14232054</v>
      </c>
      <c r="BY46" s="166"/>
      <c r="BZ46" s="166"/>
      <c r="CA46" s="171"/>
      <c r="CB46" s="166"/>
      <c r="CC46" s="166"/>
      <c r="CD46" s="166"/>
      <c r="CE46" s="413">
        <v>11500000</v>
      </c>
      <c r="CF46" s="413">
        <f>CE46*10%</f>
        <v>1150000</v>
      </c>
      <c r="CG46" s="413">
        <v>0</v>
      </c>
      <c r="CH46" s="413">
        <v>0</v>
      </c>
      <c r="CI46" s="413"/>
      <c r="CJ46" s="369">
        <f t="shared" si="155"/>
        <v>1150000</v>
      </c>
      <c r="CK46" s="369">
        <f t="shared" si="156"/>
        <v>12650000</v>
      </c>
      <c r="CL46" s="414"/>
      <c r="CM46" s="413">
        <f t="shared" si="157"/>
        <v>11500000</v>
      </c>
      <c r="CN46" s="413">
        <f t="shared" si="157"/>
        <v>1150000</v>
      </c>
      <c r="CO46" s="369">
        <f t="shared" si="157"/>
        <v>0</v>
      </c>
      <c r="CP46" s="369">
        <f t="shared" si="157"/>
        <v>0</v>
      </c>
      <c r="CQ46" s="369">
        <f t="shared" si="157"/>
        <v>0</v>
      </c>
      <c r="CR46" s="369">
        <f t="shared" si="158"/>
        <v>1150000</v>
      </c>
      <c r="CS46" s="369">
        <f t="shared" si="159"/>
        <v>12650000</v>
      </c>
      <c r="CT46" s="173" t="s">
        <v>1161</v>
      </c>
      <c r="CU46" s="173" t="s">
        <v>2229</v>
      </c>
      <c r="CV46" s="450" t="s">
        <v>1162</v>
      </c>
      <c r="CW46" s="173" t="s">
        <v>2249</v>
      </c>
    </row>
    <row r="47" spans="1:101" ht="34.35" customHeight="1">
      <c r="A47" s="155">
        <f>SUBTOTAL(3,$C$11:C47)</f>
        <v>29</v>
      </c>
      <c r="B47" s="143" t="s">
        <v>532</v>
      </c>
      <c r="C47" s="144" t="s">
        <v>533</v>
      </c>
      <c r="D47" s="156" t="s">
        <v>101</v>
      </c>
      <c r="E47" s="157" t="str">
        <f>IF(CL47&gt;=400000000,"A1",IF(CL47&gt;=300000000,"A2",IF(CL47&gt;=240000000,"A3",IF(CL47&gt;=180000000,"A4",IF(CL47&gt;=120000000,"A5",IF(CL47&gt;=80000000,"A6",IF(CL47&gt;=40000000,"A7",IF(CL47&gt;=25000000,"B1",IF(CL47&gt;=12000000,"B2","B3")))))))))</f>
        <v>B3</v>
      </c>
      <c r="F47" s="158">
        <v>42110</v>
      </c>
      <c r="G47" s="159">
        <v>4750000</v>
      </c>
      <c r="H47" s="159"/>
      <c r="I47" s="160">
        <f t="shared" si="129"/>
        <v>4750000</v>
      </c>
      <c r="J47" s="160">
        <f t="shared" si="37"/>
        <v>950000</v>
      </c>
      <c r="K47" s="161">
        <f t="shared" si="130"/>
        <v>5700000</v>
      </c>
      <c r="L47" s="161">
        <f t="shared" si="131"/>
        <v>10450000</v>
      </c>
      <c r="M47" s="162">
        <f t="shared" si="6"/>
        <v>1</v>
      </c>
      <c r="N47" s="163">
        <f t="shared" si="40"/>
        <v>3640000</v>
      </c>
      <c r="O47" s="163">
        <v>0</v>
      </c>
      <c r="P47" s="406">
        <v>13</v>
      </c>
      <c r="Q47" s="406">
        <v>0</v>
      </c>
      <c r="R47" s="406">
        <v>1</v>
      </c>
      <c r="S47" s="406">
        <v>0</v>
      </c>
      <c r="T47" s="406"/>
      <c r="U47" s="406"/>
      <c r="V47" s="406"/>
      <c r="W47" s="406"/>
      <c r="X47" s="389"/>
      <c r="Y47" s="406"/>
      <c r="Z47" s="406"/>
      <c r="AA47" s="406"/>
      <c r="AB47" s="406"/>
      <c r="AC47" s="406"/>
      <c r="AD47" s="406">
        <v>0</v>
      </c>
      <c r="AE47" s="164">
        <f t="shared" si="132"/>
        <v>14</v>
      </c>
      <c r="AF47" s="166">
        <f t="shared" si="133"/>
        <v>5225000</v>
      </c>
      <c r="AG47" s="166">
        <f t="shared" si="134"/>
        <v>365385</v>
      </c>
      <c r="AH47" s="166">
        <f t="shared" si="135"/>
        <v>0</v>
      </c>
      <c r="AI47" s="166">
        <f t="shared" si="136"/>
        <v>0</v>
      </c>
      <c r="AJ47" s="166">
        <f t="shared" si="137"/>
        <v>0</v>
      </c>
      <c r="AK47" s="166">
        <f t="shared" si="138"/>
        <v>0</v>
      </c>
      <c r="AL47" s="166">
        <f t="shared" si="139"/>
        <v>0</v>
      </c>
      <c r="AM47" s="166">
        <f t="shared" si="140"/>
        <v>0</v>
      </c>
      <c r="AN47" s="166">
        <f t="shared" si="141"/>
        <v>0</v>
      </c>
      <c r="AO47" s="167">
        <f t="shared" si="142"/>
        <v>182000</v>
      </c>
      <c r="AP47" s="166">
        <v>0</v>
      </c>
      <c r="AQ47" s="166">
        <f t="shared" si="143"/>
        <v>5772385</v>
      </c>
      <c r="AR47" s="166">
        <v>0</v>
      </c>
      <c r="AS47" s="167"/>
      <c r="AT47" s="166"/>
      <c r="AU47" s="166"/>
      <c r="AV47" s="166">
        <f t="shared" si="144"/>
        <v>5772385</v>
      </c>
      <c r="AW47" s="166">
        <f t="shared" si="145"/>
        <v>380000</v>
      </c>
      <c r="AX47" s="166">
        <f t="shared" si="16"/>
        <v>71250</v>
      </c>
      <c r="AY47" s="166">
        <f t="shared" si="17"/>
        <v>47500</v>
      </c>
      <c r="AZ47" s="166">
        <f t="shared" si="146"/>
        <v>498750</v>
      </c>
      <c r="BA47" s="166">
        <f t="shared" si="147"/>
        <v>23750</v>
      </c>
      <c r="BB47" s="166">
        <f t="shared" si="148"/>
        <v>110000</v>
      </c>
      <c r="BC47" s="166"/>
      <c r="BD47" s="166">
        <v>0</v>
      </c>
      <c r="BE47" s="166">
        <f t="shared" si="149"/>
        <v>632500</v>
      </c>
      <c r="BF47" s="166">
        <f t="shared" si="150"/>
        <v>5139885</v>
      </c>
      <c r="BG47" s="166">
        <f t="shared" si="22"/>
        <v>0</v>
      </c>
      <c r="BH47" s="166">
        <v>1</v>
      </c>
      <c r="BI47" s="369" t="s">
        <v>40</v>
      </c>
      <c r="BJ47" s="166">
        <f t="shared" si="23"/>
        <v>0</v>
      </c>
      <c r="BK47" s="166">
        <f t="shared" si="24"/>
        <v>1</v>
      </c>
      <c r="BL47" s="161" t="s">
        <v>1144</v>
      </c>
      <c r="BM47" s="166">
        <f t="shared" si="25"/>
        <v>13000</v>
      </c>
      <c r="BN47" s="166" t="str">
        <f t="shared" si="26"/>
        <v>Trừ tiền</v>
      </c>
      <c r="BO47" s="410"/>
      <c r="BP47" s="166"/>
      <c r="BQ47" s="144"/>
      <c r="BR47" s="144"/>
      <c r="BS47" s="161">
        <f t="shared" si="27"/>
        <v>5590385</v>
      </c>
      <c r="BT47" s="159">
        <v>2</v>
      </c>
      <c r="BU47" s="166">
        <f t="shared" si="151"/>
        <v>8800000</v>
      </c>
      <c r="BV47" s="166">
        <v>11000000</v>
      </c>
      <c r="BW47" s="166">
        <f t="shared" si="152"/>
        <v>19800000</v>
      </c>
      <c r="BX47" s="166">
        <f t="shared" si="153"/>
        <v>-14708365</v>
      </c>
      <c r="BY47" s="166"/>
      <c r="BZ47" s="166"/>
      <c r="CA47" s="171"/>
      <c r="CB47" s="166"/>
      <c r="CC47" s="166"/>
      <c r="CD47" s="166"/>
      <c r="CE47" s="413">
        <v>9500000</v>
      </c>
      <c r="CF47" s="413">
        <f>CE47*10%</f>
        <v>950000</v>
      </c>
      <c r="CG47" s="413">
        <v>0</v>
      </c>
      <c r="CH47" s="413">
        <v>0</v>
      </c>
      <c r="CI47" s="413"/>
      <c r="CJ47" s="369">
        <f t="shared" si="155"/>
        <v>950000</v>
      </c>
      <c r="CK47" s="369">
        <f t="shared" si="156"/>
        <v>10450000</v>
      </c>
      <c r="CL47" s="414"/>
      <c r="CM47" s="413">
        <f t="shared" si="157"/>
        <v>9500000</v>
      </c>
      <c r="CN47" s="413">
        <f t="shared" si="157"/>
        <v>950000</v>
      </c>
      <c r="CO47" s="369">
        <f t="shared" si="157"/>
        <v>0</v>
      </c>
      <c r="CP47" s="369">
        <f t="shared" si="157"/>
        <v>0</v>
      </c>
      <c r="CQ47" s="369">
        <f t="shared" si="157"/>
        <v>0</v>
      </c>
      <c r="CR47" s="369">
        <f t="shared" si="158"/>
        <v>950000</v>
      </c>
      <c r="CS47" s="369">
        <f t="shared" si="159"/>
        <v>10450000</v>
      </c>
      <c r="CT47" s="173" t="s">
        <v>1416</v>
      </c>
      <c r="CU47" s="173" t="s">
        <v>2229</v>
      </c>
      <c r="CV47" s="450" t="s">
        <v>1155</v>
      </c>
      <c r="CW47" s="173" t="s">
        <v>2249</v>
      </c>
    </row>
    <row r="48" spans="1:101" ht="34.35" customHeight="1">
      <c r="A48" s="155">
        <f>SUBTOTAL(3,$C$11:C48)</f>
        <v>30</v>
      </c>
      <c r="B48" s="143" t="s">
        <v>579</v>
      </c>
      <c r="C48" s="144" t="s">
        <v>580</v>
      </c>
      <c r="D48" s="156" t="s">
        <v>101</v>
      </c>
      <c r="E48" s="157" t="str">
        <f t="shared" si="154"/>
        <v>B3</v>
      </c>
      <c r="F48" s="158">
        <v>44552</v>
      </c>
      <c r="G48" s="159">
        <v>4520000</v>
      </c>
      <c r="H48" s="159"/>
      <c r="I48" s="160">
        <f t="shared" si="129"/>
        <v>4180000</v>
      </c>
      <c r="J48" s="160">
        <f t="shared" si="37"/>
        <v>0</v>
      </c>
      <c r="K48" s="161">
        <f t="shared" si="130"/>
        <v>4180000</v>
      </c>
      <c r="L48" s="161">
        <f t="shared" si="131"/>
        <v>8700000</v>
      </c>
      <c r="M48" s="162">
        <f t="shared" si="6"/>
        <v>1</v>
      </c>
      <c r="N48" s="163">
        <f t="shared" si="40"/>
        <v>3640000</v>
      </c>
      <c r="O48" s="163">
        <v>0</v>
      </c>
      <c r="P48" s="406">
        <v>4.5</v>
      </c>
      <c r="Q48" s="406">
        <v>0</v>
      </c>
      <c r="R48" s="406">
        <v>0</v>
      </c>
      <c r="S48" s="406">
        <v>0</v>
      </c>
      <c r="T48" s="406"/>
      <c r="U48" s="406"/>
      <c r="V48" s="406"/>
      <c r="W48" s="406"/>
      <c r="X48" s="389"/>
      <c r="Y48" s="406"/>
      <c r="Z48" s="406"/>
      <c r="AA48" s="406"/>
      <c r="AB48" s="406"/>
      <c r="AC48" s="406"/>
      <c r="AD48" s="406">
        <v>0</v>
      </c>
      <c r="AE48" s="164">
        <f t="shared" si="132"/>
        <v>4.5</v>
      </c>
      <c r="AF48" s="166">
        <f t="shared" si="133"/>
        <v>1505769</v>
      </c>
      <c r="AG48" s="166">
        <f t="shared" si="134"/>
        <v>0</v>
      </c>
      <c r="AH48" s="166">
        <f t="shared" si="135"/>
        <v>0</v>
      </c>
      <c r="AI48" s="166">
        <f t="shared" si="136"/>
        <v>0</v>
      </c>
      <c r="AJ48" s="166">
        <f t="shared" si="137"/>
        <v>0</v>
      </c>
      <c r="AK48" s="166">
        <f t="shared" si="138"/>
        <v>0</v>
      </c>
      <c r="AL48" s="166">
        <f t="shared" si="139"/>
        <v>0</v>
      </c>
      <c r="AM48" s="166">
        <f t="shared" si="140"/>
        <v>0</v>
      </c>
      <c r="AN48" s="166">
        <f t="shared" si="141"/>
        <v>0</v>
      </c>
      <c r="AO48" s="167">
        <f t="shared" si="142"/>
        <v>90000</v>
      </c>
      <c r="AP48" s="166">
        <v>0</v>
      </c>
      <c r="AQ48" s="166">
        <f t="shared" si="143"/>
        <v>1595769</v>
      </c>
      <c r="AR48" s="166"/>
      <c r="AS48" s="167"/>
      <c r="AT48" s="166"/>
      <c r="AU48" s="166"/>
      <c r="AV48" s="166">
        <f t="shared" si="144"/>
        <v>1595769</v>
      </c>
      <c r="AW48" s="166">
        <f t="shared" si="145"/>
        <v>361600</v>
      </c>
      <c r="AX48" s="166">
        <f t="shared" si="16"/>
        <v>67800</v>
      </c>
      <c r="AY48" s="166">
        <f t="shared" si="17"/>
        <v>45200</v>
      </c>
      <c r="AZ48" s="166">
        <f t="shared" si="146"/>
        <v>474600</v>
      </c>
      <c r="BA48" s="166">
        <f t="shared" si="147"/>
        <v>22600</v>
      </c>
      <c r="BB48" s="166">
        <f t="shared" si="148"/>
        <v>110000</v>
      </c>
      <c r="BC48" s="166"/>
      <c r="BD48" s="166">
        <v>0</v>
      </c>
      <c r="BE48" s="166">
        <f t="shared" si="149"/>
        <v>607200</v>
      </c>
      <c r="BF48" s="166">
        <f t="shared" si="150"/>
        <v>988569</v>
      </c>
      <c r="BG48" s="166">
        <f t="shared" si="22"/>
        <v>0</v>
      </c>
      <c r="BH48" s="166">
        <v>1</v>
      </c>
      <c r="BI48" s="369" t="s">
        <v>40</v>
      </c>
      <c r="BJ48" s="166">
        <f t="shared" si="23"/>
        <v>0</v>
      </c>
      <c r="BK48" s="166">
        <f t="shared" si="24"/>
        <v>1</v>
      </c>
      <c r="BL48" s="161" t="s">
        <v>1160</v>
      </c>
      <c r="BM48" s="166">
        <f t="shared" si="25"/>
        <v>20000</v>
      </c>
      <c r="BN48" s="166" t="s">
        <v>2417</v>
      </c>
      <c r="BO48" s="410"/>
      <c r="BP48" s="166"/>
      <c r="BQ48" s="144"/>
      <c r="BR48" s="144"/>
      <c r="BS48" s="161">
        <f t="shared" si="27"/>
        <v>1505769</v>
      </c>
      <c r="BT48" s="159">
        <v>0</v>
      </c>
      <c r="BU48" s="166">
        <f t="shared" si="151"/>
        <v>0</v>
      </c>
      <c r="BV48" s="166">
        <v>11000000</v>
      </c>
      <c r="BW48" s="166">
        <f t="shared" si="152"/>
        <v>11000000</v>
      </c>
      <c r="BX48" s="166">
        <f t="shared" si="153"/>
        <v>-9968831</v>
      </c>
      <c r="BY48" s="166"/>
      <c r="BZ48" s="166"/>
      <c r="CA48" s="171"/>
      <c r="CB48" s="166"/>
      <c r="CC48" s="166"/>
      <c r="CD48" s="166"/>
      <c r="CE48" s="413">
        <v>8700000</v>
      </c>
      <c r="CF48" s="413">
        <v>0</v>
      </c>
      <c r="CG48" s="413">
        <v>0</v>
      </c>
      <c r="CH48" s="413">
        <v>0</v>
      </c>
      <c r="CI48" s="413"/>
      <c r="CJ48" s="369">
        <f t="shared" si="155"/>
        <v>0</v>
      </c>
      <c r="CK48" s="369">
        <f t="shared" si="156"/>
        <v>8700000</v>
      </c>
      <c r="CL48" s="414"/>
      <c r="CM48" s="413">
        <f t="shared" si="157"/>
        <v>8700000</v>
      </c>
      <c r="CN48" s="413">
        <f t="shared" si="157"/>
        <v>0</v>
      </c>
      <c r="CO48" s="369">
        <f t="shared" si="157"/>
        <v>0</v>
      </c>
      <c r="CP48" s="369">
        <f t="shared" si="157"/>
        <v>0</v>
      </c>
      <c r="CQ48" s="369">
        <f t="shared" si="157"/>
        <v>0</v>
      </c>
      <c r="CR48" s="369">
        <f t="shared" si="158"/>
        <v>0</v>
      </c>
      <c r="CS48" s="369">
        <f t="shared" si="159"/>
        <v>8700000</v>
      </c>
      <c r="CT48" s="173" t="s">
        <v>1163</v>
      </c>
      <c r="CU48" s="173" t="s">
        <v>2229</v>
      </c>
      <c r="CV48" s="450" t="s">
        <v>1164</v>
      </c>
      <c r="CW48" s="173" t="s">
        <v>2249</v>
      </c>
    </row>
    <row r="49" spans="1:101" ht="34.35" customHeight="1">
      <c r="A49" s="155">
        <f>SUBTOTAL(3,$C$11:C49)</f>
        <v>31</v>
      </c>
      <c r="B49" s="143" t="s">
        <v>581</v>
      </c>
      <c r="C49" s="144" t="s">
        <v>582</v>
      </c>
      <c r="D49" s="156" t="s">
        <v>101</v>
      </c>
      <c r="E49" s="157" t="str">
        <f t="shared" si="154"/>
        <v>B3</v>
      </c>
      <c r="F49" s="158">
        <v>38510</v>
      </c>
      <c r="G49" s="159">
        <v>6640000</v>
      </c>
      <c r="H49" s="159"/>
      <c r="I49" s="160">
        <f t="shared" si="129"/>
        <v>7360000</v>
      </c>
      <c r="J49" s="160">
        <f t="shared" si="37"/>
        <v>1400000</v>
      </c>
      <c r="K49" s="161">
        <f t="shared" si="130"/>
        <v>8760000</v>
      </c>
      <c r="L49" s="161">
        <f t="shared" si="131"/>
        <v>15400000</v>
      </c>
      <c r="M49" s="162">
        <f t="shared" si="6"/>
        <v>0.8</v>
      </c>
      <c r="N49" s="163">
        <f t="shared" si="40"/>
        <v>4648000</v>
      </c>
      <c r="O49" s="163">
        <v>0</v>
      </c>
      <c r="P49" s="406">
        <v>13</v>
      </c>
      <c r="Q49" s="406">
        <v>0</v>
      </c>
      <c r="R49" s="406">
        <v>2.5499999999999998</v>
      </c>
      <c r="S49" s="406">
        <v>0</v>
      </c>
      <c r="T49" s="406"/>
      <c r="U49" s="406"/>
      <c r="V49" s="406"/>
      <c r="W49" s="406"/>
      <c r="X49" s="389"/>
      <c r="Y49" s="406"/>
      <c r="Z49" s="406"/>
      <c r="AA49" s="406"/>
      <c r="AB49" s="406"/>
      <c r="AC49" s="406"/>
      <c r="AD49" s="406">
        <v>0.31</v>
      </c>
      <c r="AE49" s="164">
        <f t="shared" si="132"/>
        <v>15.55</v>
      </c>
      <c r="AF49" s="166">
        <f t="shared" si="133"/>
        <v>6160000</v>
      </c>
      <c r="AG49" s="166">
        <f t="shared" si="134"/>
        <v>1098462</v>
      </c>
      <c r="AH49" s="166">
        <f t="shared" si="135"/>
        <v>0</v>
      </c>
      <c r="AI49" s="166">
        <f t="shared" si="136"/>
        <v>0</v>
      </c>
      <c r="AJ49" s="166">
        <f t="shared" si="137"/>
        <v>0</v>
      </c>
      <c r="AK49" s="166">
        <f t="shared" si="138"/>
        <v>0</v>
      </c>
      <c r="AL49" s="166">
        <f t="shared" si="139"/>
        <v>0</v>
      </c>
      <c r="AM49" s="166">
        <f t="shared" si="140"/>
        <v>0</v>
      </c>
      <c r="AN49" s="166">
        <f t="shared" si="141"/>
        <v>50077</v>
      </c>
      <c r="AO49" s="167">
        <f t="shared" si="142"/>
        <v>311000</v>
      </c>
      <c r="AP49" s="166">
        <v>0</v>
      </c>
      <c r="AQ49" s="166">
        <f t="shared" si="143"/>
        <v>7619539</v>
      </c>
      <c r="AR49" s="166"/>
      <c r="AS49" s="167"/>
      <c r="AT49" s="166"/>
      <c r="AU49" s="166"/>
      <c r="AV49" s="166">
        <f t="shared" si="144"/>
        <v>7619539</v>
      </c>
      <c r="AW49" s="166">
        <f t="shared" si="145"/>
        <v>531200</v>
      </c>
      <c r="AX49" s="166">
        <f t="shared" si="16"/>
        <v>99600</v>
      </c>
      <c r="AY49" s="166">
        <f t="shared" si="17"/>
        <v>66400</v>
      </c>
      <c r="AZ49" s="166">
        <f t="shared" si="146"/>
        <v>697200</v>
      </c>
      <c r="BA49" s="166">
        <f t="shared" si="147"/>
        <v>33200</v>
      </c>
      <c r="BB49" s="166">
        <f t="shared" si="148"/>
        <v>220000</v>
      </c>
      <c r="BC49" s="166"/>
      <c r="BD49" s="166">
        <v>0</v>
      </c>
      <c r="BE49" s="166">
        <f t="shared" si="149"/>
        <v>950400</v>
      </c>
      <c r="BF49" s="166">
        <f t="shared" si="150"/>
        <v>6669139</v>
      </c>
      <c r="BG49" s="166">
        <f t="shared" si="22"/>
        <v>0</v>
      </c>
      <c r="BH49" s="166">
        <v>1</v>
      </c>
      <c r="BI49" s="369" t="s">
        <v>40</v>
      </c>
      <c r="BJ49" s="166">
        <f t="shared" si="23"/>
        <v>0</v>
      </c>
      <c r="BK49" s="166">
        <f t="shared" si="24"/>
        <v>1</v>
      </c>
      <c r="BL49" s="161" t="s">
        <v>1160</v>
      </c>
      <c r="BM49" s="166">
        <f t="shared" si="25"/>
        <v>20000</v>
      </c>
      <c r="BN49" s="166" t="str">
        <f t="shared" si="26"/>
        <v>Trừ tiền</v>
      </c>
      <c r="BO49" s="410"/>
      <c r="BP49" s="166"/>
      <c r="BQ49" s="144"/>
      <c r="BR49" s="144"/>
      <c r="BS49" s="161">
        <f t="shared" si="27"/>
        <v>7258462</v>
      </c>
      <c r="BT49" s="159">
        <v>1</v>
      </c>
      <c r="BU49" s="166">
        <f t="shared" si="151"/>
        <v>4400000</v>
      </c>
      <c r="BV49" s="166">
        <v>11000000</v>
      </c>
      <c r="BW49" s="166">
        <f t="shared" si="152"/>
        <v>15400000</v>
      </c>
      <c r="BX49" s="166">
        <f t="shared" si="153"/>
        <v>-8838738</v>
      </c>
      <c r="BY49" s="166"/>
      <c r="BZ49" s="166"/>
      <c r="CA49" s="171"/>
      <c r="CB49" s="166"/>
      <c r="CC49" s="166"/>
      <c r="CD49" s="166"/>
      <c r="CE49" s="413">
        <v>14000000</v>
      </c>
      <c r="CF49" s="413">
        <f>CE49*10%</f>
        <v>1400000</v>
      </c>
      <c r="CG49" s="413">
        <v>0</v>
      </c>
      <c r="CH49" s="413">
        <v>0</v>
      </c>
      <c r="CI49" s="413"/>
      <c r="CJ49" s="369">
        <f t="shared" si="155"/>
        <v>1400000</v>
      </c>
      <c r="CK49" s="369">
        <f t="shared" si="156"/>
        <v>15400000</v>
      </c>
      <c r="CL49" s="414"/>
      <c r="CM49" s="413">
        <f t="shared" si="157"/>
        <v>14000000</v>
      </c>
      <c r="CN49" s="413">
        <f t="shared" si="157"/>
        <v>1400000</v>
      </c>
      <c r="CO49" s="369">
        <f t="shared" si="157"/>
        <v>0</v>
      </c>
      <c r="CP49" s="369">
        <f t="shared" si="157"/>
        <v>0</v>
      </c>
      <c r="CQ49" s="369">
        <f t="shared" si="157"/>
        <v>0</v>
      </c>
      <c r="CR49" s="369">
        <f t="shared" si="158"/>
        <v>1400000</v>
      </c>
      <c r="CS49" s="369">
        <f t="shared" si="159"/>
        <v>15400000</v>
      </c>
      <c r="CT49" s="173" t="s">
        <v>1163</v>
      </c>
      <c r="CU49" s="173" t="s">
        <v>2229</v>
      </c>
      <c r="CV49" s="450" t="s">
        <v>1165</v>
      </c>
      <c r="CW49" s="173" t="s">
        <v>2249</v>
      </c>
    </row>
    <row r="50" spans="1:101" ht="34.35" customHeight="1">
      <c r="A50" s="155">
        <f>SUBTOTAL(3,$C$11:C50)</f>
        <v>32</v>
      </c>
      <c r="B50" s="143" t="s">
        <v>583</v>
      </c>
      <c r="C50" s="144" t="s">
        <v>584</v>
      </c>
      <c r="D50" s="156" t="s">
        <v>101</v>
      </c>
      <c r="E50" s="157" t="str">
        <f t="shared" si="154"/>
        <v>B3</v>
      </c>
      <c r="F50" s="158">
        <v>39216</v>
      </c>
      <c r="G50" s="159">
        <v>5980000</v>
      </c>
      <c r="H50" s="159"/>
      <c r="I50" s="160">
        <f t="shared" si="129"/>
        <v>5520000</v>
      </c>
      <c r="J50" s="160">
        <f t="shared" si="37"/>
        <v>1150000</v>
      </c>
      <c r="K50" s="161">
        <f t="shared" si="130"/>
        <v>6670000</v>
      </c>
      <c r="L50" s="161">
        <f t="shared" si="131"/>
        <v>12650000</v>
      </c>
      <c r="M50" s="162">
        <f t="shared" si="6"/>
        <v>0.8</v>
      </c>
      <c r="N50" s="163">
        <f t="shared" si="40"/>
        <v>4186000</v>
      </c>
      <c r="O50" s="163">
        <v>0</v>
      </c>
      <c r="P50" s="406">
        <v>13</v>
      </c>
      <c r="Q50" s="406">
        <v>0</v>
      </c>
      <c r="R50" s="406">
        <v>1.29</v>
      </c>
      <c r="S50" s="406">
        <v>0</v>
      </c>
      <c r="T50" s="406"/>
      <c r="U50" s="406"/>
      <c r="V50" s="406"/>
      <c r="W50" s="406"/>
      <c r="X50" s="389"/>
      <c r="Y50" s="406"/>
      <c r="Z50" s="406"/>
      <c r="AA50" s="406"/>
      <c r="AB50" s="406"/>
      <c r="AC50" s="406"/>
      <c r="AD50" s="406">
        <v>0</v>
      </c>
      <c r="AE50" s="164">
        <f t="shared" si="132"/>
        <v>14.29</v>
      </c>
      <c r="AF50" s="166">
        <f t="shared" si="133"/>
        <v>5060000</v>
      </c>
      <c r="AG50" s="166">
        <f t="shared" si="134"/>
        <v>456462</v>
      </c>
      <c r="AH50" s="166">
        <f t="shared" si="135"/>
        <v>0</v>
      </c>
      <c r="AI50" s="166">
        <f t="shared" si="136"/>
        <v>0</v>
      </c>
      <c r="AJ50" s="166">
        <f t="shared" si="137"/>
        <v>0</v>
      </c>
      <c r="AK50" s="166">
        <f t="shared" si="138"/>
        <v>0</v>
      </c>
      <c r="AL50" s="166">
        <f t="shared" si="139"/>
        <v>0</v>
      </c>
      <c r="AM50" s="166">
        <f t="shared" si="140"/>
        <v>0</v>
      </c>
      <c r="AN50" s="166">
        <f t="shared" si="141"/>
        <v>0</v>
      </c>
      <c r="AO50" s="167">
        <f t="shared" si="142"/>
        <v>285800</v>
      </c>
      <c r="AP50" s="166">
        <v>0</v>
      </c>
      <c r="AQ50" s="166">
        <f t="shared" si="143"/>
        <v>5802262</v>
      </c>
      <c r="AR50" s="166"/>
      <c r="AS50" s="167"/>
      <c r="AT50" s="166"/>
      <c r="AU50" s="166"/>
      <c r="AV50" s="166">
        <f t="shared" si="144"/>
        <v>5802262</v>
      </c>
      <c r="AW50" s="166">
        <f t="shared" si="145"/>
        <v>478400</v>
      </c>
      <c r="AX50" s="166">
        <f t="shared" si="16"/>
        <v>89700</v>
      </c>
      <c r="AY50" s="166">
        <f t="shared" si="17"/>
        <v>59800</v>
      </c>
      <c r="AZ50" s="166">
        <f t="shared" si="146"/>
        <v>627900</v>
      </c>
      <c r="BA50" s="166">
        <f t="shared" si="147"/>
        <v>29900</v>
      </c>
      <c r="BB50" s="166">
        <f t="shared" si="148"/>
        <v>220000</v>
      </c>
      <c r="BC50" s="166"/>
      <c r="BD50" s="166">
        <v>0</v>
      </c>
      <c r="BE50" s="166">
        <f t="shared" si="149"/>
        <v>877800</v>
      </c>
      <c r="BF50" s="166">
        <f t="shared" si="150"/>
        <v>4924462</v>
      </c>
      <c r="BG50" s="166">
        <f t="shared" si="22"/>
        <v>0</v>
      </c>
      <c r="BH50" s="166">
        <v>1</v>
      </c>
      <c r="BI50" s="369" t="s">
        <v>40</v>
      </c>
      <c r="BJ50" s="166">
        <f t="shared" si="23"/>
        <v>0</v>
      </c>
      <c r="BK50" s="166">
        <f t="shared" si="24"/>
        <v>1</v>
      </c>
      <c r="BL50" s="161" t="s">
        <v>1160</v>
      </c>
      <c r="BM50" s="166">
        <f t="shared" si="25"/>
        <v>20000</v>
      </c>
      <c r="BN50" s="166" t="str">
        <f t="shared" si="26"/>
        <v>Trừ tiền</v>
      </c>
      <c r="BO50" s="410"/>
      <c r="BP50" s="166"/>
      <c r="BQ50" s="144"/>
      <c r="BR50" s="144"/>
      <c r="BS50" s="161">
        <f t="shared" si="27"/>
        <v>5516462</v>
      </c>
      <c r="BT50" s="159">
        <v>0</v>
      </c>
      <c r="BU50" s="166">
        <f t="shared" si="151"/>
        <v>0</v>
      </c>
      <c r="BV50" s="166">
        <v>11000000</v>
      </c>
      <c r="BW50" s="166">
        <f t="shared" si="152"/>
        <v>11000000</v>
      </c>
      <c r="BX50" s="166">
        <f t="shared" si="153"/>
        <v>-6111438</v>
      </c>
      <c r="BY50" s="166"/>
      <c r="BZ50" s="166"/>
      <c r="CA50" s="171"/>
      <c r="CB50" s="166"/>
      <c r="CC50" s="166"/>
      <c r="CD50" s="166"/>
      <c r="CE50" s="413">
        <v>11500000</v>
      </c>
      <c r="CF50" s="413">
        <f>CE50*10%</f>
        <v>1150000</v>
      </c>
      <c r="CG50" s="413">
        <v>0</v>
      </c>
      <c r="CH50" s="413">
        <v>0</v>
      </c>
      <c r="CI50" s="413"/>
      <c r="CJ50" s="369">
        <f t="shared" si="155"/>
        <v>1150000</v>
      </c>
      <c r="CK50" s="369">
        <f t="shared" si="156"/>
        <v>12650000</v>
      </c>
      <c r="CL50" s="414"/>
      <c r="CM50" s="413">
        <f t="shared" si="157"/>
        <v>11500000</v>
      </c>
      <c r="CN50" s="413">
        <f t="shared" si="157"/>
        <v>1150000</v>
      </c>
      <c r="CO50" s="369">
        <f t="shared" si="157"/>
        <v>0</v>
      </c>
      <c r="CP50" s="369">
        <f t="shared" si="157"/>
        <v>0</v>
      </c>
      <c r="CQ50" s="369">
        <f t="shared" si="157"/>
        <v>0</v>
      </c>
      <c r="CR50" s="369">
        <f t="shared" si="158"/>
        <v>1150000</v>
      </c>
      <c r="CS50" s="369">
        <f t="shared" si="159"/>
        <v>12650000</v>
      </c>
      <c r="CT50" s="173" t="s">
        <v>1163</v>
      </c>
      <c r="CU50" s="173" t="s">
        <v>2229</v>
      </c>
      <c r="CV50" s="450" t="s">
        <v>1166</v>
      </c>
      <c r="CW50" s="173" t="s">
        <v>2249</v>
      </c>
    </row>
    <row r="51" spans="1:101" ht="34.35" customHeight="1">
      <c r="A51" s="155">
        <f>SUBTOTAL(3,$C$11:C51)</f>
        <v>33</v>
      </c>
      <c r="B51" s="143" t="s">
        <v>585</v>
      </c>
      <c r="C51" s="144" t="s">
        <v>586</v>
      </c>
      <c r="D51" s="156" t="s">
        <v>101</v>
      </c>
      <c r="E51" s="157" t="str">
        <f t="shared" si="154"/>
        <v>B3</v>
      </c>
      <c r="F51" s="158">
        <v>44840</v>
      </c>
      <c r="G51" s="159">
        <v>4750000</v>
      </c>
      <c r="H51" s="159"/>
      <c r="I51" s="160">
        <f t="shared" si="129"/>
        <v>4250000</v>
      </c>
      <c r="J51" s="160">
        <f t="shared" si="37"/>
        <v>0</v>
      </c>
      <c r="K51" s="161">
        <f t="shared" si="130"/>
        <v>4250000</v>
      </c>
      <c r="L51" s="161">
        <f t="shared" si="131"/>
        <v>9000000</v>
      </c>
      <c r="M51" s="162">
        <f t="shared" si="6"/>
        <v>1</v>
      </c>
      <c r="N51" s="163">
        <f t="shared" si="40"/>
        <v>3640000</v>
      </c>
      <c r="O51" s="163">
        <v>0</v>
      </c>
      <c r="P51" s="406">
        <v>12.5</v>
      </c>
      <c r="Q51" s="406">
        <v>0</v>
      </c>
      <c r="R51" s="406">
        <v>2.4700000000000002</v>
      </c>
      <c r="S51" s="406">
        <v>0</v>
      </c>
      <c r="T51" s="406"/>
      <c r="U51" s="406"/>
      <c r="V51" s="406"/>
      <c r="W51" s="406"/>
      <c r="X51" s="389"/>
      <c r="Y51" s="406"/>
      <c r="Z51" s="406"/>
      <c r="AA51" s="406"/>
      <c r="AB51" s="406"/>
      <c r="AC51" s="406"/>
      <c r="AD51" s="406">
        <v>0.31</v>
      </c>
      <c r="AE51" s="164">
        <f t="shared" si="132"/>
        <v>14.97</v>
      </c>
      <c r="AF51" s="166">
        <f t="shared" si="133"/>
        <v>4326923</v>
      </c>
      <c r="AG51" s="166">
        <f t="shared" si="134"/>
        <v>855000</v>
      </c>
      <c r="AH51" s="166">
        <f t="shared" si="135"/>
        <v>0</v>
      </c>
      <c r="AI51" s="166">
        <f t="shared" si="136"/>
        <v>0</v>
      </c>
      <c r="AJ51" s="166">
        <f t="shared" si="137"/>
        <v>0</v>
      </c>
      <c r="AK51" s="166">
        <f t="shared" si="138"/>
        <v>0</v>
      </c>
      <c r="AL51" s="166">
        <f t="shared" si="139"/>
        <v>0</v>
      </c>
      <c r="AM51" s="166">
        <f t="shared" si="140"/>
        <v>0</v>
      </c>
      <c r="AN51" s="166">
        <f t="shared" si="141"/>
        <v>32192</v>
      </c>
      <c r="AO51" s="167">
        <f t="shared" si="142"/>
        <v>299400</v>
      </c>
      <c r="AP51" s="166">
        <v>0</v>
      </c>
      <c r="AQ51" s="166">
        <f t="shared" si="143"/>
        <v>5513515</v>
      </c>
      <c r="AR51" s="166"/>
      <c r="AS51" s="167"/>
      <c r="AT51" s="166"/>
      <c r="AU51" s="166"/>
      <c r="AV51" s="166">
        <f t="shared" si="144"/>
        <v>5513515</v>
      </c>
      <c r="AW51" s="166">
        <f t="shared" si="145"/>
        <v>380000</v>
      </c>
      <c r="AX51" s="166">
        <f t="shared" si="16"/>
        <v>71250</v>
      </c>
      <c r="AY51" s="166">
        <f t="shared" si="17"/>
        <v>47500</v>
      </c>
      <c r="AZ51" s="166">
        <f t="shared" si="146"/>
        <v>498750</v>
      </c>
      <c r="BA51" s="166">
        <f t="shared" si="147"/>
        <v>23750</v>
      </c>
      <c r="BB51" s="166">
        <f t="shared" si="148"/>
        <v>110000</v>
      </c>
      <c r="BC51" s="166"/>
      <c r="BD51" s="166">
        <v>0</v>
      </c>
      <c r="BE51" s="166">
        <f t="shared" si="149"/>
        <v>632500</v>
      </c>
      <c r="BF51" s="166">
        <f t="shared" si="150"/>
        <v>4881015</v>
      </c>
      <c r="BG51" s="166">
        <f t="shared" si="22"/>
        <v>0</v>
      </c>
      <c r="BH51" s="166">
        <v>1</v>
      </c>
      <c r="BI51" s="369" t="s">
        <v>40</v>
      </c>
      <c r="BJ51" s="166">
        <f t="shared" si="23"/>
        <v>0</v>
      </c>
      <c r="BK51" s="166">
        <f t="shared" si="24"/>
        <v>1</v>
      </c>
      <c r="BL51" s="161" t="s">
        <v>1160</v>
      </c>
      <c r="BM51" s="166">
        <f t="shared" si="25"/>
        <v>20000</v>
      </c>
      <c r="BN51" s="166" t="str">
        <f t="shared" si="26"/>
        <v>Trừ tiền</v>
      </c>
      <c r="BO51" s="410"/>
      <c r="BP51" s="166"/>
      <c r="BQ51" s="144"/>
      <c r="BR51" s="144"/>
      <c r="BS51" s="161">
        <f t="shared" si="27"/>
        <v>5181923</v>
      </c>
      <c r="BT51" s="159">
        <v>2</v>
      </c>
      <c r="BU51" s="166">
        <f t="shared" si="151"/>
        <v>8800000</v>
      </c>
      <c r="BV51" s="166">
        <v>11000000</v>
      </c>
      <c r="BW51" s="166">
        <f t="shared" si="152"/>
        <v>19800000</v>
      </c>
      <c r="BX51" s="166">
        <f t="shared" si="153"/>
        <v>-15116827</v>
      </c>
      <c r="BY51" s="166"/>
      <c r="BZ51" s="166"/>
      <c r="CA51" s="171"/>
      <c r="CB51" s="166"/>
      <c r="CC51" s="166"/>
      <c r="CD51" s="166"/>
      <c r="CE51" s="413">
        <v>9000000</v>
      </c>
      <c r="CF51" s="413">
        <v>0</v>
      </c>
      <c r="CG51" s="413">
        <v>0</v>
      </c>
      <c r="CH51" s="413">
        <v>0</v>
      </c>
      <c r="CI51" s="413"/>
      <c r="CJ51" s="369">
        <f t="shared" si="155"/>
        <v>0</v>
      </c>
      <c r="CK51" s="369">
        <f t="shared" si="156"/>
        <v>9000000</v>
      </c>
      <c r="CL51" s="414"/>
      <c r="CM51" s="413">
        <f t="shared" si="157"/>
        <v>9000000</v>
      </c>
      <c r="CN51" s="413">
        <f t="shared" si="157"/>
        <v>0</v>
      </c>
      <c r="CO51" s="369">
        <f t="shared" si="157"/>
        <v>0</v>
      </c>
      <c r="CP51" s="369">
        <f t="shared" si="157"/>
        <v>0</v>
      </c>
      <c r="CQ51" s="369">
        <f t="shared" si="157"/>
        <v>0</v>
      </c>
      <c r="CR51" s="369">
        <f t="shared" si="158"/>
        <v>0</v>
      </c>
      <c r="CS51" s="369">
        <f t="shared" si="159"/>
        <v>9000000</v>
      </c>
      <c r="CT51" s="173" t="s">
        <v>1163</v>
      </c>
      <c r="CU51" s="173" t="s">
        <v>2229</v>
      </c>
      <c r="CV51" s="450" t="s">
        <v>1167</v>
      </c>
      <c r="CW51" s="173" t="s">
        <v>2249</v>
      </c>
    </row>
    <row r="52" spans="1:101" ht="30" customHeight="1">
      <c r="A52" s="155">
        <f>SUBTOTAL(3,$C$11:C52)</f>
        <v>34</v>
      </c>
      <c r="B52" s="143" t="s">
        <v>587</v>
      </c>
      <c r="C52" s="144" t="s">
        <v>588</v>
      </c>
      <c r="D52" s="156" t="s">
        <v>101</v>
      </c>
      <c r="E52" s="157" t="str">
        <f t="shared" si="154"/>
        <v>B3</v>
      </c>
      <c r="F52" s="158">
        <v>44840</v>
      </c>
      <c r="G52" s="159">
        <v>4750000</v>
      </c>
      <c r="H52" s="159"/>
      <c r="I52" s="160">
        <f t="shared" si="129"/>
        <v>4250000</v>
      </c>
      <c r="J52" s="160">
        <f t="shared" si="37"/>
        <v>0</v>
      </c>
      <c r="K52" s="161">
        <f t="shared" si="130"/>
        <v>4250000</v>
      </c>
      <c r="L52" s="161">
        <f t="shared" si="131"/>
        <v>9000000</v>
      </c>
      <c r="M52" s="162">
        <f t="shared" si="6"/>
        <v>1</v>
      </c>
      <c r="N52" s="163">
        <f t="shared" si="40"/>
        <v>3640000</v>
      </c>
      <c r="O52" s="163">
        <v>0</v>
      </c>
      <c r="P52" s="406">
        <v>13</v>
      </c>
      <c r="Q52" s="406">
        <v>0</v>
      </c>
      <c r="R52" s="406">
        <v>2.4500000000000002</v>
      </c>
      <c r="S52" s="406">
        <v>0</v>
      </c>
      <c r="T52" s="406"/>
      <c r="U52" s="406"/>
      <c r="V52" s="406"/>
      <c r="W52" s="406"/>
      <c r="X52" s="389"/>
      <c r="Y52" s="406"/>
      <c r="Z52" s="406"/>
      <c r="AA52" s="406"/>
      <c r="AB52" s="406"/>
      <c r="AC52" s="406"/>
      <c r="AD52" s="406">
        <v>0.31</v>
      </c>
      <c r="AE52" s="164">
        <f t="shared" si="132"/>
        <v>15.45</v>
      </c>
      <c r="AF52" s="166">
        <f t="shared" si="133"/>
        <v>4500000</v>
      </c>
      <c r="AG52" s="166">
        <f t="shared" si="134"/>
        <v>848077</v>
      </c>
      <c r="AH52" s="166">
        <f t="shared" si="135"/>
        <v>0</v>
      </c>
      <c r="AI52" s="166">
        <f t="shared" si="136"/>
        <v>0</v>
      </c>
      <c r="AJ52" s="166">
        <f t="shared" si="137"/>
        <v>0</v>
      </c>
      <c r="AK52" s="166">
        <f t="shared" si="138"/>
        <v>0</v>
      </c>
      <c r="AL52" s="166">
        <f t="shared" si="139"/>
        <v>0</v>
      </c>
      <c r="AM52" s="166">
        <f t="shared" si="140"/>
        <v>0</v>
      </c>
      <c r="AN52" s="166">
        <f t="shared" si="141"/>
        <v>32192</v>
      </c>
      <c r="AO52" s="167">
        <f t="shared" si="142"/>
        <v>309000</v>
      </c>
      <c r="AP52" s="166">
        <v>0</v>
      </c>
      <c r="AQ52" s="166">
        <f t="shared" si="143"/>
        <v>5689269</v>
      </c>
      <c r="AR52" s="166"/>
      <c r="AS52" s="407"/>
      <c r="AT52" s="407"/>
      <c r="AU52" s="407"/>
      <c r="AV52" s="166">
        <f t="shared" si="144"/>
        <v>5689269</v>
      </c>
      <c r="AW52" s="166">
        <f t="shared" si="145"/>
        <v>380000</v>
      </c>
      <c r="AX52" s="166">
        <f t="shared" si="16"/>
        <v>71250</v>
      </c>
      <c r="AY52" s="166">
        <f t="shared" si="17"/>
        <v>47500</v>
      </c>
      <c r="AZ52" s="166">
        <f t="shared" si="146"/>
        <v>498750</v>
      </c>
      <c r="BA52" s="166">
        <f t="shared" si="147"/>
        <v>23750</v>
      </c>
      <c r="BB52" s="166">
        <f t="shared" si="148"/>
        <v>110000</v>
      </c>
      <c r="BC52" s="281"/>
      <c r="BD52" s="166">
        <v>0</v>
      </c>
      <c r="BE52" s="166">
        <f t="shared" si="149"/>
        <v>632500</v>
      </c>
      <c r="BF52" s="166">
        <f t="shared" si="150"/>
        <v>5056769</v>
      </c>
      <c r="BG52" s="166">
        <f t="shared" si="22"/>
        <v>0</v>
      </c>
      <c r="BH52" s="166">
        <v>1</v>
      </c>
      <c r="BI52" s="369" t="s">
        <v>40</v>
      </c>
      <c r="BJ52" s="166">
        <f t="shared" si="23"/>
        <v>0</v>
      </c>
      <c r="BK52" s="166">
        <f t="shared" si="24"/>
        <v>1</v>
      </c>
      <c r="BL52" s="161" t="s">
        <v>1160</v>
      </c>
      <c r="BM52" s="166">
        <f t="shared" si="25"/>
        <v>20000</v>
      </c>
      <c r="BN52" s="166" t="str">
        <f t="shared" si="26"/>
        <v>Trừ tiền</v>
      </c>
      <c r="BO52" s="410"/>
      <c r="BP52" s="407"/>
      <c r="BQ52" s="407"/>
      <c r="BR52" s="407"/>
      <c r="BS52" s="161">
        <f t="shared" si="27"/>
        <v>5348077</v>
      </c>
      <c r="BT52" s="159">
        <v>0</v>
      </c>
      <c r="BU52" s="166">
        <f t="shared" si="151"/>
        <v>0</v>
      </c>
      <c r="BV52" s="166">
        <v>11000000</v>
      </c>
      <c r="BW52" s="166">
        <f t="shared" si="152"/>
        <v>11000000</v>
      </c>
      <c r="BX52" s="166">
        <f t="shared" si="153"/>
        <v>-6150673</v>
      </c>
      <c r="BY52" s="407"/>
      <c r="BZ52" s="407"/>
      <c r="CA52" s="407"/>
      <c r="CB52" s="407"/>
      <c r="CC52" s="407"/>
      <c r="CD52" s="407"/>
      <c r="CE52" s="413">
        <v>9000000</v>
      </c>
      <c r="CF52" s="413">
        <v>0</v>
      </c>
      <c r="CG52" s="413">
        <v>0</v>
      </c>
      <c r="CH52" s="413">
        <v>0</v>
      </c>
      <c r="CI52" s="413"/>
      <c r="CJ52" s="369">
        <f t="shared" si="155"/>
        <v>0</v>
      </c>
      <c r="CK52" s="369">
        <f t="shared" si="156"/>
        <v>9000000</v>
      </c>
      <c r="CL52" s="414"/>
      <c r="CM52" s="413">
        <f t="shared" si="157"/>
        <v>9000000</v>
      </c>
      <c r="CN52" s="413">
        <f t="shared" si="157"/>
        <v>0</v>
      </c>
      <c r="CO52" s="369">
        <f t="shared" si="157"/>
        <v>0</v>
      </c>
      <c r="CP52" s="369">
        <f t="shared" si="157"/>
        <v>0</v>
      </c>
      <c r="CQ52" s="369">
        <f t="shared" si="157"/>
        <v>0</v>
      </c>
      <c r="CR52" s="369">
        <f t="shared" si="158"/>
        <v>0</v>
      </c>
      <c r="CS52" s="369">
        <f t="shared" si="159"/>
        <v>9000000</v>
      </c>
      <c r="CT52" s="173" t="s">
        <v>1163</v>
      </c>
      <c r="CU52" s="173" t="s">
        <v>2229</v>
      </c>
      <c r="CV52" s="450" t="s">
        <v>1168</v>
      </c>
      <c r="CW52" s="173" t="s">
        <v>2249</v>
      </c>
    </row>
    <row r="53" spans="1:101" ht="34.35" customHeight="1">
      <c r="A53" s="155">
        <f>SUBTOTAL(3,$C$11:C53)</f>
        <v>35</v>
      </c>
      <c r="B53" s="145" t="s">
        <v>256</v>
      </c>
      <c r="C53" s="248" t="s">
        <v>257</v>
      </c>
      <c r="D53" s="156" t="s">
        <v>101</v>
      </c>
      <c r="E53" s="157" t="str">
        <f>IF(CL53&gt;=400000000,"A1",IF(CL53&gt;=300000000,"A2",IF(CL53&gt;=240000000,"A3",IF(CL53&gt;=180000000,"A4",IF(CL53&gt;=120000000,"A5",IF(CL53&gt;=80000000,"A6",IF(CL53&gt;=40000000,"A7",IF(CL53&gt;=25000000,"B1",IF(CL53&gt;=12000000,"B2","B3")))))))))</f>
        <v>B3</v>
      </c>
      <c r="F53" s="158">
        <v>44147</v>
      </c>
      <c r="G53" s="159">
        <v>4750000</v>
      </c>
      <c r="H53" s="159"/>
      <c r="I53" s="160">
        <f t="shared" si="129"/>
        <v>4250000</v>
      </c>
      <c r="J53" s="160">
        <f t="shared" si="37"/>
        <v>0</v>
      </c>
      <c r="K53" s="161">
        <f t="shared" si="130"/>
        <v>4250000</v>
      </c>
      <c r="L53" s="161">
        <f t="shared" si="131"/>
        <v>9000000</v>
      </c>
      <c r="M53" s="162">
        <f t="shared" si="6"/>
        <v>1</v>
      </c>
      <c r="N53" s="163">
        <f t="shared" si="40"/>
        <v>3640000</v>
      </c>
      <c r="O53" s="163">
        <v>0</v>
      </c>
      <c r="P53" s="406">
        <v>12.5</v>
      </c>
      <c r="Q53" s="406">
        <v>0</v>
      </c>
      <c r="R53" s="406">
        <v>2.96</v>
      </c>
      <c r="S53" s="406">
        <v>0</v>
      </c>
      <c r="T53" s="406"/>
      <c r="U53" s="406"/>
      <c r="V53" s="406"/>
      <c r="W53" s="406"/>
      <c r="X53" s="389"/>
      <c r="Y53" s="406"/>
      <c r="Z53" s="406"/>
      <c r="AA53" s="406"/>
      <c r="AB53" s="406"/>
      <c r="AC53" s="406"/>
      <c r="AD53" s="406">
        <v>1.31</v>
      </c>
      <c r="AE53" s="164">
        <f t="shared" si="132"/>
        <v>15.46</v>
      </c>
      <c r="AF53" s="166">
        <f t="shared" si="133"/>
        <v>4326923</v>
      </c>
      <c r="AG53" s="166">
        <f t="shared" si="134"/>
        <v>1024615</v>
      </c>
      <c r="AH53" s="166">
        <f t="shared" si="135"/>
        <v>0</v>
      </c>
      <c r="AI53" s="166">
        <f t="shared" si="136"/>
        <v>0</v>
      </c>
      <c r="AJ53" s="166">
        <f t="shared" si="137"/>
        <v>0</v>
      </c>
      <c r="AK53" s="166">
        <f t="shared" si="138"/>
        <v>0</v>
      </c>
      <c r="AL53" s="166">
        <f t="shared" si="139"/>
        <v>0</v>
      </c>
      <c r="AM53" s="166">
        <f t="shared" si="140"/>
        <v>0</v>
      </c>
      <c r="AN53" s="166">
        <f t="shared" si="141"/>
        <v>136038</v>
      </c>
      <c r="AO53" s="167">
        <f t="shared" si="142"/>
        <v>309200</v>
      </c>
      <c r="AP53" s="166">
        <v>0</v>
      </c>
      <c r="AQ53" s="166">
        <f t="shared" si="143"/>
        <v>5796776</v>
      </c>
      <c r="AR53" s="166"/>
      <c r="AS53" s="368"/>
      <c r="AT53" s="368"/>
      <c r="AU53" s="368"/>
      <c r="AV53" s="166">
        <f t="shared" si="144"/>
        <v>5796776</v>
      </c>
      <c r="AW53" s="166">
        <f t="shared" si="145"/>
        <v>380000</v>
      </c>
      <c r="AX53" s="166">
        <f t="shared" si="16"/>
        <v>71250</v>
      </c>
      <c r="AY53" s="166">
        <f t="shared" si="17"/>
        <v>47500</v>
      </c>
      <c r="AZ53" s="166">
        <f t="shared" si="146"/>
        <v>498750</v>
      </c>
      <c r="BA53" s="166">
        <f t="shared" si="147"/>
        <v>23750</v>
      </c>
      <c r="BB53" s="166">
        <f t="shared" si="148"/>
        <v>110000</v>
      </c>
      <c r="BC53" s="368"/>
      <c r="BD53" s="166">
        <v>0</v>
      </c>
      <c r="BE53" s="166">
        <f t="shared" si="149"/>
        <v>632500</v>
      </c>
      <c r="BF53" s="166">
        <f t="shared" si="150"/>
        <v>5164276</v>
      </c>
      <c r="BG53" s="166">
        <f t="shared" si="22"/>
        <v>0</v>
      </c>
      <c r="BH53" s="166">
        <v>1</v>
      </c>
      <c r="BI53" s="369" t="s">
        <v>40</v>
      </c>
      <c r="BJ53" s="166">
        <f t="shared" si="23"/>
        <v>0</v>
      </c>
      <c r="BK53" s="166">
        <f t="shared" si="24"/>
        <v>1</v>
      </c>
      <c r="BL53" s="161" t="s">
        <v>1160</v>
      </c>
      <c r="BM53" s="166">
        <f t="shared" si="25"/>
        <v>20000</v>
      </c>
      <c r="BN53" s="166" t="str">
        <f t="shared" si="26"/>
        <v>Trừ tiền</v>
      </c>
      <c r="BO53" s="410"/>
      <c r="BP53" s="368"/>
      <c r="BQ53" s="368"/>
      <c r="BR53" s="368"/>
      <c r="BS53" s="161">
        <f t="shared" si="27"/>
        <v>5351538</v>
      </c>
      <c r="BT53" s="159">
        <v>0</v>
      </c>
      <c r="BU53" s="166">
        <f t="shared" si="151"/>
        <v>0</v>
      </c>
      <c r="BV53" s="166">
        <v>11000000</v>
      </c>
      <c r="BW53" s="166">
        <f t="shared" si="152"/>
        <v>11000000</v>
      </c>
      <c r="BX53" s="166">
        <f t="shared" si="153"/>
        <v>-6147212</v>
      </c>
      <c r="BY53" s="368"/>
      <c r="BZ53" s="368"/>
      <c r="CA53" s="368"/>
      <c r="CB53" s="368"/>
      <c r="CC53" s="368"/>
      <c r="CD53" s="368"/>
      <c r="CE53" s="413">
        <v>9000000</v>
      </c>
      <c r="CF53" s="413">
        <v>0</v>
      </c>
      <c r="CG53" s="413">
        <v>0</v>
      </c>
      <c r="CH53" s="413">
        <v>0</v>
      </c>
      <c r="CI53" s="413"/>
      <c r="CJ53" s="369">
        <f>SUM(CF53:CI53)</f>
        <v>0</v>
      </c>
      <c r="CK53" s="369">
        <f>CE53+CJ53</f>
        <v>9000000</v>
      </c>
      <c r="CL53" s="416"/>
      <c r="CM53" s="413">
        <f t="shared" si="157"/>
        <v>9000000</v>
      </c>
      <c r="CN53" s="413">
        <f t="shared" si="157"/>
        <v>0</v>
      </c>
      <c r="CO53" s="369">
        <f t="shared" si="157"/>
        <v>0</v>
      </c>
      <c r="CP53" s="369">
        <f t="shared" si="157"/>
        <v>0</v>
      </c>
      <c r="CQ53" s="369">
        <f t="shared" si="157"/>
        <v>0</v>
      </c>
      <c r="CR53" s="369">
        <f>SUM(CN53:CQ53)</f>
        <v>0</v>
      </c>
      <c r="CS53" s="369">
        <f>CM53+CR53</f>
        <v>9000000</v>
      </c>
      <c r="CT53" s="173" t="s">
        <v>1163</v>
      </c>
      <c r="CU53" s="173" t="s">
        <v>2229</v>
      </c>
      <c r="CV53" s="450" t="s">
        <v>1169</v>
      </c>
      <c r="CW53" s="173" t="s">
        <v>2249</v>
      </c>
    </row>
    <row r="54" spans="1:101" ht="34.35" customHeight="1">
      <c r="A54" s="155">
        <f>SUBTOTAL(3,$C$11:C54)</f>
        <v>36</v>
      </c>
      <c r="B54" s="249" t="s">
        <v>1055</v>
      </c>
      <c r="C54" s="250" t="s">
        <v>1056</v>
      </c>
      <c r="D54" s="156" t="s">
        <v>101</v>
      </c>
      <c r="E54" s="157" t="str">
        <f>IF(CL54&gt;=400000000,"A1",IF(CL54&gt;=300000000,"A2",IF(CL54&gt;=240000000,"A3",IF(CL54&gt;=180000000,"A4",IF(CL54&gt;=120000000,"A5",IF(CL54&gt;=80000000,"A6",IF(CL54&gt;=40000000,"A7",IF(CL54&gt;=25000000,"B1",IF(CL54&gt;=12000000,"B2","B3")))))))))</f>
        <v>B3</v>
      </c>
      <c r="F54" s="158">
        <v>42140</v>
      </c>
      <c r="G54" s="159">
        <v>4990000</v>
      </c>
      <c r="H54" s="159"/>
      <c r="I54" s="160">
        <f t="shared" si="129"/>
        <v>5010000</v>
      </c>
      <c r="J54" s="160">
        <f t="shared" si="37"/>
        <v>1000000</v>
      </c>
      <c r="K54" s="161">
        <f t="shared" si="130"/>
        <v>6010000</v>
      </c>
      <c r="L54" s="161">
        <f t="shared" si="131"/>
        <v>11000000</v>
      </c>
      <c r="M54" s="162">
        <f t="shared" si="6"/>
        <v>1</v>
      </c>
      <c r="N54" s="163">
        <f t="shared" si="40"/>
        <v>3640000</v>
      </c>
      <c r="O54" s="163">
        <v>0</v>
      </c>
      <c r="P54" s="406">
        <v>13</v>
      </c>
      <c r="Q54" s="406">
        <v>0</v>
      </c>
      <c r="R54" s="406">
        <v>3.61</v>
      </c>
      <c r="S54" s="406">
        <v>0</v>
      </c>
      <c r="T54" s="406"/>
      <c r="U54" s="406"/>
      <c r="V54" s="406"/>
      <c r="W54" s="406"/>
      <c r="X54" s="389"/>
      <c r="Y54" s="406"/>
      <c r="Z54" s="406"/>
      <c r="AA54" s="406"/>
      <c r="AB54" s="406"/>
      <c r="AC54" s="406"/>
      <c r="AD54" s="406">
        <v>1.31</v>
      </c>
      <c r="AE54" s="164">
        <f t="shared" si="132"/>
        <v>16.61</v>
      </c>
      <c r="AF54" s="166">
        <f t="shared" si="133"/>
        <v>5500000</v>
      </c>
      <c r="AG54" s="166">
        <f t="shared" si="134"/>
        <v>1388462</v>
      </c>
      <c r="AH54" s="166">
        <f t="shared" si="135"/>
        <v>0</v>
      </c>
      <c r="AI54" s="166">
        <f t="shared" si="136"/>
        <v>0</v>
      </c>
      <c r="AJ54" s="166">
        <f t="shared" si="137"/>
        <v>0</v>
      </c>
      <c r="AK54" s="166">
        <f t="shared" si="138"/>
        <v>0</v>
      </c>
      <c r="AL54" s="166">
        <f t="shared" si="139"/>
        <v>0</v>
      </c>
      <c r="AM54" s="166">
        <f t="shared" si="140"/>
        <v>0</v>
      </c>
      <c r="AN54" s="166">
        <f t="shared" si="141"/>
        <v>151154</v>
      </c>
      <c r="AO54" s="167">
        <f t="shared" si="142"/>
        <v>332200</v>
      </c>
      <c r="AP54" s="166">
        <v>0</v>
      </c>
      <c r="AQ54" s="166">
        <f t="shared" si="143"/>
        <v>7371816</v>
      </c>
      <c r="AR54" s="166"/>
      <c r="AS54" s="167"/>
      <c r="AT54" s="166"/>
      <c r="AU54" s="166"/>
      <c r="AV54" s="166">
        <f t="shared" si="144"/>
        <v>7371816</v>
      </c>
      <c r="AW54" s="166">
        <f t="shared" si="145"/>
        <v>399200</v>
      </c>
      <c r="AX54" s="166">
        <f t="shared" si="16"/>
        <v>74850</v>
      </c>
      <c r="AY54" s="166">
        <f t="shared" si="17"/>
        <v>49900</v>
      </c>
      <c r="AZ54" s="166">
        <f t="shared" si="146"/>
        <v>523950</v>
      </c>
      <c r="BA54" s="166">
        <f t="shared" si="147"/>
        <v>24950</v>
      </c>
      <c r="BB54" s="166">
        <f t="shared" si="148"/>
        <v>110000</v>
      </c>
      <c r="BC54" s="166"/>
      <c r="BD54" s="166">
        <v>0</v>
      </c>
      <c r="BE54" s="166">
        <f t="shared" si="149"/>
        <v>658900</v>
      </c>
      <c r="BF54" s="166">
        <f t="shared" si="150"/>
        <v>6712916</v>
      </c>
      <c r="BG54" s="166">
        <f t="shared" si="22"/>
        <v>0</v>
      </c>
      <c r="BH54" s="166">
        <v>1</v>
      </c>
      <c r="BI54" s="369" t="s">
        <v>40</v>
      </c>
      <c r="BJ54" s="166">
        <f t="shared" si="23"/>
        <v>0</v>
      </c>
      <c r="BK54" s="166">
        <f t="shared" si="24"/>
        <v>1</v>
      </c>
      <c r="BL54" s="161" t="s">
        <v>1160</v>
      </c>
      <c r="BM54" s="166">
        <f t="shared" si="25"/>
        <v>20000</v>
      </c>
      <c r="BN54" s="166" t="str">
        <f t="shared" si="26"/>
        <v>Trừ tiền</v>
      </c>
      <c r="BO54" s="410"/>
      <c r="BP54" s="166"/>
      <c r="BQ54" s="144"/>
      <c r="BR54" s="144"/>
      <c r="BS54" s="161">
        <f t="shared" si="27"/>
        <v>6888462</v>
      </c>
      <c r="BT54" s="159">
        <v>0</v>
      </c>
      <c r="BU54" s="166">
        <f t="shared" si="151"/>
        <v>0</v>
      </c>
      <c r="BV54" s="166">
        <v>11000000</v>
      </c>
      <c r="BW54" s="166">
        <f t="shared" si="152"/>
        <v>11000000</v>
      </c>
      <c r="BX54" s="166">
        <f t="shared" si="153"/>
        <v>-4635488</v>
      </c>
      <c r="BY54" s="166"/>
      <c r="BZ54" s="166"/>
      <c r="CA54" s="171"/>
      <c r="CB54" s="166"/>
      <c r="CC54" s="166"/>
      <c r="CD54" s="166"/>
      <c r="CE54" s="413">
        <v>10000000</v>
      </c>
      <c r="CF54" s="413">
        <f>CE54*10%</f>
        <v>1000000</v>
      </c>
      <c r="CG54" s="413">
        <v>0</v>
      </c>
      <c r="CH54" s="413">
        <v>0</v>
      </c>
      <c r="CI54" s="413"/>
      <c r="CJ54" s="369">
        <f>SUM(CF54:CI54)</f>
        <v>1000000</v>
      </c>
      <c r="CK54" s="369">
        <f>CE54+CJ54</f>
        <v>11000000</v>
      </c>
      <c r="CL54" s="416"/>
      <c r="CM54" s="413">
        <f>CE54</f>
        <v>10000000</v>
      </c>
      <c r="CN54" s="413">
        <f>CF54</f>
        <v>1000000</v>
      </c>
      <c r="CO54" s="369">
        <f>CG54</f>
        <v>0</v>
      </c>
      <c r="CP54" s="369">
        <f>CH54</f>
        <v>0</v>
      </c>
      <c r="CQ54" s="369">
        <f>CI54</f>
        <v>0</v>
      </c>
      <c r="CR54" s="369">
        <f>SUM(CN54:CQ54)</f>
        <v>1000000</v>
      </c>
      <c r="CS54" s="369">
        <f>CM54+CR54</f>
        <v>11000000</v>
      </c>
      <c r="CT54" s="173" t="s">
        <v>1163</v>
      </c>
      <c r="CU54" s="173" t="s">
        <v>2229</v>
      </c>
      <c r="CV54" s="450" t="s">
        <v>1170</v>
      </c>
      <c r="CW54" s="173" t="s">
        <v>2249</v>
      </c>
    </row>
    <row r="55" spans="1:101" ht="34.35" customHeight="1">
      <c r="A55" s="155">
        <f>SUBTOTAL(3,$C$11:C55)</f>
        <v>37</v>
      </c>
      <c r="B55" s="145" t="s">
        <v>1171</v>
      </c>
      <c r="C55" s="144" t="s">
        <v>1172</v>
      </c>
      <c r="D55" s="156" t="s">
        <v>101</v>
      </c>
      <c r="E55" s="157" t="str">
        <f>IF(CL55&gt;=400000000,"A1",IF(CL55&gt;=300000000,"A2",IF(CL55&gt;=240000000,"A3",IF(CL55&gt;=180000000,"A4",IF(CL55&gt;=120000000,"A5",IF(CL55&gt;=80000000,"A6",IF(CL55&gt;=40000000,"A7",IF(CL55&gt;=25000000,"B1",IF(CL55&gt;=12000000,"B2","B3")))))))))</f>
        <v>B3</v>
      </c>
      <c r="F55" s="158">
        <v>44328</v>
      </c>
      <c r="G55" s="159">
        <v>4750000</v>
      </c>
      <c r="H55" s="159"/>
      <c r="I55" s="160">
        <f t="shared" si="129"/>
        <v>4750000</v>
      </c>
      <c r="J55" s="160">
        <f t="shared" si="37"/>
        <v>0</v>
      </c>
      <c r="K55" s="161">
        <f t="shared" si="130"/>
        <v>4750000</v>
      </c>
      <c r="L55" s="161">
        <f t="shared" si="131"/>
        <v>9500000</v>
      </c>
      <c r="M55" s="162">
        <f t="shared" si="6"/>
        <v>1</v>
      </c>
      <c r="N55" s="163">
        <f t="shared" si="40"/>
        <v>3640000</v>
      </c>
      <c r="O55" s="163">
        <v>0</v>
      </c>
      <c r="P55" s="406">
        <v>13</v>
      </c>
      <c r="Q55" s="406">
        <v>0</v>
      </c>
      <c r="R55" s="406">
        <v>1.5</v>
      </c>
      <c r="S55" s="406">
        <v>0</v>
      </c>
      <c r="T55" s="406"/>
      <c r="U55" s="406"/>
      <c r="V55" s="406"/>
      <c r="W55" s="406"/>
      <c r="X55" s="389"/>
      <c r="Y55" s="406"/>
      <c r="Z55" s="406"/>
      <c r="AA55" s="406"/>
      <c r="AB55" s="406"/>
      <c r="AC55" s="406"/>
      <c r="AD55" s="406">
        <v>0</v>
      </c>
      <c r="AE55" s="164">
        <f t="shared" si="132"/>
        <v>14.5</v>
      </c>
      <c r="AF55" s="166">
        <f t="shared" si="133"/>
        <v>4750000</v>
      </c>
      <c r="AG55" s="166">
        <f t="shared" si="134"/>
        <v>548077</v>
      </c>
      <c r="AH55" s="166">
        <f t="shared" si="135"/>
        <v>0</v>
      </c>
      <c r="AI55" s="166">
        <f t="shared" si="136"/>
        <v>0</v>
      </c>
      <c r="AJ55" s="166">
        <f t="shared" si="137"/>
        <v>0</v>
      </c>
      <c r="AK55" s="166">
        <f t="shared" si="138"/>
        <v>0</v>
      </c>
      <c r="AL55" s="166">
        <f t="shared" si="139"/>
        <v>0</v>
      </c>
      <c r="AM55" s="166">
        <f t="shared" si="140"/>
        <v>0</v>
      </c>
      <c r="AN55" s="166">
        <f t="shared" si="141"/>
        <v>0</v>
      </c>
      <c r="AO55" s="167">
        <f t="shared" si="142"/>
        <v>290000</v>
      </c>
      <c r="AP55" s="166">
        <v>0</v>
      </c>
      <c r="AQ55" s="166">
        <f t="shared" si="143"/>
        <v>5588077</v>
      </c>
      <c r="AR55" s="166"/>
      <c r="AS55" s="167"/>
      <c r="AT55" s="166"/>
      <c r="AU55" s="166"/>
      <c r="AV55" s="166">
        <f t="shared" si="144"/>
        <v>5588077</v>
      </c>
      <c r="AW55" s="166">
        <f t="shared" si="145"/>
        <v>380000</v>
      </c>
      <c r="AX55" s="166">
        <f t="shared" si="16"/>
        <v>71250</v>
      </c>
      <c r="AY55" s="166">
        <f t="shared" si="17"/>
        <v>47500</v>
      </c>
      <c r="AZ55" s="166">
        <f t="shared" si="146"/>
        <v>498750</v>
      </c>
      <c r="BA55" s="166">
        <f t="shared" si="147"/>
        <v>23750</v>
      </c>
      <c r="BB55" s="166">
        <f t="shared" si="148"/>
        <v>0</v>
      </c>
      <c r="BC55" s="166"/>
      <c r="BD55" s="166">
        <v>0</v>
      </c>
      <c r="BE55" s="166">
        <f t="shared" si="149"/>
        <v>522500</v>
      </c>
      <c r="BF55" s="166">
        <f t="shared" si="150"/>
        <v>5065577</v>
      </c>
      <c r="BG55" s="166">
        <f t="shared" si="22"/>
        <v>0</v>
      </c>
      <c r="BH55" s="166">
        <v>1</v>
      </c>
      <c r="BI55" s="369" t="s">
        <v>40</v>
      </c>
      <c r="BJ55" s="166">
        <f t="shared" si="23"/>
        <v>0</v>
      </c>
      <c r="BK55" s="166">
        <f t="shared" si="24"/>
        <v>1</v>
      </c>
      <c r="BL55" s="161" t="s">
        <v>1160</v>
      </c>
      <c r="BM55" s="166">
        <f t="shared" si="25"/>
        <v>20000</v>
      </c>
      <c r="BN55" s="166" t="s">
        <v>1173</v>
      </c>
      <c r="BO55" s="410"/>
      <c r="BP55" s="166"/>
      <c r="BQ55" s="144"/>
      <c r="BR55" s="144"/>
      <c r="BS55" s="161">
        <f t="shared" si="27"/>
        <v>5298077</v>
      </c>
      <c r="BT55" s="159">
        <v>0</v>
      </c>
      <c r="BU55" s="166">
        <f t="shared" si="151"/>
        <v>0</v>
      </c>
      <c r="BV55" s="166">
        <v>11000000</v>
      </c>
      <c r="BW55" s="166">
        <f t="shared" si="152"/>
        <v>11000000</v>
      </c>
      <c r="BX55" s="166">
        <f t="shared" si="153"/>
        <v>-6200673</v>
      </c>
      <c r="BY55" s="166"/>
      <c r="BZ55" s="166"/>
      <c r="CA55" s="171"/>
      <c r="CB55" s="166"/>
      <c r="CC55" s="166"/>
      <c r="CD55" s="166"/>
      <c r="CE55" s="413">
        <v>9500000</v>
      </c>
      <c r="CF55" s="413"/>
      <c r="CG55" s="413"/>
      <c r="CH55" s="413"/>
      <c r="CI55" s="413"/>
      <c r="CJ55" s="369">
        <f>SUM(CF55:CI55)</f>
        <v>0</v>
      </c>
      <c r="CK55" s="369">
        <f>CE55+CJ55</f>
        <v>9500000</v>
      </c>
      <c r="CL55" s="416"/>
      <c r="CM55" s="413">
        <f t="shared" si="157"/>
        <v>9500000</v>
      </c>
      <c r="CN55" s="413">
        <f t="shared" si="157"/>
        <v>0</v>
      </c>
      <c r="CO55" s="369">
        <f t="shared" si="157"/>
        <v>0</v>
      </c>
      <c r="CP55" s="369">
        <f t="shared" si="157"/>
        <v>0</v>
      </c>
      <c r="CQ55" s="369">
        <f t="shared" si="157"/>
        <v>0</v>
      </c>
      <c r="CR55" s="369">
        <f>SUM(CN55:CQ55)</f>
        <v>0</v>
      </c>
      <c r="CS55" s="369">
        <f>CM55+CR55</f>
        <v>9500000</v>
      </c>
      <c r="CT55" s="173" t="s">
        <v>1163</v>
      </c>
      <c r="CU55" s="173" t="s">
        <v>2229</v>
      </c>
      <c r="CV55" s="450" t="s">
        <v>1174</v>
      </c>
      <c r="CW55" s="173" t="s">
        <v>2249</v>
      </c>
    </row>
    <row r="56" spans="1:101" ht="34.35" customHeight="1">
      <c r="A56" s="155">
        <f>SUBTOTAL(3,$C$11:C56)</f>
        <v>38</v>
      </c>
      <c r="B56" s="143" t="s">
        <v>724</v>
      </c>
      <c r="C56" s="144" t="s">
        <v>725</v>
      </c>
      <c r="D56" s="156" t="s">
        <v>101</v>
      </c>
      <c r="E56" s="157" t="str">
        <f>IF(CL56&gt;=400000000,"A1",IF(CL56&gt;=300000000,"A2",IF(CL56&gt;=240000000,"A3",IF(CL56&gt;=180000000,"A4",IF(CL56&gt;=120000000,"A5",IF(CL56&gt;=80000000,"A6",IF(CL56&gt;=40000000,"A7",IF(CL56&gt;=25000000,"B1",IF(CL56&gt;=12000000,"B2","B3")))))))))</f>
        <v>B3</v>
      </c>
      <c r="F56" s="158">
        <v>42110</v>
      </c>
      <c r="G56" s="159">
        <v>4300000</v>
      </c>
      <c r="H56" s="159"/>
      <c r="I56" s="160">
        <f t="shared" si="129"/>
        <v>4200000</v>
      </c>
      <c r="J56" s="160">
        <f t="shared" si="37"/>
        <v>850000</v>
      </c>
      <c r="K56" s="161">
        <f t="shared" si="130"/>
        <v>5050000</v>
      </c>
      <c r="L56" s="161">
        <f t="shared" si="131"/>
        <v>9350000</v>
      </c>
      <c r="M56" s="162">
        <f t="shared" si="6"/>
        <v>1</v>
      </c>
      <c r="N56" s="163">
        <f t="shared" si="40"/>
        <v>3640000</v>
      </c>
      <c r="O56" s="163">
        <v>0</v>
      </c>
      <c r="P56" s="406">
        <v>12.5</v>
      </c>
      <c r="Q56" s="406">
        <v>0</v>
      </c>
      <c r="R56" s="406">
        <v>2.39</v>
      </c>
      <c r="S56" s="406">
        <v>0</v>
      </c>
      <c r="T56" s="406"/>
      <c r="U56" s="406"/>
      <c r="V56" s="406"/>
      <c r="W56" s="406"/>
      <c r="X56" s="389"/>
      <c r="Y56" s="406"/>
      <c r="Z56" s="406"/>
      <c r="AA56" s="406"/>
      <c r="AB56" s="406"/>
      <c r="AC56" s="406"/>
      <c r="AD56" s="406">
        <v>0.31</v>
      </c>
      <c r="AE56" s="164">
        <f t="shared" si="132"/>
        <v>14.89</v>
      </c>
      <c r="AF56" s="166">
        <f t="shared" si="133"/>
        <v>4495192</v>
      </c>
      <c r="AG56" s="166">
        <f t="shared" si="134"/>
        <v>781346</v>
      </c>
      <c r="AH56" s="166">
        <f t="shared" si="135"/>
        <v>0</v>
      </c>
      <c r="AI56" s="166">
        <f t="shared" si="136"/>
        <v>0</v>
      </c>
      <c r="AJ56" s="166">
        <f t="shared" si="137"/>
        <v>0</v>
      </c>
      <c r="AK56" s="166">
        <f t="shared" si="138"/>
        <v>0</v>
      </c>
      <c r="AL56" s="166">
        <f t="shared" si="139"/>
        <v>0</v>
      </c>
      <c r="AM56" s="166">
        <f t="shared" si="140"/>
        <v>0</v>
      </c>
      <c r="AN56" s="166">
        <f t="shared" si="141"/>
        <v>30404</v>
      </c>
      <c r="AO56" s="167">
        <f t="shared" si="142"/>
        <v>297800</v>
      </c>
      <c r="AP56" s="166">
        <v>0</v>
      </c>
      <c r="AQ56" s="166">
        <f t="shared" si="143"/>
        <v>5604742</v>
      </c>
      <c r="AR56" s="166">
        <v>0</v>
      </c>
      <c r="AS56" s="167"/>
      <c r="AT56" s="166"/>
      <c r="AU56" s="166"/>
      <c r="AV56" s="166">
        <f t="shared" si="144"/>
        <v>5604742</v>
      </c>
      <c r="AW56" s="166">
        <f t="shared" si="145"/>
        <v>344000</v>
      </c>
      <c r="AX56" s="166">
        <f t="shared" si="16"/>
        <v>64500</v>
      </c>
      <c r="AY56" s="166">
        <f t="shared" si="17"/>
        <v>43000</v>
      </c>
      <c r="AZ56" s="166">
        <f t="shared" si="146"/>
        <v>451500</v>
      </c>
      <c r="BA56" s="166">
        <f t="shared" si="147"/>
        <v>21500</v>
      </c>
      <c r="BB56" s="166">
        <f t="shared" si="148"/>
        <v>110000</v>
      </c>
      <c r="BC56" s="166"/>
      <c r="BD56" s="166">
        <v>0</v>
      </c>
      <c r="BE56" s="166">
        <f t="shared" si="149"/>
        <v>583000</v>
      </c>
      <c r="BF56" s="166">
        <f t="shared" si="150"/>
        <v>5021742</v>
      </c>
      <c r="BG56" s="166">
        <f t="shared" si="22"/>
        <v>0</v>
      </c>
      <c r="BH56" s="166">
        <v>1</v>
      </c>
      <c r="BI56" s="369" t="s">
        <v>40</v>
      </c>
      <c r="BJ56" s="166">
        <f t="shared" si="23"/>
        <v>0</v>
      </c>
      <c r="BK56" s="166">
        <f t="shared" si="24"/>
        <v>1</v>
      </c>
      <c r="BL56" s="161" t="s">
        <v>1160</v>
      </c>
      <c r="BM56" s="166">
        <f t="shared" si="25"/>
        <v>20000</v>
      </c>
      <c r="BN56" s="166" t="str">
        <f t="shared" si="26"/>
        <v>Trừ tiền</v>
      </c>
      <c r="BO56" s="410"/>
      <c r="BP56" s="166"/>
      <c r="BQ56" s="144"/>
      <c r="BR56" s="144"/>
      <c r="BS56" s="161">
        <f t="shared" si="27"/>
        <v>5276538</v>
      </c>
      <c r="BT56" s="159">
        <v>0</v>
      </c>
      <c r="BU56" s="166">
        <f t="shared" si="151"/>
        <v>0</v>
      </c>
      <c r="BV56" s="166">
        <v>11000000</v>
      </c>
      <c r="BW56" s="166">
        <f t="shared" si="152"/>
        <v>11000000</v>
      </c>
      <c r="BX56" s="166">
        <f t="shared" si="153"/>
        <v>-6174962</v>
      </c>
      <c r="BY56" s="166"/>
      <c r="BZ56" s="166"/>
      <c r="CA56" s="171"/>
      <c r="CB56" s="166"/>
      <c r="CC56" s="166"/>
      <c r="CD56" s="166"/>
      <c r="CE56" s="413">
        <v>8500000</v>
      </c>
      <c r="CF56" s="413">
        <f>CE56*10%</f>
        <v>850000</v>
      </c>
      <c r="CG56" s="413">
        <v>0</v>
      </c>
      <c r="CH56" s="413">
        <v>0</v>
      </c>
      <c r="CI56" s="413"/>
      <c r="CJ56" s="369">
        <f>SUM(CF56:CI56)</f>
        <v>850000</v>
      </c>
      <c r="CK56" s="369">
        <f>CE56+CJ56</f>
        <v>9350000</v>
      </c>
      <c r="CL56" s="414"/>
      <c r="CM56" s="413">
        <f>CE56</f>
        <v>8500000</v>
      </c>
      <c r="CN56" s="413">
        <f>CF56</f>
        <v>850000</v>
      </c>
      <c r="CO56" s="369">
        <f>CG56</f>
        <v>0</v>
      </c>
      <c r="CP56" s="369">
        <f>CH56</f>
        <v>0</v>
      </c>
      <c r="CQ56" s="369">
        <f>CI56</f>
        <v>0</v>
      </c>
      <c r="CR56" s="369">
        <f>SUM(CN56:CQ56)</f>
        <v>850000</v>
      </c>
      <c r="CS56" s="369">
        <f>CM56+CR56</f>
        <v>9350000</v>
      </c>
      <c r="CT56" s="173" t="s">
        <v>1163</v>
      </c>
      <c r="CU56" s="173" t="s">
        <v>2229</v>
      </c>
      <c r="CV56" s="450" t="s">
        <v>1175</v>
      </c>
      <c r="CW56" s="173" t="s">
        <v>2249</v>
      </c>
    </row>
    <row r="57" spans="1:101" ht="34.35" customHeight="1">
      <c r="A57" s="155">
        <f>SUBTOTAL(3,$C$11:C57)</f>
        <v>39</v>
      </c>
      <c r="B57" s="143" t="s">
        <v>589</v>
      </c>
      <c r="C57" s="144" t="s">
        <v>590</v>
      </c>
      <c r="D57" s="156" t="s">
        <v>101</v>
      </c>
      <c r="E57" s="157" t="str">
        <f t="shared" si="154"/>
        <v>B3</v>
      </c>
      <c r="F57" s="158">
        <v>44840</v>
      </c>
      <c r="G57" s="159">
        <v>4520000</v>
      </c>
      <c r="H57" s="159"/>
      <c r="I57" s="160">
        <f t="shared" si="129"/>
        <v>4180000</v>
      </c>
      <c r="J57" s="160">
        <f t="shared" si="37"/>
        <v>0</v>
      </c>
      <c r="K57" s="161">
        <f t="shared" si="130"/>
        <v>4180000</v>
      </c>
      <c r="L57" s="161">
        <f t="shared" si="131"/>
        <v>8700000</v>
      </c>
      <c r="M57" s="162">
        <f t="shared" si="6"/>
        <v>1</v>
      </c>
      <c r="N57" s="163">
        <f t="shared" si="40"/>
        <v>3640000</v>
      </c>
      <c r="O57" s="163">
        <v>0</v>
      </c>
      <c r="P57" s="406">
        <v>13</v>
      </c>
      <c r="Q57" s="406">
        <v>0</v>
      </c>
      <c r="R57" s="406">
        <v>2.4500000000000002</v>
      </c>
      <c r="S57" s="406">
        <v>0</v>
      </c>
      <c r="T57" s="406"/>
      <c r="U57" s="406"/>
      <c r="V57" s="406"/>
      <c r="W57" s="406"/>
      <c r="X57" s="389"/>
      <c r="Y57" s="406"/>
      <c r="Z57" s="406"/>
      <c r="AA57" s="406"/>
      <c r="AB57" s="406"/>
      <c r="AC57" s="406"/>
      <c r="AD57" s="406">
        <v>0.31</v>
      </c>
      <c r="AE57" s="164">
        <f t="shared" si="132"/>
        <v>15.45</v>
      </c>
      <c r="AF57" s="166">
        <f t="shared" si="133"/>
        <v>4350000</v>
      </c>
      <c r="AG57" s="166">
        <f t="shared" si="134"/>
        <v>819808</v>
      </c>
      <c r="AH57" s="166">
        <f t="shared" si="135"/>
        <v>0</v>
      </c>
      <c r="AI57" s="166">
        <f t="shared" si="136"/>
        <v>0</v>
      </c>
      <c r="AJ57" s="166">
        <f t="shared" si="137"/>
        <v>0</v>
      </c>
      <c r="AK57" s="166">
        <f t="shared" si="138"/>
        <v>0</v>
      </c>
      <c r="AL57" s="166">
        <f t="shared" si="139"/>
        <v>0</v>
      </c>
      <c r="AM57" s="166">
        <f t="shared" si="140"/>
        <v>0</v>
      </c>
      <c r="AN57" s="166">
        <f t="shared" si="141"/>
        <v>31119</v>
      </c>
      <c r="AO57" s="167">
        <f t="shared" si="142"/>
        <v>309000</v>
      </c>
      <c r="AP57" s="166">
        <v>0</v>
      </c>
      <c r="AQ57" s="166">
        <f t="shared" si="143"/>
        <v>5509927</v>
      </c>
      <c r="AR57" s="166"/>
      <c r="AS57" s="167"/>
      <c r="AT57" s="166"/>
      <c r="AU57" s="166"/>
      <c r="AV57" s="166">
        <f t="shared" si="144"/>
        <v>5509927</v>
      </c>
      <c r="AW57" s="166">
        <f t="shared" si="145"/>
        <v>361600</v>
      </c>
      <c r="AX57" s="166">
        <f t="shared" si="16"/>
        <v>67800</v>
      </c>
      <c r="AY57" s="166">
        <f t="shared" si="17"/>
        <v>45200</v>
      </c>
      <c r="AZ57" s="166">
        <f t="shared" si="146"/>
        <v>474600</v>
      </c>
      <c r="BA57" s="166">
        <f t="shared" si="147"/>
        <v>22600</v>
      </c>
      <c r="BB57" s="166">
        <f t="shared" si="148"/>
        <v>110000</v>
      </c>
      <c r="BC57" s="166"/>
      <c r="BD57" s="166">
        <v>0</v>
      </c>
      <c r="BE57" s="166">
        <f t="shared" si="149"/>
        <v>607200</v>
      </c>
      <c r="BF57" s="166">
        <f t="shared" si="150"/>
        <v>4902727</v>
      </c>
      <c r="BG57" s="166">
        <f t="shared" si="22"/>
        <v>0</v>
      </c>
      <c r="BH57" s="166">
        <v>1</v>
      </c>
      <c r="BI57" s="369" t="s">
        <v>40</v>
      </c>
      <c r="BJ57" s="166">
        <f t="shared" si="23"/>
        <v>0</v>
      </c>
      <c r="BK57" s="166">
        <f t="shared" si="24"/>
        <v>1</v>
      </c>
      <c r="BL57" s="161" t="s">
        <v>1160</v>
      </c>
      <c r="BM57" s="166">
        <f t="shared" si="25"/>
        <v>20000</v>
      </c>
      <c r="BN57" s="166" t="str">
        <f t="shared" si="26"/>
        <v>Trừ tiền</v>
      </c>
      <c r="BO57" s="410"/>
      <c r="BP57" s="166"/>
      <c r="BQ57" s="144"/>
      <c r="BR57" s="144"/>
      <c r="BS57" s="161">
        <f t="shared" si="27"/>
        <v>5169808</v>
      </c>
      <c r="BT57" s="159">
        <v>0</v>
      </c>
      <c r="BU57" s="166">
        <f t="shared" si="151"/>
        <v>0</v>
      </c>
      <c r="BV57" s="166">
        <v>11000000</v>
      </c>
      <c r="BW57" s="166">
        <f t="shared" si="152"/>
        <v>11000000</v>
      </c>
      <c r="BX57" s="166">
        <f t="shared" si="153"/>
        <v>-6304792</v>
      </c>
      <c r="BY57" s="166"/>
      <c r="BZ57" s="166"/>
      <c r="CA57" s="171"/>
      <c r="CB57" s="166"/>
      <c r="CC57" s="166"/>
      <c r="CD57" s="166"/>
      <c r="CE57" s="413">
        <v>8700000</v>
      </c>
      <c r="CF57" s="413">
        <v>0</v>
      </c>
      <c r="CG57" s="413">
        <v>0</v>
      </c>
      <c r="CH57" s="413">
        <v>0</v>
      </c>
      <c r="CI57" s="413"/>
      <c r="CJ57" s="369">
        <f t="shared" si="155"/>
        <v>0</v>
      </c>
      <c r="CK57" s="369">
        <f t="shared" si="156"/>
        <v>8700000</v>
      </c>
      <c r="CL57" s="414"/>
      <c r="CM57" s="413">
        <f t="shared" si="157"/>
        <v>8700000</v>
      </c>
      <c r="CN57" s="413">
        <f t="shared" si="157"/>
        <v>0</v>
      </c>
      <c r="CO57" s="369">
        <f t="shared" si="157"/>
        <v>0</v>
      </c>
      <c r="CP57" s="369">
        <f t="shared" si="157"/>
        <v>0</v>
      </c>
      <c r="CQ57" s="369">
        <f t="shared" si="157"/>
        <v>0</v>
      </c>
      <c r="CR57" s="369">
        <f t="shared" si="158"/>
        <v>0</v>
      </c>
      <c r="CS57" s="369">
        <f t="shared" si="159"/>
        <v>8700000</v>
      </c>
      <c r="CT57" s="173" t="s">
        <v>1163</v>
      </c>
      <c r="CU57" s="173" t="s">
        <v>2229</v>
      </c>
      <c r="CV57" s="450" t="s">
        <v>1176</v>
      </c>
      <c r="CW57" s="173" t="s">
        <v>2249</v>
      </c>
    </row>
    <row r="58" spans="1:101" ht="34.35" customHeight="1">
      <c r="A58" s="155">
        <f>SUBTOTAL(3,$C$11:C58)</f>
        <v>40</v>
      </c>
      <c r="B58" s="246" t="s">
        <v>1177</v>
      </c>
      <c r="C58" s="247" t="s">
        <v>1178</v>
      </c>
      <c r="D58" s="156" t="s">
        <v>101</v>
      </c>
      <c r="E58" s="157" t="str">
        <f t="shared" si="154"/>
        <v>B3</v>
      </c>
      <c r="F58" s="158">
        <v>45541</v>
      </c>
      <c r="G58" s="159">
        <v>4520000</v>
      </c>
      <c r="H58" s="159"/>
      <c r="I58" s="160">
        <f t="shared" si="129"/>
        <v>3480000</v>
      </c>
      <c r="J58" s="160">
        <f t="shared" si="37"/>
        <v>0</v>
      </c>
      <c r="K58" s="161">
        <f t="shared" si="130"/>
        <v>3480000</v>
      </c>
      <c r="L58" s="161">
        <f t="shared" si="131"/>
        <v>8000000</v>
      </c>
      <c r="M58" s="162">
        <f t="shared" si="6"/>
        <v>1</v>
      </c>
      <c r="N58" s="163">
        <f t="shared" si="40"/>
        <v>3640000</v>
      </c>
      <c r="O58" s="163">
        <v>0</v>
      </c>
      <c r="P58" s="406">
        <v>12.5</v>
      </c>
      <c r="Q58" s="406">
        <v>0</v>
      </c>
      <c r="R58" s="406">
        <v>2.46</v>
      </c>
      <c r="S58" s="406">
        <v>0</v>
      </c>
      <c r="T58" s="406"/>
      <c r="U58" s="406"/>
      <c r="V58" s="406"/>
      <c r="W58" s="406"/>
      <c r="X58" s="389"/>
      <c r="Y58" s="406"/>
      <c r="Z58" s="406"/>
      <c r="AA58" s="406"/>
      <c r="AB58" s="406"/>
      <c r="AC58" s="406"/>
      <c r="AD58" s="406">
        <v>0.31</v>
      </c>
      <c r="AE58" s="164">
        <f t="shared" si="132"/>
        <v>14.96</v>
      </c>
      <c r="AF58" s="166">
        <f t="shared" si="133"/>
        <v>3846154</v>
      </c>
      <c r="AG58" s="166">
        <f t="shared" si="134"/>
        <v>756923</v>
      </c>
      <c r="AH58" s="166">
        <f t="shared" si="135"/>
        <v>0</v>
      </c>
      <c r="AI58" s="166">
        <f t="shared" si="136"/>
        <v>0</v>
      </c>
      <c r="AJ58" s="166">
        <f t="shared" si="137"/>
        <v>0</v>
      </c>
      <c r="AK58" s="166">
        <f t="shared" si="138"/>
        <v>0</v>
      </c>
      <c r="AL58" s="166">
        <f t="shared" si="139"/>
        <v>0</v>
      </c>
      <c r="AM58" s="166">
        <f t="shared" si="140"/>
        <v>0</v>
      </c>
      <c r="AN58" s="166">
        <f t="shared" si="141"/>
        <v>28615</v>
      </c>
      <c r="AO58" s="167">
        <f t="shared" si="142"/>
        <v>299200</v>
      </c>
      <c r="AP58" s="166">
        <v>0</v>
      </c>
      <c r="AQ58" s="166">
        <f t="shared" si="143"/>
        <v>4930892</v>
      </c>
      <c r="AR58" s="166"/>
      <c r="AS58" s="167"/>
      <c r="AT58" s="166"/>
      <c r="AU58" s="166"/>
      <c r="AV58" s="166">
        <f t="shared" si="144"/>
        <v>4930892</v>
      </c>
      <c r="AW58" s="166">
        <f t="shared" si="145"/>
        <v>361600</v>
      </c>
      <c r="AX58" s="166">
        <f t="shared" si="16"/>
        <v>67800</v>
      </c>
      <c r="AY58" s="166">
        <f t="shared" si="17"/>
        <v>45200</v>
      </c>
      <c r="AZ58" s="166">
        <f t="shared" si="146"/>
        <v>474600</v>
      </c>
      <c r="BA58" s="166">
        <f t="shared" si="147"/>
        <v>22600</v>
      </c>
      <c r="BB58" s="166">
        <f t="shared" si="148"/>
        <v>110000</v>
      </c>
      <c r="BC58" s="166"/>
      <c r="BD58" s="166">
        <v>0</v>
      </c>
      <c r="BE58" s="166">
        <f t="shared" si="149"/>
        <v>607200</v>
      </c>
      <c r="BF58" s="166">
        <f t="shared" si="150"/>
        <v>4323692</v>
      </c>
      <c r="BG58" s="166">
        <f t="shared" si="22"/>
        <v>0</v>
      </c>
      <c r="BH58" s="166">
        <v>1</v>
      </c>
      <c r="BI58" s="369" t="s">
        <v>40</v>
      </c>
      <c r="BJ58" s="166">
        <f t="shared" si="23"/>
        <v>0</v>
      </c>
      <c r="BK58" s="166">
        <f t="shared" si="24"/>
        <v>1</v>
      </c>
      <c r="BL58" s="161" t="s">
        <v>1160</v>
      </c>
      <c r="BM58" s="166">
        <f t="shared" si="25"/>
        <v>20000</v>
      </c>
      <c r="BN58" s="166" t="str">
        <f t="shared" si="26"/>
        <v>Trừ tiền</v>
      </c>
      <c r="BO58" s="410"/>
      <c r="BP58" s="166"/>
      <c r="BQ58" s="144"/>
      <c r="BR58" s="144"/>
      <c r="BS58" s="161">
        <f t="shared" si="27"/>
        <v>4603077</v>
      </c>
      <c r="BT58" s="159">
        <v>0</v>
      </c>
      <c r="BU58" s="166">
        <f t="shared" si="151"/>
        <v>0</v>
      </c>
      <c r="BV58" s="166">
        <v>11000000</v>
      </c>
      <c r="BW58" s="166">
        <f t="shared" si="152"/>
        <v>11000000</v>
      </c>
      <c r="BX58" s="166">
        <f t="shared" si="153"/>
        <v>-6871523</v>
      </c>
      <c r="BY58" s="166"/>
      <c r="BZ58" s="166"/>
      <c r="CA58" s="171"/>
      <c r="CB58" s="166"/>
      <c r="CC58" s="166"/>
      <c r="CD58" s="166"/>
      <c r="CE58" s="413">
        <v>8000000</v>
      </c>
      <c r="CF58" s="413"/>
      <c r="CG58" s="413"/>
      <c r="CH58" s="413"/>
      <c r="CI58" s="413"/>
      <c r="CJ58" s="369">
        <f t="shared" si="155"/>
        <v>0</v>
      </c>
      <c r="CK58" s="369">
        <f t="shared" si="156"/>
        <v>8000000</v>
      </c>
      <c r="CL58" s="414"/>
      <c r="CM58" s="413">
        <f t="shared" si="157"/>
        <v>8000000</v>
      </c>
      <c r="CN58" s="413">
        <f t="shared" si="157"/>
        <v>0</v>
      </c>
      <c r="CO58" s="369">
        <f t="shared" si="157"/>
        <v>0</v>
      </c>
      <c r="CP58" s="369">
        <f t="shared" si="157"/>
        <v>0</v>
      </c>
      <c r="CQ58" s="369">
        <f t="shared" si="157"/>
        <v>0</v>
      </c>
      <c r="CR58" s="369">
        <f t="shared" si="158"/>
        <v>0</v>
      </c>
      <c r="CS58" s="369">
        <f t="shared" si="159"/>
        <v>8000000</v>
      </c>
      <c r="CT58" s="173" t="s">
        <v>1163</v>
      </c>
      <c r="CU58" s="173" t="s">
        <v>2229</v>
      </c>
      <c r="CV58" s="450" t="s">
        <v>1179</v>
      </c>
      <c r="CW58" s="173" t="s">
        <v>2249</v>
      </c>
    </row>
    <row r="59" spans="1:101" ht="34.35" customHeight="1">
      <c r="A59" s="155">
        <f>SUBTOTAL(3,$C$11:C59)</f>
        <v>41</v>
      </c>
      <c r="B59" s="246" t="s">
        <v>1180</v>
      </c>
      <c r="C59" s="247" t="s">
        <v>1181</v>
      </c>
      <c r="D59" s="156" t="s">
        <v>101</v>
      </c>
      <c r="E59" s="157" t="str">
        <f t="shared" si="154"/>
        <v>B3</v>
      </c>
      <c r="F59" s="158">
        <v>45541</v>
      </c>
      <c r="G59" s="159">
        <v>4520000</v>
      </c>
      <c r="H59" s="159"/>
      <c r="I59" s="160">
        <f t="shared" si="129"/>
        <v>3480000</v>
      </c>
      <c r="J59" s="160">
        <f t="shared" si="37"/>
        <v>0</v>
      </c>
      <c r="K59" s="161">
        <f t="shared" si="130"/>
        <v>3480000</v>
      </c>
      <c r="L59" s="161">
        <f t="shared" si="131"/>
        <v>8000000</v>
      </c>
      <c r="M59" s="162">
        <f t="shared" si="6"/>
        <v>1</v>
      </c>
      <c r="N59" s="163">
        <f t="shared" si="40"/>
        <v>3640000</v>
      </c>
      <c r="O59" s="163">
        <v>0</v>
      </c>
      <c r="P59" s="406">
        <v>13</v>
      </c>
      <c r="Q59" s="406">
        <v>0</v>
      </c>
      <c r="R59" s="406">
        <v>2.0299999999999998</v>
      </c>
      <c r="S59" s="406">
        <v>0</v>
      </c>
      <c r="T59" s="406"/>
      <c r="U59" s="406"/>
      <c r="V59" s="406"/>
      <c r="W59" s="406"/>
      <c r="X59" s="389"/>
      <c r="Y59" s="406"/>
      <c r="Z59" s="406"/>
      <c r="AA59" s="406"/>
      <c r="AB59" s="406"/>
      <c r="AC59" s="406"/>
      <c r="AD59" s="406">
        <v>0.31</v>
      </c>
      <c r="AE59" s="164">
        <f t="shared" si="132"/>
        <v>15.03</v>
      </c>
      <c r="AF59" s="166">
        <f t="shared" si="133"/>
        <v>4000000</v>
      </c>
      <c r="AG59" s="166">
        <f t="shared" si="134"/>
        <v>624615</v>
      </c>
      <c r="AH59" s="166">
        <f t="shared" si="135"/>
        <v>0</v>
      </c>
      <c r="AI59" s="166">
        <f t="shared" si="136"/>
        <v>0</v>
      </c>
      <c r="AJ59" s="166">
        <f t="shared" si="137"/>
        <v>0</v>
      </c>
      <c r="AK59" s="166">
        <f t="shared" si="138"/>
        <v>0</v>
      </c>
      <c r="AL59" s="166">
        <f t="shared" si="139"/>
        <v>0</v>
      </c>
      <c r="AM59" s="166">
        <f t="shared" si="140"/>
        <v>0</v>
      </c>
      <c r="AN59" s="166">
        <f t="shared" si="141"/>
        <v>28615</v>
      </c>
      <c r="AO59" s="167">
        <f t="shared" si="142"/>
        <v>300600</v>
      </c>
      <c r="AP59" s="166">
        <v>0</v>
      </c>
      <c r="AQ59" s="166">
        <f t="shared" si="143"/>
        <v>4953830</v>
      </c>
      <c r="AR59" s="166"/>
      <c r="AS59" s="167"/>
      <c r="AT59" s="166"/>
      <c r="AU59" s="166"/>
      <c r="AV59" s="166">
        <f t="shared" si="144"/>
        <v>4953830</v>
      </c>
      <c r="AW59" s="166">
        <f t="shared" si="145"/>
        <v>361600</v>
      </c>
      <c r="AX59" s="166">
        <f t="shared" si="16"/>
        <v>67800</v>
      </c>
      <c r="AY59" s="166">
        <f t="shared" si="17"/>
        <v>45200</v>
      </c>
      <c r="AZ59" s="166">
        <f t="shared" si="146"/>
        <v>474600</v>
      </c>
      <c r="BA59" s="166">
        <f t="shared" si="147"/>
        <v>22600</v>
      </c>
      <c r="BB59" s="166">
        <f t="shared" si="148"/>
        <v>110000</v>
      </c>
      <c r="BC59" s="166"/>
      <c r="BD59" s="166">
        <v>0</v>
      </c>
      <c r="BE59" s="166">
        <f t="shared" si="149"/>
        <v>607200</v>
      </c>
      <c r="BF59" s="166">
        <f t="shared" si="150"/>
        <v>4346630</v>
      </c>
      <c r="BG59" s="166">
        <f t="shared" si="22"/>
        <v>0</v>
      </c>
      <c r="BH59" s="166">
        <v>1</v>
      </c>
      <c r="BI59" s="369" t="s">
        <v>40</v>
      </c>
      <c r="BJ59" s="166">
        <f t="shared" si="23"/>
        <v>0</v>
      </c>
      <c r="BK59" s="166">
        <f t="shared" si="24"/>
        <v>1</v>
      </c>
      <c r="BL59" s="161" t="s">
        <v>1160</v>
      </c>
      <c r="BM59" s="166">
        <f t="shared" si="25"/>
        <v>20000</v>
      </c>
      <c r="BN59" s="166" t="str">
        <f t="shared" si="26"/>
        <v>Trừ tiền</v>
      </c>
      <c r="BO59" s="410"/>
      <c r="BP59" s="166"/>
      <c r="BQ59" s="144"/>
      <c r="BR59" s="144"/>
      <c r="BS59" s="161">
        <f t="shared" si="27"/>
        <v>4624615</v>
      </c>
      <c r="BT59" s="159">
        <v>0</v>
      </c>
      <c r="BU59" s="166">
        <f t="shared" si="151"/>
        <v>0</v>
      </c>
      <c r="BV59" s="166">
        <v>11000000</v>
      </c>
      <c r="BW59" s="166">
        <f t="shared" si="152"/>
        <v>11000000</v>
      </c>
      <c r="BX59" s="166">
        <f t="shared" si="153"/>
        <v>-6849985</v>
      </c>
      <c r="BY59" s="166"/>
      <c r="BZ59" s="166"/>
      <c r="CA59" s="171"/>
      <c r="CB59" s="166"/>
      <c r="CC59" s="166"/>
      <c r="CD59" s="166"/>
      <c r="CE59" s="413">
        <v>8000000</v>
      </c>
      <c r="CF59" s="413"/>
      <c r="CG59" s="413"/>
      <c r="CH59" s="413"/>
      <c r="CI59" s="413"/>
      <c r="CJ59" s="369">
        <f t="shared" si="155"/>
        <v>0</v>
      </c>
      <c r="CK59" s="369">
        <f t="shared" si="156"/>
        <v>8000000</v>
      </c>
      <c r="CL59" s="414"/>
      <c r="CM59" s="413">
        <f t="shared" si="157"/>
        <v>8000000</v>
      </c>
      <c r="CN59" s="413">
        <f t="shared" si="157"/>
        <v>0</v>
      </c>
      <c r="CO59" s="369">
        <f t="shared" si="157"/>
        <v>0</v>
      </c>
      <c r="CP59" s="369">
        <f t="shared" si="157"/>
        <v>0</v>
      </c>
      <c r="CQ59" s="369">
        <f t="shared" si="157"/>
        <v>0</v>
      </c>
      <c r="CR59" s="369">
        <f t="shared" si="158"/>
        <v>0</v>
      </c>
      <c r="CS59" s="369">
        <f t="shared" si="159"/>
        <v>8000000</v>
      </c>
      <c r="CT59" s="173" t="s">
        <v>1163</v>
      </c>
      <c r="CU59" s="173" t="s">
        <v>2229</v>
      </c>
      <c r="CV59" s="450" t="s">
        <v>1182</v>
      </c>
      <c r="CW59" s="173" t="s">
        <v>2249</v>
      </c>
    </row>
    <row r="60" spans="1:101" ht="34.35" customHeight="1">
      <c r="A60" s="155">
        <f>SUBTOTAL(3,$C$11:C60)</f>
        <v>42</v>
      </c>
      <c r="B60" s="246" t="s">
        <v>1183</v>
      </c>
      <c r="C60" s="247" t="s">
        <v>1184</v>
      </c>
      <c r="D60" s="156" t="s">
        <v>101</v>
      </c>
      <c r="E60" s="157" t="str">
        <f t="shared" si="154"/>
        <v>B3</v>
      </c>
      <c r="F60" s="158">
        <v>45541</v>
      </c>
      <c r="G60" s="159">
        <v>4520000</v>
      </c>
      <c r="H60" s="159"/>
      <c r="I60" s="160">
        <f t="shared" si="129"/>
        <v>3480000</v>
      </c>
      <c r="J60" s="160">
        <f t="shared" si="37"/>
        <v>0</v>
      </c>
      <c r="K60" s="161">
        <f t="shared" si="130"/>
        <v>3480000</v>
      </c>
      <c r="L60" s="161">
        <f t="shared" si="131"/>
        <v>8000000</v>
      </c>
      <c r="M60" s="162">
        <f t="shared" si="6"/>
        <v>1</v>
      </c>
      <c r="N60" s="163">
        <f t="shared" si="40"/>
        <v>3640000</v>
      </c>
      <c r="O60" s="163">
        <v>0</v>
      </c>
      <c r="P60" s="406">
        <v>13</v>
      </c>
      <c r="Q60" s="406">
        <v>0</v>
      </c>
      <c r="R60" s="406">
        <v>3.46</v>
      </c>
      <c r="S60" s="406">
        <v>0</v>
      </c>
      <c r="T60" s="406"/>
      <c r="U60" s="406"/>
      <c r="V60" s="406"/>
      <c r="W60" s="406"/>
      <c r="X60" s="389"/>
      <c r="Y60" s="406"/>
      <c r="Z60" s="406"/>
      <c r="AA60" s="406"/>
      <c r="AB60" s="406"/>
      <c r="AC60" s="406"/>
      <c r="AD60" s="406">
        <v>1.31</v>
      </c>
      <c r="AE60" s="164">
        <f t="shared" si="132"/>
        <v>16.46</v>
      </c>
      <c r="AF60" s="166">
        <f t="shared" si="133"/>
        <v>4000000</v>
      </c>
      <c r="AG60" s="166">
        <f t="shared" si="134"/>
        <v>1064615</v>
      </c>
      <c r="AH60" s="166">
        <f t="shared" si="135"/>
        <v>0</v>
      </c>
      <c r="AI60" s="166">
        <f t="shared" si="136"/>
        <v>0</v>
      </c>
      <c r="AJ60" s="166">
        <f t="shared" si="137"/>
        <v>0</v>
      </c>
      <c r="AK60" s="166">
        <f t="shared" si="138"/>
        <v>0</v>
      </c>
      <c r="AL60" s="166">
        <f t="shared" si="139"/>
        <v>0</v>
      </c>
      <c r="AM60" s="166">
        <f t="shared" si="140"/>
        <v>0</v>
      </c>
      <c r="AN60" s="166">
        <f t="shared" si="141"/>
        <v>120923</v>
      </c>
      <c r="AO60" s="167">
        <f t="shared" si="142"/>
        <v>329200</v>
      </c>
      <c r="AP60" s="166">
        <v>0</v>
      </c>
      <c r="AQ60" s="166">
        <f t="shared" si="143"/>
        <v>5514738</v>
      </c>
      <c r="AR60" s="166"/>
      <c r="AS60" s="167"/>
      <c r="AT60" s="166"/>
      <c r="AU60" s="166"/>
      <c r="AV60" s="166">
        <f t="shared" si="144"/>
        <v>5514738</v>
      </c>
      <c r="AW60" s="166">
        <f t="shared" si="145"/>
        <v>361600</v>
      </c>
      <c r="AX60" s="166">
        <f t="shared" si="16"/>
        <v>67800</v>
      </c>
      <c r="AY60" s="166">
        <f t="shared" si="17"/>
        <v>45200</v>
      </c>
      <c r="AZ60" s="166">
        <f t="shared" si="146"/>
        <v>474600</v>
      </c>
      <c r="BA60" s="166">
        <f t="shared" si="147"/>
        <v>22600</v>
      </c>
      <c r="BB60" s="166">
        <f t="shared" si="148"/>
        <v>110000</v>
      </c>
      <c r="BC60" s="166"/>
      <c r="BD60" s="166">
        <v>0</v>
      </c>
      <c r="BE60" s="166">
        <f t="shared" si="149"/>
        <v>607200</v>
      </c>
      <c r="BF60" s="166">
        <f t="shared" si="150"/>
        <v>4907538</v>
      </c>
      <c r="BG60" s="166">
        <f t="shared" si="22"/>
        <v>0</v>
      </c>
      <c r="BH60" s="166">
        <v>1</v>
      </c>
      <c r="BI60" s="369" t="s">
        <v>40</v>
      </c>
      <c r="BJ60" s="166">
        <f t="shared" si="23"/>
        <v>0</v>
      </c>
      <c r="BK60" s="166">
        <f t="shared" si="24"/>
        <v>1</v>
      </c>
      <c r="BL60" s="161" t="s">
        <v>1160</v>
      </c>
      <c r="BM60" s="166">
        <f t="shared" si="25"/>
        <v>20000</v>
      </c>
      <c r="BN60" s="166" t="str">
        <f t="shared" si="26"/>
        <v>Trừ tiền</v>
      </c>
      <c r="BO60" s="410"/>
      <c r="BP60" s="166"/>
      <c r="BQ60" s="144"/>
      <c r="BR60" s="144"/>
      <c r="BS60" s="161">
        <f t="shared" si="27"/>
        <v>5064615</v>
      </c>
      <c r="BT60" s="159">
        <v>0</v>
      </c>
      <c r="BU60" s="166">
        <f t="shared" si="151"/>
        <v>0</v>
      </c>
      <c r="BV60" s="166">
        <v>11000000</v>
      </c>
      <c r="BW60" s="166">
        <f t="shared" si="152"/>
        <v>11000000</v>
      </c>
      <c r="BX60" s="166">
        <f t="shared" si="153"/>
        <v>-6409985</v>
      </c>
      <c r="BY60" s="166"/>
      <c r="BZ60" s="166"/>
      <c r="CA60" s="171"/>
      <c r="CB60" s="166"/>
      <c r="CC60" s="166"/>
      <c r="CD60" s="166"/>
      <c r="CE60" s="413">
        <v>8000000</v>
      </c>
      <c r="CF60" s="413"/>
      <c r="CG60" s="413"/>
      <c r="CH60" s="413"/>
      <c r="CI60" s="413"/>
      <c r="CJ60" s="369">
        <f t="shared" si="155"/>
        <v>0</v>
      </c>
      <c r="CK60" s="369">
        <f t="shared" si="156"/>
        <v>8000000</v>
      </c>
      <c r="CL60" s="414"/>
      <c r="CM60" s="413">
        <f t="shared" si="157"/>
        <v>8000000</v>
      </c>
      <c r="CN60" s="413">
        <f t="shared" si="157"/>
        <v>0</v>
      </c>
      <c r="CO60" s="369">
        <f t="shared" si="157"/>
        <v>0</v>
      </c>
      <c r="CP60" s="369">
        <f t="shared" si="157"/>
        <v>0</v>
      </c>
      <c r="CQ60" s="369">
        <f t="shared" si="157"/>
        <v>0</v>
      </c>
      <c r="CR60" s="369">
        <f t="shared" si="158"/>
        <v>0</v>
      </c>
      <c r="CS60" s="369">
        <f t="shared" si="159"/>
        <v>8000000</v>
      </c>
      <c r="CT60" s="173" t="s">
        <v>1163</v>
      </c>
      <c r="CU60" s="173" t="s">
        <v>2229</v>
      </c>
      <c r="CV60" s="450" t="s">
        <v>1185</v>
      </c>
      <c r="CW60" s="173" t="s">
        <v>2249</v>
      </c>
    </row>
    <row r="61" spans="1:101" ht="34.35" customHeight="1">
      <c r="A61" s="155">
        <f>SUBTOTAL(3,$C$11:C61)</f>
        <v>43</v>
      </c>
      <c r="B61" s="246" t="s">
        <v>574</v>
      </c>
      <c r="C61" s="247" t="s">
        <v>245</v>
      </c>
      <c r="D61" s="156" t="s">
        <v>101</v>
      </c>
      <c r="E61" s="157" t="str">
        <f t="shared" si="154"/>
        <v>B3</v>
      </c>
      <c r="F61" s="158">
        <v>44120</v>
      </c>
      <c r="G61" s="159">
        <v>4750000</v>
      </c>
      <c r="H61" s="159"/>
      <c r="I61" s="160">
        <f t="shared" si="129"/>
        <v>4250000</v>
      </c>
      <c r="J61" s="160">
        <f t="shared" si="37"/>
        <v>0</v>
      </c>
      <c r="K61" s="161">
        <f t="shared" si="130"/>
        <v>4250000</v>
      </c>
      <c r="L61" s="161">
        <f t="shared" si="131"/>
        <v>9000000</v>
      </c>
      <c r="M61" s="162">
        <f t="shared" si="6"/>
        <v>1</v>
      </c>
      <c r="N61" s="163">
        <f t="shared" si="40"/>
        <v>3640000</v>
      </c>
      <c r="O61" s="163">
        <v>0</v>
      </c>
      <c r="P61" s="406">
        <v>12</v>
      </c>
      <c r="Q61" s="406">
        <v>0</v>
      </c>
      <c r="R61" s="406">
        <v>2</v>
      </c>
      <c r="S61" s="406">
        <v>0</v>
      </c>
      <c r="T61" s="406"/>
      <c r="U61" s="406"/>
      <c r="V61" s="406"/>
      <c r="W61" s="406"/>
      <c r="X61" s="389"/>
      <c r="Y61" s="406"/>
      <c r="Z61" s="406"/>
      <c r="AA61" s="406"/>
      <c r="AB61" s="406"/>
      <c r="AC61" s="406"/>
      <c r="AD61" s="406">
        <v>0</v>
      </c>
      <c r="AE61" s="164">
        <f t="shared" si="132"/>
        <v>14</v>
      </c>
      <c r="AF61" s="166">
        <f t="shared" si="133"/>
        <v>4153846</v>
      </c>
      <c r="AG61" s="166">
        <f t="shared" si="134"/>
        <v>692308</v>
      </c>
      <c r="AH61" s="166">
        <f t="shared" si="135"/>
        <v>0</v>
      </c>
      <c r="AI61" s="166">
        <f t="shared" si="136"/>
        <v>0</v>
      </c>
      <c r="AJ61" s="166">
        <f t="shared" si="137"/>
        <v>0</v>
      </c>
      <c r="AK61" s="166">
        <f t="shared" si="138"/>
        <v>0</v>
      </c>
      <c r="AL61" s="166">
        <f t="shared" si="139"/>
        <v>0</v>
      </c>
      <c r="AM61" s="166">
        <f t="shared" si="140"/>
        <v>0</v>
      </c>
      <c r="AN61" s="166">
        <f t="shared" si="141"/>
        <v>0</v>
      </c>
      <c r="AO61" s="167">
        <f t="shared" si="142"/>
        <v>280000</v>
      </c>
      <c r="AP61" s="166">
        <v>0</v>
      </c>
      <c r="AQ61" s="166">
        <f t="shared" si="143"/>
        <v>5126154</v>
      </c>
      <c r="AR61" s="166"/>
      <c r="AS61" s="167"/>
      <c r="AT61" s="166"/>
      <c r="AU61" s="166"/>
      <c r="AV61" s="166">
        <f t="shared" si="144"/>
        <v>5126154</v>
      </c>
      <c r="AW61" s="166">
        <f t="shared" si="145"/>
        <v>380000</v>
      </c>
      <c r="AX61" s="166">
        <f t="shared" si="16"/>
        <v>71250</v>
      </c>
      <c r="AY61" s="166">
        <f t="shared" si="17"/>
        <v>47500</v>
      </c>
      <c r="AZ61" s="166">
        <f t="shared" si="146"/>
        <v>498750</v>
      </c>
      <c r="BA61" s="166">
        <f t="shared" si="147"/>
        <v>23750</v>
      </c>
      <c r="BB61" s="166">
        <f t="shared" si="148"/>
        <v>110000</v>
      </c>
      <c r="BC61" s="166"/>
      <c r="BD61" s="166">
        <v>0</v>
      </c>
      <c r="BE61" s="166">
        <f t="shared" si="149"/>
        <v>632500</v>
      </c>
      <c r="BF61" s="166">
        <f t="shared" si="150"/>
        <v>4493654</v>
      </c>
      <c r="BG61" s="166">
        <f t="shared" si="22"/>
        <v>0</v>
      </c>
      <c r="BH61" s="166">
        <v>1</v>
      </c>
      <c r="BI61" s="369" t="s">
        <v>40</v>
      </c>
      <c r="BJ61" s="166">
        <f t="shared" si="23"/>
        <v>0</v>
      </c>
      <c r="BK61" s="166">
        <f t="shared" si="24"/>
        <v>1</v>
      </c>
      <c r="BL61" s="161" t="s">
        <v>1160</v>
      </c>
      <c r="BM61" s="166">
        <f t="shared" si="25"/>
        <v>20000</v>
      </c>
      <c r="BN61" s="166" t="str">
        <f t="shared" si="26"/>
        <v>Trừ tiền</v>
      </c>
      <c r="BO61" s="410"/>
      <c r="BP61" s="166"/>
      <c r="BQ61" s="144"/>
      <c r="BR61" s="144"/>
      <c r="BS61" s="161">
        <f t="shared" si="27"/>
        <v>4846154</v>
      </c>
      <c r="BT61" s="159">
        <v>1</v>
      </c>
      <c r="BU61" s="166">
        <f t="shared" si="151"/>
        <v>4400000</v>
      </c>
      <c r="BV61" s="166">
        <v>11000000</v>
      </c>
      <c r="BW61" s="166">
        <f t="shared" si="152"/>
        <v>15400000</v>
      </c>
      <c r="BX61" s="166">
        <f t="shared" si="153"/>
        <v>-11052596</v>
      </c>
      <c r="BY61" s="166"/>
      <c r="BZ61" s="166"/>
      <c r="CA61" s="171"/>
      <c r="CB61" s="166"/>
      <c r="CC61" s="166"/>
      <c r="CD61" s="166"/>
      <c r="CE61" s="413">
        <v>9000000</v>
      </c>
      <c r="CF61" s="413"/>
      <c r="CG61" s="413"/>
      <c r="CH61" s="413"/>
      <c r="CI61" s="413"/>
      <c r="CJ61" s="369">
        <f t="shared" si="155"/>
        <v>0</v>
      </c>
      <c r="CK61" s="369">
        <f t="shared" si="156"/>
        <v>9000000</v>
      </c>
      <c r="CL61" s="414"/>
      <c r="CM61" s="413">
        <f t="shared" si="157"/>
        <v>9000000</v>
      </c>
      <c r="CN61" s="413"/>
      <c r="CO61" s="369"/>
      <c r="CP61" s="369"/>
      <c r="CQ61" s="369"/>
      <c r="CR61" s="369">
        <f t="shared" si="158"/>
        <v>0</v>
      </c>
      <c r="CS61" s="369">
        <f t="shared" si="159"/>
        <v>9000000</v>
      </c>
      <c r="CT61" s="173" t="s">
        <v>1163</v>
      </c>
      <c r="CU61" s="173" t="s">
        <v>2229</v>
      </c>
      <c r="CV61" s="450" t="s">
        <v>1415</v>
      </c>
      <c r="CW61" s="173" t="s">
        <v>2249</v>
      </c>
    </row>
    <row r="62" spans="1:101" ht="34.35" customHeight="1">
      <c r="A62" s="155">
        <f>SUBTOTAL(3,$C$11:C62)</f>
        <v>44</v>
      </c>
      <c r="B62" s="143" t="s">
        <v>592</v>
      </c>
      <c r="C62" s="144" t="s">
        <v>593</v>
      </c>
      <c r="D62" s="156" t="s">
        <v>101</v>
      </c>
      <c r="E62" s="157" t="str">
        <f t="shared" si="154"/>
        <v>B3</v>
      </c>
      <c r="F62" s="158">
        <v>44840</v>
      </c>
      <c r="G62" s="159">
        <v>4520000</v>
      </c>
      <c r="H62" s="159"/>
      <c r="I62" s="160">
        <f t="shared" si="129"/>
        <v>4180000</v>
      </c>
      <c r="J62" s="160">
        <f t="shared" si="37"/>
        <v>0</v>
      </c>
      <c r="K62" s="161">
        <f t="shared" si="130"/>
        <v>4180000</v>
      </c>
      <c r="L62" s="161">
        <f t="shared" si="131"/>
        <v>8700000</v>
      </c>
      <c r="M62" s="162">
        <f t="shared" si="6"/>
        <v>1</v>
      </c>
      <c r="N62" s="163">
        <f t="shared" si="40"/>
        <v>3640000</v>
      </c>
      <c r="O62" s="163">
        <v>0</v>
      </c>
      <c r="P62" s="406">
        <v>13</v>
      </c>
      <c r="Q62" s="406">
        <v>0</v>
      </c>
      <c r="R62" s="406">
        <v>2.48</v>
      </c>
      <c r="S62" s="406">
        <v>0</v>
      </c>
      <c r="T62" s="406"/>
      <c r="U62" s="406"/>
      <c r="V62" s="406"/>
      <c r="W62" s="406"/>
      <c r="X62" s="389"/>
      <c r="Y62" s="406"/>
      <c r="Z62" s="406"/>
      <c r="AA62" s="406"/>
      <c r="AB62" s="406"/>
      <c r="AC62" s="406"/>
      <c r="AD62" s="406">
        <v>0.31</v>
      </c>
      <c r="AE62" s="164">
        <f t="shared" si="132"/>
        <v>15.48</v>
      </c>
      <c r="AF62" s="166">
        <f t="shared" si="133"/>
        <v>4350000</v>
      </c>
      <c r="AG62" s="166">
        <f t="shared" si="134"/>
        <v>829846</v>
      </c>
      <c r="AH62" s="166">
        <f t="shared" si="135"/>
        <v>0</v>
      </c>
      <c r="AI62" s="166">
        <f t="shared" si="136"/>
        <v>0</v>
      </c>
      <c r="AJ62" s="166">
        <f t="shared" si="137"/>
        <v>0</v>
      </c>
      <c r="AK62" s="166">
        <f t="shared" si="138"/>
        <v>0</v>
      </c>
      <c r="AL62" s="166">
        <f t="shared" si="139"/>
        <v>0</v>
      </c>
      <c r="AM62" s="166">
        <f t="shared" si="140"/>
        <v>0</v>
      </c>
      <c r="AN62" s="166">
        <f t="shared" si="141"/>
        <v>31119</v>
      </c>
      <c r="AO62" s="167">
        <f t="shared" si="142"/>
        <v>309600</v>
      </c>
      <c r="AP62" s="166">
        <v>0</v>
      </c>
      <c r="AQ62" s="166">
        <f t="shared" si="143"/>
        <v>5520565</v>
      </c>
      <c r="AR62" s="166"/>
      <c r="AS62" s="167"/>
      <c r="AT62" s="166"/>
      <c r="AU62" s="166"/>
      <c r="AV62" s="166">
        <f t="shared" si="144"/>
        <v>5520565</v>
      </c>
      <c r="AW62" s="166">
        <f t="shared" si="145"/>
        <v>361600</v>
      </c>
      <c r="AX62" s="166">
        <f t="shared" si="16"/>
        <v>67800</v>
      </c>
      <c r="AY62" s="166">
        <f t="shared" si="17"/>
        <v>45200</v>
      </c>
      <c r="AZ62" s="166">
        <f t="shared" si="146"/>
        <v>474600</v>
      </c>
      <c r="BA62" s="166">
        <f t="shared" si="147"/>
        <v>22600</v>
      </c>
      <c r="BB62" s="166">
        <f t="shared" si="148"/>
        <v>110000</v>
      </c>
      <c r="BC62" s="166"/>
      <c r="BD62" s="166">
        <v>0</v>
      </c>
      <c r="BE62" s="166">
        <f t="shared" si="149"/>
        <v>607200</v>
      </c>
      <c r="BF62" s="166">
        <f t="shared" si="150"/>
        <v>4913365</v>
      </c>
      <c r="BG62" s="166">
        <f t="shared" si="22"/>
        <v>0</v>
      </c>
      <c r="BH62" s="166">
        <v>1</v>
      </c>
      <c r="BI62" s="369" t="s">
        <v>40</v>
      </c>
      <c r="BJ62" s="166">
        <f t="shared" si="23"/>
        <v>0</v>
      </c>
      <c r="BK62" s="166">
        <f t="shared" si="24"/>
        <v>1</v>
      </c>
      <c r="BL62" s="161" t="s">
        <v>1160</v>
      </c>
      <c r="BM62" s="166">
        <f t="shared" si="25"/>
        <v>20000</v>
      </c>
      <c r="BN62" s="166" t="str">
        <f t="shared" si="26"/>
        <v>Trừ tiền</v>
      </c>
      <c r="BO62" s="410"/>
      <c r="BP62" s="166"/>
      <c r="BQ62" s="144"/>
      <c r="BR62" s="144"/>
      <c r="BS62" s="161">
        <f t="shared" si="27"/>
        <v>5179846</v>
      </c>
      <c r="BT62" s="159">
        <v>0</v>
      </c>
      <c r="BU62" s="166">
        <f t="shared" si="151"/>
        <v>0</v>
      </c>
      <c r="BV62" s="166">
        <v>11000000</v>
      </c>
      <c r="BW62" s="166">
        <f t="shared" si="152"/>
        <v>11000000</v>
      </c>
      <c r="BX62" s="166">
        <f t="shared" si="153"/>
        <v>-6294754</v>
      </c>
      <c r="BY62" s="166"/>
      <c r="BZ62" s="166"/>
      <c r="CA62" s="171"/>
      <c r="CB62" s="166"/>
      <c r="CC62" s="166"/>
      <c r="CD62" s="166"/>
      <c r="CE62" s="413">
        <v>8700000</v>
      </c>
      <c r="CF62" s="413">
        <v>0</v>
      </c>
      <c r="CG62" s="413">
        <v>0</v>
      </c>
      <c r="CH62" s="413">
        <v>0</v>
      </c>
      <c r="CI62" s="413"/>
      <c r="CJ62" s="369">
        <f t="shared" si="155"/>
        <v>0</v>
      </c>
      <c r="CK62" s="369">
        <f t="shared" si="156"/>
        <v>8700000</v>
      </c>
      <c r="CL62" s="414"/>
      <c r="CM62" s="413">
        <f t="shared" ref="CM62:CQ62" si="160">CE62</f>
        <v>8700000</v>
      </c>
      <c r="CN62" s="413">
        <f t="shared" si="160"/>
        <v>0</v>
      </c>
      <c r="CO62" s="369">
        <f t="shared" si="160"/>
        <v>0</v>
      </c>
      <c r="CP62" s="369">
        <f t="shared" si="160"/>
        <v>0</v>
      </c>
      <c r="CQ62" s="369">
        <f t="shared" si="160"/>
        <v>0</v>
      </c>
      <c r="CR62" s="369">
        <f t="shared" si="158"/>
        <v>0</v>
      </c>
      <c r="CS62" s="369">
        <f t="shared" si="159"/>
        <v>8700000</v>
      </c>
      <c r="CT62" s="173" t="s">
        <v>1163</v>
      </c>
      <c r="CU62" s="173" t="s">
        <v>2229</v>
      </c>
      <c r="CV62" s="450" t="s">
        <v>1186</v>
      </c>
      <c r="CW62" s="173" t="s">
        <v>2249</v>
      </c>
    </row>
    <row r="63" spans="1:101" ht="34.35" customHeight="1">
      <c r="A63" s="302" t="s">
        <v>2119</v>
      </c>
      <c r="B63" s="723" t="str">
        <f>"Phòng Quản lý đội xe: " &amp;"["&amp;COUNT(A64:A267)&amp; "]"</f>
        <v>Phòng Quản lý đội xe: [189]</v>
      </c>
      <c r="C63" s="724"/>
      <c r="D63" s="293"/>
      <c r="E63" s="293"/>
      <c r="F63" s="293"/>
      <c r="G63" s="301">
        <f t="shared" ref="G63:L63" si="161">G64+G69+G73+G208</f>
        <v>815040000</v>
      </c>
      <c r="H63" s="301">
        <f t="shared" si="161"/>
        <v>14250000</v>
      </c>
      <c r="I63" s="301">
        <f t="shared" si="161"/>
        <v>810710000</v>
      </c>
      <c r="J63" s="301">
        <f t="shared" si="161"/>
        <v>110850000</v>
      </c>
      <c r="K63" s="301">
        <f t="shared" si="161"/>
        <v>921560000</v>
      </c>
      <c r="L63" s="301">
        <f t="shared" si="161"/>
        <v>1750850000</v>
      </c>
      <c r="M63" s="301"/>
      <c r="N63" s="301">
        <f t="shared" ref="N63:BG63" si="162">N64+N69+N73+N208</f>
        <v>690284000</v>
      </c>
      <c r="O63" s="301">
        <f t="shared" si="162"/>
        <v>0</v>
      </c>
      <c r="P63" s="374">
        <f t="shared" si="162"/>
        <v>955.5</v>
      </c>
      <c r="Q63" s="374">
        <f t="shared" si="162"/>
        <v>1501</v>
      </c>
      <c r="R63" s="374">
        <f t="shared" si="162"/>
        <v>0.56999999999999995</v>
      </c>
      <c r="S63" s="374">
        <f t="shared" si="162"/>
        <v>0</v>
      </c>
      <c r="T63" s="374">
        <f t="shared" si="162"/>
        <v>0</v>
      </c>
      <c r="U63" s="374">
        <f t="shared" si="162"/>
        <v>0</v>
      </c>
      <c r="V63" s="374">
        <f t="shared" si="162"/>
        <v>0</v>
      </c>
      <c r="W63" s="374">
        <f t="shared" si="162"/>
        <v>0</v>
      </c>
      <c r="X63" s="374">
        <f t="shared" si="162"/>
        <v>0</v>
      </c>
      <c r="Y63" s="374">
        <f t="shared" si="162"/>
        <v>0</v>
      </c>
      <c r="Z63" s="374">
        <f t="shared" si="162"/>
        <v>0</v>
      </c>
      <c r="AA63" s="374">
        <f t="shared" si="162"/>
        <v>0</v>
      </c>
      <c r="AB63" s="374">
        <f t="shared" si="162"/>
        <v>0</v>
      </c>
      <c r="AC63" s="374">
        <f t="shared" si="162"/>
        <v>0</v>
      </c>
      <c r="AD63" s="374">
        <f t="shared" si="162"/>
        <v>1</v>
      </c>
      <c r="AE63" s="374">
        <f t="shared" si="162"/>
        <v>0</v>
      </c>
      <c r="AF63" s="301">
        <f t="shared" si="162"/>
        <v>365355092</v>
      </c>
      <c r="AG63" s="301">
        <f t="shared" si="162"/>
        <v>196650</v>
      </c>
      <c r="AH63" s="301">
        <f t="shared" si="162"/>
        <v>0</v>
      </c>
      <c r="AI63" s="301">
        <f t="shared" si="162"/>
        <v>0</v>
      </c>
      <c r="AJ63" s="301">
        <f t="shared" si="162"/>
        <v>0</v>
      </c>
      <c r="AK63" s="301">
        <f t="shared" si="162"/>
        <v>0</v>
      </c>
      <c r="AL63" s="301">
        <f t="shared" si="162"/>
        <v>0</v>
      </c>
      <c r="AM63" s="301">
        <f t="shared" si="162"/>
        <v>0</v>
      </c>
      <c r="AN63" s="301">
        <f t="shared" si="162"/>
        <v>126923</v>
      </c>
      <c r="AO63" s="301">
        <f t="shared" si="162"/>
        <v>0</v>
      </c>
      <c r="AP63" s="301">
        <f t="shared" si="162"/>
        <v>0</v>
      </c>
      <c r="AQ63" s="301">
        <f t="shared" si="162"/>
        <v>365678665</v>
      </c>
      <c r="AR63" s="301">
        <f t="shared" si="162"/>
        <v>115584000</v>
      </c>
      <c r="AS63" s="301">
        <f t="shared" si="162"/>
        <v>0</v>
      </c>
      <c r="AT63" s="301">
        <f t="shared" si="162"/>
        <v>0</v>
      </c>
      <c r="AU63" s="301">
        <f t="shared" si="162"/>
        <v>0</v>
      </c>
      <c r="AV63" s="301">
        <f t="shared" si="162"/>
        <v>481262665</v>
      </c>
      <c r="AW63" s="301">
        <f t="shared" si="162"/>
        <v>64841600</v>
      </c>
      <c r="AX63" s="301">
        <f t="shared" si="162"/>
        <v>12361200</v>
      </c>
      <c r="AY63" s="301">
        <f t="shared" si="162"/>
        <v>8105200</v>
      </c>
      <c r="AZ63" s="301">
        <f t="shared" si="162"/>
        <v>85308000</v>
      </c>
      <c r="BA63" s="301">
        <f t="shared" si="162"/>
        <v>3794700</v>
      </c>
      <c r="BB63" s="301">
        <f t="shared" si="162"/>
        <v>20680000</v>
      </c>
      <c r="BC63" s="301">
        <f t="shared" si="162"/>
        <v>0</v>
      </c>
      <c r="BD63" s="301">
        <f t="shared" si="162"/>
        <v>3032307</v>
      </c>
      <c r="BE63" s="301">
        <f t="shared" si="162"/>
        <v>112815007</v>
      </c>
      <c r="BF63" s="301">
        <f t="shared" si="162"/>
        <v>369880858</v>
      </c>
      <c r="BG63" s="301">
        <f t="shared" si="162"/>
        <v>1433200</v>
      </c>
      <c r="BH63" s="301"/>
      <c r="BI63" s="301">
        <f>BI64+BI69+BI73+BI208</f>
        <v>0</v>
      </c>
      <c r="BJ63" s="301">
        <f>BJ64+BJ69+BJ73+BJ208</f>
        <v>0</v>
      </c>
      <c r="BK63" s="301"/>
      <c r="BL63" s="301">
        <f t="shared" ref="BL63:CV63" si="163">BL64+BL69+BL73+BL208</f>
        <v>0</v>
      </c>
      <c r="BM63" s="301">
        <f t="shared" si="163"/>
        <v>0</v>
      </c>
      <c r="BN63" s="301">
        <f t="shared" si="163"/>
        <v>0</v>
      </c>
      <c r="BO63" s="301">
        <f t="shared" si="163"/>
        <v>0</v>
      </c>
      <c r="BP63" s="301">
        <f t="shared" si="163"/>
        <v>0</v>
      </c>
      <c r="BQ63" s="301">
        <f t="shared" si="163"/>
        <v>0</v>
      </c>
      <c r="BR63" s="301">
        <f t="shared" si="163"/>
        <v>0</v>
      </c>
      <c r="BS63" s="301">
        <f t="shared" si="163"/>
        <v>365551742</v>
      </c>
      <c r="BT63" s="301">
        <f t="shared" si="163"/>
        <v>222</v>
      </c>
      <c r="BU63" s="301">
        <f t="shared" si="163"/>
        <v>976800000</v>
      </c>
      <c r="BV63" s="301">
        <f t="shared" si="163"/>
        <v>2079000000</v>
      </c>
      <c r="BW63" s="301">
        <f t="shared" si="163"/>
        <v>3055800000</v>
      </c>
      <c r="BX63" s="301">
        <f t="shared" si="163"/>
        <v>-2775556258</v>
      </c>
      <c r="BY63" s="301">
        <f t="shared" si="163"/>
        <v>0</v>
      </c>
      <c r="BZ63" s="301">
        <f t="shared" si="163"/>
        <v>0</v>
      </c>
      <c r="CA63" s="301">
        <f t="shared" si="163"/>
        <v>0</v>
      </c>
      <c r="CB63" s="301">
        <f t="shared" si="163"/>
        <v>0</v>
      </c>
      <c r="CC63" s="301">
        <f t="shared" si="163"/>
        <v>0</v>
      </c>
      <c r="CD63" s="301">
        <f t="shared" si="163"/>
        <v>0</v>
      </c>
      <c r="CE63" s="301">
        <f t="shared" si="163"/>
        <v>1640000000</v>
      </c>
      <c r="CF63" s="301">
        <f t="shared" si="163"/>
        <v>100750000</v>
      </c>
      <c r="CG63" s="301">
        <f t="shared" si="163"/>
        <v>10100000</v>
      </c>
      <c r="CH63" s="301">
        <f t="shared" si="163"/>
        <v>0</v>
      </c>
      <c r="CI63" s="301">
        <f t="shared" si="163"/>
        <v>0</v>
      </c>
      <c r="CJ63" s="301">
        <f t="shared" si="163"/>
        <v>110850000</v>
      </c>
      <c r="CK63" s="301">
        <f t="shared" si="163"/>
        <v>1750850000</v>
      </c>
      <c r="CL63" s="301">
        <f t="shared" si="163"/>
        <v>0</v>
      </c>
      <c r="CM63" s="301">
        <f t="shared" si="163"/>
        <v>1640000000</v>
      </c>
      <c r="CN63" s="301">
        <f t="shared" si="163"/>
        <v>100750000</v>
      </c>
      <c r="CO63" s="301">
        <f t="shared" si="163"/>
        <v>10100000</v>
      </c>
      <c r="CP63" s="301">
        <f t="shared" si="163"/>
        <v>0</v>
      </c>
      <c r="CQ63" s="301">
        <f t="shared" si="163"/>
        <v>0</v>
      </c>
      <c r="CR63" s="301">
        <f t="shared" si="163"/>
        <v>110850000</v>
      </c>
      <c r="CS63" s="301">
        <f t="shared" si="163"/>
        <v>1750850000</v>
      </c>
      <c r="CT63" s="301">
        <f t="shared" si="163"/>
        <v>0</v>
      </c>
      <c r="CU63" s="301">
        <f t="shared" si="163"/>
        <v>0</v>
      </c>
      <c r="CV63" s="301">
        <f t="shared" si="163"/>
        <v>0</v>
      </c>
      <c r="CW63" s="301"/>
    </row>
    <row r="64" spans="1:101" ht="34.35" customHeight="1">
      <c r="A64" s="302"/>
      <c r="B64" s="723" t="str">
        <f>"Bộ phận Quản lý đội xe: " &amp;"["&amp;COUNT(A65:A68)&amp; "]"</f>
        <v>Bộ phận Quản lý đội xe: [4]</v>
      </c>
      <c r="C64" s="724"/>
      <c r="D64" s="393"/>
      <c r="E64" s="393"/>
      <c r="F64" s="393"/>
      <c r="G64" s="301">
        <f>SUM(G65:G68)</f>
        <v>23440000</v>
      </c>
      <c r="H64" s="301">
        <f t="shared" ref="H64:BS64" si="164">SUM(H65:H68)</f>
        <v>0</v>
      </c>
      <c r="I64" s="301">
        <f t="shared" si="164"/>
        <v>23560000</v>
      </c>
      <c r="J64" s="301">
        <f t="shared" si="164"/>
        <v>1250000</v>
      </c>
      <c r="K64" s="301">
        <f t="shared" si="164"/>
        <v>24810000</v>
      </c>
      <c r="L64" s="301">
        <f t="shared" si="164"/>
        <v>48250000</v>
      </c>
      <c r="M64" s="301"/>
      <c r="N64" s="301">
        <f t="shared" si="164"/>
        <v>16884000</v>
      </c>
      <c r="O64" s="301">
        <f t="shared" si="164"/>
        <v>0</v>
      </c>
      <c r="P64" s="374">
        <f t="shared" si="164"/>
        <v>41.5</v>
      </c>
      <c r="Q64" s="374">
        <f t="shared" si="164"/>
        <v>0</v>
      </c>
      <c r="R64" s="374">
        <f t="shared" si="164"/>
        <v>0.56999999999999995</v>
      </c>
      <c r="S64" s="374">
        <f t="shared" si="164"/>
        <v>0</v>
      </c>
      <c r="T64" s="374">
        <f t="shared" si="164"/>
        <v>0</v>
      </c>
      <c r="U64" s="374">
        <f t="shared" si="164"/>
        <v>0</v>
      </c>
      <c r="V64" s="374">
        <f t="shared" si="164"/>
        <v>0</v>
      </c>
      <c r="W64" s="374">
        <f t="shared" si="164"/>
        <v>0</v>
      </c>
      <c r="X64" s="374">
        <f t="shared" si="164"/>
        <v>0</v>
      </c>
      <c r="Y64" s="374">
        <f t="shared" si="164"/>
        <v>0</v>
      </c>
      <c r="Z64" s="374">
        <f t="shared" si="164"/>
        <v>0</v>
      </c>
      <c r="AA64" s="374">
        <f t="shared" si="164"/>
        <v>0</v>
      </c>
      <c r="AB64" s="374">
        <f t="shared" si="164"/>
        <v>0</v>
      </c>
      <c r="AC64" s="374">
        <f t="shared" si="164"/>
        <v>0</v>
      </c>
      <c r="AD64" s="374">
        <f t="shared" si="164"/>
        <v>1</v>
      </c>
      <c r="AE64" s="374">
        <f t="shared" si="164"/>
        <v>0</v>
      </c>
      <c r="AF64" s="301">
        <f t="shared" si="164"/>
        <v>16223846</v>
      </c>
      <c r="AG64" s="301">
        <f t="shared" si="164"/>
        <v>196650</v>
      </c>
      <c r="AH64" s="301">
        <f t="shared" si="164"/>
        <v>0</v>
      </c>
      <c r="AI64" s="301">
        <f t="shared" si="164"/>
        <v>0</v>
      </c>
      <c r="AJ64" s="301">
        <f t="shared" si="164"/>
        <v>0</v>
      </c>
      <c r="AK64" s="301">
        <f t="shared" si="164"/>
        <v>0</v>
      </c>
      <c r="AL64" s="301">
        <f t="shared" si="164"/>
        <v>0</v>
      </c>
      <c r="AM64" s="301">
        <f t="shared" si="164"/>
        <v>0</v>
      </c>
      <c r="AN64" s="301">
        <f t="shared" si="164"/>
        <v>126923</v>
      </c>
      <c r="AO64" s="301">
        <f t="shared" si="164"/>
        <v>0</v>
      </c>
      <c r="AP64" s="301">
        <f t="shared" si="164"/>
        <v>0</v>
      </c>
      <c r="AQ64" s="301">
        <f t="shared" si="164"/>
        <v>16547419</v>
      </c>
      <c r="AR64" s="301">
        <f t="shared" si="164"/>
        <v>0</v>
      </c>
      <c r="AS64" s="301">
        <f t="shared" si="164"/>
        <v>0</v>
      </c>
      <c r="AT64" s="301">
        <f t="shared" si="164"/>
        <v>0</v>
      </c>
      <c r="AU64" s="301">
        <f t="shared" si="164"/>
        <v>0</v>
      </c>
      <c r="AV64" s="301">
        <f t="shared" si="164"/>
        <v>16547419</v>
      </c>
      <c r="AW64" s="301">
        <f t="shared" si="164"/>
        <v>1875200</v>
      </c>
      <c r="AX64" s="301">
        <f t="shared" si="164"/>
        <v>351600</v>
      </c>
      <c r="AY64" s="301">
        <f t="shared" si="164"/>
        <v>234400</v>
      </c>
      <c r="AZ64" s="301">
        <f t="shared" si="164"/>
        <v>2461200</v>
      </c>
      <c r="BA64" s="301">
        <f t="shared" si="164"/>
        <v>117200</v>
      </c>
      <c r="BB64" s="301">
        <f t="shared" si="164"/>
        <v>770000</v>
      </c>
      <c r="BC64" s="301">
        <f t="shared" si="164"/>
        <v>0</v>
      </c>
      <c r="BD64" s="301">
        <f t="shared" si="164"/>
        <v>3000000</v>
      </c>
      <c r="BE64" s="301">
        <f t="shared" si="164"/>
        <v>6348400</v>
      </c>
      <c r="BF64" s="301">
        <f t="shared" si="164"/>
        <v>10199019</v>
      </c>
      <c r="BG64" s="301">
        <f t="shared" si="164"/>
        <v>0</v>
      </c>
      <c r="BH64" s="301"/>
      <c r="BI64" s="301">
        <f t="shared" si="164"/>
        <v>0</v>
      </c>
      <c r="BJ64" s="301">
        <f t="shared" si="164"/>
        <v>0</v>
      </c>
      <c r="BK64" s="301"/>
      <c r="BL64" s="301">
        <f t="shared" si="164"/>
        <v>0</v>
      </c>
      <c r="BM64" s="301">
        <f t="shared" si="164"/>
        <v>0</v>
      </c>
      <c r="BN64" s="301">
        <f t="shared" si="164"/>
        <v>0</v>
      </c>
      <c r="BO64" s="301">
        <f t="shared" si="164"/>
        <v>0</v>
      </c>
      <c r="BP64" s="301">
        <f t="shared" si="164"/>
        <v>0</v>
      </c>
      <c r="BQ64" s="301">
        <f t="shared" si="164"/>
        <v>0</v>
      </c>
      <c r="BR64" s="301">
        <f t="shared" si="164"/>
        <v>0</v>
      </c>
      <c r="BS64" s="301">
        <f t="shared" si="164"/>
        <v>16420496</v>
      </c>
      <c r="BT64" s="301">
        <f t="shared" ref="BT64:CS64" si="165">SUM(BT65:BT68)</f>
        <v>2</v>
      </c>
      <c r="BU64" s="301">
        <f t="shared" si="165"/>
        <v>8800000</v>
      </c>
      <c r="BV64" s="301">
        <f t="shared" si="165"/>
        <v>44000000</v>
      </c>
      <c r="BW64" s="301">
        <f t="shared" si="165"/>
        <v>52800000</v>
      </c>
      <c r="BX64" s="301">
        <f t="shared" si="165"/>
        <v>-38840704</v>
      </c>
      <c r="BY64" s="301">
        <f t="shared" si="165"/>
        <v>0</v>
      </c>
      <c r="BZ64" s="301">
        <f t="shared" si="165"/>
        <v>0</v>
      </c>
      <c r="CA64" s="301">
        <f t="shared" si="165"/>
        <v>0</v>
      </c>
      <c r="CB64" s="301">
        <f t="shared" si="165"/>
        <v>0</v>
      </c>
      <c r="CC64" s="301">
        <f t="shared" si="165"/>
        <v>0</v>
      </c>
      <c r="CD64" s="301">
        <f t="shared" si="165"/>
        <v>0</v>
      </c>
      <c r="CE64" s="301">
        <f t="shared" si="165"/>
        <v>47000000</v>
      </c>
      <c r="CF64" s="301">
        <f t="shared" si="165"/>
        <v>1250000</v>
      </c>
      <c r="CG64" s="301">
        <f t="shared" si="165"/>
        <v>0</v>
      </c>
      <c r="CH64" s="301">
        <f t="shared" si="165"/>
        <v>0</v>
      </c>
      <c r="CI64" s="301">
        <f t="shared" si="165"/>
        <v>0</v>
      </c>
      <c r="CJ64" s="301">
        <f t="shared" si="165"/>
        <v>1250000</v>
      </c>
      <c r="CK64" s="301">
        <f t="shared" si="165"/>
        <v>48250000</v>
      </c>
      <c r="CL64" s="301">
        <f t="shared" si="165"/>
        <v>0</v>
      </c>
      <c r="CM64" s="301">
        <f t="shared" si="165"/>
        <v>47000000</v>
      </c>
      <c r="CN64" s="301">
        <f t="shared" si="165"/>
        <v>1250000</v>
      </c>
      <c r="CO64" s="301">
        <f t="shared" si="165"/>
        <v>0</v>
      </c>
      <c r="CP64" s="301">
        <f t="shared" si="165"/>
        <v>0</v>
      </c>
      <c r="CQ64" s="301">
        <f t="shared" si="165"/>
        <v>0</v>
      </c>
      <c r="CR64" s="301">
        <f t="shared" si="165"/>
        <v>1250000</v>
      </c>
      <c r="CS64" s="301">
        <f t="shared" si="165"/>
        <v>48250000</v>
      </c>
      <c r="CT64" s="293">
        <f t="shared" ref="CT64:CV64" si="166">SUM(CT65:CT67)</f>
        <v>0</v>
      </c>
      <c r="CU64" s="293">
        <f t="shared" si="166"/>
        <v>0</v>
      </c>
      <c r="CV64" s="445">
        <f t="shared" si="166"/>
        <v>0</v>
      </c>
      <c r="CW64" s="293"/>
    </row>
    <row r="65" spans="1:101" ht="34.35" customHeight="1">
      <c r="A65" s="155">
        <f>SUBTOTAL(3,$C$11:C65)</f>
        <v>45</v>
      </c>
      <c r="B65" s="143" t="s">
        <v>507</v>
      </c>
      <c r="C65" s="144" t="s">
        <v>508</v>
      </c>
      <c r="D65" s="156" t="s">
        <v>101</v>
      </c>
      <c r="E65" s="157" t="str">
        <f t="shared" ref="E65" si="167">IF(CL65&gt;=400000000,"A1",IF(CL65&gt;=300000000,"A2",IF(CL65&gt;=240000000,"A3",IF(CL65&gt;=180000000,"A4",IF(CL65&gt;=120000000,"A5",IF(CL65&gt;=80000000,"A6",IF(CL65&gt;=40000000,"A7",IF(CL65&gt;=25000000,"B1",IF(CL65&gt;=12000000,"B2","B3")))))))))</f>
        <v>B3</v>
      </c>
      <c r="F65" s="158">
        <v>44685</v>
      </c>
      <c r="G65" s="159">
        <v>6300000</v>
      </c>
      <c r="H65" s="159"/>
      <c r="I65" s="160">
        <f t="shared" ref="I65:I68" si="168">IF(G65&gt;0,CM65-G65,CM65-H65)</f>
        <v>6700000</v>
      </c>
      <c r="J65" s="160">
        <f t="shared" ref="J65:J68" si="169">CR65</f>
        <v>0</v>
      </c>
      <c r="K65" s="161">
        <f t="shared" ref="K65:K68" si="170">SUM(I65:J65)</f>
        <v>6700000</v>
      </c>
      <c r="L65" s="161">
        <f t="shared" ref="L65:L68" si="171">IF(G65&gt;0,G65+K65,H65+K65)</f>
        <v>13000000</v>
      </c>
      <c r="M65" s="162">
        <f t="shared" ref="M65:M68" si="172">IF(CE65&gt;=11000000,80%,100%)</f>
        <v>0.8</v>
      </c>
      <c r="N65" s="163">
        <f t="shared" ref="N65:N68" si="173">ROUND(MAX(G65*70%,H65*70%,3640000),0)</f>
        <v>4410000</v>
      </c>
      <c r="O65" s="163">
        <v>0</v>
      </c>
      <c r="P65" s="406">
        <v>7</v>
      </c>
      <c r="Q65" s="406">
        <v>0</v>
      </c>
      <c r="R65" s="406">
        <v>0</v>
      </c>
      <c r="S65" s="406">
        <v>0</v>
      </c>
      <c r="T65" s="406"/>
      <c r="U65" s="406"/>
      <c r="V65" s="406"/>
      <c r="W65" s="406"/>
      <c r="X65" s="389"/>
      <c r="Y65" s="406"/>
      <c r="Z65" s="406"/>
      <c r="AA65" s="406"/>
      <c r="AB65" s="406"/>
      <c r="AC65" s="406"/>
      <c r="AD65" s="406">
        <v>0</v>
      </c>
      <c r="AE65" s="164">
        <f t="shared" ref="AE65:AE68" si="174">IF(OR(BL65="M1",BL65="M2",BL65="M3",BL65="M4"),P65+R65+S65+T65+U65,0)</f>
        <v>0</v>
      </c>
      <c r="AF65" s="166">
        <f t="shared" ref="AF65:AF68" si="175">ROUND(IF($P65=0,0,IF(OR($BJ65="lương tháng",$CE65&gt;=11000000),($L65/2-$L65/26*($CC$6-$P65))*$M65,$L65/26*$P65*$M65)),0)</f>
        <v>2800000</v>
      </c>
      <c r="AG65" s="166">
        <f t="shared" ref="AG65:AG68" si="176">ROUND(MAX((G65+I65)*M65/26*R65,(H65+I65)*M65/26*R65,G65/26*R65*150%,H65/26*R65*150%)*BK65,0)</f>
        <v>0</v>
      </c>
      <c r="AH65" s="166">
        <f t="shared" ref="AH65:AH68" si="177">ROUND(MAX((G65+I65)*M65/26*S65,(H65+I65)*M65/26*S65,G65/26*S65*200%,H65/26*S65*200%)*BK65,0)</f>
        <v>0</v>
      </c>
      <c r="AI65" s="166">
        <f t="shared" ref="AI65:AI68" si="178">ROUND(IF(BJ65="Lương tháng",L65/26*T65,MAX((G65+I65)/26*(T65+U65)*200%+G65/26*T65,(H65+I65)/26*(T65+U65)*200%+H65/26*T65,G65/26*(T65+U65)*300%+G65/26*T65,H65/26*(T65+U65)*300%+H65/26*T65)),0)</f>
        <v>0</v>
      </c>
      <c r="AJ65" s="166">
        <f t="shared" ref="AJ65:AJ68" si="179">ROUND(IF((P65+Q65)=0,0,IF(BJ65="Lương tháng",MAX((G65+I65)/26*V65,(H65+I65)/26*V65),MAX(G65/26*V65,H65/26*V65))),0)</f>
        <v>0</v>
      </c>
      <c r="AK65" s="166">
        <f t="shared" ref="AK65:AK68" si="180">ROUND(IF(G65&gt;0,G65/26*W65,H65/26*W65),0)</f>
        <v>0</v>
      </c>
      <c r="AL65" s="166">
        <f t="shared" ref="AL65:AL68" si="181">ROUND(N65/26*Y65+O65/26*Z65+MAX(G65/26*AA65,H65/26*AA65),0)</f>
        <v>0</v>
      </c>
      <c r="AM65" s="166">
        <f t="shared" ref="AM65:AM68" si="182">ROUND(IF(BJ65="Lương tháng",L65/26*AC65,L65/26*AC65+MAX((G65+I65)/26*AB65,(H65+I65)/26*AB65)),0)</f>
        <v>0</v>
      </c>
      <c r="AN65" s="166">
        <f t="shared" ref="AN65:AN68" si="183">ROUND(IF(BJ65="lương tháng",0,MAX((G65+I65)/26*AD65*30%,(H65+I65)/26*AD65*30%)*BK65),0)</f>
        <v>0</v>
      </c>
      <c r="AO65" s="167">
        <f t="shared" ref="AO65:AO68" si="184">ROUND(BM65*AE65,0)</f>
        <v>0</v>
      </c>
      <c r="AP65" s="166">
        <v>0</v>
      </c>
      <c r="AQ65" s="166">
        <f t="shared" ref="AQ65:AQ68" si="185">ROUND(SUM(AF65:AP65),0)</f>
        <v>2800000</v>
      </c>
      <c r="AR65" s="166"/>
      <c r="AS65" s="167"/>
      <c r="AT65" s="166"/>
      <c r="AU65" s="166"/>
      <c r="AV65" s="166">
        <f t="shared" ref="AV65:AV68" si="186">ROUND(SUM(AQ65:AT65)-AU65,0)</f>
        <v>2800000</v>
      </c>
      <c r="AW65" s="166">
        <f t="shared" ref="AW65:AW68" si="187">ROUND(IF($BH65=1,$G65*$AW$9,0),0)</f>
        <v>504000</v>
      </c>
      <c r="AX65" s="166">
        <f t="shared" ref="AX65:AX68" si="188">ROUND(IF($BH65=1,$G65*$AX$9,0),0)</f>
        <v>94500</v>
      </c>
      <c r="AY65" s="166">
        <f t="shared" ref="AY65:AY68" si="189">ROUND(IF($BH65=1,$G65*$AY$9,0),0)</f>
        <v>63000</v>
      </c>
      <c r="AZ65" s="166">
        <f t="shared" ref="AZ65:AZ68" si="190">SUM(AW65:AY65)</f>
        <v>661500</v>
      </c>
      <c r="BA65" s="166">
        <f t="shared" ref="BA65:BA68" si="191">ROUND(IF($BI65="1x",$G65*0.5%,0),0)</f>
        <v>31500</v>
      </c>
      <c r="BB65" s="166">
        <f t="shared" ref="BB65:BB68" si="192">IF(BN65="Xem lại",0,IF(CM65&lt;11000000,5000,IF(AND(CM65&gt;=11000000,CM65&lt;25000000),10000,IF(AND(CM65&gt;=25000000,CM65&lt;40000000),15000,IF(AND(CM65&gt;=40000000,CM65&lt;120000000),20000,IF(AND(CM65&gt;=120000000,CM65&lt;240000000),25000,30000)))))*$BB$9)</f>
        <v>220000</v>
      </c>
      <c r="BC65" s="166"/>
      <c r="BD65" s="166">
        <v>0</v>
      </c>
      <c r="BE65" s="166">
        <f t="shared" ref="BE65:BE68" si="193">ROUND(SUM(AZ65:BD65),0)</f>
        <v>913000</v>
      </c>
      <c r="BF65" s="166">
        <f t="shared" ref="BF65:BF68" si="194">ROUND(IF(AV65&gt;BE65,AV65-BE65,0),0)</f>
        <v>1887000</v>
      </c>
      <c r="BG65" s="166">
        <f t="shared" ref="BG65:BG68" si="195">ROUND(IF(BE65&gt;AV65,BE65-AV65,0),0)</f>
        <v>0</v>
      </c>
      <c r="BH65" s="166">
        <v>1</v>
      </c>
      <c r="BI65" s="369" t="s">
        <v>40</v>
      </c>
      <c r="BJ65" s="166">
        <f t="shared" ref="BJ65:BJ68" si="196">IF(AND(D65="QTNV CL",CM65&gt;=11000000),"Lương tháng",IF(CM65&gt;=18000000,"Lương tháng",0))</f>
        <v>0</v>
      </c>
      <c r="BK65" s="166">
        <f t="shared" ref="BK65:BK68" si="197">IF(BJ65="Lương tháng",0,1)</f>
        <v>1</v>
      </c>
      <c r="BL65" s="166">
        <v>0</v>
      </c>
      <c r="BM65" s="166">
        <f t="shared" ref="BM65:BM68" si="198">IF(BL65="M1",13000,IF(BL65="M2",20000,IF(BL65="M3",26000,IF(BL65="M4",32000,0))))</f>
        <v>0</v>
      </c>
      <c r="BN65" s="166" t="str">
        <f t="shared" ref="BN65:BN68" si="199">IF(AND(G65&gt;0,(P65+Q65)&gt;=5),"Trừ tiền","Xem lại")</f>
        <v>Trừ tiền</v>
      </c>
      <c r="BO65" s="410"/>
      <c r="BP65" s="166"/>
      <c r="BQ65" s="144"/>
      <c r="BR65" s="144"/>
      <c r="BS65" s="161">
        <f t="shared" ref="BS65:BS68" si="200">AQ65+SUM(BO65:BR65)-AN65-AO65-SUM(BY65:CA65)</f>
        <v>2800000</v>
      </c>
      <c r="BT65" s="159">
        <v>1</v>
      </c>
      <c r="BU65" s="166">
        <f t="shared" ref="BU65:BU68" si="201">BT65*4400000</f>
        <v>4400000</v>
      </c>
      <c r="BV65" s="166">
        <v>11000000</v>
      </c>
      <c r="BW65" s="166">
        <f t="shared" ref="BW65:BW68" si="202">BU65+BV65</f>
        <v>15400000</v>
      </c>
      <c r="BX65" s="166">
        <f t="shared" ref="BX65:BX68" si="203">BS65-SUM(CC65:CD65)-CB65-AZ65-BW65</f>
        <v>-13261500</v>
      </c>
      <c r="BY65" s="166"/>
      <c r="BZ65" s="166"/>
      <c r="CA65" s="171"/>
      <c r="CB65" s="166"/>
      <c r="CC65" s="166"/>
      <c r="CD65" s="166"/>
      <c r="CE65" s="413">
        <v>13000000</v>
      </c>
      <c r="CF65" s="413">
        <v>0</v>
      </c>
      <c r="CG65" s="413">
        <v>0</v>
      </c>
      <c r="CH65" s="413">
        <v>0</v>
      </c>
      <c r="CI65" s="413"/>
      <c r="CJ65" s="369">
        <f t="shared" ref="CJ65" si="204">SUM(CF65:CI65)</f>
        <v>0</v>
      </c>
      <c r="CK65" s="369">
        <f t="shared" ref="CK65" si="205">CE65+CJ65</f>
        <v>13000000</v>
      </c>
      <c r="CL65" s="414"/>
      <c r="CM65" s="413">
        <f t="shared" ref="CM65:CQ66" si="206">CE65</f>
        <v>13000000</v>
      </c>
      <c r="CN65" s="413">
        <f t="shared" si="206"/>
        <v>0</v>
      </c>
      <c r="CO65" s="369">
        <f t="shared" si="206"/>
        <v>0</v>
      </c>
      <c r="CP65" s="369">
        <f t="shared" si="206"/>
        <v>0</v>
      </c>
      <c r="CQ65" s="369">
        <f t="shared" si="206"/>
        <v>0</v>
      </c>
      <c r="CR65" s="369">
        <f t="shared" ref="CR65" si="207">SUM(CN65:CQ65)</f>
        <v>0</v>
      </c>
      <c r="CS65" s="369">
        <f t="shared" ref="CS65" si="208">CM65+CR65</f>
        <v>13000000</v>
      </c>
      <c r="CT65" s="173" t="s">
        <v>1049</v>
      </c>
      <c r="CU65" s="173" t="s">
        <v>1418</v>
      </c>
      <c r="CV65" s="450" t="s">
        <v>1037</v>
      </c>
      <c r="CW65" s="173" t="s">
        <v>2249</v>
      </c>
    </row>
    <row r="66" spans="1:101" ht="34.35" customHeight="1">
      <c r="A66" s="155">
        <f>SUBTOTAL(3,$C$11:C66)</f>
        <v>46</v>
      </c>
      <c r="B66" s="365" t="s">
        <v>1473</v>
      </c>
      <c r="C66" s="364" t="s">
        <v>1474</v>
      </c>
      <c r="D66" s="156" t="s">
        <v>101</v>
      </c>
      <c r="E66" s="157" t="str">
        <f>IF(CL66&gt;=400000000,"A1",IF(CL66&gt;=300000000,"A2",IF(CL66&gt;=240000000,"A3",IF(CL66&gt;=180000000,"A4",IF(CL66&gt;=120000000,"A5",IF(CL66&gt;=80000000,"A6",IF(CL66&gt;=40000000,"A7",IF(CL66&gt;=25000000,"B1",IF(CL66&gt;=12000000,"B2","B3")))))))))</f>
        <v>B3</v>
      </c>
      <c r="F66" s="158">
        <v>42782</v>
      </c>
      <c r="G66" s="159">
        <v>6640000</v>
      </c>
      <c r="H66" s="159"/>
      <c r="I66" s="160">
        <f t="shared" si="168"/>
        <v>7360000</v>
      </c>
      <c r="J66" s="160">
        <f t="shared" si="169"/>
        <v>700000</v>
      </c>
      <c r="K66" s="161">
        <f t="shared" si="170"/>
        <v>8060000</v>
      </c>
      <c r="L66" s="161">
        <f t="shared" si="171"/>
        <v>14700000</v>
      </c>
      <c r="M66" s="162">
        <f t="shared" si="172"/>
        <v>0.8</v>
      </c>
      <c r="N66" s="163">
        <f t="shared" si="173"/>
        <v>4648000</v>
      </c>
      <c r="O66" s="163">
        <v>0</v>
      </c>
      <c r="P66" s="406">
        <v>13</v>
      </c>
      <c r="Q66" s="406">
        <v>0</v>
      </c>
      <c r="R66" s="406">
        <v>0</v>
      </c>
      <c r="S66" s="406">
        <v>0</v>
      </c>
      <c r="T66" s="406"/>
      <c r="U66" s="406"/>
      <c r="V66" s="406"/>
      <c r="W66" s="406"/>
      <c r="X66" s="389"/>
      <c r="Y66" s="406"/>
      <c r="Z66" s="406"/>
      <c r="AA66" s="406"/>
      <c r="AB66" s="406"/>
      <c r="AC66" s="406"/>
      <c r="AD66" s="406">
        <v>0</v>
      </c>
      <c r="AE66" s="164">
        <f t="shared" si="174"/>
        <v>0</v>
      </c>
      <c r="AF66" s="166">
        <f t="shared" si="175"/>
        <v>5880000</v>
      </c>
      <c r="AG66" s="166">
        <f t="shared" si="176"/>
        <v>0</v>
      </c>
      <c r="AH66" s="166">
        <f t="shared" si="177"/>
        <v>0</v>
      </c>
      <c r="AI66" s="166">
        <f t="shared" si="178"/>
        <v>0</v>
      </c>
      <c r="AJ66" s="166">
        <f t="shared" si="179"/>
        <v>0</v>
      </c>
      <c r="AK66" s="166">
        <f t="shared" si="180"/>
        <v>0</v>
      </c>
      <c r="AL66" s="166">
        <f t="shared" si="181"/>
        <v>0</v>
      </c>
      <c r="AM66" s="166">
        <f t="shared" si="182"/>
        <v>0</v>
      </c>
      <c r="AN66" s="166">
        <f t="shared" si="183"/>
        <v>0</v>
      </c>
      <c r="AO66" s="167">
        <f t="shared" si="184"/>
        <v>0</v>
      </c>
      <c r="AP66" s="166">
        <v>0</v>
      </c>
      <c r="AQ66" s="166">
        <f t="shared" si="185"/>
        <v>5880000</v>
      </c>
      <c r="AR66" s="166"/>
      <c r="AS66" s="167"/>
      <c r="AT66" s="166"/>
      <c r="AU66" s="166"/>
      <c r="AV66" s="166">
        <f t="shared" si="186"/>
        <v>5880000</v>
      </c>
      <c r="AW66" s="166">
        <f t="shared" si="187"/>
        <v>531200</v>
      </c>
      <c r="AX66" s="166">
        <f t="shared" si="188"/>
        <v>99600</v>
      </c>
      <c r="AY66" s="166">
        <f t="shared" si="189"/>
        <v>66400</v>
      </c>
      <c r="AZ66" s="166">
        <f t="shared" si="190"/>
        <v>697200</v>
      </c>
      <c r="BA66" s="166">
        <f t="shared" si="191"/>
        <v>33200</v>
      </c>
      <c r="BB66" s="166">
        <f t="shared" si="192"/>
        <v>220000</v>
      </c>
      <c r="BC66" s="166"/>
      <c r="BD66" s="166">
        <v>3000000</v>
      </c>
      <c r="BE66" s="166">
        <f t="shared" si="193"/>
        <v>3950400</v>
      </c>
      <c r="BF66" s="166">
        <f t="shared" si="194"/>
        <v>1929600</v>
      </c>
      <c r="BG66" s="166">
        <f t="shared" si="195"/>
        <v>0</v>
      </c>
      <c r="BH66" s="166">
        <v>1</v>
      </c>
      <c r="BI66" s="369" t="s">
        <v>40</v>
      </c>
      <c r="BJ66" s="166">
        <f t="shared" si="196"/>
        <v>0</v>
      </c>
      <c r="BK66" s="166">
        <f t="shared" si="197"/>
        <v>1</v>
      </c>
      <c r="BL66" s="166">
        <v>0</v>
      </c>
      <c r="BM66" s="166">
        <f t="shared" si="198"/>
        <v>0</v>
      </c>
      <c r="BN66" s="166" t="str">
        <f t="shared" si="199"/>
        <v>Trừ tiền</v>
      </c>
      <c r="BO66" s="410"/>
      <c r="BP66" s="166"/>
      <c r="BQ66" s="144"/>
      <c r="BR66" s="144"/>
      <c r="BS66" s="161">
        <f t="shared" si="200"/>
        <v>5880000</v>
      </c>
      <c r="BT66" s="159">
        <v>1</v>
      </c>
      <c r="BU66" s="166">
        <f t="shared" si="201"/>
        <v>4400000</v>
      </c>
      <c r="BV66" s="166">
        <v>11000000</v>
      </c>
      <c r="BW66" s="166">
        <f t="shared" si="202"/>
        <v>15400000</v>
      </c>
      <c r="BX66" s="166">
        <f t="shared" si="203"/>
        <v>-10217200</v>
      </c>
      <c r="BY66" s="166"/>
      <c r="BZ66" s="166"/>
      <c r="CA66" s="171"/>
      <c r="CB66" s="166"/>
      <c r="CC66" s="166"/>
      <c r="CD66" s="166"/>
      <c r="CE66" s="413">
        <v>14000000</v>
      </c>
      <c r="CF66" s="413">
        <f>CE66*5%</f>
        <v>700000</v>
      </c>
      <c r="CG66" s="413"/>
      <c r="CH66" s="413"/>
      <c r="CI66" s="413"/>
      <c r="CJ66" s="369">
        <f>SUM(CF66:CI66)</f>
        <v>700000</v>
      </c>
      <c r="CK66" s="369">
        <f>CE66+CJ66</f>
        <v>14700000</v>
      </c>
      <c r="CL66" s="414"/>
      <c r="CM66" s="413">
        <f t="shared" si="206"/>
        <v>14000000</v>
      </c>
      <c r="CN66" s="413">
        <f t="shared" si="206"/>
        <v>700000</v>
      </c>
      <c r="CO66" s="369">
        <f t="shared" si="206"/>
        <v>0</v>
      </c>
      <c r="CP66" s="369">
        <f t="shared" si="206"/>
        <v>0</v>
      </c>
      <c r="CQ66" s="369">
        <f t="shared" si="206"/>
        <v>0</v>
      </c>
      <c r="CR66" s="369">
        <f>SUM(CN66:CQ66)</f>
        <v>700000</v>
      </c>
      <c r="CS66" s="369">
        <f>CM66+CR66</f>
        <v>14700000</v>
      </c>
      <c r="CT66" s="173" t="s">
        <v>1637</v>
      </c>
      <c r="CU66" s="173" t="s">
        <v>2229</v>
      </c>
      <c r="CV66" s="450" t="s">
        <v>1636</v>
      </c>
      <c r="CW66" s="173" t="s">
        <v>2249</v>
      </c>
    </row>
    <row r="67" spans="1:101" ht="34.35" customHeight="1">
      <c r="A67" s="155">
        <f>SUBTOTAL(3,$C$11:C67)</f>
        <v>47</v>
      </c>
      <c r="B67" s="246" t="s">
        <v>1477</v>
      </c>
      <c r="C67" s="247" t="s">
        <v>1478</v>
      </c>
      <c r="D67" s="156" t="s">
        <v>101</v>
      </c>
      <c r="E67" s="157" t="str">
        <f>IF(CL67&gt;=400000000,"A1",IF(CL67&gt;=300000000,"A2",IF(CL67&gt;=240000000,"A3",IF(CL67&gt;=180000000,"A4",IF(CL67&gt;=120000000,"A5",IF(CL67&gt;=80000000,"A6",IF(CL67&gt;=40000000,"A7",IF(CL67&gt;=25000000,"B1",IF(CL67&gt;=12000000,"B2","B3")))))))))</f>
        <v>B3</v>
      </c>
      <c r="F67" s="158">
        <v>45516</v>
      </c>
      <c r="G67" s="159">
        <v>4520000</v>
      </c>
      <c r="H67" s="159"/>
      <c r="I67" s="160">
        <f t="shared" si="168"/>
        <v>4480000</v>
      </c>
      <c r="J67" s="160">
        <f t="shared" si="169"/>
        <v>0</v>
      </c>
      <c r="K67" s="161">
        <f t="shared" si="170"/>
        <v>4480000</v>
      </c>
      <c r="L67" s="161">
        <f t="shared" si="171"/>
        <v>9000000</v>
      </c>
      <c r="M67" s="162">
        <f t="shared" si="172"/>
        <v>1</v>
      </c>
      <c r="N67" s="163">
        <f t="shared" si="173"/>
        <v>3640000</v>
      </c>
      <c r="O67" s="163">
        <v>0</v>
      </c>
      <c r="P67" s="406">
        <v>10.5</v>
      </c>
      <c r="Q67" s="406">
        <v>0</v>
      </c>
      <c r="R67" s="406">
        <v>0</v>
      </c>
      <c r="S67" s="406">
        <v>0</v>
      </c>
      <c r="T67" s="406"/>
      <c r="U67" s="406"/>
      <c r="V67" s="406"/>
      <c r="W67" s="406"/>
      <c r="X67" s="389"/>
      <c r="Y67" s="406"/>
      <c r="Z67" s="406"/>
      <c r="AA67" s="406"/>
      <c r="AB67" s="406"/>
      <c r="AC67" s="406"/>
      <c r="AD67" s="406">
        <v>0</v>
      </c>
      <c r="AE67" s="164">
        <f t="shared" si="174"/>
        <v>0</v>
      </c>
      <c r="AF67" s="166">
        <f t="shared" si="175"/>
        <v>3634615</v>
      </c>
      <c r="AG67" s="166">
        <f t="shared" si="176"/>
        <v>0</v>
      </c>
      <c r="AH67" s="166">
        <f t="shared" si="177"/>
        <v>0</v>
      </c>
      <c r="AI67" s="166">
        <f t="shared" si="178"/>
        <v>0</v>
      </c>
      <c r="AJ67" s="166">
        <f t="shared" si="179"/>
        <v>0</v>
      </c>
      <c r="AK67" s="166">
        <f t="shared" si="180"/>
        <v>0</v>
      </c>
      <c r="AL67" s="166">
        <f t="shared" si="181"/>
        <v>0</v>
      </c>
      <c r="AM67" s="166">
        <f t="shared" si="182"/>
        <v>0</v>
      </c>
      <c r="AN67" s="166">
        <f t="shared" si="183"/>
        <v>0</v>
      </c>
      <c r="AO67" s="167">
        <f t="shared" si="184"/>
        <v>0</v>
      </c>
      <c r="AP67" s="166">
        <v>0</v>
      </c>
      <c r="AQ67" s="166">
        <f t="shared" si="185"/>
        <v>3634615</v>
      </c>
      <c r="AR67" s="166"/>
      <c r="AS67" s="167"/>
      <c r="AT67" s="166"/>
      <c r="AU67" s="166"/>
      <c r="AV67" s="166">
        <f t="shared" si="186"/>
        <v>3634615</v>
      </c>
      <c r="AW67" s="166">
        <f t="shared" si="187"/>
        <v>361600</v>
      </c>
      <c r="AX67" s="166">
        <f t="shared" si="188"/>
        <v>67800</v>
      </c>
      <c r="AY67" s="166">
        <f t="shared" si="189"/>
        <v>45200</v>
      </c>
      <c r="AZ67" s="166">
        <f t="shared" si="190"/>
        <v>474600</v>
      </c>
      <c r="BA67" s="166">
        <f t="shared" si="191"/>
        <v>22600</v>
      </c>
      <c r="BB67" s="166">
        <f t="shared" si="192"/>
        <v>110000</v>
      </c>
      <c r="BC67" s="166"/>
      <c r="BD67" s="166">
        <v>0</v>
      </c>
      <c r="BE67" s="166">
        <f t="shared" si="193"/>
        <v>607200</v>
      </c>
      <c r="BF67" s="166">
        <f t="shared" si="194"/>
        <v>3027415</v>
      </c>
      <c r="BG67" s="166">
        <f t="shared" si="195"/>
        <v>0</v>
      </c>
      <c r="BH67" s="166">
        <v>1</v>
      </c>
      <c r="BI67" s="369" t="s">
        <v>40</v>
      </c>
      <c r="BJ67" s="166">
        <f t="shared" si="196"/>
        <v>0</v>
      </c>
      <c r="BK67" s="166">
        <f t="shared" si="197"/>
        <v>1</v>
      </c>
      <c r="BL67" s="166">
        <v>0</v>
      </c>
      <c r="BM67" s="166">
        <f t="shared" si="198"/>
        <v>0</v>
      </c>
      <c r="BN67" s="166" t="str">
        <f t="shared" si="199"/>
        <v>Trừ tiền</v>
      </c>
      <c r="BO67" s="410"/>
      <c r="BP67" s="166"/>
      <c r="BQ67" s="144"/>
      <c r="BR67" s="144"/>
      <c r="BS67" s="161">
        <f t="shared" si="200"/>
        <v>3634615</v>
      </c>
      <c r="BT67" s="159">
        <v>0</v>
      </c>
      <c r="BU67" s="166">
        <f t="shared" si="201"/>
        <v>0</v>
      </c>
      <c r="BV67" s="166">
        <v>11000000</v>
      </c>
      <c r="BW67" s="166">
        <f t="shared" si="202"/>
        <v>11000000</v>
      </c>
      <c r="BX67" s="166">
        <f t="shared" si="203"/>
        <v>-7839985</v>
      </c>
      <c r="BY67" s="166"/>
      <c r="BZ67" s="166"/>
      <c r="CA67" s="171"/>
      <c r="CB67" s="166"/>
      <c r="CC67" s="166"/>
      <c r="CD67" s="166"/>
      <c r="CE67" s="413">
        <v>9000000</v>
      </c>
      <c r="CF67" s="413"/>
      <c r="CG67" s="413"/>
      <c r="CH67" s="413"/>
      <c r="CI67" s="413"/>
      <c r="CJ67" s="369">
        <f>SUM(CF67:CI67)</f>
        <v>0</v>
      </c>
      <c r="CK67" s="369">
        <f>CE67+CJ67</f>
        <v>9000000</v>
      </c>
      <c r="CL67" s="414"/>
      <c r="CM67" s="413">
        <f>CE67</f>
        <v>9000000</v>
      </c>
      <c r="CN67" s="413"/>
      <c r="CO67" s="369"/>
      <c r="CP67" s="369"/>
      <c r="CQ67" s="369"/>
      <c r="CR67" s="369">
        <f>SUM(CN67:CQ67)</f>
        <v>0</v>
      </c>
      <c r="CS67" s="369">
        <f>CM67+CR67</f>
        <v>9000000</v>
      </c>
      <c r="CT67" s="173" t="s">
        <v>1648</v>
      </c>
      <c r="CU67" s="173" t="s">
        <v>2229</v>
      </c>
      <c r="CV67" s="450" t="s">
        <v>1647</v>
      </c>
      <c r="CW67" s="173" t="s">
        <v>2249</v>
      </c>
    </row>
    <row r="68" spans="1:101" ht="30" customHeight="1">
      <c r="A68" s="155">
        <f>SUBTOTAL(3,$C$11:C68)</f>
        <v>48</v>
      </c>
      <c r="B68" s="143" t="s">
        <v>513</v>
      </c>
      <c r="C68" s="144" t="s">
        <v>514</v>
      </c>
      <c r="D68" s="156" t="s">
        <v>101</v>
      </c>
      <c r="E68" s="157" t="str">
        <f>IF(CL68&gt;=400000000,"A1",IF(CL68&gt;=300000000,"A2",IF(CL68&gt;=240000000,"A3",IF(CL68&gt;=180000000,"A4",IF(CL68&gt;=120000000,"A5",IF(CL68&gt;=80000000,"A6",IF(CL68&gt;=40000000,"A7",IF(CL68&gt;=25000000,"B1",IF(CL68&gt;=12000000,"B2","B3")))))))))</f>
        <v>B3</v>
      </c>
      <c r="F68" s="158">
        <v>43236</v>
      </c>
      <c r="G68" s="159">
        <v>5980000</v>
      </c>
      <c r="H68" s="159"/>
      <c r="I68" s="160">
        <f t="shared" si="168"/>
        <v>5020000</v>
      </c>
      <c r="J68" s="160">
        <f t="shared" si="169"/>
        <v>550000</v>
      </c>
      <c r="K68" s="161">
        <f t="shared" si="170"/>
        <v>5570000</v>
      </c>
      <c r="L68" s="161">
        <f t="shared" si="171"/>
        <v>11550000</v>
      </c>
      <c r="M68" s="162">
        <f t="shared" si="172"/>
        <v>0.8</v>
      </c>
      <c r="N68" s="163">
        <f t="shared" si="173"/>
        <v>4186000</v>
      </c>
      <c r="O68" s="163">
        <v>0</v>
      </c>
      <c r="P68" s="406">
        <v>11</v>
      </c>
      <c r="Q68" s="406">
        <v>0</v>
      </c>
      <c r="R68" s="406">
        <v>0.56999999999999995</v>
      </c>
      <c r="S68" s="406">
        <v>0</v>
      </c>
      <c r="T68" s="406"/>
      <c r="U68" s="406"/>
      <c r="V68" s="406"/>
      <c r="W68" s="406"/>
      <c r="X68" s="389"/>
      <c r="Y68" s="406"/>
      <c r="Z68" s="406"/>
      <c r="AA68" s="406"/>
      <c r="AB68" s="406"/>
      <c r="AC68" s="406"/>
      <c r="AD68" s="406">
        <v>1</v>
      </c>
      <c r="AE68" s="164">
        <f t="shared" si="174"/>
        <v>0</v>
      </c>
      <c r="AF68" s="166">
        <f t="shared" si="175"/>
        <v>3909231</v>
      </c>
      <c r="AG68" s="166">
        <f t="shared" si="176"/>
        <v>196650</v>
      </c>
      <c r="AH68" s="166">
        <f t="shared" si="177"/>
        <v>0</v>
      </c>
      <c r="AI68" s="166">
        <f t="shared" si="178"/>
        <v>0</v>
      </c>
      <c r="AJ68" s="166">
        <f t="shared" si="179"/>
        <v>0</v>
      </c>
      <c r="AK68" s="166">
        <f t="shared" si="180"/>
        <v>0</v>
      </c>
      <c r="AL68" s="166">
        <f t="shared" si="181"/>
        <v>0</v>
      </c>
      <c r="AM68" s="166">
        <f t="shared" si="182"/>
        <v>0</v>
      </c>
      <c r="AN68" s="166">
        <f t="shared" si="183"/>
        <v>126923</v>
      </c>
      <c r="AO68" s="167">
        <f t="shared" si="184"/>
        <v>0</v>
      </c>
      <c r="AP68" s="166">
        <v>0</v>
      </c>
      <c r="AQ68" s="166">
        <f t="shared" si="185"/>
        <v>4232804</v>
      </c>
      <c r="AR68" s="166"/>
      <c r="AS68" s="407"/>
      <c r="AT68" s="407"/>
      <c r="AU68" s="407"/>
      <c r="AV68" s="166">
        <f t="shared" si="186"/>
        <v>4232804</v>
      </c>
      <c r="AW68" s="166">
        <f t="shared" si="187"/>
        <v>478400</v>
      </c>
      <c r="AX68" s="166">
        <f t="shared" si="188"/>
        <v>89700</v>
      </c>
      <c r="AY68" s="166">
        <f t="shared" si="189"/>
        <v>59800</v>
      </c>
      <c r="AZ68" s="166">
        <f t="shared" si="190"/>
        <v>627900</v>
      </c>
      <c r="BA68" s="166">
        <f t="shared" si="191"/>
        <v>29900</v>
      </c>
      <c r="BB68" s="166">
        <f t="shared" si="192"/>
        <v>220000</v>
      </c>
      <c r="BC68" s="281"/>
      <c r="BD68" s="166">
        <v>0</v>
      </c>
      <c r="BE68" s="166">
        <f t="shared" si="193"/>
        <v>877800</v>
      </c>
      <c r="BF68" s="166">
        <f t="shared" si="194"/>
        <v>3355004</v>
      </c>
      <c r="BG68" s="166">
        <f t="shared" si="195"/>
        <v>0</v>
      </c>
      <c r="BH68" s="166">
        <v>1</v>
      </c>
      <c r="BI68" s="369" t="s">
        <v>40</v>
      </c>
      <c r="BJ68" s="166">
        <f t="shared" si="196"/>
        <v>0</v>
      </c>
      <c r="BK68" s="166">
        <f t="shared" si="197"/>
        <v>1</v>
      </c>
      <c r="BL68" s="166">
        <v>0</v>
      </c>
      <c r="BM68" s="166">
        <f t="shared" si="198"/>
        <v>0</v>
      </c>
      <c r="BN68" s="166" t="str">
        <f t="shared" si="199"/>
        <v>Trừ tiền</v>
      </c>
      <c r="BO68" s="410"/>
      <c r="BP68" s="407"/>
      <c r="BQ68" s="407"/>
      <c r="BR68" s="407"/>
      <c r="BS68" s="161">
        <f t="shared" si="200"/>
        <v>4105881</v>
      </c>
      <c r="BT68" s="159">
        <v>0</v>
      </c>
      <c r="BU68" s="166">
        <f t="shared" si="201"/>
        <v>0</v>
      </c>
      <c r="BV68" s="166">
        <v>11000000</v>
      </c>
      <c r="BW68" s="166">
        <f t="shared" si="202"/>
        <v>11000000</v>
      </c>
      <c r="BX68" s="166">
        <f t="shared" si="203"/>
        <v>-7522019</v>
      </c>
      <c r="BY68" s="407"/>
      <c r="BZ68" s="407"/>
      <c r="CA68" s="407"/>
      <c r="CB68" s="407"/>
      <c r="CC68" s="407"/>
      <c r="CD68" s="407"/>
      <c r="CE68" s="413">
        <v>11000000</v>
      </c>
      <c r="CF68" s="413">
        <f>CE68*5%</f>
        <v>550000</v>
      </c>
      <c r="CG68" s="413">
        <v>0</v>
      </c>
      <c r="CH68" s="413">
        <v>0</v>
      </c>
      <c r="CI68" s="413"/>
      <c r="CJ68" s="369">
        <f>SUM(CF68:CI68)</f>
        <v>550000</v>
      </c>
      <c r="CK68" s="369">
        <f>CE68+CJ68</f>
        <v>11550000</v>
      </c>
      <c r="CL68" s="414"/>
      <c r="CM68" s="413">
        <f>CE68</f>
        <v>11000000</v>
      </c>
      <c r="CN68" s="413">
        <f>CF68</f>
        <v>550000</v>
      </c>
      <c r="CO68" s="369">
        <f>CG68</f>
        <v>0</v>
      </c>
      <c r="CP68" s="369">
        <f>CH68</f>
        <v>0</v>
      </c>
      <c r="CQ68" s="369">
        <f>CI68</f>
        <v>0</v>
      </c>
      <c r="CR68" s="369">
        <f>SUM(CN68:CQ68)</f>
        <v>550000</v>
      </c>
      <c r="CS68" s="369">
        <f>CM68+CR68</f>
        <v>11550000</v>
      </c>
      <c r="CT68" s="173" t="s">
        <v>1650</v>
      </c>
      <c r="CU68" s="173" t="s">
        <v>2230</v>
      </c>
      <c r="CV68" s="450" t="s">
        <v>1649</v>
      </c>
      <c r="CW68" s="173" t="s">
        <v>2249</v>
      </c>
    </row>
    <row r="69" spans="1:101" ht="34.35" customHeight="1">
      <c r="A69" s="302"/>
      <c r="B69" s="723" t="str">
        <f>"Đội Lái xe chuyên dụng: " &amp;"["&amp;COUNT(A70:A72)&amp; "]"</f>
        <v>Đội Lái xe chuyên dụng: [3]</v>
      </c>
      <c r="C69" s="724"/>
      <c r="D69" s="393"/>
      <c r="E69" s="393"/>
      <c r="F69" s="393"/>
      <c r="G69" s="301">
        <f>SUM(G70:G72)</f>
        <v>12690000</v>
      </c>
      <c r="H69" s="301">
        <f t="shared" ref="H69:BS69" si="209">SUM(H70:H72)</f>
        <v>0</v>
      </c>
      <c r="I69" s="301">
        <f t="shared" si="209"/>
        <v>11310000</v>
      </c>
      <c r="J69" s="301">
        <f t="shared" si="209"/>
        <v>1600000</v>
      </c>
      <c r="K69" s="301">
        <f t="shared" si="209"/>
        <v>12910000</v>
      </c>
      <c r="L69" s="301">
        <f t="shared" si="209"/>
        <v>25600000</v>
      </c>
      <c r="M69" s="301"/>
      <c r="N69" s="301">
        <f t="shared" si="209"/>
        <v>10920000</v>
      </c>
      <c r="O69" s="301">
        <f t="shared" si="209"/>
        <v>0</v>
      </c>
      <c r="P69" s="374">
        <f t="shared" si="209"/>
        <v>39</v>
      </c>
      <c r="Q69" s="374">
        <f t="shared" si="209"/>
        <v>0</v>
      </c>
      <c r="R69" s="374">
        <f t="shared" si="209"/>
        <v>0</v>
      </c>
      <c r="S69" s="374">
        <f t="shared" si="209"/>
        <v>0</v>
      </c>
      <c r="T69" s="374">
        <f t="shared" si="209"/>
        <v>0</v>
      </c>
      <c r="U69" s="374">
        <f t="shared" si="209"/>
        <v>0</v>
      </c>
      <c r="V69" s="374">
        <f t="shared" si="209"/>
        <v>0</v>
      </c>
      <c r="W69" s="374">
        <f t="shared" si="209"/>
        <v>0</v>
      </c>
      <c r="X69" s="374">
        <f t="shared" si="209"/>
        <v>0</v>
      </c>
      <c r="Y69" s="374">
        <f t="shared" si="209"/>
        <v>0</v>
      </c>
      <c r="Z69" s="374">
        <f t="shared" si="209"/>
        <v>0</v>
      </c>
      <c r="AA69" s="374">
        <f t="shared" si="209"/>
        <v>0</v>
      </c>
      <c r="AB69" s="374">
        <f t="shared" si="209"/>
        <v>0</v>
      </c>
      <c r="AC69" s="374">
        <f t="shared" si="209"/>
        <v>0</v>
      </c>
      <c r="AD69" s="374">
        <f t="shared" si="209"/>
        <v>0</v>
      </c>
      <c r="AE69" s="374">
        <f t="shared" si="209"/>
        <v>0</v>
      </c>
      <c r="AF69" s="301">
        <f t="shared" si="209"/>
        <v>12800000</v>
      </c>
      <c r="AG69" s="301">
        <f t="shared" si="209"/>
        <v>0</v>
      </c>
      <c r="AH69" s="301">
        <f t="shared" si="209"/>
        <v>0</v>
      </c>
      <c r="AI69" s="301">
        <f t="shared" si="209"/>
        <v>0</v>
      </c>
      <c r="AJ69" s="301">
        <f t="shared" si="209"/>
        <v>0</v>
      </c>
      <c r="AK69" s="301">
        <f t="shared" si="209"/>
        <v>0</v>
      </c>
      <c r="AL69" s="301">
        <f t="shared" si="209"/>
        <v>0</v>
      </c>
      <c r="AM69" s="301">
        <f t="shared" si="209"/>
        <v>0</v>
      </c>
      <c r="AN69" s="301">
        <f t="shared" si="209"/>
        <v>0</v>
      </c>
      <c r="AO69" s="301">
        <f t="shared" si="209"/>
        <v>0</v>
      </c>
      <c r="AP69" s="301">
        <f t="shared" si="209"/>
        <v>0</v>
      </c>
      <c r="AQ69" s="301">
        <f t="shared" si="209"/>
        <v>12800000</v>
      </c>
      <c r="AR69" s="301">
        <f t="shared" si="209"/>
        <v>0</v>
      </c>
      <c r="AS69" s="301">
        <f t="shared" si="209"/>
        <v>0</v>
      </c>
      <c r="AT69" s="301">
        <f t="shared" si="209"/>
        <v>0</v>
      </c>
      <c r="AU69" s="301">
        <f t="shared" si="209"/>
        <v>0</v>
      </c>
      <c r="AV69" s="301">
        <f t="shared" si="209"/>
        <v>12800000</v>
      </c>
      <c r="AW69" s="301">
        <f t="shared" si="209"/>
        <v>1015200</v>
      </c>
      <c r="AX69" s="301">
        <f t="shared" si="209"/>
        <v>190350</v>
      </c>
      <c r="AY69" s="301">
        <f t="shared" si="209"/>
        <v>126900</v>
      </c>
      <c r="AZ69" s="301">
        <f t="shared" si="209"/>
        <v>1332450</v>
      </c>
      <c r="BA69" s="301">
        <f t="shared" si="209"/>
        <v>63450</v>
      </c>
      <c r="BB69" s="301">
        <f t="shared" si="209"/>
        <v>330000</v>
      </c>
      <c r="BC69" s="301">
        <f t="shared" si="209"/>
        <v>0</v>
      </c>
      <c r="BD69" s="301">
        <f t="shared" si="209"/>
        <v>0</v>
      </c>
      <c r="BE69" s="301">
        <f t="shared" si="209"/>
        <v>1725900</v>
      </c>
      <c r="BF69" s="301">
        <f t="shared" si="209"/>
        <v>11074100</v>
      </c>
      <c r="BG69" s="301">
        <f t="shared" si="209"/>
        <v>0</v>
      </c>
      <c r="BH69" s="301"/>
      <c r="BI69" s="301">
        <f t="shared" si="209"/>
        <v>0</v>
      </c>
      <c r="BJ69" s="301">
        <f t="shared" si="209"/>
        <v>0</v>
      </c>
      <c r="BK69" s="301"/>
      <c r="BL69" s="301">
        <f t="shared" si="209"/>
        <v>0</v>
      </c>
      <c r="BM69" s="301">
        <f t="shared" si="209"/>
        <v>0</v>
      </c>
      <c r="BN69" s="301">
        <f t="shared" si="209"/>
        <v>0</v>
      </c>
      <c r="BO69" s="301">
        <f t="shared" si="209"/>
        <v>0</v>
      </c>
      <c r="BP69" s="301">
        <f t="shared" si="209"/>
        <v>0</v>
      </c>
      <c r="BQ69" s="301">
        <f t="shared" si="209"/>
        <v>0</v>
      </c>
      <c r="BR69" s="301">
        <f t="shared" si="209"/>
        <v>0</v>
      </c>
      <c r="BS69" s="301">
        <f t="shared" si="209"/>
        <v>12800000</v>
      </c>
      <c r="BT69" s="301">
        <f t="shared" ref="BT69:CS69" si="210">SUM(BT70:BT72)</f>
        <v>3</v>
      </c>
      <c r="BU69" s="301">
        <f t="shared" si="210"/>
        <v>13200000</v>
      </c>
      <c r="BV69" s="301">
        <f t="shared" si="210"/>
        <v>33000000</v>
      </c>
      <c r="BW69" s="301">
        <f t="shared" si="210"/>
        <v>46200000</v>
      </c>
      <c r="BX69" s="301">
        <f t="shared" si="210"/>
        <v>-34732450</v>
      </c>
      <c r="BY69" s="301">
        <f t="shared" si="210"/>
        <v>0</v>
      </c>
      <c r="BZ69" s="301">
        <f t="shared" si="210"/>
        <v>0</v>
      </c>
      <c r="CA69" s="301">
        <f t="shared" si="210"/>
        <v>0</v>
      </c>
      <c r="CB69" s="301">
        <f t="shared" si="210"/>
        <v>0</v>
      </c>
      <c r="CC69" s="301">
        <f t="shared" si="210"/>
        <v>0</v>
      </c>
      <c r="CD69" s="301">
        <f t="shared" si="210"/>
        <v>0</v>
      </c>
      <c r="CE69" s="301">
        <f t="shared" si="210"/>
        <v>24000000</v>
      </c>
      <c r="CF69" s="301">
        <f t="shared" si="210"/>
        <v>1600000</v>
      </c>
      <c r="CG69" s="301">
        <f t="shared" si="210"/>
        <v>0</v>
      </c>
      <c r="CH69" s="301">
        <f t="shared" si="210"/>
        <v>0</v>
      </c>
      <c r="CI69" s="301">
        <f t="shared" si="210"/>
        <v>0</v>
      </c>
      <c r="CJ69" s="301">
        <f t="shared" si="210"/>
        <v>1600000</v>
      </c>
      <c r="CK69" s="301">
        <f t="shared" si="210"/>
        <v>25600000</v>
      </c>
      <c r="CL69" s="301">
        <f t="shared" si="210"/>
        <v>0</v>
      </c>
      <c r="CM69" s="301">
        <f t="shared" si="210"/>
        <v>24000000</v>
      </c>
      <c r="CN69" s="301">
        <f t="shared" si="210"/>
        <v>1600000</v>
      </c>
      <c r="CO69" s="301">
        <f t="shared" si="210"/>
        <v>0</v>
      </c>
      <c r="CP69" s="301">
        <f t="shared" si="210"/>
        <v>0</v>
      </c>
      <c r="CQ69" s="301">
        <f t="shared" si="210"/>
        <v>0</v>
      </c>
      <c r="CR69" s="301">
        <f t="shared" si="210"/>
        <v>1600000</v>
      </c>
      <c r="CS69" s="301">
        <f t="shared" si="210"/>
        <v>25600000</v>
      </c>
      <c r="CT69" s="293">
        <f t="shared" ref="CT69:CV69" si="211">SUM(CT70:CT78)</f>
        <v>0</v>
      </c>
      <c r="CU69" s="293">
        <f t="shared" si="211"/>
        <v>0</v>
      </c>
      <c r="CV69" s="445">
        <f t="shared" si="211"/>
        <v>0</v>
      </c>
      <c r="CW69" s="293"/>
    </row>
    <row r="70" spans="1:101" ht="34.35" customHeight="1">
      <c r="A70" s="155">
        <f>SUBTOTAL(3,$C$11:C70)</f>
        <v>49</v>
      </c>
      <c r="B70" s="143" t="s">
        <v>706</v>
      </c>
      <c r="C70" s="144" t="s">
        <v>707</v>
      </c>
      <c r="D70" s="156" t="s">
        <v>101</v>
      </c>
      <c r="E70" s="157" t="str">
        <f>IF(CL70&gt;=400000000,"A1",IF(CL70&gt;=300000000,"A2",IF(CL70&gt;=240000000,"A3",IF(CL70&gt;=180000000,"A4",IF(CL70&gt;=120000000,"A5",IF(CL70&gt;=80000000,"A6",IF(CL70&gt;=40000000,"A7",IF(CL70&gt;=25000000,"B1",IF(CL70&gt;=12000000,"B2","B3")))))))))</f>
        <v>B3</v>
      </c>
      <c r="F70" s="158">
        <v>42110</v>
      </c>
      <c r="G70" s="159">
        <v>4300000</v>
      </c>
      <c r="H70" s="159"/>
      <c r="I70" s="160">
        <f t="shared" ref="I70:I72" si="212">IF(G70&gt;0,CM70-G70,CM70-H70)</f>
        <v>3700000</v>
      </c>
      <c r="J70" s="160">
        <f t="shared" ref="J70:J72" si="213">CR70</f>
        <v>800000</v>
      </c>
      <c r="K70" s="161">
        <f t="shared" ref="K70:K72" si="214">SUM(I70:J70)</f>
        <v>4500000</v>
      </c>
      <c r="L70" s="161">
        <f t="shared" ref="L70:L72" si="215">IF(G70&gt;0,G70+K70,H70+K70)</f>
        <v>8800000</v>
      </c>
      <c r="M70" s="162">
        <f t="shared" ref="M70:M72" si="216">IF(CE70&gt;=11000000,80%,100%)</f>
        <v>1</v>
      </c>
      <c r="N70" s="163">
        <f t="shared" ref="N70:N72" si="217">ROUND(MAX(G70*70%,H70*70%,3640000),0)</f>
        <v>3640000</v>
      </c>
      <c r="O70" s="163">
        <v>0</v>
      </c>
      <c r="P70" s="406">
        <v>13</v>
      </c>
      <c r="Q70" s="406">
        <v>0</v>
      </c>
      <c r="R70" s="406">
        <v>0</v>
      </c>
      <c r="S70" s="406">
        <v>0</v>
      </c>
      <c r="T70" s="406"/>
      <c r="U70" s="406"/>
      <c r="V70" s="406"/>
      <c r="W70" s="406"/>
      <c r="X70" s="389"/>
      <c r="Y70" s="406"/>
      <c r="Z70" s="406"/>
      <c r="AA70" s="406"/>
      <c r="AB70" s="406"/>
      <c r="AC70" s="406"/>
      <c r="AD70" s="406">
        <v>0</v>
      </c>
      <c r="AE70" s="164">
        <f t="shared" ref="AE70:AE72" si="218">IF(OR(BL70="M1",BL70="M2",BL70="M3",BL70="M4"),P70+R70+S70+T70+U70,0)</f>
        <v>0</v>
      </c>
      <c r="AF70" s="166">
        <f t="shared" ref="AF70:AF72" si="219">ROUND(IF($P70=0,0,IF(OR($BJ70="lương tháng",$CE70&gt;=11000000),($L70/2-$L70/26*($CC$6-$P70))*$M70,$L70/26*$P70*$M70)),0)</f>
        <v>4400000</v>
      </c>
      <c r="AG70" s="166">
        <f t="shared" ref="AG70:AG72" si="220">ROUND(MAX((G70+I70)*M70/26*R70,(H70+I70)*M70/26*R70,G70/26*R70*150%,H70/26*R70*150%)*BK70,0)</f>
        <v>0</v>
      </c>
      <c r="AH70" s="166">
        <f t="shared" ref="AH70:AH72" si="221">ROUND(MAX((G70+I70)*M70/26*S70,(H70+I70)*M70/26*S70,G70/26*S70*200%,H70/26*S70*200%)*BK70,0)</f>
        <v>0</v>
      </c>
      <c r="AI70" s="166">
        <f t="shared" ref="AI70:AI72" si="222">ROUND(IF(BJ70="Lương tháng",L70/26*T70,MAX((G70+I70)/26*(T70+U70)*200%+G70/26*T70,(H70+I70)/26*(T70+U70)*200%+H70/26*T70,G70/26*(T70+U70)*300%+G70/26*T70,H70/26*(T70+U70)*300%+H70/26*T70)),0)</f>
        <v>0</v>
      </c>
      <c r="AJ70" s="166">
        <f t="shared" ref="AJ70:AJ72" si="223">ROUND(IF((P70+Q70)=0,0,IF(BJ70="Lương tháng",MAX((G70+I70)/26*V70,(H70+I70)/26*V70),MAX(G70/26*V70,H70/26*V70))),0)</f>
        <v>0</v>
      </c>
      <c r="AK70" s="166">
        <f t="shared" ref="AK70:AK72" si="224">ROUND(IF(G70&gt;0,G70/26*W70,H70/26*W70),0)</f>
        <v>0</v>
      </c>
      <c r="AL70" s="166">
        <f t="shared" ref="AL70:AL72" si="225">ROUND(N70/26*Y70+O70/26*Z70+MAX(G70/26*AA70,H70/26*AA70),0)</f>
        <v>0</v>
      </c>
      <c r="AM70" s="166">
        <f t="shared" ref="AM70:AM72" si="226">ROUND(IF(BJ70="Lương tháng",L70/26*AC70,L70/26*AC70+MAX((G70+I70)/26*AB70,(H70+I70)/26*AB70)),0)</f>
        <v>0</v>
      </c>
      <c r="AN70" s="166">
        <f t="shared" ref="AN70:AN72" si="227">ROUND(IF(BJ70="lương tháng",0,MAX((G70+I70)/26*AD70*30%,(H70+I70)/26*AD70*30%)*BK70),0)</f>
        <v>0</v>
      </c>
      <c r="AO70" s="167">
        <f t="shared" ref="AO70:AO72" si="228">ROUND(BM70*AE70,0)</f>
        <v>0</v>
      </c>
      <c r="AP70" s="166">
        <v>0</v>
      </c>
      <c r="AQ70" s="166">
        <f t="shared" ref="AQ70:AQ72" si="229">ROUND(SUM(AF70:AP70),0)</f>
        <v>4400000</v>
      </c>
      <c r="AR70" s="166">
        <v>0</v>
      </c>
      <c r="AS70" s="167"/>
      <c r="AT70" s="166"/>
      <c r="AU70" s="166"/>
      <c r="AV70" s="166">
        <f t="shared" ref="AV70:AV72" si="230">ROUND(SUM(AQ70:AT70)-AU70,0)</f>
        <v>4400000</v>
      </c>
      <c r="AW70" s="166">
        <f t="shared" ref="AW70:AW72" si="231">ROUND(IF($BH70=1,$G70*$AW$9,0),0)</f>
        <v>344000</v>
      </c>
      <c r="AX70" s="166">
        <f t="shared" ref="AX70:AX72" si="232">ROUND(IF($BH70=1,$G70*$AX$9,0),0)</f>
        <v>64500</v>
      </c>
      <c r="AY70" s="166">
        <f t="shared" ref="AY70:AY72" si="233">ROUND(IF($BH70=1,$G70*$AY$9,0),0)</f>
        <v>43000</v>
      </c>
      <c r="AZ70" s="166">
        <f t="shared" ref="AZ70:AZ72" si="234">SUM(AW70:AY70)</f>
        <v>451500</v>
      </c>
      <c r="BA70" s="166">
        <f t="shared" ref="BA70:BA72" si="235">ROUND(IF($BI70="1x",$G70*0.5%,0),0)</f>
        <v>21500</v>
      </c>
      <c r="BB70" s="166">
        <f t="shared" ref="BB70:BB72" si="236">IF(BN70="Xem lại",0,IF(CM70&lt;11000000,5000,IF(AND(CM70&gt;=11000000,CM70&lt;25000000),10000,IF(AND(CM70&gt;=25000000,CM70&lt;40000000),15000,IF(AND(CM70&gt;=40000000,CM70&lt;120000000),20000,IF(AND(CM70&gt;=120000000,CM70&lt;240000000),25000,30000)))))*$BB$9)</f>
        <v>110000</v>
      </c>
      <c r="BC70" s="166"/>
      <c r="BD70" s="166">
        <v>0</v>
      </c>
      <c r="BE70" s="166">
        <f t="shared" ref="BE70:BE72" si="237">ROUND(SUM(AZ70:BD70),0)</f>
        <v>583000</v>
      </c>
      <c r="BF70" s="166">
        <f t="shared" ref="BF70:BF72" si="238">ROUND(IF(AV70&gt;BE70,AV70-BE70,0),0)</f>
        <v>3817000</v>
      </c>
      <c r="BG70" s="166">
        <f t="shared" ref="BG70:BG72" si="239">ROUND(IF(BE70&gt;AV70,BE70-AV70,0),0)</f>
        <v>0</v>
      </c>
      <c r="BH70" s="166">
        <v>1</v>
      </c>
      <c r="BI70" s="369" t="s">
        <v>40</v>
      </c>
      <c r="BJ70" s="166">
        <f t="shared" ref="BJ70:BJ72" si="240">IF(AND(D70="QTNV CL",CM70&gt;=11000000),"Lương tháng",IF(CM70&gt;=18000000,"Lương tháng",0))</f>
        <v>0</v>
      </c>
      <c r="BK70" s="166">
        <f t="shared" ref="BK70:BK72" si="241">IF(BJ70="Lương tháng",0,1)</f>
        <v>1</v>
      </c>
      <c r="BL70" s="166">
        <v>0</v>
      </c>
      <c r="BM70" s="166">
        <f t="shared" ref="BM70:BM72" si="242">IF(BL70="M1",13000,IF(BL70="M2",20000,IF(BL70="M3",26000,IF(BL70="M4",32000,0))))</f>
        <v>0</v>
      </c>
      <c r="BN70" s="166" t="str">
        <f t="shared" ref="BN70:BN72" si="243">IF(AND(G70&gt;0,(P70+Q70)&gt;=5),"Trừ tiền","Xem lại")</f>
        <v>Trừ tiền</v>
      </c>
      <c r="BO70" s="410"/>
      <c r="BP70" s="166"/>
      <c r="BQ70" s="144"/>
      <c r="BR70" s="144"/>
      <c r="BS70" s="161">
        <f t="shared" ref="BS70:BS72" si="244">AQ70+SUM(BO70:BR70)-AN70-AO70-SUM(BY70:CA70)</f>
        <v>4400000</v>
      </c>
      <c r="BT70" s="159">
        <v>0</v>
      </c>
      <c r="BU70" s="166">
        <f t="shared" ref="BU70:BU72" si="245">BT70*4400000</f>
        <v>0</v>
      </c>
      <c r="BV70" s="166">
        <v>11000000</v>
      </c>
      <c r="BW70" s="166">
        <f t="shared" ref="BW70:BW72" si="246">BU70+BV70</f>
        <v>11000000</v>
      </c>
      <c r="BX70" s="166">
        <f t="shared" ref="BX70:BX72" si="247">BS70-SUM(CC70:CD70)-CB70-AZ70-BW70</f>
        <v>-7051500</v>
      </c>
      <c r="BY70" s="166"/>
      <c r="BZ70" s="166"/>
      <c r="CA70" s="171"/>
      <c r="CB70" s="166"/>
      <c r="CC70" s="166"/>
      <c r="CD70" s="166"/>
      <c r="CE70" s="413">
        <v>8000000</v>
      </c>
      <c r="CF70" s="413">
        <f>CE70*10%</f>
        <v>800000</v>
      </c>
      <c r="CG70" s="413">
        <v>0</v>
      </c>
      <c r="CH70" s="413">
        <v>0</v>
      </c>
      <c r="CI70" s="413"/>
      <c r="CJ70" s="369">
        <f>SUM(CF70:CI70)</f>
        <v>800000</v>
      </c>
      <c r="CK70" s="369">
        <f>CE70+CJ70</f>
        <v>8800000</v>
      </c>
      <c r="CL70" s="414"/>
      <c r="CM70" s="413">
        <f>CE70</f>
        <v>8000000</v>
      </c>
      <c r="CN70" s="413">
        <f t="shared" ref="CN70:CQ72" si="248">CF70</f>
        <v>800000</v>
      </c>
      <c r="CO70" s="369">
        <f t="shared" si="248"/>
        <v>0</v>
      </c>
      <c r="CP70" s="369">
        <f t="shared" si="248"/>
        <v>0</v>
      </c>
      <c r="CQ70" s="369">
        <f t="shared" si="248"/>
        <v>0</v>
      </c>
      <c r="CR70" s="369">
        <f>SUM(CN70:CQ70)</f>
        <v>800000</v>
      </c>
      <c r="CS70" s="369">
        <f>CM70+CR70</f>
        <v>8800000</v>
      </c>
      <c r="CT70" s="173" t="s">
        <v>1417</v>
      </c>
      <c r="CU70" s="173" t="s">
        <v>2230</v>
      </c>
      <c r="CV70" s="450" t="s">
        <v>1208</v>
      </c>
      <c r="CW70" s="173" t="s">
        <v>2249</v>
      </c>
    </row>
    <row r="71" spans="1:101" ht="34.35" customHeight="1">
      <c r="A71" s="155">
        <f>SUBTOTAL(3,$C$11:C71)</f>
        <v>50</v>
      </c>
      <c r="B71" s="143" t="s">
        <v>708</v>
      </c>
      <c r="C71" s="144" t="s">
        <v>709</v>
      </c>
      <c r="D71" s="156" t="s">
        <v>101</v>
      </c>
      <c r="E71" s="157" t="str">
        <f>IF(CL71&gt;=400000000,"A1",IF(CL71&gt;=300000000,"A2",IF(CL71&gt;=240000000,"A3",IF(CL71&gt;=180000000,"A4",IF(CL71&gt;=120000000,"A5",IF(CL71&gt;=80000000,"A6",IF(CL71&gt;=40000000,"A7",IF(CL71&gt;=25000000,"B1",IF(CL71&gt;=12000000,"B2","B3")))))))))</f>
        <v>B3</v>
      </c>
      <c r="F71" s="158">
        <v>42110</v>
      </c>
      <c r="G71" s="159">
        <v>4300000</v>
      </c>
      <c r="H71" s="159"/>
      <c r="I71" s="160">
        <f t="shared" si="212"/>
        <v>3700000</v>
      </c>
      <c r="J71" s="160">
        <f t="shared" si="213"/>
        <v>800000</v>
      </c>
      <c r="K71" s="161">
        <f t="shared" si="214"/>
        <v>4500000</v>
      </c>
      <c r="L71" s="161">
        <f t="shared" si="215"/>
        <v>8800000</v>
      </c>
      <c r="M71" s="162">
        <f t="shared" si="216"/>
        <v>1</v>
      </c>
      <c r="N71" s="163">
        <f t="shared" si="217"/>
        <v>3640000</v>
      </c>
      <c r="O71" s="163">
        <v>0</v>
      </c>
      <c r="P71" s="406">
        <v>13</v>
      </c>
      <c r="Q71" s="406">
        <v>0</v>
      </c>
      <c r="R71" s="406">
        <v>0</v>
      </c>
      <c r="S71" s="406">
        <v>0</v>
      </c>
      <c r="T71" s="406"/>
      <c r="U71" s="406"/>
      <c r="V71" s="406"/>
      <c r="W71" s="406"/>
      <c r="X71" s="389"/>
      <c r="Y71" s="406"/>
      <c r="Z71" s="406"/>
      <c r="AA71" s="406"/>
      <c r="AB71" s="406"/>
      <c r="AC71" s="406"/>
      <c r="AD71" s="406">
        <v>0</v>
      </c>
      <c r="AE71" s="164">
        <f t="shared" si="218"/>
        <v>0</v>
      </c>
      <c r="AF71" s="166">
        <f t="shared" si="219"/>
        <v>4400000</v>
      </c>
      <c r="AG71" s="166">
        <f t="shared" si="220"/>
        <v>0</v>
      </c>
      <c r="AH71" s="166">
        <f t="shared" si="221"/>
        <v>0</v>
      </c>
      <c r="AI71" s="166">
        <f t="shared" si="222"/>
        <v>0</v>
      </c>
      <c r="AJ71" s="166">
        <f t="shared" si="223"/>
        <v>0</v>
      </c>
      <c r="AK71" s="166">
        <f t="shared" si="224"/>
        <v>0</v>
      </c>
      <c r="AL71" s="166">
        <f t="shared" si="225"/>
        <v>0</v>
      </c>
      <c r="AM71" s="166">
        <f t="shared" si="226"/>
        <v>0</v>
      </c>
      <c r="AN71" s="166">
        <f t="shared" si="227"/>
        <v>0</v>
      </c>
      <c r="AO71" s="167">
        <f t="shared" si="228"/>
        <v>0</v>
      </c>
      <c r="AP71" s="166">
        <v>0</v>
      </c>
      <c r="AQ71" s="166">
        <f t="shared" si="229"/>
        <v>4400000</v>
      </c>
      <c r="AR71" s="166">
        <v>0</v>
      </c>
      <c r="AS71" s="167"/>
      <c r="AT71" s="166"/>
      <c r="AU71" s="166"/>
      <c r="AV71" s="166">
        <f t="shared" si="230"/>
        <v>4400000</v>
      </c>
      <c r="AW71" s="166">
        <f t="shared" si="231"/>
        <v>344000</v>
      </c>
      <c r="AX71" s="166">
        <f t="shared" si="232"/>
        <v>64500</v>
      </c>
      <c r="AY71" s="166">
        <f t="shared" si="233"/>
        <v>43000</v>
      </c>
      <c r="AZ71" s="166">
        <f t="shared" si="234"/>
        <v>451500</v>
      </c>
      <c r="BA71" s="166">
        <f t="shared" si="235"/>
        <v>21500</v>
      </c>
      <c r="BB71" s="166">
        <f t="shared" si="236"/>
        <v>110000</v>
      </c>
      <c r="BC71" s="166"/>
      <c r="BD71" s="166">
        <v>0</v>
      </c>
      <c r="BE71" s="166">
        <f t="shared" si="237"/>
        <v>583000</v>
      </c>
      <c r="BF71" s="166">
        <f t="shared" si="238"/>
        <v>3817000</v>
      </c>
      <c r="BG71" s="166">
        <f t="shared" si="239"/>
        <v>0</v>
      </c>
      <c r="BH71" s="166">
        <v>1</v>
      </c>
      <c r="BI71" s="369" t="s">
        <v>40</v>
      </c>
      <c r="BJ71" s="166">
        <f t="shared" si="240"/>
        <v>0</v>
      </c>
      <c r="BK71" s="166">
        <f t="shared" si="241"/>
        <v>1</v>
      </c>
      <c r="BL71" s="166">
        <v>0</v>
      </c>
      <c r="BM71" s="166">
        <f t="shared" si="242"/>
        <v>0</v>
      </c>
      <c r="BN71" s="166" t="str">
        <f t="shared" si="243"/>
        <v>Trừ tiền</v>
      </c>
      <c r="BO71" s="410"/>
      <c r="BP71" s="166"/>
      <c r="BQ71" s="144"/>
      <c r="BR71" s="144"/>
      <c r="BS71" s="161">
        <f t="shared" si="244"/>
        <v>4400000</v>
      </c>
      <c r="BT71" s="159">
        <v>1</v>
      </c>
      <c r="BU71" s="166">
        <f t="shared" si="245"/>
        <v>4400000</v>
      </c>
      <c r="BV71" s="166">
        <v>11000000</v>
      </c>
      <c r="BW71" s="166">
        <f t="shared" si="246"/>
        <v>15400000</v>
      </c>
      <c r="BX71" s="166">
        <f t="shared" si="247"/>
        <v>-11451500</v>
      </c>
      <c r="BY71" s="166"/>
      <c r="BZ71" s="166"/>
      <c r="CA71" s="171"/>
      <c r="CB71" s="166"/>
      <c r="CC71" s="166"/>
      <c r="CD71" s="166"/>
      <c r="CE71" s="413">
        <v>8000000</v>
      </c>
      <c r="CF71" s="413">
        <f>CE71*10%</f>
        <v>800000</v>
      </c>
      <c r="CG71" s="413">
        <v>0</v>
      </c>
      <c r="CH71" s="413">
        <v>0</v>
      </c>
      <c r="CI71" s="413"/>
      <c r="CJ71" s="369">
        <f>SUM(CF71:CI71)</f>
        <v>800000</v>
      </c>
      <c r="CK71" s="369">
        <f>CE71+CJ71</f>
        <v>8800000</v>
      </c>
      <c r="CL71" s="414"/>
      <c r="CM71" s="413">
        <f>CE71</f>
        <v>8000000</v>
      </c>
      <c r="CN71" s="413">
        <f t="shared" si="248"/>
        <v>800000</v>
      </c>
      <c r="CO71" s="369">
        <f t="shared" si="248"/>
        <v>0</v>
      </c>
      <c r="CP71" s="369">
        <f t="shared" si="248"/>
        <v>0</v>
      </c>
      <c r="CQ71" s="369">
        <f t="shared" si="248"/>
        <v>0</v>
      </c>
      <c r="CR71" s="369">
        <f>SUM(CN71:CQ71)</f>
        <v>800000</v>
      </c>
      <c r="CS71" s="369">
        <f>CM71+CR71</f>
        <v>8800000</v>
      </c>
      <c r="CT71" s="173" t="s">
        <v>1417</v>
      </c>
      <c r="CU71" s="173" t="s">
        <v>2230</v>
      </c>
      <c r="CV71" s="450" t="s">
        <v>1209</v>
      </c>
      <c r="CW71" s="173" t="s">
        <v>2249</v>
      </c>
    </row>
    <row r="72" spans="1:101" ht="34.35" customHeight="1">
      <c r="A72" s="155">
        <f>SUBTOTAL(3,$C$11:C72)</f>
        <v>51</v>
      </c>
      <c r="B72" s="246" t="s">
        <v>842</v>
      </c>
      <c r="C72" s="247" t="s">
        <v>843</v>
      </c>
      <c r="D72" s="156" t="s">
        <v>101</v>
      </c>
      <c r="E72" s="157" t="str">
        <f>IF(CL72&gt;=400000000,"A1",IF(CL72&gt;=300000000,"A2",IF(CL72&gt;=240000000,"A3",IF(CL72&gt;=180000000,"A4",IF(CL72&gt;=120000000,"A5",IF(CL72&gt;=80000000,"A6",IF(CL72&gt;=40000000,"A7",IF(CL72&gt;=25000000,"B1",IF(CL72&gt;=12000000,"B2","B3")))))))))</f>
        <v>B3</v>
      </c>
      <c r="F72" s="158">
        <v>44907</v>
      </c>
      <c r="G72" s="159">
        <v>4090000</v>
      </c>
      <c r="H72" s="159"/>
      <c r="I72" s="160">
        <f t="shared" si="212"/>
        <v>3910000</v>
      </c>
      <c r="J72" s="160">
        <f t="shared" si="213"/>
        <v>0</v>
      </c>
      <c r="K72" s="161">
        <f t="shared" si="214"/>
        <v>3910000</v>
      </c>
      <c r="L72" s="161">
        <f t="shared" si="215"/>
        <v>8000000</v>
      </c>
      <c r="M72" s="162">
        <f t="shared" si="216"/>
        <v>1</v>
      </c>
      <c r="N72" s="163">
        <f t="shared" si="217"/>
        <v>3640000</v>
      </c>
      <c r="O72" s="163">
        <v>0</v>
      </c>
      <c r="P72" s="406">
        <v>13</v>
      </c>
      <c r="Q72" s="406">
        <v>0</v>
      </c>
      <c r="R72" s="406">
        <v>0</v>
      </c>
      <c r="S72" s="406">
        <v>0</v>
      </c>
      <c r="T72" s="406"/>
      <c r="U72" s="406"/>
      <c r="V72" s="406"/>
      <c r="W72" s="406"/>
      <c r="X72" s="389"/>
      <c r="Y72" s="406"/>
      <c r="Z72" s="406"/>
      <c r="AA72" s="406"/>
      <c r="AB72" s="406"/>
      <c r="AC72" s="406"/>
      <c r="AD72" s="406">
        <v>0</v>
      </c>
      <c r="AE72" s="164">
        <f t="shared" si="218"/>
        <v>0</v>
      </c>
      <c r="AF72" s="166">
        <f t="shared" si="219"/>
        <v>4000000</v>
      </c>
      <c r="AG72" s="166">
        <f t="shared" si="220"/>
        <v>0</v>
      </c>
      <c r="AH72" s="166">
        <f t="shared" si="221"/>
        <v>0</v>
      </c>
      <c r="AI72" s="166">
        <f t="shared" si="222"/>
        <v>0</v>
      </c>
      <c r="AJ72" s="166">
        <f t="shared" si="223"/>
        <v>0</v>
      </c>
      <c r="AK72" s="166">
        <f t="shared" si="224"/>
        <v>0</v>
      </c>
      <c r="AL72" s="166">
        <f t="shared" si="225"/>
        <v>0</v>
      </c>
      <c r="AM72" s="166">
        <f t="shared" si="226"/>
        <v>0</v>
      </c>
      <c r="AN72" s="166">
        <f t="shared" si="227"/>
        <v>0</v>
      </c>
      <c r="AO72" s="167">
        <f t="shared" si="228"/>
        <v>0</v>
      </c>
      <c r="AP72" s="166">
        <v>0</v>
      </c>
      <c r="AQ72" s="166">
        <f t="shared" si="229"/>
        <v>4000000</v>
      </c>
      <c r="AR72" s="166"/>
      <c r="AS72" s="167"/>
      <c r="AT72" s="166"/>
      <c r="AU72" s="166"/>
      <c r="AV72" s="166">
        <f t="shared" si="230"/>
        <v>4000000</v>
      </c>
      <c r="AW72" s="166">
        <f t="shared" si="231"/>
        <v>327200</v>
      </c>
      <c r="AX72" s="166">
        <f t="shared" si="232"/>
        <v>61350</v>
      </c>
      <c r="AY72" s="166">
        <f t="shared" si="233"/>
        <v>40900</v>
      </c>
      <c r="AZ72" s="166">
        <f t="shared" si="234"/>
        <v>429450</v>
      </c>
      <c r="BA72" s="166">
        <f t="shared" si="235"/>
        <v>20450</v>
      </c>
      <c r="BB72" s="166">
        <f t="shared" si="236"/>
        <v>110000</v>
      </c>
      <c r="BC72" s="166"/>
      <c r="BD72" s="166">
        <v>0</v>
      </c>
      <c r="BE72" s="166">
        <f t="shared" si="237"/>
        <v>559900</v>
      </c>
      <c r="BF72" s="166">
        <f t="shared" si="238"/>
        <v>3440100</v>
      </c>
      <c r="BG72" s="166">
        <f t="shared" si="239"/>
        <v>0</v>
      </c>
      <c r="BH72" s="166">
        <v>1</v>
      </c>
      <c r="BI72" s="369" t="s">
        <v>40</v>
      </c>
      <c r="BJ72" s="166">
        <f t="shared" si="240"/>
        <v>0</v>
      </c>
      <c r="BK72" s="166">
        <f t="shared" si="241"/>
        <v>1</v>
      </c>
      <c r="BL72" s="166">
        <v>0</v>
      </c>
      <c r="BM72" s="166">
        <f t="shared" si="242"/>
        <v>0</v>
      </c>
      <c r="BN72" s="166" t="str">
        <f t="shared" si="243"/>
        <v>Trừ tiền</v>
      </c>
      <c r="BO72" s="410"/>
      <c r="BP72" s="166"/>
      <c r="BQ72" s="144"/>
      <c r="BR72" s="144"/>
      <c r="BS72" s="161">
        <f t="shared" si="244"/>
        <v>4000000</v>
      </c>
      <c r="BT72" s="159">
        <v>2</v>
      </c>
      <c r="BU72" s="166">
        <f t="shared" si="245"/>
        <v>8800000</v>
      </c>
      <c r="BV72" s="166">
        <v>11000000</v>
      </c>
      <c r="BW72" s="166">
        <f t="shared" si="246"/>
        <v>19800000</v>
      </c>
      <c r="BX72" s="166">
        <f t="shared" si="247"/>
        <v>-16229450</v>
      </c>
      <c r="BY72" s="166"/>
      <c r="BZ72" s="166"/>
      <c r="CA72" s="171"/>
      <c r="CB72" s="166"/>
      <c r="CC72" s="166"/>
      <c r="CD72" s="166"/>
      <c r="CE72" s="413">
        <v>8000000</v>
      </c>
      <c r="CF72" s="413">
        <v>0</v>
      </c>
      <c r="CG72" s="413">
        <v>0</v>
      </c>
      <c r="CH72" s="413">
        <v>0</v>
      </c>
      <c r="CI72" s="413"/>
      <c r="CJ72" s="369">
        <f>SUM(CF72:CI72)</f>
        <v>0</v>
      </c>
      <c r="CK72" s="369">
        <f>CE72+CJ72</f>
        <v>8000000</v>
      </c>
      <c r="CL72" s="414"/>
      <c r="CM72" s="413">
        <f>CE72</f>
        <v>8000000</v>
      </c>
      <c r="CN72" s="413">
        <f t="shared" si="248"/>
        <v>0</v>
      </c>
      <c r="CO72" s="369">
        <f t="shared" si="248"/>
        <v>0</v>
      </c>
      <c r="CP72" s="369">
        <f t="shared" si="248"/>
        <v>0</v>
      </c>
      <c r="CQ72" s="369">
        <f t="shared" si="248"/>
        <v>0</v>
      </c>
      <c r="CR72" s="369">
        <f>SUM(CN72:CQ72)</f>
        <v>0</v>
      </c>
      <c r="CS72" s="369">
        <f>CM72+CR72</f>
        <v>8000000</v>
      </c>
      <c r="CT72" s="173" t="s">
        <v>1417</v>
      </c>
      <c r="CU72" s="173" t="s">
        <v>2230</v>
      </c>
      <c r="CV72" s="450" t="s">
        <v>1259</v>
      </c>
      <c r="CW72" s="173" t="s">
        <v>2249</v>
      </c>
    </row>
    <row r="73" spans="1:101" ht="34.35" customHeight="1">
      <c r="A73" s="302"/>
      <c r="B73" s="723" t="str">
        <f>"Đội Lái xe trung chuyển: " &amp;"["&amp;COUNT(A75:A207)&amp; "]"</f>
        <v>Đội Lái xe trung chuyển: [123]</v>
      </c>
      <c r="C73" s="724"/>
      <c r="D73" s="293"/>
      <c r="E73" s="293"/>
      <c r="F73" s="293"/>
      <c r="G73" s="301">
        <f t="shared" ref="G73:L73" si="249">G74+G85+G95+G105+G118+G130+G143+G156+G169+G180+G194</f>
        <v>520200000</v>
      </c>
      <c r="H73" s="301">
        <f t="shared" si="249"/>
        <v>0</v>
      </c>
      <c r="I73" s="301">
        <f t="shared" si="249"/>
        <v>470300000</v>
      </c>
      <c r="J73" s="301">
        <f t="shared" si="249"/>
        <v>83000000</v>
      </c>
      <c r="K73" s="301">
        <f t="shared" si="249"/>
        <v>553300000</v>
      </c>
      <c r="L73" s="301">
        <f t="shared" si="249"/>
        <v>1073500000</v>
      </c>
      <c r="M73" s="301"/>
      <c r="N73" s="301">
        <f t="shared" ref="N73:BG73" si="250">N74+N85+N95+N105+N118+N130+N143+N156+N169+N180+N194</f>
        <v>447720000</v>
      </c>
      <c r="O73" s="301">
        <f t="shared" si="250"/>
        <v>0</v>
      </c>
      <c r="P73" s="374">
        <f t="shared" si="250"/>
        <v>136</v>
      </c>
      <c r="Q73" s="374">
        <f t="shared" si="250"/>
        <v>1501</v>
      </c>
      <c r="R73" s="374">
        <f t="shared" si="250"/>
        <v>0</v>
      </c>
      <c r="S73" s="374">
        <f t="shared" si="250"/>
        <v>0</v>
      </c>
      <c r="T73" s="374">
        <f t="shared" si="250"/>
        <v>0</v>
      </c>
      <c r="U73" s="374">
        <f t="shared" si="250"/>
        <v>0</v>
      </c>
      <c r="V73" s="374">
        <f t="shared" si="250"/>
        <v>0</v>
      </c>
      <c r="W73" s="374">
        <f t="shared" si="250"/>
        <v>0</v>
      </c>
      <c r="X73" s="374">
        <f t="shared" si="250"/>
        <v>0</v>
      </c>
      <c r="Y73" s="374">
        <f t="shared" si="250"/>
        <v>0</v>
      </c>
      <c r="Z73" s="374">
        <f t="shared" si="250"/>
        <v>0</v>
      </c>
      <c r="AA73" s="374">
        <f t="shared" si="250"/>
        <v>0</v>
      </c>
      <c r="AB73" s="374">
        <f t="shared" si="250"/>
        <v>0</v>
      </c>
      <c r="AC73" s="374">
        <f t="shared" si="250"/>
        <v>0</v>
      </c>
      <c r="AD73" s="374">
        <f t="shared" si="250"/>
        <v>0</v>
      </c>
      <c r="AE73" s="374">
        <f t="shared" si="250"/>
        <v>0</v>
      </c>
      <c r="AF73" s="301">
        <f t="shared" si="250"/>
        <v>45350476</v>
      </c>
      <c r="AG73" s="301">
        <f t="shared" si="250"/>
        <v>0</v>
      </c>
      <c r="AH73" s="301">
        <f t="shared" si="250"/>
        <v>0</v>
      </c>
      <c r="AI73" s="301">
        <f t="shared" si="250"/>
        <v>0</v>
      </c>
      <c r="AJ73" s="301">
        <f t="shared" si="250"/>
        <v>0</v>
      </c>
      <c r="AK73" s="301">
        <f t="shared" si="250"/>
        <v>0</v>
      </c>
      <c r="AL73" s="301">
        <f t="shared" si="250"/>
        <v>0</v>
      </c>
      <c r="AM73" s="301">
        <f t="shared" si="250"/>
        <v>0</v>
      </c>
      <c r="AN73" s="301">
        <f t="shared" si="250"/>
        <v>0</v>
      </c>
      <c r="AO73" s="301">
        <f t="shared" si="250"/>
        <v>0</v>
      </c>
      <c r="AP73" s="301">
        <f t="shared" si="250"/>
        <v>0</v>
      </c>
      <c r="AQ73" s="301">
        <f t="shared" si="250"/>
        <v>45350476</v>
      </c>
      <c r="AR73" s="301">
        <f t="shared" si="250"/>
        <v>115584000</v>
      </c>
      <c r="AS73" s="301">
        <f t="shared" si="250"/>
        <v>0</v>
      </c>
      <c r="AT73" s="301">
        <f t="shared" si="250"/>
        <v>0</v>
      </c>
      <c r="AU73" s="301">
        <f t="shared" si="250"/>
        <v>0</v>
      </c>
      <c r="AV73" s="301">
        <f t="shared" si="250"/>
        <v>160934476</v>
      </c>
      <c r="AW73" s="301">
        <f t="shared" si="250"/>
        <v>41616000</v>
      </c>
      <c r="AX73" s="301">
        <f t="shared" si="250"/>
        <v>7803000</v>
      </c>
      <c r="AY73" s="301">
        <f t="shared" si="250"/>
        <v>5202000</v>
      </c>
      <c r="AZ73" s="301">
        <f t="shared" si="250"/>
        <v>54621000</v>
      </c>
      <c r="BA73" s="301">
        <f t="shared" si="250"/>
        <v>2579500</v>
      </c>
      <c r="BB73" s="301">
        <f t="shared" si="250"/>
        <v>13530000</v>
      </c>
      <c r="BC73" s="301">
        <f t="shared" si="250"/>
        <v>0</v>
      </c>
      <c r="BD73" s="301">
        <f t="shared" si="250"/>
        <v>32307</v>
      </c>
      <c r="BE73" s="301">
        <f t="shared" si="250"/>
        <v>70762807</v>
      </c>
      <c r="BF73" s="301">
        <f t="shared" si="250"/>
        <v>91401469</v>
      </c>
      <c r="BG73" s="301">
        <f t="shared" si="250"/>
        <v>1229800</v>
      </c>
      <c r="BH73" s="301"/>
      <c r="BI73" s="301">
        <f>BI74+BI85+BI95+BI105+BI118+BI130+BI143+BI156+BI169+BI180+BI194</f>
        <v>0</v>
      </c>
      <c r="BJ73" s="301">
        <f>BJ74+BJ85+BJ95+BJ105+BJ118+BJ130+BJ143+BJ156+BJ169+BJ180+BJ194</f>
        <v>0</v>
      </c>
      <c r="BK73" s="301"/>
      <c r="BL73" s="301">
        <f t="shared" ref="BL73:CV73" si="251">BL74+BL85+BL95+BL105+BL118+BL130+BL143+BL156+BL169+BL180+BL194</f>
        <v>0</v>
      </c>
      <c r="BM73" s="301">
        <f t="shared" si="251"/>
        <v>0</v>
      </c>
      <c r="BN73" s="301">
        <f t="shared" si="251"/>
        <v>0</v>
      </c>
      <c r="BO73" s="301">
        <f t="shared" si="251"/>
        <v>0</v>
      </c>
      <c r="BP73" s="301">
        <f t="shared" si="251"/>
        <v>0</v>
      </c>
      <c r="BQ73" s="301">
        <f t="shared" si="251"/>
        <v>0</v>
      </c>
      <c r="BR73" s="301">
        <f t="shared" si="251"/>
        <v>0</v>
      </c>
      <c r="BS73" s="301">
        <f t="shared" si="251"/>
        <v>45350476</v>
      </c>
      <c r="BT73" s="301">
        <f t="shared" si="251"/>
        <v>130</v>
      </c>
      <c r="BU73" s="301">
        <f t="shared" si="251"/>
        <v>572000000</v>
      </c>
      <c r="BV73" s="301">
        <f t="shared" si="251"/>
        <v>1353000000</v>
      </c>
      <c r="BW73" s="301">
        <f t="shared" si="251"/>
        <v>1925000000</v>
      </c>
      <c r="BX73" s="301">
        <f t="shared" si="251"/>
        <v>-1934270524</v>
      </c>
      <c r="BY73" s="301">
        <f t="shared" si="251"/>
        <v>0</v>
      </c>
      <c r="BZ73" s="301">
        <f t="shared" si="251"/>
        <v>0</v>
      </c>
      <c r="CA73" s="301">
        <f t="shared" si="251"/>
        <v>0</v>
      </c>
      <c r="CB73" s="301">
        <f t="shared" si="251"/>
        <v>0</v>
      </c>
      <c r="CC73" s="301">
        <f t="shared" si="251"/>
        <v>0</v>
      </c>
      <c r="CD73" s="301">
        <f t="shared" si="251"/>
        <v>0</v>
      </c>
      <c r="CE73" s="301">
        <f t="shared" si="251"/>
        <v>990500000</v>
      </c>
      <c r="CF73" s="301">
        <f t="shared" si="251"/>
        <v>73900000</v>
      </c>
      <c r="CG73" s="301">
        <f t="shared" si="251"/>
        <v>9100000</v>
      </c>
      <c r="CH73" s="301">
        <f t="shared" si="251"/>
        <v>0</v>
      </c>
      <c r="CI73" s="301">
        <f t="shared" si="251"/>
        <v>0</v>
      </c>
      <c r="CJ73" s="301">
        <f t="shared" si="251"/>
        <v>83000000</v>
      </c>
      <c r="CK73" s="301">
        <f t="shared" si="251"/>
        <v>1073500000</v>
      </c>
      <c r="CL73" s="301">
        <f t="shared" si="251"/>
        <v>0</v>
      </c>
      <c r="CM73" s="301">
        <f t="shared" si="251"/>
        <v>990500000</v>
      </c>
      <c r="CN73" s="301">
        <f t="shared" si="251"/>
        <v>73900000</v>
      </c>
      <c r="CO73" s="301">
        <f t="shared" si="251"/>
        <v>9100000</v>
      </c>
      <c r="CP73" s="301">
        <f t="shared" si="251"/>
        <v>0</v>
      </c>
      <c r="CQ73" s="301">
        <f t="shared" si="251"/>
        <v>0</v>
      </c>
      <c r="CR73" s="301">
        <f t="shared" si="251"/>
        <v>83000000</v>
      </c>
      <c r="CS73" s="301">
        <f t="shared" si="251"/>
        <v>1073500000</v>
      </c>
      <c r="CT73" s="301">
        <f t="shared" si="251"/>
        <v>0</v>
      </c>
      <c r="CU73" s="301">
        <f t="shared" si="251"/>
        <v>0</v>
      </c>
      <c r="CV73" s="301">
        <f t="shared" si="251"/>
        <v>0</v>
      </c>
      <c r="CW73" s="301"/>
    </row>
    <row r="74" spans="1:101" ht="34.35" customHeight="1">
      <c r="A74" s="251"/>
      <c r="B74" s="303" t="str">
        <f>"Tổ 1: " &amp;"["&amp;COUNT(A75:A84)&amp; "]"</f>
        <v>Tổ 1: [10]</v>
      </c>
      <c r="C74" s="241"/>
      <c r="D74" s="242"/>
      <c r="E74" s="242"/>
      <c r="F74" s="242"/>
      <c r="G74" s="242">
        <f t="shared" ref="G74:L74" si="252">SUM(G75:G84)</f>
        <v>42180000</v>
      </c>
      <c r="H74" s="242">
        <f t="shared" si="252"/>
        <v>0</v>
      </c>
      <c r="I74" s="242">
        <f t="shared" si="252"/>
        <v>36320000</v>
      </c>
      <c r="J74" s="242">
        <f t="shared" si="252"/>
        <v>6775000</v>
      </c>
      <c r="K74" s="242">
        <f t="shared" si="252"/>
        <v>43095000</v>
      </c>
      <c r="L74" s="242">
        <f t="shared" si="252"/>
        <v>85275000</v>
      </c>
      <c r="M74" s="242"/>
      <c r="N74" s="242">
        <f t="shared" ref="N74:BG74" si="253">SUM(N75:N84)</f>
        <v>36400000</v>
      </c>
      <c r="O74" s="242">
        <f t="shared" si="253"/>
        <v>0</v>
      </c>
      <c r="P74" s="243">
        <f t="shared" si="253"/>
        <v>11</v>
      </c>
      <c r="Q74" s="243">
        <f t="shared" si="253"/>
        <v>125</v>
      </c>
      <c r="R74" s="243">
        <f t="shared" si="253"/>
        <v>0</v>
      </c>
      <c r="S74" s="243">
        <f t="shared" si="253"/>
        <v>0</v>
      </c>
      <c r="T74" s="243">
        <f t="shared" si="253"/>
        <v>0</v>
      </c>
      <c r="U74" s="243">
        <f t="shared" si="253"/>
        <v>0</v>
      </c>
      <c r="V74" s="243">
        <f t="shared" si="253"/>
        <v>0</v>
      </c>
      <c r="W74" s="243">
        <f t="shared" si="253"/>
        <v>0</v>
      </c>
      <c r="X74" s="243">
        <f t="shared" si="253"/>
        <v>0</v>
      </c>
      <c r="Y74" s="243">
        <f t="shared" si="253"/>
        <v>0</v>
      </c>
      <c r="Z74" s="243">
        <f t="shared" si="253"/>
        <v>0</v>
      </c>
      <c r="AA74" s="243">
        <f t="shared" si="253"/>
        <v>0</v>
      </c>
      <c r="AB74" s="243">
        <f t="shared" si="253"/>
        <v>0</v>
      </c>
      <c r="AC74" s="243">
        <f t="shared" si="253"/>
        <v>0</v>
      </c>
      <c r="AD74" s="243">
        <f t="shared" si="253"/>
        <v>0</v>
      </c>
      <c r="AE74" s="243">
        <f t="shared" si="253"/>
        <v>0</v>
      </c>
      <c r="AF74" s="242">
        <f t="shared" si="253"/>
        <v>3519232</v>
      </c>
      <c r="AG74" s="242">
        <f t="shared" si="253"/>
        <v>0</v>
      </c>
      <c r="AH74" s="242">
        <f t="shared" si="253"/>
        <v>0</v>
      </c>
      <c r="AI74" s="242">
        <f t="shared" si="253"/>
        <v>0</v>
      </c>
      <c r="AJ74" s="242">
        <f t="shared" si="253"/>
        <v>0</v>
      </c>
      <c r="AK74" s="242">
        <f t="shared" si="253"/>
        <v>0</v>
      </c>
      <c r="AL74" s="242">
        <f t="shared" si="253"/>
        <v>0</v>
      </c>
      <c r="AM74" s="242">
        <f t="shared" si="253"/>
        <v>0</v>
      </c>
      <c r="AN74" s="242">
        <f t="shared" si="253"/>
        <v>0</v>
      </c>
      <c r="AO74" s="242">
        <f t="shared" si="253"/>
        <v>0</v>
      </c>
      <c r="AP74" s="242">
        <f t="shared" si="253"/>
        <v>0</v>
      </c>
      <c r="AQ74" s="242">
        <f t="shared" si="253"/>
        <v>3519232</v>
      </c>
      <c r="AR74" s="242">
        <f t="shared" si="253"/>
        <v>7430000</v>
      </c>
      <c r="AS74" s="242">
        <f t="shared" si="253"/>
        <v>0</v>
      </c>
      <c r="AT74" s="242">
        <f t="shared" si="253"/>
        <v>0</v>
      </c>
      <c r="AU74" s="242">
        <f t="shared" si="253"/>
        <v>0</v>
      </c>
      <c r="AV74" s="242">
        <f t="shared" si="253"/>
        <v>10949232</v>
      </c>
      <c r="AW74" s="242">
        <f t="shared" si="253"/>
        <v>3374400</v>
      </c>
      <c r="AX74" s="242">
        <f t="shared" si="253"/>
        <v>632700</v>
      </c>
      <c r="AY74" s="242">
        <f t="shared" si="253"/>
        <v>421800</v>
      </c>
      <c r="AZ74" s="242">
        <f t="shared" si="253"/>
        <v>4428900</v>
      </c>
      <c r="BA74" s="242">
        <f t="shared" si="253"/>
        <v>189400</v>
      </c>
      <c r="BB74" s="242">
        <f t="shared" si="253"/>
        <v>1100000</v>
      </c>
      <c r="BC74" s="242">
        <f t="shared" si="253"/>
        <v>0</v>
      </c>
      <c r="BD74" s="242">
        <f t="shared" si="253"/>
        <v>0</v>
      </c>
      <c r="BE74" s="242">
        <f t="shared" si="253"/>
        <v>5718300</v>
      </c>
      <c r="BF74" s="242">
        <f t="shared" si="253"/>
        <v>5365832</v>
      </c>
      <c r="BG74" s="242">
        <f t="shared" si="253"/>
        <v>134900</v>
      </c>
      <c r="BH74" s="242"/>
      <c r="BI74" s="242">
        <f>SUM(BI75:BI84)</f>
        <v>0</v>
      </c>
      <c r="BJ74" s="242">
        <f>SUM(BJ75:BJ84)</f>
        <v>0</v>
      </c>
      <c r="BK74" s="242"/>
      <c r="BL74" s="242">
        <f t="shared" ref="BL74:CV74" si="254">SUM(BL75:BL84)</f>
        <v>0</v>
      </c>
      <c r="BM74" s="242">
        <f t="shared" si="254"/>
        <v>0</v>
      </c>
      <c r="BN74" s="242">
        <f t="shared" si="254"/>
        <v>0</v>
      </c>
      <c r="BO74" s="242">
        <f t="shared" si="254"/>
        <v>0</v>
      </c>
      <c r="BP74" s="242">
        <f t="shared" si="254"/>
        <v>0</v>
      </c>
      <c r="BQ74" s="242">
        <f t="shared" si="254"/>
        <v>0</v>
      </c>
      <c r="BR74" s="242">
        <f t="shared" si="254"/>
        <v>0</v>
      </c>
      <c r="BS74" s="242">
        <f t="shared" si="254"/>
        <v>3519232</v>
      </c>
      <c r="BT74" s="242">
        <f t="shared" si="254"/>
        <v>11</v>
      </c>
      <c r="BU74" s="242">
        <f t="shared" si="254"/>
        <v>48400000</v>
      </c>
      <c r="BV74" s="242">
        <f t="shared" si="254"/>
        <v>110000000</v>
      </c>
      <c r="BW74" s="242">
        <f t="shared" si="254"/>
        <v>158400000</v>
      </c>
      <c r="BX74" s="242">
        <f t="shared" si="254"/>
        <v>-159309668</v>
      </c>
      <c r="BY74" s="242">
        <f t="shared" si="254"/>
        <v>0</v>
      </c>
      <c r="BZ74" s="242">
        <f t="shared" si="254"/>
        <v>0</v>
      </c>
      <c r="CA74" s="242">
        <f t="shared" si="254"/>
        <v>0</v>
      </c>
      <c r="CB74" s="242">
        <f t="shared" si="254"/>
        <v>0</v>
      </c>
      <c r="CC74" s="242">
        <f t="shared" si="254"/>
        <v>0</v>
      </c>
      <c r="CD74" s="242">
        <f t="shared" si="254"/>
        <v>0</v>
      </c>
      <c r="CE74" s="242">
        <f t="shared" si="254"/>
        <v>78500000</v>
      </c>
      <c r="CF74" s="242">
        <f t="shared" si="254"/>
        <v>5925000</v>
      </c>
      <c r="CG74" s="242">
        <f t="shared" si="254"/>
        <v>850000</v>
      </c>
      <c r="CH74" s="242">
        <f t="shared" si="254"/>
        <v>0</v>
      </c>
      <c r="CI74" s="242">
        <f t="shared" si="254"/>
        <v>0</v>
      </c>
      <c r="CJ74" s="242">
        <f t="shared" si="254"/>
        <v>6775000</v>
      </c>
      <c r="CK74" s="242">
        <f t="shared" si="254"/>
        <v>85275000</v>
      </c>
      <c r="CL74" s="242">
        <f t="shared" si="254"/>
        <v>0</v>
      </c>
      <c r="CM74" s="242">
        <f t="shared" si="254"/>
        <v>78500000</v>
      </c>
      <c r="CN74" s="242">
        <f t="shared" si="254"/>
        <v>5925000</v>
      </c>
      <c r="CO74" s="242">
        <f t="shared" si="254"/>
        <v>850000</v>
      </c>
      <c r="CP74" s="242">
        <f t="shared" si="254"/>
        <v>0</v>
      </c>
      <c r="CQ74" s="242">
        <f t="shared" si="254"/>
        <v>0</v>
      </c>
      <c r="CR74" s="242">
        <f t="shared" si="254"/>
        <v>6775000</v>
      </c>
      <c r="CS74" s="242">
        <f t="shared" si="254"/>
        <v>85275000</v>
      </c>
      <c r="CT74" s="242">
        <f t="shared" si="254"/>
        <v>0</v>
      </c>
      <c r="CU74" s="242">
        <f t="shared" si="254"/>
        <v>0</v>
      </c>
      <c r="CV74" s="446">
        <f t="shared" si="254"/>
        <v>0</v>
      </c>
      <c r="CW74" s="242"/>
    </row>
    <row r="75" spans="1:101" ht="34.35" customHeight="1">
      <c r="A75" s="155">
        <f>SUBTOTAL(3,$C$11:C75)</f>
        <v>52</v>
      </c>
      <c r="B75" s="143" t="s">
        <v>702</v>
      </c>
      <c r="C75" s="144" t="s">
        <v>703</v>
      </c>
      <c r="D75" s="156" t="s">
        <v>101</v>
      </c>
      <c r="E75" s="157" t="str">
        <f t="shared" ref="E75:E81" si="255">IF(CL75&gt;=400000000,"A1",IF(CL75&gt;=300000000,"A2",IF(CL75&gt;=240000000,"A3",IF(CL75&gt;=180000000,"A4",IF(CL75&gt;=120000000,"A5",IF(CL75&gt;=80000000,"A6",IF(CL75&gt;=40000000,"A7",IF(CL75&gt;=25000000,"B1",IF(CL75&gt;=12000000,"B2","B3")))))))))</f>
        <v>B3</v>
      </c>
      <c r="F75" s="158">
        <v>42110</v>
      </c>
      <c r="G75" s="159">
        <v>4520000</v>
      </c>
      <c r="H75" s="159"/>
      <c r="I75" s="160">
        <f t="shared" ref="I75:I84" si="256">IF(G75&gt;0,CM75-G75,CM75-H75)</f>
        <v>3980000</v>
      </c>
      <c r="J75" s="160">
        <f t="shared" ref="J75:J138" si="257">CR75</f>
        <v>1700000</v>
      </c>
      <c r="K75" s="161">
        <f t="shared" ref="K75:K84" si="258">SUM(I75:J75)</f>
        <v>5680000</v>
      </c>
      <c r="L75" s="161">
        <f t="shared" ref="L75:L84" si="259">IF(G75&gt;0,G75+K75,H75+K75)</f>
        <v>10200000</v>
      </c>
      <c r="M75" s="162">
        <f t="shared" ref="M75:M84" si="260">IF(CE75&gt;=11000000,80%,100%)</f>
        <v>1</v>
      </c>
      <c r="N75" s="163">
        <f t="shared" ref="N75:N84" si="261">ROUND(MAX(G75*70%,H75*70%,3640000),0)</f>
        <v>3640000</v>
      </c>
      <c r="O75" s="163">
        <v>0</v>
      </c>
      <c r="P75" s="406">
        <v>1</v>
      </c>
      <c r="Q75" s="406">
        <v>12</v>
      </c>
      <c r="R75" s="406">
        <v>0</v>
      </c>
      <c r="S75" s="406">
        <v>0</v>
      </c>
      <c r="T75" s="406"/>
      <c r="U75" s="406"/>
      <c r="V75" s="406"/>
      <c r="W75" s="406"/>
      <c r="X75" s="389"/>
      <c r="Y75" s="406"/>
      <c r="Z75" s="406"/>
      <c r="AA75" s="406"/>
      <c r="AB75" s="406"/>
      <c r="AC75" s="406"/>
      <c r="AD75" s="406">
        <v>0</v>
      </c>
      <c r="AE75" s="164">
        <f t="shared" ref="AE75:AE84" si="262">IF(OR(BL75="M1",BL75="M2",BL75="M3",BL75="M4"),P75+R75+S75+T75+U75,0)</f>
        <v>0</v>
      </c>
      <c r="AF75" s="166">
        <f t="shared" ref="AF75:AF84" si="263">ROUND(IF($P75=0,0,IF(OR($BJ75="lương tháng",$CE75&gt;=11000000),($L75/2-$L75/26*($CC$6-$P75))*$M75,$L75/26*$P75*$M75)),0)</f>
        <v>392308</v>
      </c>
      <c r="AG75" s="166">
        <f t="shared" ref="AG75:AG84" si="264">ROUND(MAX((G75+I75)*M75/26*R75,(H75+I75)*M75/26*R75,G75/26*R75*150%,H75/26*R75*150%)*BK75,0)</f>
        <v>0</v>
      </c>
      <c r="AH75" s="166">
        <f t="shared" ref="AH75:AH84" si="265">ROUND(MAX((G75+I75)*M75/26*S75,(H75+I75)*M75/26*S75,G75/26*S75*200%,H75/26*S75*200%)*BK75,0)</f>
        <v>0</v>
      </c>
      <c r="AI75" s="166">
        <f t="shared" ref="AI75:AI84" si="266">ROUND(IF(BJ75="Lương tháng",L75/26*T75,MAX((G75+I75)/26*(T75+U75)*200%+G75/26*T75,(H75+I75)/26*(T75+U75)*200%+H75/26*T75,G75/26*(T75+U75)*300%+G75/26*T75,H75/26*(T75+U75)*300%+H75/26*T75)),0)</f>
        <v>0</v>
      </c>
      <c r="AJ75" s="166">
        <f t="shared" ref="AJ75:AJ84" si="267">ROUND(IF((P75+Q75)=0,0,IF(BJ75="Lương tháng",MAX((G75+I75)/26*V75,(H75+I75)/26*V75),MAX(G75/26*V75,H75/26*V75))),0)</f>
        <v>0</v>
      </c>
      <c r="AK75" s="166">
        <f t="shared" ref="AK75:AK84" si="268">ROUND(IF(G75&gt;0,G75/26*W75,H75/26*W75),0)</f>
        <v>0</v>
      </c>
      <c r="AL75" s="166">
        <f t="shared" ref="AL75:AL84" si="269">ROUND(N75/26*Y75+O75/26*Z75+MAX(G75/26*AA75,H75/26*AA75),0)</f>
        <v>0</v>
      </c>
      <c r="AM75" s="166">
        <f t="shared" ref="AM75:AM84" si="270">ROUND(IF(BJ75="Lương tháng",L75/26*AC75,L75/26*AC75+MAX((G75+I75)/26*AB75,(H75+I75)/26*AB75)),0)</f>
        <v>0</v>
      </c>
      <c r="AN75" s="166">
        <f t="shared" ref="AN75:AN84" si="271">ROUND(IF(BJ75="lương tháng",0,MAX((G75+I75)/26*AD75*30%,(H75+I75)/26*AD75*30%)*BK75),0)</f>
        <v>0</v>
      </c>
      <c r="AO75" s="167">
        <f t="shared" ref="AO75:AO84" si="272">ROUND(BM75*AE75,0)</f>
        <v>0</v>
      </c>
      <c r="AP75" s="166">
        <v>0</v>
      </c>
      <c r="AQ75" s="166">
        <f t="shared" ref="AQ75:AQ84" si="273">ROUND(SUM(AF75:AP75),0)</f>
        <v>392308</v>
      </c>
      <c r="AR75" s="166">
        <v>1140000</v>
      </c>
      <c r="AS75" s="167"/>
      <c r="AT75" s="166"/>
      <c r="AU75" s="166"/>
      <c r="AV75" s="166">
        <f t="shared" ref="AV75:AV84" si="274">ROUND(SUM(AQ75:AT75)-AU75,0)</f>
        <v>1532308</v>
      </c>
      <c r="AW75" s="166">
        <f t="shared" ref="AW75:AW84" si="275">ROUND(IF($BH75=1,$G75*$AW$9,0),0)</f>
        <v>361600</v>
      </c>
      <c r="AX75" s="166">
        <f t="shared" ref="AX75:AX84" si="276">ROUND(IF($BH75=1,$G75*$AX$9,0),0)</f>
        <v>67800</v>
      </c>
      <c r="AY75" s="166">
        <f t="shared" ref="AY75:AY84" si="277">ROUND(IF($BH75=1,$G75*$AY$9,0),0)</f>
        <v>45200</v>
      </c>
      <c r="AZ75" s="166">
        <f t="shared" ref="AZ75:AZ84" si="278">SUM(AW75:AY75)</f>
        <v>474600</v>
      </c>
      <c r="BA75" s="166">
        <f t="shared" ref="BA75:BA84" si="279">ROUND(IF($BI75="1x",$G75*0.5%,0),0)</f>
        <v>22600</v>
      </c>
      <c r="BB75" s="166">
        <f t="shared" ref="BB75:BB84" si="280">IF(BN75="Xem lại",0,IF(CM75&lt;11000000,5000,IF(AND(CM75&gt;=11000000,CM75&lt;25000000),10000,IF(AND(CM75&gt;=25000000,CM75&lt;40000000),15000,IF(AND(CM75&gt;=40000000,CM75&lt;120000000),20000,IF(AND(CM75&gt;=120000000,CM75&lt;240000000),25000,30000)))))*$BB$9)</f>
        <v>110000</v>
      </c>
      <c r="BC75" s="166"/>
      <c r="BD75" s="166">
        <v>0</v>
      </c>
      <c r="BE75" s="166">
        <f t="shared" ref="BE75:BE84" si="281">ROUND(SUM(AZ75:BD75),0)</f>
        <v>607200</v>
      </c>
      <c r="BF75" s="166">
        <f t="shared" ref="BF75:BF84" si="282">ROUND(IF(AV75&gt;BE75,AV75-BE75,0),0)</f>
        <v>925108</v>
      </c>
      <c r="BG75" s="166">
        <f t="shared" ref="BG75:BG84" si="283">ROUND(IF(BE75&gt;AV75,BE75-AV75,0),0)</f>
        <v>0</v>
      </c>
      <c r="BH75" s="166">
        <v>1</v>
      </c>
      <c r="BI75" s="369" t="s">
        <v>40</v>
      </c>
      <c r="BJ75" s="166">
        <f t="shared" ref="BJ75:BJ84" si="284">IF(AND(D75="QTNV CL",CM75&gt;=11000000),"Lương tháng",IF(CM75&gt;=18000000,"Lương tháng",0))</f>
        <v>0</v>
      </c>
      <c r="BK75" s="166">
        <f t="shared" ref="BK75:BK84" si="285">IF(BJ75="Lương tháng",0,1)</f>
        <v>1</v>
      </c>
      <c r="BL75" s="166">
        <v>0</v>
      </c>
      <c r="BM75" s="166">
        <f t="shared" ref="BM75:BM84" si="286">IF(BL75="M1",13000,IF(BL75="M2",20000,IF(BL75="M3",26000,IF(BL75="M4",32000,0))))</f>
        <v>0</v>
      </c>
      <c r="BN75" s="166" t="str">
        <f t="shared" ref="BN75:BN84" si="287">IF(AND(G75&gt;0,(P75+Q75)&gt;=5),"Trừ tiền","Xem lại")</f>
        <v>Trừ tiền</v>
      </c>
      <c r="BO75" s="410"/>
      <c r="BP75" s="166"/>
      <c r="BQ75" s="144"/>
      <c r="BR75" s="144"/>
      <c r="BS75" s="161">
        <f t="shared" ref="BS75:BS84" si="288">AQ75+SUM(BO75:BR75)-AN75-AO75-SUM(BY75:CA75)</f>
        <v>392308</v>
      </c>
      <c r="BT75" s="159">
        <v>2</v>
      </c>
      <c r="BU75" s="166">
        <f t="shared" ref="BU75:BU84" si="289">BT75*4400000</f>
        <v>8800000</v>
      </c>
      <c r="BV75" s="166">
        <v>11000000</v>
      </c>
      <c r="BW75" s="166">
        <f t="shared" ref="BW75:BW84" si="290">BU75+BV75</f>
        <v>19800000</v>
      </c>
      <c r="BX75" s="166">
        <f t="shared" ref="BX75:BX84" si="291">BS75-SUM(CC75:CD75)-CB75-AZ75-BW75</f>
        <v>-19882292</v>
      </c>
      <c r="BY75" s="166"/>
      <c r="BZ75" s="166"/>
      <c r="CA75" s="171"/>
      <c r="CB75" s="166"/>
      <c r="CC75" s="166"/>
      <c r="CD75" s="166"/>
      <c r="CE75" s="413">
        <v>8500000</v>
      </c>
      <c r="CF75" s="413">
        <f>CE75*10%</f>
        <v>850000</v>
      </c>
      <c r="CG75" s="413">
        <f>CE75*10%</f>
        <v>850000</v>
      </c>
      <c r="CH75" s="413">
        <v>0</v>
      </c>
      <c r="CI75" s="413"/>
      <c r="CJ75" s="369">
        <f t="shared" ref="CJ75:CJ81" si="292">SUM(CF75:CI75)</f>
        <v>1700000</v>
      </c>
      <c r="CK75" s="369">
        <f t="shared" ref="CK75:CK81" si="293">CE75+CJ75</f>
        <v>10200000</v>
      </c>
      <c r="CL75" s="414"/>
      <c r="CM75" s="413">
        <f t="shared" ref="CM75:CQ84" si="294">CE75</f>
        <v>8500000</v>
      </c>
      <c r="CN75" s="413">
        <f t="shared" si="294"/>
        <v>850000</v>
      </c>
      <c r="CO75" s="369">
        <v>850000</v>
      </c>
      <c r="CP75" s="369">
        <f t="shared" ref="CP75:CQ81" si="295">CH75</f>
        <v>0</v>
      </c>
      <c r="CQ75" s="369">
        <f t="shared" si="295"/>
        <v>0</v>
      </c>
      <c r="CR75" s="369">
        <f t="shared" ref="CR75:CR81" si="296">SUM(CN75:CQ75)</f>
        <v>1700000</v>
      </c>
      <c r="CS75" s="369">
        <f t="shared" ref="CS75:CS81" si="297">CM75+CR75</f>
        <v>10200000</v>
      </c>
      <c r="CT75" s="173" t="s">
        <v>1196</v>
      </c>
      <c r="CU75" s="173" t="s">
        <v>2229</v>
      </c>
      <c r="CV75" s="450" t="s">
        <v>1206</v>
      </c>
      <c r="CW75" s="173" t="s">
        <v>2249</v>
      </c>
    </row>
    <row r="76" spans="1:101" ht="34.35" customHeight="1">
      <c r="A76" s="155">
        <f>SUBTOTAL(3,$C$11:C76)</f>
        <v>53</v>
      </c>
      <c r="B76" s="143" t="s">
        <v>704</v>
      </c>
      <c r="C76" s="144" t="s">
        <v>705</v>
      </c>
      <c r="D76" s="156" t="s">
        <v>101</v>
      </c>
      <c r="E76" s="157" t="str">
        <f t="shared" si="255"/>
        <v>B3</v>
      </c>
      <c r="F76" s="158">
        <v>42143</v>
      </c>
      <c r="G76" s="159">
        <v>4090000</v>
      </c>
      <c r="H76" s="159"/>
      <c r="I76" s="160">
        <f t="shared" si="256"/>
        <v>3410000</v>
      </c>
      <c r="J76" s="160">
        <f t="shared" si="257"/>
        <v>375000</v>
      </c>
      <c r="K76" s="161">
        <f t="shared" si="258"/>
        <v>3785000</v>
      </c>
      <c r="L76" s="161">
        <f t="shared" si="259"/>
        <v>7875000</v>
      </c>
      <c r="M76" s="162">
        <f t="shared" si="260"/>
        <v>1</v>
      </c>
      <c r="N76" s="163">
        <f t="shared" si="261"/>
        <v>3640000</v>
      </c>
      <c r="O76" s="163">
        <v>0</v>
      </c>
      <c r="P76" s="406">
        <v>1</v>
      </c>
      <c r="Q76" s="406">
        <v>13</v>
      </c>
      <c r="R76" s="406">
        <v>0</v>
      </c>
      <c r="S76" s="406">
        <v>0</v>
      </c>
      <c r="T76" s="406"/>
      <c r="U76" s="406"/>
      <c r="V76" s="406"/>
      <c r="W76" s="406"/>
      <c r="X76" s="389"/>
      <c r="Y76" s="406"/>
      <c r="Z76" s="406"/>
      <c r="AA76" s="406"/>
      <c r="AB76" s="406"/>
      <c r="AC76" s="406"/>
      <c r="AD76" s="406">
        <v>0</v>
      </c>
      <c r="AE76" s="164">
        <f t="shared" si="262"/>
        <v>0</v>
      </c>
      <c r="AF76" s="166">
        <f t="shared" si="263"/>
        <v>302885</v>
      </c>
      <c r="AG76" s="166">
        <f t="shared" si="264"/>
        <v>0</v>
      </c>
      <c r="AH76" s="166">
        <f t="shared" si="265"/>
        <v>0</v>
      </c>
      <c r="AI76" s="166">
        <f t="shared" si="266"/>
        <v>0</v>
      </c>
      <c r="AJ76" s="166">
        <f t="shared" si="267"/>
        <v>0</v>
      </c>
      <c r="AK76" s="166">
        <f t="shared" si="268"/>
        <v>0</v>
      </c>
      <c r="AL76" s="166">
        <f t="shared" si="269"/>
        <v>0</v>
      </c>
      <c r="AM76" s="166">
        <f t="shared" si="270"/>
        <v>0</v>
      </c>
      <c r="AN76" s="166">
        <f t="shared" si="271"/>
        <v>0</v>
      </c>
      <c r="AO76" s="167">
        <f t="shared" si="272"/>
        <v>0</v>
      </c>
      <c r="AP76" s="166">
        <v>0</v>
      </c>
      <c r="AQ76" s="166">
        <f t="shared" si="273"/>
        <v>302885</v>
      </c>
      <c r="AR76" s="166">
        <v>846000</v>
      </c>
      <c r="AS76" s="167"/>
      <c r="AT76" s="166"/>
      <c r="AU76" s="166"/>
      <c r="AV76" s="166">
        <f t="shared" si="274"/>
        <v>1148885</v>
      </c>
      <c r="AW76" s="166">
        <f t="shared" si="275"/>
        <v>327200</v>
      </c>
      <c r="AX76" s="166">
        <f t="shared" si="276"/>
        <v>61350</v>
      </c>
      <c r="AY76" s="166">
        <f t="shared" si="277"/>
        <v>40900</v>
      </c>
      <c r="AZ76" s="166">
        <f t="shared" si="278"/>
        <v>429450</v>
      </c>
      <c r="BA76" s="166">
        <f t="shared" si="279"/>
        <v>20450</v>
      </c>
      <c r="BB76" s="166">
        <f t="shared" si="280"/>
        <v>110000</v>
      </c>
      <c r="BC76" s="166"/>
      <c r="BD76" s="166">
        <v>0</v>
      </c>
      <c r="BE76" s="166">
        <f t="shared" si="281"/>
        <v>559900</v>
      </c>
      <c r="BF76" s="166">
        <f t="shared" si="282"/>
        <v>588985</v>
      </c>
      <c r="BG76" s="166">
        <f t="shared" si="283"/>
        <v>0</v>
      </c>
      <c r="BH76" s="166">
        <v>1</v>
      </c>
      <c r="BI76" s="369" t="s">
        <v>40</v>
      </c>
      <c r="BJ76" s="166">
        <f t="shared" si="284"/>
        <v>0</v>
      </c>
      <c r="BK76" s="166">
        <f t="shared" si="285"/>
        <v>1</v>
      </c>
      <c r="BL76" s="166">
        <v>0</v>
      </c>
      <c r="BM76" s="166">
        <f t="shared" si="286"/>
        <v>0</v>
      </c>
      <c r="BN76" s="166" t="str">
        <f t="shared" si="287"/>
        <v>Trừ tiền</v>
      </c>
      <c r="BO76" s="410"/>
      <c r="BP76" s="166"/>
      <c r="BQ76" s="144"/>
      <c r="BR76" s="144"/>
      <c r="BS76" s="161">
        <f t="shared" si="288"/>
        <v>302885</v>
      </c>
      <c r="BT76" s="159">
        <v>2</v>
      </c>
      <c r="BU76" s="166">
        <f t="shared" si="289"/>
        <v>8800000</v>
      </c>
      <c r="BV76" s="166">
        <v>11000000</v>
      </c>
      <c r="BW76" s="166">
        <f t="shared" si="290"/>
        <v>19800000</v>
      </c>
      <c r="BX76" s="166">
        <f t="shared" si="291"/>
        <v>-19926565</v>
      </c>
      <c r="BY76" s="166"/>
      <c r="BZ76" s="166"/>
      <c r="CA76" s="171"/>
      <c r="CB76" s="166"/>
      <c r="CC76" s="166"/>
      <c r="CD76" s="166"/>
      <c r="CE76" s="413">
        <v>7500000</v>
      </c>
      <c r="CF76" s="413">
        <f t="shared" ref="CF76:CF80" si="298">CE76*5%</f>
        <v>375000</v>
      </c>
      <c r="CG76" s="413">
        <v>0</v>
      </c>
      <c r="CH76" s="413">
        <v>0</v>
      </c>
      <c r="CI76" s="413"/>
      <c r="CJ76" s="369">
        <f t="shared" si="292"/>
        <v>375000</v>
      </c>
      <c r="CK76" s="369">
        <f t="shared" si="293"/>
        <v>7875000</v>
      </c>
      <c r="CL76" s="414"/>
      <c r="CM76" s="413">
        <f t="shared" si="294"/>
        <v>7500000</v>
      </c>
      <c r="CN76" s="413">
        <f t="shared" si="294"/>
        <v>375000</v>
      </c>
      <c r="CO76" s="369">
        <f t="shared" si="294"/>
        <v>0</v>
      </c>
      <c r="CP76" s="369">
        <f t="shared" si="295"/>
        <v>0</v>
      </c>
      <c r="CQ76" s="369">
        <f t="shared" si="295"/>
        <v>0</v>
      </c>
      <c r="CR76" s="369">
        <f t="shared" si="296"/>
        <v>375000</v>
      </c>
      <c r="CS76" s="369">
        <f t="shared" si="297"/>
        <v>7875000</v>
      </c>
      <c r="CT76" s="173" t="s">
        <v>1187</v>
      </c>
      <c r="CU76" s="173" t="s">
        <v>2229</v>
      </c>
      <c r="CV76" s="450" t="s">
        <v>1207</v>
      </c>
      <c r="CW76" s="173" t="s">
        <v>2249</v>
      </c>
    </row>
    <row r="77" spans="1:101" ht="34.35" customHeight="1">
      <c r="A77" s="155">
        <f>SUBTOTAL(3,$C$11:C77)</f>
        <v>54</v>
      </c>
      <c r="B77" s="143" t="s">
        <v>710</v>
      </c>
      <c r="C77" s="144" t="s">
        <v>711</v>
      </c>
      <c r="D77" s="156" t="s">
        <v>101</v>
      </c>
      <c r="E77" s="157" t="str">
        <f t="shared" si="255"/>
        <v>B3</v>
      </c>
      <c r="F77" s="158">
        <v>42110</v>
      </c>
      <c r="G77" s="159">
        <v>4090000</v>
      </c>
      <c r="H77" s="159"/>
      <c r="I77" s="160">
        <f t="shared" si="256"/>
        <v>3410000</v>
      </c>
      <c r="J77" s="160">
        <f t="shared" si="257"/>
        <v>750000</v>
      </c>
      <c r="K77" s="161">
        <f t="shared" si="258"/>
        <v>4160000</v>
      </c>
      <c r="L77" s="161">
        <f t="shared" si="259"/>
        <v>8250000</v>
      </c>
      <c r="M77" s="162">
        <f t="shared" si="260"/>
        <v>1</v>
      </c>
      <c r="N77" s="163">
        <f t="shared" si="261"/>
        <v>3640000</v>
      </c>
      <c r="O77" s="163">
        <v>0</v>
      </c>
      <c r="P77" s="406">
        <v>1</v>
      </c>
      <c r="Q77" s="406">
        <v>13</v>
      </c>
      <c r="R77" s="406">
        <v>0</v>
      </c>
      <c r="S77" s="406">
        <v>0</v>
      </c>
      <c r="T77" s="406"/>
      <c r="U77" s="406"/>
      <c r="V77" s="406"/>
      <c r="W77" s="406"/>
      <c r="X77" s="389"/>
      <c r="Y77" s="406"/>
      <c r="Z77" s="406"/>
      <c r="AA77" s="406"/>
      <c r="AB77" s="406"/>
      <c r="AC77" s="406"/>
      <c r="AD77" s="406">
        <v>0</v>
      </c>
      <c r="AE77" s="164">
        <f t="shared" si="262"/>
        <v>0</v>
      </c>
      <c r="AF77" s="166">
        <f t="shared" si="263"/>
        <v>317308</v>
      </c>
      <c r="AG77" s="166">
        <f t="shared" si="264"/>
        <v>0</v>
      </c>
      <c r="AH77" s="166">
        <f t="shared" si="265"/>
        <v>0</v>
      </c>
      <c r="AI77" s="166">
        <f t="shared" si="266"/>
        <v>0</v>
      </c>
      <c r="AJ77" s="166">
        <f t="shared" si="267"/>
        <v>0</v>
      </c>
      <c r="AK77" s="166">
        <f t="shared" si="268"/>
        <v>0</v>
      </c>
      <c r="AL77" s="166">
        <f t="shared" si="269"/>
        <v>0</v>
      </c>
      <c r="AM77" s="166">
        <f t="shared" si="270"/>
        <v>0</v>
      </c>
      <c r="AN77" s="166">
        <f t="shared" si="271"/>
        <v>0</v>
      </c>
      <c r="AO77" s="167">
        <f t="shared" si="272"/>
        <v>0</v>
      </c>
      <c r="AP77" s="166">
        <v>0</v>
      </c>
      <c r="AQ77" s="166">
        <f t="shared" si="273"/>
        <v>317308</v>
      </c>
      <c r="AR77" s="166">
        <v>661000</v>
      </c>
      <c r="AS77" s="167"/>
      <c r="AT77" s="166"/>
      <c r="AU77" s="166"/>
      <c r="AV77" s="166">
        <f t="shared" si="274"/>
        <v>978308</v>
      </c>
      <c r="AW77" s="166">
        <f t="shared" si="275"/>
        <v>327200</v>
      </c>
      <c r="AX77" s="166">
        <f t="shared" si="276"/>
        <v>61350</v>
      </c>
      <c r="AY77" s="166">
        <f t="shared" si="277"/>
        <v>40900</v>
      </c>
      <c r="AZ77" s="166">
        <f t="shared" si="278"/>
        <v>429450</v>
      </c>
      <c r="BA77" s="166">
        <f t="shared" si="279"/>
        <v>20450</v>
      </c>
      <c r="BB77" s="166">
        <f t="shared" si="280"/>
        <v>110000</v>
      </c>
      <c r="BC77" s="166"/>
      <c r="BD77" s="166">
        <v>0</v>
      </c>
      <c r="BE77" s="166">
        <f t="shared" si="281"/>
        <v>559900</v>
      </c>
      <c r="BF77" s="166">
        <f t="shared" si="282"/>
        <v>418408</v>
      </c>
      <c r="BG77" s="166">
        <f t="shared" si="283"/>
        <v>0</v>
      </c>
      <c r="BH77" s="166">
        <v>1</v>
      </c>
      <c r="BI77" s="369" t="s">
        <v>40</v>
      </c>
      <c r="BJ77" s="166">
        <f t="shared" si="284"/>
        <v>0</v>
      </c>
      <c r="BK77" s="166">
        <f t="shared" si="285"/>
        <v>1</v>
      </c>
      <c r="BL77" s="166">
        <v>0</v>
      </c>
      <c r="BM77" s="166">
        <f t="shared" si="286"/>
        <v>0</v>
      </c>
      <c r="BN77" s="166" t="str">
        <f t="shared" si="287"/>
        <v>Trừ tiền</v>
      </c>
      <c r="BO77" s="410"/>
      <c r="BP77" s="166"/>
      <c r="BQ77" s="144"/>
      <c r="BR77" s="144"/>
      <c r="BS77" s="161">
        <f t="shared" si="288"/>
        <v>317308</v>
      </c>
      <c r="BT77" s="159">
        <v>3</v>
      </c>
      <c r="BU77" s="166">
        <f t="shared" si="289"/>
        <v>13200000</v>
      </c>
      <c r="BV77" s="166">
        <v>11000000</v>
      </c>
      <c r="BW77" s="166">
        <f t="shared" si="290"/>
        <v>24200000</v>
      </c>
      <c r="BX77" s="166">
        <f t="shared" si="291"/>
        <v>-24312142</v>
      </c>
      <c r="BY77" s="166"/>
      <c r="BZ77" s="166"/>
      <c r="CA77" s="171"/>
      <c r="CB77" s="166"/>
      <c r="CC77" s="166"/>
      <c r="CD77" s="166"/>
      <c r="CE77" s="413">
        <v>7500000</v>
      </c>
      <c r="CF77" s="413">
        <f>CE77*10%</f>
        <v>750000</v>
      </c>
      <c r="CG77" s="413">
        <v>0</v>
      </c>
      <c r="CH77" s="413">
        <v>0</v>
      </c>
      <c r="CI77" s="413"/>
      <c r="CJ77" s="369">
        <f t="shared" si="292"/>
        <v>750000</v>
      </c>
      <c r="CK77" s="369">
        <f t="shared" si="293"/>
        <v>8250000</v>
      </c>
      <c r="CL77" s="414"/>
      <c r="CM77" s="413">
        <f t="shared" si="294"/>
        <v>7500000</v>
      </c>
      <c r="CN77" s="413">
        <f t="shared" si="294"/>
        <v>750000</v>
      </c>
      <c r="CO77" s="369">
        <f t="shared" si="294"/>
        <v>0</v>
      </c>
      <c r="CP77" s="369">
        <f t="shared" si="295"/>
        <v>0</v>
      </c>
      <c r="CQ77" s="369">
        <f t="shared" si="295"/>
        <v>0</v>
      </c>
      <c r="CR77" s="369">
        <f t="shared" si="296"/>
        <v>750000</v>
      </c>
      <c r="CS77" s="369">
        <f t="shared" si="297"/>
        <v>8250000</v>
      </c>
      <c r="CT77" s="173" t="s">
        <v>1187</v>
      </c>
      <c r="CU77" s="173" t="s">
        <v>2229</v>
      </c>
      <c r="CV77" s="450" t="s">
        <v>1210</v>
      </c>
      <c r="CW77" s="173" t="s">
        <v>2249</v>
      </c>
    </row>
    <row r="78" spans="1:101" ht="34.35" customHeight="1">
      <c r="A78" s="155">
        <f>SUBTOTAL(3,$C$11:C78)</f>
        <v>55</v>
      </c>
      <c r="B78" s="143" t="s">
        <v>714</v>
      </c>
      <c r="C78" s="144" t="s">
        <v>715</v>
      </c>
      <c r="D78" s="156" t="s">
        <v>101</v>
      </c>
      <c r="E78" s="157" t="str">
        <f t="shared" si="255"/>
        <v>B3</v>
      </c>
      <c r="F78" s="158">
        <v>42110</v>
      </c>
      <c r="G78" s="159">
        <v>4090000</v>
      </c>
      <c r="H78" s="159"/>
      <c r="I78" s="160">
        <f t="shared" si="256"/>
        <v>3410000</v>
      </c>
      <c r="J78" s="160">
        <f t="shared" si="257"/>
        <v>750000</v>
      </c>
      <c r="K78" s="161">
        <f t="shared" si="258"/>
        <v>4160000</v>
      </c>
      <c r="L78" s="161">
        <f t="shared" si="259"/>
        <v>8250000</v>
      </c>
      <c r="M78" s="162">
        <f t="shared" si="260"/>
        <v>1</v>
      </c>
      <c r="N78" s="163">
        <f t="shared" si="261"/>
        <v>3640000</v>
      </c>
      <c r="O78" s="163">
        <v>0</v>
      </c>
      <c r="P78" s="406">
        <v>0</v>
      </c>
      <c r="Q78" s="406">
        <v>14</v>
      </c>
      <c r="R78" s="406">
        <v>0</v>
      </c>
      <c r="S78" s="406">
        <v>0</v>
      </c>
      <c r="T78" s="406"/>
      <c r="U78" s="406"/>
      <c r="V78" s="406"/>
      <c r="W78" s="406"/>
      <c r="X78" s="389"/>
      <c r="Y78" s="406"/>
      <c r="Z78" s="406"/>
      <c r="AA78" s="406"/>
      <c r="AB78" s="406"/>
      <c r="AC78" s="406"/>
      <c r="AD78" s="406">
        <v>0</v>
      </c>
      <c r="AE78" s="164">
        <f t="shared" si="262"/>
        <v>0</v>
      </c>
      <c r="AF78" s="166">
        <f t="shared" si="263"/>
        <v>0</v>
      </c>
      <c r="AG78" s="166">
        <f t="shared" si="264"/>
        <v>0</v>
      </c>
      <c r="AH78" s="166">
        <f t="shared" si="265"/>
        <v>0</v>
      </c>
      <c r="AI78" s="166">
        <f t="shared" si="266"/>
        <v>0</v>
      </c>
      <c r="AJ78" s="166">
        <f t="shared" si="267"/>
        <v>0</v>
      </c>
      <c r="AK78" s="166">
        <f t="shared" si="268"/>
        <v>0</v>
      </c>
      <c r="AL78" s="166">
        <f t="shared" si="269"/>
        <v>0</v>
      </c>
      <c r="AM78" s="166">
        <f t="shared" si="270"/>
        <v>0</v>
      </c>
      <c r="AN78" s="166">
        <f t="shared" si="271"/>
        <v>0</v>
      </c>
      <c r="AO78" s="167">
        <f t="shared" si="272"/>
        <v>0</v>
      </c>
      <c r="AP78" s="166">
        <v>0</v>
      </c>
      <c r="AQ78" s="166">
        <f t="shared" si="273"/>
        <v>0</v>
      </c>
      <c r="AR78" s="166">
        <v>739000</v>
      </c>
      <c r="AS78" s="167"/>
      <c r="AT78" s="166"/>
      <c r="AU78" s="166"/>
      <c r="AV78" s="166">
        <f t="shared" si="274"/>
        <v>739000</v>
      </c>
      <c r="AW78" s="166">
        <f t="shared" si="275"/>
        <v>327200</v>
      </c>
      <c r="AX78" s="166">
        <f t="shared" si="276"/>
        <v>61350</v>
      </c>
      <c r="AY78" s="166">
        <f t="shared" si="277"/>
        <v>40900</v>
      </c>
      <c r="AZ78" s="166">
        <f t="shared" si="278"/>
        <v>429450</v>
      </c>
      <c r="BA78" s="166">
        <f t="shared" si="279"/>
        <v>20450</v>
      </c>
      <c r="BB78" s="166">
        <f t="shared" si="280"/>
        <v>110000</v>
      </c>
      <c r="BC78" s="166"/>
      <c r="BD78" s="166">
        <v>0</v>
      </c>
      <c r="BE78" s="166">
        <f t="shared" si="281"/>
        <v>559900</v>
      </c>
      <c r="BF78" s="166">
        <f t="shared" si="282"/>
        <v>179100</v>
      </c>
      <c r="BG78" s="166">
        <f t="shared" si="283"/>
        <v>0</v>
      </c>
      <c r="BH78" s="166">
        <v>1</v>
      </c>
      <c r="BI78" s="369" t="s">
        <v>40</v>
      </c>
      <c r="BJ78" s="166">
        <f t="shared" si="284"/>
        <v>0</v>
      </c>
      <c r="BK78" s="166">
        <f t="shared" si="285"/>
        <v>1</v>
      </c>
      <c r="BL78" s="166">
        <v>0</v>
      </c>
      <c r="BM78" s="166">
        <f t="shared" si="286"/>
        <v>0</v>
      </c>
      <c r="BN78" s="166" t="str">
        <f t="shared" si="287"/>
        <v>Trừ tiền</v>
      </c>
      <c r="BO78" s="410"/>
      <c r="BP78" s="166"/>
      <c r="BQ78" s="144"/>
      <c r="BR78" s="144"/>
      <c r="BS78" s="161">
        <f t="shared" si="288"/>
        <v>0</v>
      </c>
      <c r="BT78" s="159">
        <v>0</v>
      </c>
      <c r="BU78" s="166">
        <f t="shared" si="289"/>
        <v>0</v>
      </c>
      <c r="BV78" s="166">
        <v>11000000</v>
      </c>
      <c r="BW78" s="166">
        <f t="shared" si="290"/>
        <v>11000000</v>
      </c>
      <c r="BX78" s="166">
        <f t="shared" si="291"/>
        <v>-11429450</v>
      </c>
      <c r="BY78" s="166"/>
      <c r="BZ78" s="166"/>
      <c r="CA78" s="171"/>
      <c r="CB78" s="166"/>
      <c r="CC78" s="166"/>
      <c r="CD78" s="166"/>
      <c r="CE78" s="413">
        <v>7500000</v>
      </c>
      <c r="CF78" s="413">
        <f t="shared" ref="CF78:CF79" si="299">CE78*10%</f>
        <v>750000</v>
      </c>
      <c r="CG78" s="413">
        <v>0</v>
      </c>
      <c r="CH78" s="413">
        <v>0</v>
      </c>
      <c r="CI78" s="413"/>
      <c r="CJ78" s="369">
        <f t="shared" si="292"/>
        <v>750000</v>
      </c>
      <c r="CK78" s="369">
        <f t="shared" si="293"/>
        <v>8250000</v>
      </c>
      <c r="CL78" s="414"/>
      <c r="CM78" s="413">
        <f t="shared" si="294"/>
        <v>7500000</v>
      </c>
      <c r="CN78" s="413">
        <f t="shared" si="294"/>
        <v>750000</v>
      </c>
      <c r="CO78" s="369">
        <f t="shared" si="294"/>
        <v>0</v>
      </c>
      <c r="CP78" s="369">
        <f t="shared" si="295"/>
        <v>0</v>
      </c>
      <c r="CQ78" s="369">
        <f t="shared" si="295"/>
        <v>0</v>
      </c>
      <c r="CR78" s="369">
        <f t="shared" si="296"/>
        <v>750000</v>
      </c>
      <c r="CS78" s="369">
        <f t="shared" si="297"/>
        <v>8250000</v>
      </c>
      <c r="CT78" s="173" t="s">
        <v>1187</v>
      </c>
      <c r="CU78" s="173" t="s">
        <v>2229</v>
      </c>
      <c r="CV78" s="450" t="s">
        <v>1211</v>
      </c>
      <c r="CW78" s="173" t="s">
        <v>2249</v>
      </c>
    </row>
    <row r="79" spans="1:101" ht="34.35" customHeight="1">
      <c r="A79" s="155">
        <f>SUBTOTAL(3,$C$11:C79)</f>
        <v>56</v>
      </c>
      <c r="B79" s="143" t="s">
        <v>716</v>
      </c>
      <c r="C79" s="144" t="s">
        <v>717</v>
      </c>
      <c r="D79" s="156" t="s">
        <v>101</v>
      </c>
      <c r="E79" s="157" t="str">
        <f t="shared" si="255"/>
        <v>B3</v>
      </c>
      <c r="F79" s="158">
        <v>42110</v>
      </c>
      <c r="G79" s="159">
        <v>4090000</v>
      </c>
      <c r="H79" s="159"/>
      <c r="I79" s="160">
        <f t="shared" si="256"/>
        <v>3410000</v>
      </c>
      <c r="J79" s="160">
        <f t="shared" si="257"/>
        <v>750000</v>
      </c>
      <c r="K79" s="161">
        <f t="shared" si="258"/>
        <v>4160000</v>
      </c>
      <c r="L79" s="161">
        <f t="shared" si="259"/>
        <v>8250000</v>
      </c>
      <c r="M79" s="162">
        <f t="shared" si="260"/>
        <v>1</v>
      </c>
      <c r="N79" s="163">
        <f t="shared" si="261"/>
        <v>3640000</v>
      </c>
      <c r="O79" s="163">
        <v>0</v>
      </c>
      <c r="P79" s="406">
        <v>3</v>
      </c>
      <c r="Q79" s="406">
        <v>11</v>
      </c>
      <c r="R79" s="406">
        <v>0</v>
      </c>
      <c r="S79" s="406">
        <v>0</v>
      </c>
      <c r="T79" s="406"/>
      <c r="U79" s="406"/>
      <c r="V79" s="406"/>
      <c r="W79" s="406"/>
      <c r="X79" s="389"/>
      <c r="Y79" s="406"/>
      <c r="Z79" s="406"/>
      <c r="AA79" s="406"/>
      <c r="AB79" s="406"/>
      <c r="AC79" s="406"/>
      <c r="AD79" s="406">
        <v>0</v>
      </c>
      <c r="AE79" s="164">
        <f t="shared" si="262"/>
        <v>0</v>
      </c>
      <c r="AF79" s="166">
        <f t="shared" si="263"/>
        <v>951923</v>
      </c>
      <c r="AG79" s="166">
        <f t="shared" si="264"/>
        <v>0</v>
      </c>
      <c r="AH79" s="166">
        <f t="shared" si="265"/>
        <v>0</v>
      </c>
      <c r="AI79" s="166">
        <f t="shared" si="266"/>
        <v>0</v>
      </c>
      <c r="AJ79" s="166">
        <f t="shared" si="267"/>
        <v>0</v>
      </c>
      <c r="AK79" s="166">
        <f t="shared" si="268"/>
        <v>0</v>
      </c>
      <c r="AL79" s="166">
        <f t="shared" si="269"/>
        <v>0</v>
      </c>
      <c r="AM79" s="166">
        <f t="shared" si="270"/>
        <v>0</v>
      </c>
      <c r="AN79" s="166">
        <f t="shared" si="271"/>
        <v>0</v>
      </c>
      <c r="AO79" s="167">
        <f t="shared" si="272"/>
        <v>0</v>
      </c>
      <c r="AP79" s="166">
        <v>0</v>
      </c>
      <c r="AQ79" s="166">
        <f t="shared" si="273"/>
        <v>951923</v>
      </c>
      <c r="AR79" s="166">
        <v>739000</v>
      </c>
      <c r="AS79" s="408"/>
      <c r="AT79" s="408"/>
      <c r="AU79" s="408"/>
      <c r="AV79" s="166">
        <f t="shared" si="274"/>
        <v>1690923</v>
      </c>
      <c r="AW79" s="166">
        <f t="shared" si="275"/>
        <v>327200</v>
      </c>
      <c r="AX79" s="166">
        <f t="shared" si="276"/>
        <v>61350</v>
      </c>
      <c r="AY79" s="166">
        <f t="shared" si="277"/>
        <v>40900</v>
      </c>
      <c r="AZ79" s="166">
        <f t="shared" si="278"/>
        <v>429450</v>
      </c>
      <c r="BA79" s="166">
        <f t="shared" si="279"/>
        <v>20450</v>
      </c>
      <c r="BB79" s="166">
        <f t="shared" si="280"/>
        <v>110000</v>
      </c>
      <c r="BC79" s="292"/>
      <c r="BD79" s="166">
        <v>0</v>
      </c>
      <c r="BE79" s="166">
        <f t="shared" si="281"/>
        <v>559900</v>
      </c>
      <c r="BF79" s="166">
        <f t="shared" si="282"/>
        <v>1131023</v>
      </c>
      <c r="BG79" s="166">
        <f t="shared" si="283"/>
        <v>0</v>
      </c>
      <c r="BH79" s="166">
        <v>1</v>
      </c>
      <c r="BI79" s="369" t="s">
        <v>40</v>
      </c>
      <c r="BJ79" s="166">
        <f t="shared" si="284"/>
        <v>0</v>
      </c>
      <c r="BK79" s="166">
        <f t="shared" si="285"/>
        <v>1</v>
      </c>
      <c r="BL79" s="166">
        <v>0</v>
      </c>
      <c r="BM79" s="166">
        <f t="shared" si="286"/>
        <v>0</v>
      </c>
      <c r="BN79" s="166" t="str">
        <f t="shared" si="287"/>
        <v>Trừ tiền</v>
      </c>
      <c r="BO79" s="410"/>
      <c r="BP79" s="408"/>
      <c r="BQ79" s="408"/>
      <c r="BR79" s="408"/>
      <c r="BS79" s="161">
        <f t="shared" si="288"/>
        <v>951923</v>
      </c>
      <c r="BT79" s="159">
        <v>0</v>
      </c>
      <c r="BU79" s="166">
        <f t="shared" si="289"/>
        <v>0</v>
      </c>
      <c r="BV79" s="166">
        <v>11000000</v>
      </c>
      <c r="BW79" s="166">
        <f t="shared" si="290"/>
        <v>11000000</v>
      </c>
      <c r="BX79" s="166">
        <f t="shared" si="291"/>
        <v>-10477527</v>
      </c>
      <c r="BY79" s="408"/>
      <c r="BZ79" s="408"/>
      <c r="CA79" s="408"/>
      <c r="CB79" s="408"/>
      <c r="CC79" s="408"/>
      <c r="CD79" s="408"/>
      <c r="CE79" s="413">
        <v>7500000</v>
      </c>
      <c r="CF79" s="413">
        <f t="shared" si="299"/>
        <v>750000</v>
      </c>
      <c r="CG79" s="413">
        <v>0</v>
      </c>
      <c r="CH79" s="413">
        <v>0</v>
      </c>
      <c r="CI79" s="413"/>
      <c r="CJ79" s="369">
        <f t="shared" si="292"/>
        <v>750000</v>
      </c>
      <c r="CK79" s="369">
        <f t="shared" si="293"/>
        <v>8250000</v>
      </c>
      <c r="CL79" s="414"/>
      <c r="CM79" s="413">
        <f t="shared" si="294"/>
        <v>7500000</v>
      </c>
      <c r="CN79" s="413">
        <f t="shared" si="294"/>
        <v>750000</v>
      </c>
      <c r="CO79" s="369">
        <f t="shared" si="294"/>
        <v>0</v>
      </c>
      <c r="CP79" s="369">
        <f t="shared" si="295"/>
        <v>0</v>
      </c>
      <c r="CQ79" s="369">
        <f t="shared" si="295"/>
        <v>0</v>
      </c>
      <c r="CR79" s="369">
        <f t="shared" si="296"/>
        <v>750000</v>
      </c>
      <c r="CS79" s="369">
        <f t="shared" si="297"/>
        <v>8250000</v>
      </c>
      <c r="CT79" s="173" t="s">
        <v>1187</v>
      </c>
      <c r="CU79" s="173" t="s">
        <v>2229</v>
      </c>
      <c r="CV79" s="450" t="s">
        <v>1212</v>
      </c>
      <c r="CW79" s="173" t="s">
        <v>2249</v>
      </c>
    </row>
    <row r="80" spans="1:101" ht="34.35" customHeight="1">
      <c r="A80" s="155">
        <f>SUBTOTAL(3,$C$11:C80)</f>
        <v>57</v>
      </c>
      <c r="B80" s="143" t="s">
        <v>718</v>
      </c>
      <c r="C80" s="144" t="s">
        <v>719</v>
      </c>
      <c r="D80" s="156" t="s">
        <v>101</v>
      </c>
      <c r="E80" s="157" t="str">
        <f t="shared" si="255"/>
        <v>B3</v>
      </c>
      <c r="F80" s="158">
        <v>42226</v>
      </c>
      <c r="G80" s="159">
        <v>4090000</v>
      </c>
      <c r="H80" s="159"/>
      <c r="I80" s="160">
        <f t="shared" si="256"/>
        <v>3410000</v>
      </c>
      <c r="J80" s="160">
        <f t="shared" si="257"/>
        <v>375000</v>
      </c>
      <c r="K80" s="161">
        <f t="shared" si="258"/>
        <v>3785000</v>
      </c>
      <c r="L80" s="161">
        <f t="shared" si="259"/>
        <v>7875000</v>
      </c>
      <c r="M80" s="162">
        <f t="shared" si="260"/>
        <v>1</v>
      </c>
      <c r="N80" s="163">
        <f t="shared" si="261"/>
        <v>3640000</v>
      </c>
      <c r="O80" s="163">
        <v>0</v>
      </c>
      <c r="P80" s="406">
        <v>0</v>
      </c>
      <c r="Q80" s="406">
        <v>14</v>
      </c>
      <c r="R80" s="406">
        <v>0</v>
      </c>
      <c r="S80" s="406">
        <v>0</v>
      </c>
      <c r="T80" s="406"/>
      <c r="U80" s="406"/>
      <c r="V80" s="406"/>
      <c r="W80" s="406"/>
      <c r="X80" s="389"/>
      <c r="Y80" s="406"/>
      <c r="Z80" s="406"/>
      <c r="AA80" s="406"/>
      <c r="AB80" s="406"/>
      <c r="AC80" s="406"/>
      <c r="AD80" s="406">
        <v>0</v>
      </c>
      <c r="AE80" s="164">
        <f t="shared" si="262"/>
        <v>0</v>
      </c>
      <c r="AF80" s="166">
        <f t="shared" si="263"/>
        <v>0</v>
      </c>
      <c r="AG80" s="166">
        <f t="shared" si="264"/>
        <v>0</v>
      </c>
      <c r="AH80" s="166">
        <f t="shared" si="265"/>
        <v>0</v>
      </c>
      <c r="AI80" s="166">
        <f t="shared" si="266"/>
        <v>0</v>
      </c>
      <c r="AJ80" s="166">
        <f t="shared" si="267"/>
        <v>0</v>
      </c>
      <c r="AK80" s="166">
        <f t="shared" si="268"/>
        <v>0</v>
      </c>
      <c r="AL80" s="166">
        <f t="shared" si="269"/>
        <v>0</v>
      </c>
      <c r="AM80" s="166">
        <f t="shared" si="270"/>
        <v>0</v>
      </c>
      <c r="AN80" s="166">
        <f t="shared" si="271"/>
        <v>0</v>
      </c>
      <c r="AO80" s="167">
        <f t="shared" si="272"/>
        <v>0</v>
      </c>
      <c r="AP80" s="166">
        <v>0</v>
      </c>
      <c r="AQ80" s="166">
        <f t="shared" si="273"/>
        <v>0</v>
      </c>
      <c r="AR80" s="166">
        <v>425000</v>
      </c>
      <c r="AS80" s="167"/>
      <c r="AT80" s="166"/>
      <c r="AU80" s="166"/>
      <c r="AV80" s="166">
        <f t="shared" si="274"/>
        <v>425000</v>
      </c>
      <c r="AW80" s="166">
        <f t="shared" si="275"/>
        <v>327200</v>
      </c>
      <c r="AX80" s="166">
        <f t="shared" si="276"/>
        <v>61350</v>
      </c>
      <c r="AY80" s="166">
        <f t="shared" si="277"/>
        <v>40900</v>
      </c>
      <c r="AZ80" s="166">
        <f t="shared" si="278"/>
        <v>429450</v>
      </c>
      <c r="BA80" s="166">
        <f t="shared" si="279"/>
        <v>20450</v>
      </c>
      <c r="BB80" s="166">
        <f t="shared" si="280"/>
        <v>110000</v>
      </c>
      <c r="BC80" s="166"/>
      <c r="BD80" s="166">
        <v>0</v>
      </c>
      <c r="BE80" s="166">
        <f t="shared" si="281"/>
        <v>559900</v>
      </c>
      <c r="BF80" s="166">
        <f t="shared" si="282"/>
        <v>0</v>
      </c>
      <c r="BG80" s="166">
        <f t="shared" si="283"/>
        <v>134900</v>
      </c>
      <c r="BH80" s="166">
        <v>1</v>
      </c>
      <c r="BI80" s="369" t="s">
        <v>40</v>
      </c>
      <c r="BJ80" s="166">
        <f t="shared" si="284"/>
        <v>0</v>
      </c>
      <c r="BK80" s="166">
        <f t="shared" si="285"/>
        <v>1</v>
      </c>
      <c r="BL80" s="166">
        <v>0</v>
      </c>
      <c r="BM80" s="166">
        <f t="shared" si="286"/>
        <v>0</v>
      </c>
      <c r="BN80" s="166" t="str">
        <f t="shared" si="287"/>
        <v>Trừ tiền</v>
      </c>
      <c r="BO80" s="410"/>
      <c r="BP80" s="166"/>
      <c r="BQ80" s="144"/>
      <c r="BR80" s="144"/>
      <c r="BS80" s="161">
        <f t="shared" si="288"/>
        <v>0</v>
      </c>
      <c r="BT80" s="159">
        <v>0</v>
      </c>
      <c r="BU80" s="166">
        <f t="shared" si="289"/>
        <v>0</v>
      </c>
      <c r="BV80" s="166">
        <v>11000000</v>
      </c>
      <c r="BW80" s="166">
        <f t="shared" si="290"/>
        <v>11000000</v>
      </c>
      <c r="BX80" s="166">
        <f t="shared" si="291"/>
        <v>-11429450</v>
      </c>
      <c r="BY80" s="166"/>
      <c r="BZ80" s="166"/>
      <c r="CA80" s="171"/>
      <c r="CB80" s="166"/>
      <c r="CC80" s="166"/>
      <c r="CD80" s="166"/>
      <c r="CE80" s="413">
        <v>7500000</v>
      </c>
      <c r="CF80" s="413">
        <f t="shared" si="298"/>
        <v>375000</v>
      </c>
      <c r="CG80" s="413">
        <v>0</v>
      </c>
      <c r="CH80" s="413">
        <v>0</v>
      </c>
      <c r="CI80" s="413"/>
      <c r="CJ80" s="369">
        <f t="shared" si="292"/>
        <v>375000</v>
      </c>
      <c r="CK80" s="369">
        <f t="shared" si="293"/>
        <v>7875000</v>
      </c>
      <c r="CL80" s="414"/>
      <c r="CM80" s="413">
        <f t="shared" si="294"/>
        <v>7500000</v>
      </c>
      <c r="CN80" s="413">
        <f t="shared" si="294"/>
        <v>375000</v>
      </c>
      <c r="CO80" s="369">
        <f t="shared" si="294"/>
        <v>0</v>
      </c>
      <c r="CP80" s="369">
        <f t="shared" si="295"/>
        <v>0</v>
      </c>
      <c r="CQ80" s="369">
        <f t="shared" si="295"/>
        <v>0</v>
      </c>
      <c r="CR80" s="369">
        <f t="shared" si="296"/>
        <v>375000</v>
      </c>
      <c r="CS80" s="369">
        <f t="shared" si="297"/>
        <v>7875000</v>
      </c>
      <c r="CT80" s="173" t="s">
        <v>1187</v>
      </c>
      <c r="CU80" s="173" t="s">
        <v>2229</v>
      </c>
      <c r="CV80" s="450" t="s">
        <v>1213</v>
      </c>
      <c r="CW80" s="173" t="s">
        <v>2249</v>
      </c>
    </row>
    <row r="81" spans="1:101" ht="34.35" customHeight="1">
      <c r="A81" s="155">
        <f>SUBTOTAL(3,$C$11:C81)</f>
        <v>58</v>
      </c>
      <c r="B81" s="143" t="s">
        <v>720</v>
      </c>
      <c r="C81" s="144" t="s">
        <v>721</v>
      </c>
      <c r="D81" s="156" t="s">
        <v>101</v>
      </c>
      <c r="E81" s="157" t="str">
        <f t="shared" si="255"/>
        <v>B3</v>
      </c>
      <c r="F81" s="158">
        <v>41699</v>
      </c>
      <c r="G81" s="159">
        <v>4520000</v>
      </c>
      <c r="H81" s="159"/>
      <c r="I81" s="160">
        <f t="shared" si="256"/>
        <v>4480000</v>
      </c>
      <c r="J81" s="160">
        <f t="shared" si="257"/>
        <v>900000</v>
      </c>
      <c r="K81" s="161">
        <f t="shared" si="258"/>
        <v>5380000</v>
      </c>
      <c r="L81" s="161">
        <f t="shared" si="259"/>
        <v>9900000</v>
      </c>
      <c r="M81" s="162">
        <f t="shared" si="260"/>
        <v>1</v>
      </c>
      <c r="N81" s="163">
        <f t="shared" si="261"/>
        <v>3640000</v>
      </c>
      <c r="O81" s="163">
        <v>0</v>
      </c>
      <c r="P81" s="406">
        <v>0</v>
      </c>
      <c r="Q81" s="406">
        <v>15</v>
      </c>
      <c r="R81" s="406">
        <v>0</v>
      </c>
      <c r="S81" s="406">
        <v>0</v>
      </c>
      <c r="T81" s="406"/>
      <c r="U81" s="406"/>
      <c r="V81" s="406"/>
      <c r="W81" s="406"/>
      <c r="X81" s="389"/>
      <c r="Y81" s="406"/>
      <c r="Z81" s="406"/>
      <c r="AA81" s="406"/>
      <c r="AB81" s="406"/>
      <c r="AC81" s="406"/>
      <c r="AD81" s="406">
        <v>0</v>
      </c>
      <c r="AE81" s="164">
        <f t="shared" si="262"/>
        <v>0</v>
      </c>
      <c r="AF81" s="166">
        <f t="shared" si="263"/>
        <v>0</v>
      </c>
      <c r="AG81" s="166">
        <f t="shared" si="264"/>
        <v>0</v>
      </c>
      <c r="AH81" s="166">
        <f t="shared" si="265"/>
        <v>0</v>
      </c>
      <c r="AI81" s="166">
        <f t="shared" si="266"/>
        <v>0</v>
      </c>
      <c r="AJ81" s="166">
        <f t="shared" si="267"/>
        <v>0</v>
      </c>
      <c r="AK81" s="166">
        <f t="shared" si="268"/>
        <v>0</v>
      </c>
      <c r="AL81" s="166">
        <f t="shared" si="269"/>
        <v>0</v>
      </c>
      <c r="AM81" s="166">
        <f t="shared" si="270"/>
        <v>0</v>
      </c>
      <c r="AN81" s="166">
        <f t="shared" si="271"/>
        <v>0</v>
      </c>
      <c r="AO81" s="167">
        <f t="shared" si="272"/>
        <v>0</v>
      </c>
      <c r="AP81" s="166">
        <v>0</v>
      </c>
      <c r="AQ81" s="166">
        <f t="shared" si="273"/>
        <v>0</v>
      </c>
      <c r="AR81" s="166">
        <v>920000</v>
      </c>
      <c r="AS81" s="167"/>
      <c r="AT81" s="166"/>
      <c r="AU81" s="166"/>
      <c r="AV81" s="166">
        <f t="shared" si="274"/>
        <v>920000</v>
      </c>
      <c r="AW81" s="166">
        <f t="shared" si="275"/>
        <v>361600</v>
      </c>
      <c r="AX81" s="166">
        <f t="shared" si="276"/>
        <v>67800</v>
      </c>
      <c r="AY81" s="166">
        <f t="shared" si="277"/>
        <v>45200</v>
      </c>
      <c r="AZ81" s="166">
        <f t="shared" si="278"/>
        <v>474600</v>
      </c>
      <c r="BA81" s="166">
        <f t="shared" si="279"/>
        <v>22600</v>
      </c>
      <c r="BB81" s="166">
        <f t="shared" si="280"/>
        <v>110000</v>
      </c>
      <c r="BC81" s="166"/>
      <c r="BD81" s="166">
        <v>0</v>
      </c>
      <c r="BE81" s="166">
        <f t="shared" si="281"/>
        <v>607200</v>
      </c>
      <c r="BF81" s="166">
        <f t="shared" si="282"/>
        <v>312800</v>
      </c>
      <c r="BG81" s="166">
        <f t="shared" si="283"/>
        <v>0</v>
      </c>
      <c r="BH81" s="166">
        <v>1</v>
      </c>
      <c r="BI81" s="369" t="s">
        <v>40</v>
      </c>
      <c r="BJ81" s="166">
        <f t="shared" si="284"/>
        <v>0</v>
      </c>
      <c r="BK81" s="166">
        <f t="shared" si="285"/>
        <v>1</v>
      </c>
      <c r="BL81" s="166">
        <v>0</v>
      </c>
      <c r="BM81" s="166">
        <f t="shared" si="286"/>
        <v>0</v>
      </c>
      <c r="BN81" s="166" t="str">
        <f t="shared" si="287"/>
        <v>Trừ tiền</v>
      </c>
      <c r="BO81" s="410"/>
      <c r="BP81" s="166"/>
      <c r="BQ81" s="144"/>
      <c r="BR81" s="144"/>
      <c r="BS81" s="161">
        <f t="shared" si="288"/>
        <v>0</v>
      </c>
      <c r="BT81" s="159">
        <v>0</v>
      </c>
      <c r="BU81" s="166">
        <f t="shared" si="289"/>
        <v>0</v>
      </c>
      <c r="BV81" s="166">
        <v>11000000</v>
      </c>
      <c r="BW81" s="166">
        <f t="shared" si="290"/>
        <v>11000000</v>
      </c>
      <c r="BX81" s="166">
        <f t="shared" si="291"/>
        <v>-11474600</v>
      </c>
      <c r="BY81" s="166"/>
      <c r="BZ81" s="166"/>
      <c r="CA81" s="171"/>
      <c r="CB81" s="166"/>
      <c r="CC81" s="166"/>
      <c r="CD81" s="166"/>
      <c r="CE81" s="413">
        <v>9000000</v>
      </c>
      <c r="CF81" s="413">
        <f>CE81*10%</f>
        <v>900000</v>
      </c>
      <c r="CG81" s="413">
        <v>0</v>
      </c>
      <c r="CH81" s="413">
        <v>0</v>
      </c>
      <c r="CI81" s="413"/>
      <c r="CJ81" s="369">
        <f t="shared" si="292"/>
        <v>900000</v>
      </c>
      <c r="CK81" s="369">
        <f t="shared" si="293"/>
        <v>9900000</v>
      </c>
      <c r="CL81" s="414"/>
      <c r="CM81" s="413">
        <f t="shared" si="294"/>
        <v>9000000</v>
      </c>
      <c r="CN81" s="413">
        <f t="shared" si="294"/>
        <v>900000</v>
      </c>
      <c r="CO81" s="369">
        <f t="shared" si="294"/>
        <v>0</v>
      </c>
      <c r="CP81" s="369">
        <f t="shared" si="295"/>
        <v>0</v>
      </c>
      <c r="CQ81" s="369">
        <f t="shared" si="295"/>
        <v>0</v>
      </c>
      <c r="CR81" s="369">
        <f t="shared" si="296"/>
        <v>900000</v>
      </c>
      <c r="CS81" s="369">
        <f t="shared" si="297"/>
        <v>9900000</v>
      </c>
      <c r="CT81" s="173" t="s">
        <v>1187</v>
      </c>
      <c r="CU81" s="173" t="s">
        <v>2229</v>
      </c>
      <c r="CV81" s="450" t="s">
        <v>1214</v>
      </c>
      <c r="CW81" s="173" t="s">
        <v>2249</v>
      </c>
    </row>
    <row r="82" spans="1:101" ht="34.35" customHeight="1">
      <c r="A82" s="155">
        <f>SUBTOTAL(3,$C$11:C82)</f>
        <v>59</v>
      </c>
      <c r="B82" s="246" t="s">
        <v>955</v>
      </c>
      <c r="C82" s="247" t="s">
        <v>956</v>
      </c>
      <c r="D82" s="156" t="s">
        <v>101</v>
      </c>
      <c r="E82" s="157" t="str">
        <f>IF(CL82&gt;=400000000,"A1",IF(CL82&gt;=300000000,"A2",IF(CL82&gt;=240000000,"A3",IF(CL82&gt;=180000000,"A4",IF(CL82&gt;=120000000,"A5",IF(CL82&gt;=80000000,"A6",IF(CL82&gt;=40000000,"A7",IF(CL82&gt;=25000000,"B1",IF(CL82&gt;=12000000,"B2","B3")))))))))</f>
        <v>B3</v>
      </c>
      <c r="F82" s="158">
        <v>43617</v>
      </c>
      <c r="G82" s="159">
        <v>4300000</v>
      </c>
      <c r="H82" s="159"/>
      <c r="I82" s="160">
        <f t="shared" si="256"/>
        <v>4200000</v>
      </c>
      <c r="J82" s="160">
        <f t="shared" si="257"/>
        <v>425000</v>
      </c>
      <c r="K82" s="161">
        <f t="shared" si="258"/>
        <v>4625000</v>
      </c>
      <c r="L82" s="161">
        <f t="shared" si="259"/>
        <v>8925000</v>
      </c>
      <c r="M82" s="162">
        <f t="shared" si="260"/>
        <v>1</v>
      </c>
      <c r="N82" s="163">
        <f t="shared" si="261"/>
        <v>3640000</v>
      </c>
      <c r="O82" s="163">
        <v>0</v>
      </c>
      <c r="P82" s="406">
        <v>1</v>
      </c>
      <c r="Q82" s="406">
        <v>10</v>
      </c>
      <c r="R82" s="406">
        <v>0</v>
      </c>
      <c r="S82" s="406">
        <v>0</v>
      </c>
      <c r="T82" s="406"/>
      <c r="U82" s="406"/>
      <c r="V82" s="406"/>
      <c r="W82" s="406"/>
      <c r="X82" s="389"/>
      <c r="Y82" s="406"/>
      <c r="Z82" s="406"/>
      <c r="AA82" s="406"/>
      <c r="AB82" s="406"/>
      <c r="AC82" s="406"/>
      <c r="AD82" s="406">
        <v>0</v>
      </c>
      <c r="AE82" s="164">
        <f t="shared" si="262"/>
        <v>0</v>
      </c>
      <c r="AF82" s="166">
        <f t="shared" si="263"/>
        <v>343269</v>
      </c>
      <c r="AG82" s="166">
        <f t="shared" si="264"/>
        <v>0</v>
      </c>
      <c r="AH82" s="166">
        <f t="shared" si="265"/>
        <v>0</v>
      </c>
      <c r="AI82" s="166">
        <f t="shared" si="266"/>
        <v>0</v>
      </c>
      <c r="AJ82" s="166">
        <f t="shared" si="267"/>
        <v>0</v>
      </c>
      <c r="AK82" s="166">
        <f t="shared" si="268"/>
        <v>0</v>
      </c>
      <c r="AL82" s="166">
        <f t="shared" si="269"/>
        <v>0</v>
      </c>
      <c r="AM82" s="166">
        <f t="shared" si="270"/>
        <v>0</v>
      </c>
      <c r="AN82" s="166">
        <f t="shared" si="271"/>
        <v>0</v>
      </c>
      <c r="AO82" s="167">
        <f t="shared" si="272"/>
        <v>0</v>
      </c>
      <c r="AP82" s="166">
        <v>0</v>
      </c>
      <c r="AQ82" s="166">
        <f t="shared" si="273"/>
        <v>343269</v>
      </c>
      <c r="AR82" s="166">
        <v>555000</v>
      </c>
      <c r="AS82" s="409"/>
      <c r="AT82" s="409"/>
      <c r="AU82" s="409"/>
      <c r="AV82" s="166">
        <f t="shared" si="274"/>
        <v>898269</v>
      </c>
      <c r="AW82" s="166">
        <f t="shared" si="275"/>
        <v>344000</v>
      </c>
      <c r="AX82" s="166">
        <f t="shared" si="276"/>
        <v>64500</v>
      </c>
      <c r="AY82" s="166">
        <f t="shared" si="277"/>
        <v>43000</v>
      </c>
      <c r="AZ82" s="166">
        <f t="shared" si="278"/>
        <v>451500</v>
      </c>
      <c r="BA82" s="166">
        <f t="shared" si="279"/>
        <v>0</v>
      </c>
      <c r="BB82" s="166">
        <f t="shared" si="280"/>
        <v>110000</v>
      </c>
      <c r="BC82" s="301"/>
      <c r="BD82" s="166">
        <v>0</v>
      </c>
      <c r="BE82" s="166">
        <f t="shared" si="281"/>
        <v>561500</v>
      </c>
      <c r="BF82" s="166">
        <f t="shared" si="282"/>
        <v>336769</v>
      </c>
      <c r="BG82" s="166">
        <f t="shared" si="283"/>
        <v>0</v>
      </c>
      <c r="BH82" s="166">
        <v>1</v>
      </c>
      <c r="BI82" s="159">
        <v>0</v>
      </c>
      <c r="BJ82" s="166">
        <f t="shared" si="284"/>
        <v>0</v>
      </c>
      <c r="BK82" s="166">
        <f t="shared" si="285"/>
        <v>1</v>
      </c>
      <c r="BL82" s="166">
        <v>0</v>
      </c>
      <c r="BM82" s="166">
        <f t="shared" si="286"/>
        <v>0</v>
      </c>
      <c r="BN82" s="166" t="str">
        <f t="shared" si="287"/>
        <v>Trừ tiền</v>
      </c>
      <c r="BO82" s="410"/>
      <c r="BP82" s="409"/>
      <c r="BQ82" s="409"/>
      <c r="BR82" s="409"/>
      <c r="BS82" s="161">
        <f t="shared" si="288"/>
        <v>343269</v>
      </c>
      <c r="BT82" s="159">
        <v>1</v>
      </c>
      <c r="BU82" s="166">
        <f t="shared" si="289"/>
        <v>4400000</v>
      </c>
      <c r="BV82" s="166">
        <v>11000000</v>
      </c>
      <c r="BW82" s="166">
        <f t="shared" si="290"/>
        <v>15400000</v>
      </c>
      <c r="BX82" s="166">
        <f t="shared" si="291"/>
        <v>-15508231</v>
      </c>
      <c r="BY82" s="409"/>
      <c r="BZ82" s="409"/>
      <c r="CA82" s="409"/>
      <c r="CB82" s="409"/>
      <c r="CC82" s="409"/>
      <c r="CD82" s="409"/>
      <c r="CE82" s="413">
        <v>8500000</v>
      </c>
      <c r="CF82" s="413">
        <f>CE82*5%</f>
        <v>425000</v>
      </c>
      <c r="CG82" s="413">
        <v>0</v>
      </c>
      <c r="CH82" s="413">
        <v>0</v>
      </c>
      <c r="CI82" s="413"/>
      <c r="CJ82" s="369">
        <f>SUM(CF82:CI82)</f>
        <v>425000</v>
      </c>
      <c r="CK82" s="369">
        <f>CE82+CJ82</f>
        <v>8925000</v>
      </c>
      <c r="CL82" s="414"/>
      <c r="CM82" s="413">
        <f t="shared" si="294"/>
        <v>8500000</v>
      </c>
      <c r="CN82" s="413">
        <f t="shared" si="294"/>
        <v>425000</v>
      </c>
      <c r="CO82" s="369">
        <f t="shared" si="294"/>
        <v>0</v>
      </c>
      <c r="CP82" s="369">
        <f t="shared" si="294"/>
        <v>0</v>
      </c>
      <c r="CQ82" s="369">
        <f t="shared" si="294"/>
        <v>0</v>
      </c>
      <c r="CR82" s="369">
        <f>SUM(CN82:CQ82)</f>
        <v>425000</v>
      </c>
      <c r="CS82" s="369">
        <f>CM82+CR82</f>
        <v>8925000</v>
      </c>
      <c r="CT82" s="173" t="s">
        <v>1187</v>
      </c>
      <c r="CU82" s="173" t="s">
        <v>2229</v>
      </c>
      <c r="CV82" s="450" t="s">
        <v>1304</v>
      </c>
      <c r="CW82" s="173" t="s">
        <v>2249</v>
      </c>
    </row>
    <row r="83" spans="1:101" ht="34.35" customHeight="1">
      <c r="A83" s="155">
        <f>SUBTOTAL(3,$C$11:C83)</f>
        <v>60</v>
      </c>
      <c r="B83" s="244" t="s">
        <v>732</v>
      </c>
      <c r="C83" s="253" t="s">
        <v>733</v>
      </c>
      <c r="D83" s="156" t="s">
        <v>101</v>
      </c>
      <c r="E83" s="157" t="str">
        <f>IF(CL83&gt;=400000000,"A1",IF(CL83&gt;=300000000,"A2",IF(CL83&gt;=240000000,"A3",IF(CL83&gt;=180000000,"A4",IF(CL83&gt;=120000000,"A5",IF(CL83&gt;=80000000,"A6",IF(CL83&gt;=40000000,"A7",IF(CL83&gt;=25000000,"B1",IF(CL83&gt;=12000000,"B2","B3")))))))))</f>
        <v>B3</v>
      </c>
      <c r="F83" s="158">
        <v>42184</v>
      </c>
      <c r="G83" s="159">
        <v>4300000</v>
      </c>
      <c r="H83" s="159"/>
      <c r="I83" s="160">
        <f t="shared" si="256"/>
        <v>3200000</v>
      </c>
      <c r="J83" s="160">
        <f t="shared" si="257"/>
        <v>375000</v>
      </c>
      <c r="K83" s="161">
        <f t="shared" si="258"/>
        <v>3575000</v>
      </c>
      <c r="L83" s="161">
        <f t="shared" si="259"/>
        <v>7875000</v>
      </c>
      <c r="M83" s="162">
        <f t="shared" si="260"/>
        <v>1</v>
      </c>
      <c r="N83" s="163">
        <f t="shared" si="261"/>
        <v>3640000</v>
      </c>
      <c r="O83" s="163">
        <v>0</v>
      </c>
      <c r="P83" s="406">
        <v>1</v>
      </c>
      <c r="Q83" s="406">
        <v>12</v>
      </c>
      <c r="R83" s="406">
        <v>0</v>
      </c>
      <c r="S83" s="406">
        <v>0</v>
      </c>
      <c r="T83" s="406"/>
      <c r="U83" s="406"/>
      <c r="V83" s="406"/>
      <c r="W83" s="406"/>
      <c r="X83" s="389"/>
      <c r="Y83" s="406"/>
      <c r="Z83" s="406"/>
      <c r="AA83" s="406"/>
      <c r="AB83" s="406"/>
      <c r="AC83" s="406"/>
      <c r="AD83" s="406">
        <v>0</v>
      </c>
      <c r="AE83" s="164">
        <f t="shared" si="262"/>
        <v>0</v>
      </c>
      <c r="AF83" s="166">
        <f t="shared" si="263"/>
        <v>302885</v>
      </c>
      <c r="AG83" s="166">
        <f t="shared" si="264"/>
        <v>0</v>
      </c>
      <c r="AH83" s="166">
        <f t="shared" si="265"/>
        <v>0</v>
      </c>
      <c r="AI83" s="166">
        <f t="shared" si="266"/>
        <v>0</v>
      </c>
      <c r="AJ83" s="166">
        <f t="shared" si="267"/>
        <v>0</v>
      </c>
      <c r="AK83" s="166">
        <f t="shared" si="268"/>
        <v>0</v>
      </c>
      <c r="AL83" s="166">
        <f t="shared" si="269"/>
        <v>0</v>
      </c>
      <c r="AM83" s="166">
        <f t="shared" si="270"/>
        <v>0</v>
      </c>
      <c r="AN83" s="166">
        <f t="shared" si="271"/>
        <v>0</v>
      </c>
      <c r="AO83" s="167">
        <f t="shared" si="272"/>
        <v>0</v>
      </c>
      <c r="AP83" s="166">
        <v>0</v>
      </c>
      <c r="AQ83" s="166">
        <f t="shared" si="273"/>
        <v>302885</v>
      </c>
      <c r="AR83" s="166">
        <v>573000</v>
      </c>
      <c r="AS83" s="167"/>
      <c r="AT83" s="166"/>
      <c r="AU83" s="166"/>
      <c r="AV83" s="166">
        <f t="shared" si="274"/>
        <v>875885</v>
      </c>
      <c r="AW83" s="166">
        <f t="shared" si="275"/>
        <v>344000</v>
      </c>
      <c r="AX83" s="166">
        <f t="shared" si="276"/>
        <v>64500</v>
      </c>
      <c r="AY83" s="166">
        <f t="shared" si="277"/>
        <v>43000</v>
      </c>
      <c r="AZ83" s="166">
        <f t="shared" si="278"/>
        <v>451500</v>
      </c>
      <c r="BA83" s="166">
        <f t="shared" si="279"/>
        <v>21500</v>
      </c>
      <c r="BB83" s="166">
        <f t="shared" si="280"/>
        <v>110000</v>
      </c>
      <c r="BC83" s="166"/>
      <c r="BD83" s="166">
        <v>0</v>
      </c>
      <c r="BE83" s="166">
        <f t="shared" si="281"/>
        <v>583000</v>
      </c>
      <c r="BF83" s="166">
        <f t="shared" si="282"/>
        <v>292885</v>
      </c>
      <c r="BG83" s="166">
        <f t="shared" si="283"/>
        <v>0</v>
      </c>
      <c r="BH83" s="166">
        <v>1</v>
      </c>
      <c r="BI83" s="369" t="s">
        <v>40</v>
      </c>
      <c r="BJ83" s="166">
        <f t="shared" si="284"/>
        <v>0</v>
      </c>
      <c r="BK83" s="166">
        <f t="shared" si="285"/>
        <v>1</v>
      </c>
      <c r="BL83" s="166">
        <v>0</v>
      </c>
      <c r="BM83" s="166">
        <f t="shared" si="286"/>
        <v>0</v>
      </c>
      <c r="BN83" s="166" t="str">
        <f t="shared" si="287"/>
        <v>Trừ tiền</v>
      </c>
      <c r="BO83" s="410"/>
      <c r="BP83" s="166"/>
      <c r="BQ83" s="144"/>
      <c r="BR83" s="144"/>
      <c r="BS83" s="161">
        <f t="shared" si="288"/>
        <v>302885</v>
      </c>
      <c r="BT83" s="159">
        <v>0</v>
      </c>
      <c r="BU83" s="166">
        <f t="shared" si="289"/>
        <v>0</v>
      </c>
      <c r="BV83" s="166">
        <v>11000000</v>
      </c>
      <c r="BW83" s="166">
        <f t="shared" si="290"/>
        <v>11000000</v>
      </c>
      <c r="BX83" s="166">
        <f t="shared" si="291"/>
        <v>-11148615</v>
      </c>
      <c r="BY83" s="166"/>
      <c r="BZ83" s="166"/>
      <c r="CA83" s="171"/>
      <c r="CB83" s="166"/>
      <c r="CC83" s="166"/>
      <c r="CD83" s="166"/>
      <c r="CE83" s="413">
        <v>7500000</v>
      </c>
      <c r="CF83" s="413">
        <f>CE83*5%</f>
        <v>375000</v>
      </c>
      <c r="CG83" s="413">
        <v>0</v>
      </c>
      <c r="CH83" s="413">
        <v>0</v>
      </c>
      <c r="CI83" s="413"/>
      <c r="CJ83" s="369">
        <f>SUM(CF83:CI83)</f>
        <v>375000</v>
      </c>
      <c r="CK83" s="369">
        <f>CE83+CJ83</f>
        <v>7875000</v>
      </c>
      <c r="CL83" s="414"/>
      <c r="CM83" s="413">
        <f t="shared" si="294"/>
        <v>7500000</v>
      </c>
      <c r="CN83" s="413">
        <f t="shared" si="294"/>
        <v>375000</v>
      </c>
      <c r="CO83" s="369">
        <f t="shared" si="294"/>
        <v>0</v>
      </c>
      <c r="CP83" s="369">
        <f t="shared" si="294"/>
        <v>0</v>
      </c>
      <c r="CQ83" s="369">
        <f t="shared" si="294"/>
        <v>0</v>
      </c>
      <c r="CR83" s="369">
        <f>SUM(CN83:CQ83)</f>
        <v>375000</v>
      </c>
      <c r="CS83" s="369">
        <f>CM83+CR83</f>
        <v>7875000</v>
      </c>
      <c r="CT83" s="173" t="s">
        <v>1187</v>
      </c>
      <c r="CU83" s="173" t="s">
        <v>2229</v>
      </c>
      <c r="CV83" s="450" t="s">
        <v>1263</v>
      </c>
      <c r="CW83" s="173" t="s">
        <v>2249</v>
      </c>
    </row>
    <row r="84" spans="1:101" ht="34.35" customHeight="1">
      <c r="A84" s="155">
        <f>SUBTOTAL(3,$C$11:C84)</f>
        <v>61</v>
      </c>
      <c r="B84" s="143" t="s">
        <v>674</v>
      </c>
      <c r="C84" s="144" t="s">
        <v>675</v>
      </c>
      <c r="D84" s="156" t="s">
        <v>101</v>
      </c>
      <c r="E84" s="157" t="str">
        <f t="shared" ref="E84" si="300">IF(CL84&gt;=400000000,"A1",IF(CL84&gt;=300000000,"A2",IF(CL84&gt;=240000000,"A3",IF(CL84&gt;=180000000,"A4",IF(CL84&gt;=120000000,"A5",IF(CL84&gt;=80000000,"A6",IF(CL84&gt;=40000000,"A7",IF(CL84&gt;=25000000,"B1",IF(CL84&gt;=12000000,"B2","B3")))))))))</f>
        <v>B3</v>
      </c>
      <c r="F84" s="158">
        <v>42486</v>
      </c>
      <c r="G84" s="159">
        <v>4090000</v>
      </c>
      <c r="H84" s="159"/>
      <c r="I84" s="160">
        <f t="shared" si="256"/>
        <v>3410000</v>
      </c>
      <c r="J84" s="160">
        <f t="shared" si="257"/>
        <v>375000</v>
      </c>
      <c r="K84" s="161">
        <f t="shared" si="258"/>
        <v>3785000</v>
      </c>
      <c r="L84" s="161">
        <f t="shared" si="259"/>
        <v>7875000</v>
      </c>
      <c r="M84" s="162">
        <f t="shared" si="260"/>
        <v>1</v>
      </c>
      <c r="N84" s="163">
        <f t="shared" si="261"/>
        <v>3640000</v>
      </c>
      <c r="O84" s="163">
        <v>0</v>
      </c>
      <c r="P84" s="406">
        <v>3</v>
      </c>
      <c r="Q84" s="406">
        <v>11</v>
      </c>
      <c r="R84" s="406">
        <v>0</v>
      </c>
      <c r="S84" s="406">
        <v>0</v>
      </c>
      <c r="T84" s="406"/>
      <c r="U84" s="406"/>
      <c r="V84" s="406"/>
      <c r="W84" s="406"/>
      <c r="X84" s="389"/>
      <c r="Y84" s="406"/>
      <c r="Z84" s="406"/>
      <c r="AA84" s="406"/>
      <c r="AB84" s="406"/>
      <c r="AC84" s="406"/>
      <c r="AD84" s="406">
        <v>0</v>
      </c>
      <c r="AE84" s="164">
        <f t="shared" si="262"/>
        <v>0</v>
      </c>
      <c r="AF84" s="166">
        <f t="shared" si="263"/>
        <v>908654</v>
      </c>
      <c r="AG84" s="166">
        <f t="shared" si="264"/>
        <v>0</v>
      </c>
      <c r="AH84" s="166">
        <f t="shared" si="265"/>
        <v>0</v>
      </c>
      <c r="AI84" s="166">
        <f t="shared" si="266"/>
        <v>0</v>
      </c>
      <c r="AJ84" s="166">
        <f t="shared" si="267"/>
        <v>0</v>
      </c>
      <c r="AK84" s="166">
        <f t="shared" si="268"/>
        <v>0</v>
      </c>
      <c r="AL84" s="166">
        <f t="shared" si="269"/>
        <v>0</v>
      </c>
      <c r="AM84" s="166">
        <f t="shared" si="270"/>
        <v>0</v>
      </c>
      <c r="AN84" s="166">
        <f t="shared" si="271"/>
        <v>0</v>
      </c>
      <c r="AO84" s="167">
        <f t="shared" si="272"/>
        <v>0</v>
      </c>
      <c r="AP84" s="166">
        <v>0</v>
      </c>
      <c r="AQ84" s="166">
        <f t="shared" si="273"/>
        <v>908654</v>
      </c>
      <c r="AR84" s="166">
        <v>832000</v>
      </c>
      <c r="AS84" s="167"/>
      <c r="AT84" s="166"/>
      <c r="AU84" s="166"/>
      <c r="AV84" s="166">
        <f t="shared" si="274"/>
        <v>1740654</v>
      </c>
      <c r="AW84" s="166">
        <f t="shared" si="275"/>
        <v>327200</v>
      </c>
      <c r="AX84" s="166">
        <f t="shared" si="276"/>
        <v>61350</v>
      </c>
      <c r="AY84" s="166">
        <f t="shared" si="277"/>
        <v>40900</v>
      </c>
      <c r="AZ84" s="166">
        <f t="shared" si="278"/>
        <v>429450</v>
      </c>
      <c r="BA84" s="166">
        <f t="shared" si="279"/>
        <v>20450</v>
      </c>
      <c r="BB84" s="166">
        <f t="shared" si="280"/>
        <v>110000</v>
      </c>
      <c r="BC84" s="166"/>
      <c r="BD84" s="166">
        <v>0</v>
      </c>
      <c r="BE84" s="166">
        <f t="shared" si="281"/>
        <v>559900</v>
      </c>
      <c r="BF84" s="166">
        <f t="shared" si="282"/>
        <v>1180754</v>
      </c>
      <c r="BG84" s="166">
        <f t="shared" si="283"/>
        <v>0</v>
      </c>
      <c r="BH84" s="166">
        <v>1</v>
      </c>
      <c r="BI84" s="369" t="s">
        <v>40</v>
      </c>
      <c r="BJ84" s="166">
        <f t="shared" si="284"/>
        <v>0</v>
      </c>
      <c r="BK84" s="166">
        <f t="shared" si="285"/>
        <v>1</v>
      </c>
      <c r="BL84" s="166">
        <v>0</v>
      </c>
      <c r="BM84" s="166">
        <f t="shared" si="286"/>
        <v>0</v>
      </c>
      <c r="BN84" s="166" t="str">
        <f t="shared" si="287"/>
        <v>Trừ tiền</v>
      </c>
      <c r="BO84" s="410"/>
      <c r="BP84" s="166"/>
      <c r="BQ84" s="144"/>
      <c r="BR84" s="144"/>
      <c r="BS84" s="161">
        <f t="shared" si="288"/>
        <v>908654</v>
      </c>
      <c r="BT84" s="159">
        <v>3</v>
      </c>
      <c r="BU84" s="166">
        <f t="shared" si="289"/>
        <v>13200000</v>
      </c>
      <c r="BV84" s="166">
        <v>11000000</v>
      </c>
      <c r="BW84" s="166">
        <f t="shared" si="290"/>
        <v>24200000</v>
      </c>
      <c r="BX84" s="166">
        <f t="shared" si="291"/>
        <v>-23720796</v>
      </c>
      <c r="BY84" s="166"/>
      <c r="BZ84" s="166"/>
      <c r="CA84" s="171"/>
      <c r="CB84" s="166"/>
      <c r="CC84" s="166"/>
      <c r="CD84" s="166"/>
      <c r="CE84" s="413">
        <v>7500000</v>
      </c>
      <c r="CF84" s="413">
        <f t="shared" ref="CF84" si="301">CE84*5%</f>
        <v>375000</v>
      </c>
      <c r="CG84" s="413">
        <v>0</v>
      </c>
      <c r="CH84" s="413">
        <v>0</v>
      </c>
      <c r="CI84" s="413"/>
      <c r="CJ84" s="369">
        <f t="shared" ref="CJ84" si="302">SUM(CF84:CI84)</f>
        <v>375000</v>
      </c>
      <c r="CK84" s="369">
        <f t="shared" ref="CK84" si="303">CE84+CJ84</f>
        <v>7875000</v>
      </c>
      <c r="CL84" s="414"/>
      <c r="CM84" s="413">
        <f t="shared" si="294"/>
        <v>7500000</v>
      </c>
      <c r="CN84" s="413">
        <f t="shared" si="294"/>
        <v>375000</v>
      </c>
      <c r="CO84" s="369">
        <f t="shared" si="294"/>
        <v>0</v>
      </c>
      <c r="CP84" s="369">
        <f t="shared" si="294"/>
        <v>0</v>
      </c>
      <c r="CQ84" s="369">
        <f t="shared" si="294"/>
        <v>0</v>
      </c>
      <c r="CR84" s="369">
        <f t="shared" ref="CR84" si="304">SUM(CN84:CQ84)</f>
        <v>375000</v>
      </c>
      <c r="CS84" s="369">
        <f t="shared" ref="CS84" si="305">CM84+CR84</f>
        <v>7875000</v>
      </c>
      <c r="CT84" s="173" t="s">
        <v>1187</v>
      </c>
      <c r="CU84" s="173" t="s">
        <v>2229</v>
      </c>
      <c r="CV84" s="450" t="s">
        <v>1195</v>
      </c>
      <c r="CW84" s="173" t="s">
        <v>2249</v>
      </c>
    </row>
    <row r="85" spans="1:101" ht="34.35" customHeight="1">
      <c r="A85" s="221"/>
      <c r="B85" s="303" t="str">
        <f>"Tổ 2: " &amp;"["&amp;COUNT(A144:A155)&amp; "]"</f>
        <v>Tổ 2: [12]</v>
      </c>
      <c r="C85" s="241"/>
      <c r="D85" s="242"/>
      <c r="E85" s="242"/>
      <c r="F85" s="242"/>
      <c r="G85" s="242">
        <f>SUM(G86:G94)</f>
        <v>37860000</v>
      </c>
      <c r="H85" s="242">
        <f t="shared" ref="H85:BS85" si="306">SUM(H86:H94)</f>
        <v>0</v>
      </c>
      <c r="I85" s="242">
        <f t="shared" si="306"/>
        <v>34140000</v>
      </c>
      <c r="J85" s="242">
        <f t="shared" si="306"/>
        <v>5675000</v>
      </c>
      <c r="K85" s="242">
        <f t="shared" si="306"/>
        <v>39815000</v>
      </c>
      <c r="L85" s="242">
        <f t="shared" si="306"/>
        <v>77675000</v>
      </c>
      <c r="M85" s="242"/>
      <c r="N85" s="242">
        <f t="shared" si="306"/>
        <v>32760000</v>
      </c>
      <c r="O85" s="242">
        <f t="shared" si="306"/>
        <v>0</v>
      </c>
      <c r="P85" s="243">
        <f t="shared" si="306"/>
        <v>7</v>
      </c>
      <c r="Q85" s="243">
        <f t="shared" si="306"/>
        <v>112</v>
      </c>
      <c r="R85" s="243">
        <f t="shared" si="306"/>
        <v>0</v>
      </c>
      <c r="S85" s="243">
        <f t="shared" si="306"/>
        <v>0</v>
      </c>
      <c r="T85" s="243">
        <f t="shared" si="306"/>
        <v>0</v>
      </c>
      <c r="U85" s="243">
        <f t="shared" si="306"/>
        <v>0</v>
      </c>
      <c r="V85" s="243">
        <f t="shared" si="306"/>
        <v>0</v>
      </c>
      <c r="W85" s="243">
        <f t="shared" si="306"/>
        <v>0</v>
      </c>
      <c r="X85" s="243">
        <f t="shared" si="306"/>
        <v>0</v>
      </c>
      <c r="Y85" s="243">
        <f t="shared" si="306"/>
        <v>0</v>
      </c>
      <c r="Z85" s="243">
        <f t="shared" si="306"/>
        <v>0</v>
      </c>
      <c r="AA85" s="243">
        <f t="shared" si="306"/>
        <v>0</v>
      </c>
      <c r="AB85" s="243">
        <f t="shared" si="306"/>
        <v>0</v>
      </c>
      <c r="AC85" s="243">
        <f t="shared" si="306"/>
        <v>0</v>
      </c>
      <c r="AD85" s="243">
        <f t="shared" si="306"/>
        <v>0</v>
      </c>
      <c r="AE85" s="243">
        <f t="shared" si="306"/>
        <v>0</v>
      </c>
      <c r="AF85" s="242">
        <f t="shared" si="306"/>
        <v>2264424</v>
      </c>
      <c r="AG85" s="242">
        <f t="shared" si="306"/>
        <v>0</v>
      </c>
      <c r="AH85" s="242">
        <f t="shared" si="306"/>
        <v>0</v>
      </c>
      <c r="AI85" s="242">
        <f t="shared" si="306"/>
        <v>0</v>
      </c>
      <c r="AJ85" s="242">
        <f t="shared" si="306"/>
        <v>0</v>
      </c>
      <c r="AK85" s="242">
        <f t="shared" si="306"/>
        <v>0</v>
      </c>
      <c r="AL85" s="242">
        <f t="shared" si="306"/>
        <v>0</v>
      </c>
      <c r="AM85" s="242">
        <f t="shared" si="306"/>
        <v>0</v>
      </c>
      <c r="AN85" s="242">
        <f t="shared" si="306"/>
        <v>0</v>
      </c>
      <c r="AO85" s="242">
        <f t="shared" si="306"/>
        <v>0</v>
      </c>
      <c r="AP85" s="242">
        <f t="shared" si="306"/>
        <v>0</v>
      </c>
      <c r="AQ85" s="242">
        <f t="shared" si="306"/>
        <v>2264424</v>
      </c>
      <c r="AR85" s="242">
        <f t="shared" si="306"/>
        <v>10346000</v>
      </c>
      <c r="AS85" s="242">
        <f t="shared" si="306"/>
        <v>0</v>
      </c>
      <c r="AT85" s="242">
        <f t="shared" si="306"/>
        <v>0</v>
      </c>
      <c r="AU85" s="242">
        <f t="shared" si="306"/>
        <v>0</v>
      </c>
      <c r="AV85" s="242">
        <f t="shared" si="306"/>
        <v>12610424</v>
      </c>
      <c r="AW85" s="242">
        <f t="shared" si="306"/>
        <v>3028800</v>
      </c>
      <c r="AX85" s="242">
        <f t="shared" si="306"/>
        <v>567900</v>
      </c>
      <c r="AY85" s="242">
        <f t="shared" si="306"/>
        <v>378600</v>
      </c>
      <c r="AZ85" s="242">
        <f t="shared" si="306"/>
        <v>3975300</v>
      </c>
      <c r="BA85" s="242">
        <f t="shared" si="306"/>
        <v>189300</v>
      </c>
      <c r="BB85" s="242">
        <f t="shared" si="306"/>
        <v>990000</v>
      </c>
      <c r="BC85" s="242">
        <f t="shared" si="306"/>
        <v>0</v>
      </c>
      <c r="BD85" s="242">
        <f t="shared" si="306"/>
        <v>12307</v>
      </c>
      <c r="BE85" s="242">
        <f t="shared" si="306"/>
        <v>5166907</v>
      </c>
      <c r="BF85" s="242">
        <f t="shared" si="306"/>
        <v>7443517</v>
      </c>
      <c r="BG85" s="242">
        <f t="shared" si="306"/>
        <v>0</v>
      </c>
      <c r="BH85" s="242"/>
      <c r="BI85" s="242">
        <f t="shared" si="306"/>
        <v>0</v>
      </c>
      <c r="BJ85" s="242">
        <f t="shared" si="306"/>
        <v>0</v>
      </c>
      <c r="BK85" s="242"/>
      <c r="BL85" s="242">
        <f t="shared" si="306"/>
        <v>0</v>
      </c>
      <c r="BM85" s="242">
        <f t="shared" si="306"/>
        <v>0</v>
      </c>
      <c r="BN85" s="242">
        <f t="shared" si="306"/>
        <v>0</v>
      </c>
      <c r="BO85" s="242">
        <f t="shared" si="306"/>
        <v>0</v>
      </c>
      <c r="BP85" s="242">
        <f t="shared" si="306"/>
        <v>0</v>
      </c>
      <c r="BQ85" s="242">
        <f t="shared" si="306"/>
        <v>0</v>
      </c>
      <c r="BR85" s="242">
        <f t="shared" si="306"/>
        <v>0</v>
      </c>
      <c r="BS85" s="242">
        <f t="shared" si="306"/>
        <v>2264424</v>
      </c>
      <c r="BT85" s="242">
        <f t="shared" ref="BT85:CV85" si="307">SUM(BT86:BT94)</f>
        <v>8</v>
      </c>
      <c r="BU85" s="242">
        <f t="shared" si="307"/>
        <v>35200000</v>
      </c>
      <c r="BV85" s="242">
        <f t="shared" si="307"/>
        <v>99000000</v>
      </c>
      <c r="BW85" s="242">
        <f t="shared" si="307"/>
        <v>134200000</v>
      </c>
      <c r="BX85" s="242">
        <f t="shared" si="307"/>
        <v>-135910876</v>
      </c>
      <c r="BY85" s="242">
        <f t="shared" si="307"/>
        <v>0</v>
      </c>
      <c r="BZ85" s="242">
        <f t="shared" si="307"/>
        <v>0</v>
      </c>
      <c r="CA85" s="242">
        <f t="shared" si="307"/>
        <v>0</v>
      </c>
      <c r="CB85" s="242">
        <f t="shared" si="307"/>
        <v>0</v>
      </c>
      <c r="CC85" s="242">
        <f t="shared" si="307"/>
        <v>0</v>
      </c>
      <c r="CD85" s="242">
        <f t="shared" si="307"/>
        <v>0</v>
      </c>
      <c r="CE85" s="242">
        <f t="shared" si="307"/>
        <v>72000000</v>
      </c>
      <c r="CF85" s="242">
        <f t="shared" si="307"/>
        <v>4825000</v>
      </c>
      <c r="CG85" s="242">
        <f t="shared" si="307"/>
        <v>850000</v>
      </c>
      <c r="CH85" s="242">
        <f t="shared" si="307"/>
        <v>0</v>
      </c>
      <c r="CI85" s="242">
        <f t="shared" si="307"/>
        <v>0</v>
      </c>
      <c r="CJ85" s="242">
        <f t="shared" si="307"/>
        <v>5675000</v>
      </c>
      <c r="CK85" s="242">
        <f t="shared" si="307"/>
        <v>77675000</v>
      </c>
      <c r="CL85" s="242">
        <f t="shared" si="307"/>
        <v>0</v>
      </c>
      <c r="CM85" s="242">
        <f t="shared" si="307"/>
        <v>72000000</v>
      </c>
      <c r="CN85" s="242">
        <f t="shared" si="307"/>
        <v>4825000</v>
      </c>
      <c r="CO85" s="242">
        <f t="shared" si="307"/>
        <v>850000</v>
      </c>
      <c r="CP85" s="242">
        <f t="shared" si="307"/>
        <v>0</v>
      </c>
      <c r="CQ85" s="242">
        <f t="shared" si="307"/>
        <v>0</v>
      </c>
      <c r="CR85" s="242">
        <f t="shared" si="307"/>
        <v>5675000</v>
      </c>
      <c r="CS85" s="242">
        <f t="shared" si="307"/>
        <v>77675000</v>
      </c>
      <c r="CT85" s="242">
        <f t="shared" si="307"/>
        <v>0</v>
      </c>
      <c r="CU85" s="242">
        <f t="shared" si="307"/>
        <v>0</v>
      </c>
      <c r="CV85" s="446">
        <f t="shared" si="307"/>
        <v>0</v>
      </c>
      <c r="CW85" s="242"/>
    </row>
    <row r="86" spans="1:101" ht="34.35" customHeight="1">
      <c r="A86" s="155">
        <f>SUBTOTAL(3,$C$11:C86)</f>
        <v>62</v>
      </c>
      <c r="B86" s="246" t="s">
        <v>848</v>
      </c>
      <c r="C86" s="252" t="s">
        <v>849</v>
      </c>
      <c r="D86" s="156" t="s">
        <v>101</v>
      </c>
      <c r="E86" s="157" t="str">
        <f>IF(CL86&gt;=400000000,"A1",IF(CL86&gt;=300000000,"A2",IF(CL86&gt;=240000000,"A3",IF(CL86&gt;=180000000,"A4",IF(CL86&gt;=120000000,"A5",IF(CL86&gt;=80000000,"A6",IF(CL86&gt;=40000000,"A7",IF(CL86&gt;=25000000,"B1",IF(CL86&gt;=12000000,"B2","B3")))))))))</f>
        <v>B3</v>
      </c>
      <c r="F86" s="158">
        <v>42110</v>
      </c>
      <c r="G86" s="159">
        <v>4300000</v>
      </c>
      <c r="H86" s="159"/>
      <c r="I86" s="160">
        <f t="shared" ref="I86:I94" si="308">IF(G86&gt;0,CM86-G86,CM86-H86)</f>
        <v>4200000</v>
      </c>
      <c r="J86" s="160">
        <f t="shared" si="257"/>
        <v>1700000</v>
      </c>
      <c r="K86" s="161">
        <f t="shared" ref="K86:K94" si="309">SUM(I86:J86)</f>
        <v>5900000</v>
      </c>
      <c r="L86" s="161">
        <f t="shared" ref="L86:L94" si="310">IF(G86&gt;0,G86+K86,H86+K86)</f>
        <v>10200000</v>
      </c>
      <c r="M86" s="162">
        <f t="shared" ref="M86:M94" si="311">IF(CE86&gt;=11000000,80%,100%)</f>
        <v>1</v>
      </c>
      <c r="N86" s="163">
        <f t="shared" ref="N86:N94" si="312">ROUND(MAX(G86*70%,H86*70%,3640000),0)</f>
        <v>3640000</v>
      </c>
      <c r="O86" s="163">
        <v>0</v>
      </c>
      <c r="P86" s="406">
        <v>1</v>
      </c>
      <c r="Q86" s="406">
        <v>12</v>
      </c>
      <c r="R86" s="406">
        <v>0</v>
      </c>
      <c r="S86" s="406">
        <v>0</v>
      </c>
      <c r="T86" s="406"/>
      <c r="U86" s="406"/>
      <c r="V86" s="406"/>
      <c r="W86" s="406"/>
      <c r="X86" s="389"/>
      <c r="Y86" s="406"/>
      <c r="Z86" s="406"/>
      <c r="AA86" s="406"/>
      <c r="AB86" s="406"/>
      <c r="AC86" s="406"/>
      <c r="AD86" s="406">
        <v>0</v>
      </c>
      <c r="AE86" s="164">
        <f t="shared" ref="AE86:AE94" si="313">IF(OR(BL86="M1",BL86="M2",BL86="M3",BL86="M4"),P86+R86+S86+T86+U86,0)</f>
        <v>0</v>
      </c>
      <c r="AF86" s="166">
        <f t="shared" ref="AF86:AF94" si="314">ROUND(IF($P86=0,0,IF(OR($BJ86="lương tháng",$CE86&gt;=11000000),($L86/2-$L86/26*($CC$6-$P86))*$M86,$L86/26*$P86*$M86)),0)</f>
        <v>392308</v>
      </c>
      <c r="AG86" s="166">
        <f t="shared" ref="AG86:AG94" si="315">ROUND(MAX((G86+I86)*M86/26*R86,(H86+I86)*M86/26*R86,G86/26*R86*150%,H86/26*R86*150%)*BK86,0)</f>
        <v>0</v>
      </c>
      <c r="AH86" s="166">
        <f t="shared" ref="AH86:AH94" si="316">ROUND(MAX((G86+I86)*M86/26*S86,(H86+I86)*M86/26*S86,G86/26*S86*200%,H86/26*S86*200%)*BK86,0)</f>
        <v>0</v>
      </c>
      <c r="AI86" s="166">
        <f t="shared" ref="AI86:AI94" si="317">ROUND(IF(BJ86="Lương tháng",L86/26*T86,MAX((G86+I86)/26*(T86+U86)*200%+G86/26*T86,(H86+I86)/26*(T86+U86)*200%+H86/26*T86,G86/26*(T86+U86)*300%+G86/26*T86,H86/26*(T86+U86)*300%+H86/26*T86)),0)</f>
        <v>0</v>
      </c>
      <c r="AJ86" s="166">
        <f t="shared" ref="AJ86:AJ94" si="318">ROUND(IF((P86+Q86)=0,0,IF(BJ86="Lương tháng",MAX((G86+I86)/26*V86,(H86+I86)/26*V86),MAX(G86/26*V86,H86/26*V86))),0)</f>
        <v>0</v>
      </c>
      <c r="AK86" s="166">
        <f t="shared" ref="AK86:AK94" si="319">ROUND(IF(G86&gt;0,G86/26*W86,H86/26*W86),0)</f>
        <v>0</v>
      </c>
      <c r="AL86" s="166">
        <f t="shared" ref="AL86:AL94" si="320">ROUND(N86/26*Y86+O86/26*Z86+MAX(G86/26*AA86,H86/26*AA86),0)</f>
        <v>0</v>
      </c>
      <c r="AM86" s="166">
        <f t="shared" ref="AM86:AM94" si="321">ROUND(IF(BJ86="Lương tháng",L86/26*AC86,L86/26*AC86+MAX((G86+I86)/26*AB86,(H86+I86)/26*AB86)),0)</f>
        <v>0</v>
      </c>
      <c r="AN86" s="166">
        <f t="shared" ref="AN86:AN94" si="322">ROUND(IF(BJ86="lương tháng",0,MAX((G86+I86)/26*AD86*30%,(H86+I86)/26*AD86*30%)*BK86),0)</f>
        <v>0</v>
      </c>
      <c r="AO86" s="167">
        <f t="shared" ref="AO86:AO94" si="323">ROUND(BM86*AE86,0)</f>
        <v>0</v>
      </c>
      <c r="AP86" s="166">
        <v>0</v>
      </c>
      <c r="AQ86" s="166">
        <f t="shared" ref="AQ86:AQ94" si="324">ROUND(SUM(AF86:AP86),0)</f>
        <v>392308</v>
      </c>
      <c r="AR86" s="166">
        <v>556000</v>
      </c>
      <c r="AS86" s="167"/>
      <c r="AT86" s="166"/>
      <c r="AU86" s="166"/>
      <c r="AV86" s="166">
        <f t="shared" ref="AV86:AV94" si="325">ROUND(SUM(AQ86:AT86)-AU86,0)</f>
        <v>948308</v>
      </c>
      <c r="AW86" s="166">
        <f t="shared" ref="AW86:AW94" si="326">ROUND(IF($BH86=1,$G86*$AW$9,0),0)</f>
        <v>344000</v>
      </c>
      <c r="AX86" s="166">
        <f t="shared" ref="AX86:AX94" si="327">ROUND(IF($BH86=1,$G86*$AX$9,0),0)</f>
        <v>64500</v>
      </c>
      <c r="AY86" s="166">
        <f t="shared" ref="AY86:AY94" si="328">ROUND(IF($BH86=1,$G86*$AY$9,0),0)</f>
        <v>43000</v>
      </c>
      <c r="AZ86" s="166">
        <f t="shared" ref="AZ86:AZ94" si="329">SUM(AW86:AY86)</f>
        <v>451500</v>
      </c>
      <c r="BA86" s="166">
        <f t="shared" ref="BA86:BA94" si="330">ROUND(IF($BI86="1x",$G86*0.5%,0),0)</f>
        <v>21500</v>
      </c>
      <c r="BB86" s="166">
        <f t="shared" ref="BB86:BB94" si="331">IF(BN86="Xem lại",0,IF(CM86&lt;11000000,5000,IF(AND(CM86&gt;=11000000,CM86&lt;25000000),10000,IF(AND(CM86&gt;=25000000,CM86&lt;40000000),15000,IF(AND(CM86&gt;=40000000,CM86&lt;120000000),20000,IF(AND(CM86&gt;=120000000,CM86&lt;240000000),25000,30000)))))*$BB$9)</f>
        <v>110000</v>
      </c>
      <c r="BC86" s="166"/>
      <c r="BD86" s="166">
        <v>0</v>
      </c>
      <c r="BE86" s="166">
        <f t="shared" ref="BE86:BE94" si="332">ROUND(SUM(AZ86:BD86),0)</f>
        <v>583000</v>
      </c>
      <c r="BF86" s="166">
        <f t="shared" ref="BF86:BF94" si="333">ROUND(IF(AV86&gt;BE86,AV86-BE86,0),0)</f>
        <v>365308</v>
      </c>
      <c r="BG86" s="166">
        <f t="shared" ref="BG86:BG94" si="334">ROUND(IF(BE86&gt;AV86,BE86-AV86,0),0)</f>
        <v>0</v>
      </c>
      <c r="BH86" s="166">
        <v>1</v>
      </c>
      <c r="BI86" s="369" t="s">
        <v>40</v>
      </c>
      <c r="BJ86" s="166">
        <f t="shared" ref="BJ86:BJ94" si="335">IF(AND(D86="QTNV CL",CM86&gt;=11000000),"Lương tháng",IF(CM86&gt;=18000000,"Lương tháng",0))</f>
        <v>0</v>
      </c>
      <c r="BK86" s="166">
        <f t="shared" ref="BK86:BK94" si="336">IF(BJ86="Lương tháng",0,1)</f>
        <v>1</v>
      </c>
      <c r="BL86" s="166">
        <v>0</v>
      </c>
      <c r="BM86" s="166">
        <f t="shared" ref="BM86:BM94" si="337">IF(BL86="M1",13000,IF(BL86="M2",20000,IF(BL86="M3",26000,IF(BL86="M4",32000,0))))</f>
        <v>0</v>
      </c>
      <c r="BN86" s="166" t="str">
        <f t="shared" ref="BN86:BN94" si="338">IF(AND(G86&gt;0,(P86+Q86)&gt;=5),"Trừ tiền","Xem lại")</f>
        <v>Trừ tiền</v>
      </c>
      <c r="BO86" s="410"/>
      <c r="BP86" s="166"/>
      <c r="BQ86" s="144"/>
      <c r="BR86" s="144"/>
      <c r="BS86" s="161">
        <f t="shared" ref="BS86:BS94" si="339">AQ86+SUM(BO86:BR86)-AN86-AO86-SUM(BY86:CA86)</f>
        <v>392308</v>
      </c>
      <c r="BT86" s="159">
        <v>1</v>
      </c>
      <c r="BU86" s="166">
        <f t="shared" ref="BU86:BU94" si="340">BT86*4400000</f>
        <v>4400000</v>
      </c>
      <c r="BV86" s="166">
        <v>11000000</v>
      </c>
      <c r="BW86" s="166">
        <f t="shared" ref="BW86:BW94" si="341">BU86+BV86</f>
        <v>15400000</v>
      </c>
      <c r="BX86" s="166">
        <f t="shared" ref="BX86:BX94" si="342">BS86-SUM(CC86:CD86)-CB86-AZ86-BW86</f>
        <v>-15459192</v>
      </c>
      <c r="BY86" s="166"/>
      <c r="BZ86" s="166"/>
      <c r="CA86" s="171"/>
      <c r="CB86" s="166"/>
      <c r="CC86" s="166"/>
      <c r="CD86" s="166"/>
      <c r="CE86" s="413">
        <v>8500000</v>
      </c>
      <c r="CF86" s="413">
        <f>CE86*10%</f>
        <v>850000</v>
      </c>
      <c r="CG86" s="413">
        <v>850000</v>
      </c>
      <c r="CH86" s="413">
        <v>0</v>
      </c>
      <c r="CI86" s="413"/>
      <c r="CJ86" s="369">
        <f>SUM(CF86:CI86)</f>
        <v>1700000</v>
      </c>
      <c r="CK86" s="369">
        <f>CE86+CJ86</f>
        <v>10200000</v>
      </c>
      <c r="CL86" s="414"/>
      <c r="CM86" s="413">
        <f t="shared" ref="CM86:CQ93" si="343">CE86</f>
        <v>8500000</v>
      </c>
      <c r="CN86" s="413">
        <f t="shared" si="343"/>
        <v>850000</v>
      </c>
      <c r="CO86" s="369">
        <f t="shared" si="343"/>
        <v>850000</v>
      </c>
      <c r="CP86" s="369">
        <f t="shared" si="343"/>
        <v>0</v>
      </c>
      <c r="CQ86" s="369">
        <f t="shared" si="343"/>
        <v>0</v>
      </c>
      <c r="CR86" s="369">
        <f>SUM(CN86:CQ86)</f>
        <v>1700000</v>
      </c>
      <c r="CS86" s="369">
        <f>CM86+CR86</f>
        <v>10200000</v>
      </c>
      <c r="CT86" s="173" t="s">
        <v>1196</v>
      </c>
      <c r="CU86" s="173" t="s">
        <v>2229</v>
      </c>
      <c r="CV86" s="450" t="s">
        <v>1262</v>
      </c>
      <c r="CW86" s="173" t="s">
        <v>2249</v>
      </c>
    </row>
    <row r="87" spans="1:101" ht="34.35" customHeight="1">
      <c r="A87" s="155">
        <f>SUBTOTAL(3,$C$11:C87)</f>
        <v>63</v>
      </c>
      <c r="B87" s="143" t="s">
        <v>661</v>
      </c>
      <c r="C87" s="144" t="s">
        <v>662</v>
      </c>
      <c r="D87" s="156" t="s">
        <v>101</v>
      </c>
      <c r="E87" s="157" t="str">
        <f>IF(CL87&gt;=400000000,"A1",IF(CL87&gt;=300000000,"A2",IF(CL87&gt;=240000000,"A3",IF(CL87&gt;=180000000,"A4",IF(CL87&gt;=120000000,"A5",IF(CL87&gt;=80000000,"A6",IF(CL87&gt;=40000000,"A7",IF(CL87&gt;=25000000,"B1",IF(CL87&gt;=12000000,"B2","B3")))))))))</f>
        <v>B3</v>
      </c>
      <c r="F87" s="158">
        <v>42219</v>
      </c>
      <c r="G87" s="159">
        <v>4300000</v>
      </c>
      <c r="H87" s="159"/>
      <c r="I87" s="160">
        <f t="shared" si="308"/>
        <v>3200000</v>
      </c>
      <c r="J87" s="160">
        <f t="shared" si="257"/>
        <v>375000</v>
      </c>
      <c r="K87" s="161">
        <f t="shared" si="309"/>
        <v>3575000</v>
      </c>
      <c r="L87" s="161">
        <f t="shared" si="310"/>
        <v>7875000</v>
      </c>
      <c r="M87" s="162">
        <f t="shared" si="311"/>
        <v>1</v>
      </c>
      <c r="N87" s="163">
        <f t="shared" si="312"/>
        <v>3640000</v>
      </c>
      <c r="O87" s="163">
        <v>0</v>
      </c>
      <c r="P87" s="406">
        <v>1</v>
      </c>
      <c r="Q87" s="406">
        <v>12</v>
      </c>
      <c r="R87" s="406">
        <v>0</v>
      </c>
      <c r="S87" s="406">
        <v>0</v>
      </c>
      <c r="T87" s="406"/>
      <c r="U87" s="406"/>
      <c r="V87" s="406"/>
      <c r="W87" s="406"/>
      <c r="X87" s="389"/>
      <c r="Y87" s="406"/>
      <c r="Z87" s="406"/>
      <c r="AA87" s="406"/>
      <c r="AB87" s="406"/>
      <c r="AC87" s="406"/>
      <c r="AD87" s="406">
        <v>0</v>
      </c>
      <c r="AE87" s="164">
        <f t="shared" si="313"/>
        <v>0</v>
      </c>
      <c r="AF87" s="166">
        <f t="shared" si="314"/>
        <v>302885</v>
      </c>
      <c r="AG87" s="166">
        <f t="shared" si="315"/>
        <v>0</v>
      </c>
      <c r="AH87" s="166">
        <f t="shared" si="316"/>
        <v>0</v>
      </c>
      <c r="AI87" s="166">
        <f t="shared" si="317"/>
        <v>0</v>
      </c>
      <c r="AJ87" s="166">
        <f t="shared" si="318"/>
        <v>0</v>
      </c>
      <c r="AK87" s="166">
        <f t="shared" si="319"/>
        <v>0</v>
      </c>
      <c r="AL87" s="166">
        <f t="shared" si="320"/>
        <v>0</v>
      </c>
      <c r="AM87" s="166">
        <f t="shared" si="321"/>
        <v>0</v>
      </c>
      <c r="AN87" s="166">
        <f t="shared" si="322"/>
        <v>0</v>
      </c>
      <c r="AO87" s="167">
        <f t="shared" si="323"/>
        <v>0</v>
      </c>
      <c r="AP87" s="166">
        <v>0</v>
      </c>
      <c r="AQ87" s="166">
        <f t="shared" si="324"/>
        <v>302885</v>
      </c>
      <c r="AR87" s="166">
        <v>1824000</v>
      </c>
      <c r="AS87" s="167"/>
      <c r="AT87" s="166"/>
      <c r="AU87" s="166"/>
      <c r="AV87" s="166">
        <f t="shared" si="325"/>
        <v>2126885</v>
      </c>
      <c r="AW87" s="166">
        <f t="shared" si="326"/>
        <v>344000</v>
      </c>
      <c r="AX87" s="166">
        <f t="shared" si="327"/>
        <v>64500</v>
      </c>
      <c r="AY87" s="166">
        <f t="shared" si="328"/>
        <v>43000</v>
      </c>
      <c r="AZ87" s="166">
        <f t="shared" si="329"/>
        <v>451500</v>
      </c>
      <c r="BA87" s="166">
        <f t="shared" si="330"/>
        <v>21500</v>
      </c>
      <c r="BB87" s="166">
        <f t="shared" si="331"/>
        <v>110000</v>
      </c>
      <c r="BC87" s="166"/>
      <c r="BD87" s="166">
        <v>12307</v>
      </c>
      <c r="BE87" s="166">
        <f t="shared" si="332"/>
        <v>595307</v>
      </c>
      <c r="BF87" s="166">
        <f t="shared" si="333"/>
        <v>1531578</v>
      </c>
      <c r="BG87" s="166">
        <f t="shared" si="334"/>
        <v>0</v>
      </c>
      <c r="BH87" s="166">
        <v>1</v>
      </c>
      <c r="BI87" s="369" t="s">
        <v>40</v>
      </c>
      <c r="BJ87" s="166">
        <f t="shared" si="335"/>
        <v>0</v>
      </c>
      <c r="BK87" s="166">
        <f t="shared" si="336"/>
        <v>1</v>
      </c>
      <c r="BL87" s="166">
        <v>0</v>
      </c>
      <c r="BM87" s="166">
        <f t="shared" si="337"/>
        <v>0</v>
      </c>
      <c r="BN87" s="166" t="str">
        <f t="shared" si="338"/>
        <v>Trừ tiền</v>
      </c>
      <c r="BO87" s="410"/>
      <c r="BP87" s="166"/>
      <c r="BQ87" s="144"/>
      <c r="BR87" s="144"/>
      <c r="BS87" s="161">
        <f t="shared" si="339"/>
        <v>302885</v>
      </c>
      <c r="BT87" s="159">
        <v>3</v>
      </c>
      <c r="BU87" s="166">
        <f t="shared" si="340"/>
        <v>13200000</v>
      </c>
      <c r="BV87" s="166">
        <v>11000000</v>
      </c>
      <c r="BW87" s="166">
        <f t="shared" si="341"/>
        <v>24200000</v>
      </c>
      <c r="BX87" s="166">
        <f t="shared" si="342"/>
        <v>-24348615</v>
      </c>
      <c r="BY87" s="166"/>
      <c r="BZ87" s="166"/>
      <c r="CA87" s="171"/>
      <c r="CB87" s="166"/>
      <c r="CC87" s="166"/>
      <c r="CD87" s="166"/>
      <c r="CE87" s="413">
        <v>7500000</v>
      </c>
      <c r="CF87" s="413">
        <f>CE87*5%</f>
        <v>375000</v>
      </c>
      <c r="CG87" s="413">
        <v>0</v>
      </c>
      <c r="CH87" s="413">
        <v>0</v>
      </c>
      <c r="CI87" s="413"/>
      <c r="CJ87" s="369">
        <f>SUM(CF87:CI87)</f>
        <v>375000</v>
      </c>
      <c r="CK87" s="369">
        <f>CE87+CJ87</f>
        <v>7875000</v>
      </c>
      <c r="CL87" s="414"/>
      <c r="CM87" s="413">
        <f t="shared" si="343"/>
        <v>7500000</v>
      </c>
      <c r="CN87" s="413">
        <f t="shared" si="343"/>
        <v>375000</v>
      </c>
      <c r="CO87" s="369">
        <f t="shared" si="343"/>
        <v>0</v>
      </c>
      <c r="CP87" s="369">
        <f t="shared" si="343"/>
        <v>0</v>
      </c>
      <c r="CQ87" s="369">
        <f t="shared" si="343"/>
        <v>0</v>
      </c>
      <c r="CR87" s="369">
        <f>SUM(CN87:CQ87)</f>
        <v>375000</v>
      </c>
      <c r="CS87" s="369">
        <f>CM87+CR87</f>
        <v>7875000</v>
      </c>
      <c r="CT87" s="173" t="s">
        <v>1187</v>
      </c>
      <c r="CU87" s="173" t="s">
        <v>2229</v>
      </c>
      <c r="CV87" s="450" t="s">
        <v>1189</v>
      </c>
      <c r="CW87" s="173" t="s">
        <v>2249</v>
      </c>
    </row>
    <row r="88" spans="1:101" ht="34.35" customHeight="1">
      <c r="A88" s="155">
        <f>SUBTOTAL(3,$C$11:C88)</f>
        <v>64</v>
      </c>
      <c r="B88" s="143" t="s">
        <v>665</v>
      </c>
      <c r="C88" s="144" t="s">
        <v>484</v>
      </c>
      <c r="D88" s="156" t="s">
        <v>101</v>
      </c>
      <c r="E88" s="157" t="str">
        <f>IF(CL88&gt;=400000000,"A1",IF(CL88&gt;=300000000,"A2",IF(CL88&gt;=240000000,"A3",IF(CL88&gt;=180000000,"A4",IF(CL88&gt;=120000000,"A5",IF(CL88&gt;=80000000,"A6",IF(CL88&gt;=40000000,"A7",IF(CL88&gt;=25000000,"B1",IF(CL88&gt;=12000000,"B2","B3")))))))))</f>
        <v>B3</v>
      </c>
      <c r="F88" s="158">
        <v>42110</v>
      </c>
      <c r="G88" s="159">
        <v>4300000</v>
      </c>
      <c r="H88" s="159"/>
      <c r="I88" s="160">
        <f t="shared" si="308"/>
        <v>4200000</v>
      </c>
      <c r="J88" s="160">
        <f t="shared" si="257"/>
        <v>850000</v>
      </c>
      <c r="K88" s="161">
        <f t="shared" si="309"/>
        <v>5050000</v>
      </c>
      <c r="L88" s="161">
        <f t="shared" si="310"/>
        <v>9350000</v>
      </c>
      <c r="M88" s="162">
        <f t="shared" si="311"/>
        <v>1</v>
      </c>
      <c r="N88" s="163">
        <f t="shared" si="312"/>
        <v>3640000</v>
      </c>
      <c r="O88" s="163">
        <v>0</v>
      </c>
      <c r="P88" s="406">
        <v>0</v>
      </c>
      <c r="Q88" s="406">
        <v>11</v>
      </c>
      <c r="R88" s="406">
        <v>0</v>
      </c>
      <c r="S88" s="406">
        <v>0</v>
      </c>
      <c r="T88" s="406"/>
      <c r="U88" s="406"/>
      <c r="V88" s="406"/>
      <c r="W88" s="406"/>
      <c r="X88" s="389"/>
      <c r="Y88" s="406"/>
      <c r="Z88" s="406"/>
      <c r="AA88" s="406"/>
      <c r="AB88" s="406"/>
      <c r="AC88" s="406"/>
      <c r="AD88" s="406">
        <v>0</v>
      </c>
      <c r="AE88" s="164">
        <f t="shared" si="313"/>
        <v>0</v>
      </c>
      <c r="AF88" s="166">
        <f t="shared" si="314"/>
        <v>0</v>
      </c>
      <c r="AG88" s="166">
        <f t="shared" si="315"/>
        <v>0</v>
      </c>
      <c r="AH88" s="166">
        <f t="shared" si="316"/>
        <v>0</v>
      </c>
      <c r="AI88" s="166">
        <f t="shared" si="317"/>
        <v>0</v>
      </c>
      <c r="AJ88" s="166">
        <f t="shared" si="318"/>
        <v>0</v>
      </c>
      <c r="AK88" s="166">
        <f t="shared" si="319"/>
        <v>0</v>
      </c>
      <c r="AL88" s="166">
        <f t="shared" si="320"/>
        <v>0</v>
      </c>
      <c r="AM88" s="166">
        <f t="shared" si="321"/>
        <v>0</v>
      </c>
      <c r="AN88" s="166">
        <f t="shared" si="322"/>
        <v>0</v>
      </c>
      <c r="AO88" s="167">
        <f t="shared" si="323"/>
        <v>0</v>
      </c>
      <c r="AP88" s="166">
        <v>0</v>
      </c>
      <c r="AQ88" s="166">
        <f t="shared" si="324"/>
        <v>0</v>
      </c>
      <c r="AR88" s="166">
        <v>1273000</v>
      </c>
      <c r="AS88" s="167"/>
      <c r="AT88" s="166"/>
      <c r="AU88" s="166"/>
      <c r="AV88" s="166">
        <f t="shared" si="325"/>
        <v>1273000</v>
      </c>
      <c r="AW88" s="166">
        <f t="shared" si="326"/>
        <v>344000</v>
      </c>
      <c r="AX88" s="166">
        <f t="shared" si="327"/>
        <v>64500</v>
      </c>
      <c r="AY88" s="166">
        <f t="shared" si="328"/>
        <v>43000</v>
      </c>
      <c r="AZ88" s="166">
        <f t="shared" si="329"/>
        <v>451500</v>
      </c>
      <c r="BA88" s="166">
        <f t="shared" si="330"/>
        <v>21500</v>
      </c>
      <c r="BB88" s="166">
        <f t="shared" si="331"/>
        <v>110000</v>
      </c>
      <c r="BC88" s="166"/>
      <c r="BD88" s="166">
        <v>0</v>
      </c>
      <c r="BE88" s="166">
        <f t="shared" si="332"/>
        <v>583000</v>
      </c>
      <c r="BF88" s="166">
        <f t="shared" si="333"/>
        <v>690000</v>
      </c>
      <c r="BG88" s="166">
        <f t="shared" si="334"/>
        <v>0</v>
      </c>
      <c r="BH88" s="166">
        <v>1</v>
      </c>
      <c r="BI88" s="369" t="s">
        <v>40</v>
      </c>
      <c r="BJ88" s="166">
        <f t="shared" si="335"/>
        <v>0</v>
      </c>
      <c r="BK88" s="166">
        <f t="shared" si="336"/>
        <v>1</v>
      </c>
      <c r="BL88" s="166">
        <v>0</v>
      </c>
      <c r="BM88" s="166">
        <f t="shared" si="337"/>
        <v>0</v>
      </c>
      <c r="BN88" s="166" t="str">
        <f t="shared" si="338"/>
        <v>Trừ tiền</v>
      </c>
      <c r="BO88" s="410"/>
      <c r="BP88" s="166"/>
      <c r="BQ88" s="144"/>
      <c r="BR88" s="144"/>
      <c r="BS88" s="161">
        <f t="shared" si="339"/>
        <v>0</v>
      </c>
      <c r="BT88" s="159">
        <v>0</v>
      </c>
      <c r="BU88" s="166">
        <f t="shared" si="340"/>
        <v>0</v>
      </c>
      <c r="BV88" s="166">
        <v>11000000</v>
      </c>
      <c r="BW88" s="166">
        <f t="shared" si="341"/>
        <v>11000000</v>
      </c>
      <c r="BX88" s="166">
        <f t="shared" si="342"/>
        <v>-11451500</v>
      </c>
      <c r="BY88" s="166"/>
      <c r="BZ88" s="166"/>
      <c r="CA88" s="171"/>
      <c r="CB88" s="166"/>
      <c r="CC88" s="166"/>
      <c r="CD88" s="166"/>
      <c r="CE88" s="413">
        <v>8500000</v>
      </c>
      <c r="CF88" s="413">
        <f t="shared" ref="CF88:CF89" si="344">CE88*10%</f>
        <v>850000</v>
      </c>
      <c r="CG88" s="413">
        <v>0</v>
      </c>
      <c r="CH88" s="413">
        <v>0</v>
      </c>
      <c r="CI88" s="413"/>
      <c r="CJ88" s="369">
        <f>SUM(CF88:CI88)</f>
        <v>850000</v>
      </c>
      <c r="CK88" s="369">
        <f>CE88+CJ88</f>
        <v>9350000</v>
      </c>
      <c r="CL88" s="414"/>
      <c r="CM88" s="413">
        <f t="shared" si="343"/>
        <v>8500000</v>
      </c>
      <c r="CN88" s="413">
        <f t="shared" si="343"/>
        <v>850000</v>
      </c>
      <c r="CO88" s="369">
        <f t="shared" si="343"/>
        <v>0</v>
      </c>
      <c r="CP88" s="369">
        <f t="shared" si="343"/>
        <v>0</v>
      </c>
      <c r="CQ88" s="369">
        <f t="shared" si="343"/>
        <v>0</v>
      </c>
      <c r="CR88" s="369">
        <f>SUM(CN88:CQ88)</f>
        <v>850000</v>
      </c>
      <c r="CS88" s="369">
        <f>CM88+CR88</f>
        <v>9350000</v>
      </c>
      <c r="CT88" s="173" t="s">
        <v>1187</v>
      </c>
      <c r="CU88" s="173" t="s">
        <v>2229</v>
      </c>
      <c r="CV88" s="450" t="s">
        <v>1191</v>
      </c>
      <c r="CW88" s="173" t="s">
        <v>2249</v>
      </c>
    </row>
    <row r="89" spans="1:101" ht="34.35" customHeight="1">
      <c r="A89" s="155">
        <f>SUBTOTAL(3,$C$11:C89)</f>
        <v>65</v>
      </c>
      <c r="B89" s="246" t="s">
        <v>844</v>
      </c>
      <c r="C89" s="247" t="s">
        <v>845</v>
      </c>
      <c r="D89" s="156" t="s">
        <v>101</v>
      </c>
      <c r="E89" s="157" t="str">
        <f t="shared" ref="E89:E93" si="345">IF(CL89&gt;=400000000,"A1",IF(CL89&gt;=300000000,"A2",IF(CL89&gt;=240000000,"A3",IF(CL89&gt;=180000000,"A4",IF(CL89&gt;=120000000,"A5",IF(CL89&gt;=80000000,"A6",IF(CL89&gt;=40000000,"A7",IF(CL89&gt;=25000000,"B1",IF(CL89&gt;=12000000,"B2","B3")))))))))</f>
        <v>B3</v>
      </c>
      <c r="F89" s="158">
        <v>42110</v>
      </c>
      <c r="G89" s="159">
        <v>4090000</v>
      </c>
      <c r="H89" s="159"/>
      <c r="I89" s="160">
        <f t="shared" si="308"/>
        <v>3410000</v>
      </c>
      <c r="J89" s="160">
        <f t="shared" si="257"/>
        <v>750000</v>
      </c>
      <c r="K89" s="161">
        <f t="shared" si="309"/>
        <v>4160000</v>
      </c>
      <c r="L89" s="161">
        <f t="shared" si="310"/>
        <v>8250000</v>
      </c>
      <c r="M89" s="162">
        <f t="shared" si="311"/>
        <v>1</v>
      </c>
      <c r="N89" s="163">
        <f t="shared" si="312"/>
        <v>3640000</v>
      </c>
      <c r="O89" s="163">
        <v>0</v>
      </c>
      <c r="P89" s="406">
        <v>1</v>
      </c>
      <c r="Q89" s="406">
        <v>12</v>
      </c>
      <c r="R89" s="406">
        <v>0</v>
      </c>
      <c r="S89" s="406">
        <v>0</v>
      </c>
      <c r="T89" s="406"/>
      <c r="U89" s="406"/>
      <c r="V89" s="406"/>
      <c r="W89" s="406"/>
      <c r="X89" s="389"/>
      <c r="Y89" s="406"/>
      <c r="Z89" s="406"/>
      <c r="AA89" s="406"/>
      <c r="AB89" s="406"/>
      <c r="AC89" s="406"/>
      <c r="AD89" s="406">
        <v>0</v>
      </c>
      <c r="AE89" s="164">
        <f t="shared" si="313"/>
        <v>0</v>
      </c>
      <c r="AF89" s="166">
        <f t="shared" si="314"/>
        <v>317308</v>
      </c>
      <c r="AG89" s="166">
        <f t="shared" si="315"/>
        <v>0</v>
      </c>
      <c r="AH89" s="166">
        <f t="shared" si="316"/>
        <v>0</v>
      </c>
      <c r="AI89" s="166">
        <f t="shared" si="317"/>
        <v>0</v>
      </c>
      <c r="AJ89" s="166">
        <f t="shared" si="318"/>
        <v>0</v>
      </c>
      <c r="AK89" s="166">
        <f t="shared" si="319"/>
        <v>0</v>
      </c>
      <c r="AL89" s="166">
        <f t="shared" si="320"/>
        <v>0</v>
      </c>
      <c r="AM89" s="166">
        <f t="shared" si="321"/>
        <v>0</v>
      </c>
      <c r="AN89" s="166">
        <f t="shared" si="322"/>
        <v>0</v>
      </c>
      <c r="AO89" s="167">
        <f t="shared" si="323"/>
        <v>0</v>
      </c>
      <c r="AP89" s="166">
        <v>0</v>
      </c>
      <c r="AQ89" s="166">
        <f t="shared" si="324"/>
        <v>317308</v>
      </c>
      <c r="AR89" s="166">
        <v>536000</v>
      </c>
      <c r="AS89" s="167"/>
      <c r="AT89" s="166"/>
      <c r="AU89" s="166"/>
      <c r="AV89" s="166">
        <f t="shared" si="325"/>
        <v>853308</v>
      </c>
      <c r="AW89" s="166">
        <f t="shared" si="326"/>
        <v>327200</v>
      </c>
      <c r="AX89" s="166">
        <f t="shared" si="327"/>
        <v>61350</v>
      </c>
      <c r="AY89" s="166">
        <f t="shared" si="328"/>
        <v>40900</v>
      </c>
      <c r="AZ89" s="166">
        <f t="shared" si="329"/>
        <v>429450</v>
      </c>
      <c r="BA89" s="166">
        <f t="shared" si="330"/>
        <v>20450</v>
      </c>
      <c r="BB89" s="166">
        <f t="shared" si="331"/>
        <v>110000</v>
      </c>
      <c r="BC89" s="166"/>
      <c r="BD89" s="166">
        <v>0</v>
      </c>
      <c r="BE89" s="166">
        <f t="shared" si="332"/>
        <v>559900</v>
      </c>
      <c r="BF89" s="166">
        <f t="shared" si="333"/>
        <v>293408</v>
      </c>
      <c r="BG89" s="166">
        <f t="shared" si="334"/>
        <v>0</v>
      </c>
      <c r="BH89" s="166">
        <v>1</v>
      </c>
      <c r="BI89" s="369" t="s">
        <v>40</v>
      </c>
      <c r="BJ89" s="166">
        <f t="shared" si="335"/>
        <v>0</v>
      </c>
      <c r="BK89" s="166">
        <f t="shared" si="336"/>
        <v>1</v>
      </c>
      <c r="BL89" s="166">
        <v>0</v>
      </c>
      <c r="BM89" s="166">
        <f t="shared" si="337"/>
        <v>0</v>
      </c>
      <c r="BN89" s="166" t="str">
        <f t="shared" si="338"/>
        <v>Trừ tiền</v>
      </c>
      <c r="BO89" s="410"/>
      <c r="BP89" s="166"/>
      <c r="BQ89" s="144"/>
      <c r="BR89" s="144"/>
      <c r="BS89" s="161">
        <f t="shared" si="339"/>
        <v>317308</v>
      </c>
      <c r="BT89" s="159">
        <v>1</v>
      </c>
      <c r="BU89" s="166">
        <f t="shared" si="340"/>
        <v>4400000</v>
      </c>
      <c r="BV89" s="166">
        <v>11000000</v>
      </c>
      <c r="BW89" s="166">
        <f t="shared" si="341"/>
        <v>15400000</v>
      </c>
      <c r="BX89" s="166">
        <f t="shared" si="342"/>
        <v>-15512142</v>
      </c>
      <c r="BY89" s="166"/>
      <c r="BZ89" s="166"/>
      <c r="CA89" s="171"/>
      <c r="CB89" s="166"/>
      <c r="CC89" s="166"/>
      <c r="CD89" s="166"/>
      <c r="CE89" s="413">
        <v>7500000</v>
      </c>
      <c r="CF89" s="413">
        <f t="shared" si="344"/>
        <v>750000</v>
      </c>
      <c r="CG89" s="413">
        <v>0</v>
      </c>
      <c r="CH89" s="413">
        <v>0</v>
      </c>
      <c r="CI89" s="413"/>
      <c r="CJ89" s="369">
        <f t="shared" ref="CJ89:CJ93" si="346">SUM(CF89:CI89)</f>
        <v>750000</v>
      </c>
      <c r="CK89" s="369">
        <f t="shared" ref="CK89:CK93" si="347">CE89+CJ89</f>
        <v>8250000</v>
      </c>
      <c r="CL89" s="414"/>
      <c r="CM89" s="413">
        <f t="shared" si="343"/>
        <v>7500000</v>
      </c>
      <c r="CN89" s="413">
        <f t="shared" si="343"/>
        <v>750000</v>
      </c>
      <c r="CO89" s="369">
        <f t="shared" si="343"/>
        <v>0</v>
      </c>
      <c r="CP89" s="369">
        <f t="shared" si="343"/>
        <v>0</v>
      </c>
      <c r="CQ89" s="369">
        <f t="shared" si="343"/>
        <v>0</v>
      </c>
      <c r="CR89" s="369">
        <f t="shared" ref="CR89:CR93" si="348">SUM(CN89:CQ89)</f>
        <v>750000</v>
      </c>
      <c r="CS89" s="369">
        <f t="shared" ref="CS89:CS93" si="349">CM89+CR89</f>
        <v>8250000</v>
      </c>
      <c r="CT89" s="173" t="s">
        <v>1187</v>
      </c>
      <c r="CU89" s="173" t="s">
        <v>2229</v>
      </c>
      <c r="CV89" s="450" t="s">
        <v>1260</v>
      </c>
      <c r="CW89" s="173" t="s">
        <v>2249</v>
      </c>
    </row>
    <row r="90" spans="1:101" ht="34.35" customHeight="1">
      <c r="A90" s="155">
        <f>SUBTOTAL(3,$C$11:C90)</f>
        <v>66</v>
      </c>
      <c r="B90" s="246" t="s">
        <v>856</v>
      </c>
      <c r="C90" s="247" t="s">
        <v>857</v>
      </c>
      <c r="D90" s="156" t="s">
        <v>101</v>
      </c>
      <c r="E90" s="157" t="str">
        <f t="shared" si="345"/>
        <v>B3</v>
      </c>
      <c r="F90" s="158">
        <v>42184</v>
      </c>
      <c r="G90" s="159">
        <v>4090000</v>
      </c>
      <c r="H90" s="159"/>
      <c r="I90" s="160">
        <f t="shared" si="308"/>
        <v>3410000</v>
      </c>
      <c r="J90" s="160">
        <f t="shared" si="257"/>
        <v>375000</v>
      </c>
      <c r="K90" s="161">
        <f t="shared" si="309"/>
        <v>3785000</v>
      </c>
      <c r="L90" s="161">
        <f t="shared" si="310"/>
        <v>7875000</v>
      </c>
      <c r="M90" s="162">
        <f t="shared" si="311"/>
        <v>1</v>
      </c>
      <c r="N90" s="163">
        <f t="shared" si="312"/>
        <v>3640000</v>
      </c>
      <c r="O90" s="163">
        <v>0</v>
      </c>
      <c r="P90" s="406">
        <v>1</v>
      </c>
      <c r="Q90" s="406">
        <v>13</v>
      </c>
      <c r="R90" s="406">
        <v>0</v>
      </c>
      <c r="S90" s="406">
        <v>0</v>
      </c>
      <c r="T90" s="406"/>
      <c r="U90" s="406"/>
      <c r="V90" s="406"/>
      <c r="W90" s="406"/>
      <c r="X90" s="389"/>
      <c r="Y90" s="406"/>
      <c r="Z90" s="406"/>
      <c r="AA90" s="406"/>
      <c r="AB90" s="406"/>
      <c r="AC90" s="406"/>
      <c r="AD90" s="406">
        <v>0</v>
      </c>
      <c r="AE90" s="164">
        <f t="shared" si="313"/>
        <v>0</v>
      </c>
      <c r="AF90" s="166">
        <f t="shared" si="314"/>
        <v>302885</v>
      </c>
      <c r="AG90" s="166">
        <f t="shared" si="315"/>
        <v>0</v>
      </c>
      <c r="AH90" s="166">
        <f t="shared" si="316"/>
        <v>0</v>
      </c>
      <c r="AI90" s="166">
        <f t="shared" si="317"/>
        <v>0</v>
      </c>
      <c r="AJ90" s="166">
        <f t="shared" si="318"/>
        <v>0</v>
      </c>
      <c r="AK90" s="166">
        <f t="shared" si="319"/>
        <v>0</v>
      </c>
      <c r="AL90" s="166">
        <f t="shared" si="320"/>
        <v>0</v>
      </c>
      <c r="AM90" s="166">
        <f t="shared" si="321"/>
        <v>0</v>
      </c>
      <c r="AN90" s="166">
        <f t="shared" si="322"/>
        <v>0</v>
      </c>
      <c r="AO90" s="167">
        <f t="shared" si="323"/>
        <v>0</v>
      </c>
      <c r="AP90" s="166">
        <v>0</v>
      </c>
      <c r="AQ90" s="166">
        <f t="shared" si="324"/>
        <v>302885</v>
      </c>
      <c r="AR90" s="166">
        <v>1572000</v>
      </c>
      <c r="AS90" s="167"/>
      <c r="AT90" s="166"/>
      <c r="AU90" s="166"/>
      <c r="AV90" s="166">
        <f t="shared" si="325"/>
        <v>1874885</v>
      </c>
      <c r="AW90" s="166">
        <f t="shared" si="326"/>
        <v>327200</v>
      </c>
      <c r="AX90" s="166">
        <f t="shared" si="327"/>
        <v>61350</v>
      </c>
      <c r="AY90" s="166">
        <f t="shared" si="328"/>
        <v>40900</v>
      </c>
      <c r="AZ90" s="166">
        <f t="shared" si="329"/>
        <v>429450</v>
      </c>
      <c r="BA90" s="166">
        <f t="shared" si="330"/>
        <v>20450</v>
      </c>
      <c r="BB90" s="166">
        <f t="shared" si="331"/>
        <v>110000</v>
      </c>
      <c r="BC90" s="166"/>
      <c r="BD90" s="166">
        <v>0</v>
      </c>
      <c r="BE90" s="166">
        <f t="shared" si="332"/>
        <v>559900</v>
      </c>
      <c r="BF90" s="166">
        <f t="shared" si="333"/>
        <v>1314985</v>
      </c>
      <c r="BG90" s="166">
        <f t="shared" si="334"/>
        <v>0</v>
      </c>
      <c r="BH90" s="166">
        <v>1</v>
      </c>
      <c r="BI90" s="369" t="s">
        <v>40</v>
      </c>
      <c r="BJ90" s="166">
        <f t="shared" si="335"/>
        <v>0</v>
      </c>
      <c r="BK90" s="166">
        <f t="shared" si="336"/>
        <v>1</v>
      </c>
      <c r="BL90" s="166">
        <v>0</v>
      </c>
      <c r="BM90" s="166">
        <f t="shared" si="337"/>
        <v>0</v>
      </c>
      <c r="BN90" s="166" t="str">
        <f t="shared" si="338"/>
        <v>Trừ tiền</v>
      </c>
      <c r="BO90" s="410"/>
      <c r="BP90" s="166"/>
      <c r="BQ90" s="144"/>
      <c r="BR90" s="144"/>
      <c r="BS90" s="161">
        <f t="shared" si="339"/>
        <v>302885</v>
      </c>
      <c r="BT90" s="159">
        <v>0</v>
      </c>
      <c r="BU90" s="166">
        <f t="shared" si="340"/>
        <v>0</v>
      </c>
      <c r="BV90" s="166">
        <v>11000000</v>
      </c>
      <c r="BW90" s="166">
        <f t="shared" si="341"/>
        <v>11000000</v>
      </c>
      <c r="BX90" s="166">
        <f t="shared" si="342"/>
        <v>-11126565</v>
      </c>
      <c r="BY90" s="166"/>
      <c r="BZ90" s="166"/>
      <c r="CA90" s="171"/>
      <c r="CB90" s="166"/>
      <c r="CC90" s="166"/>
      <c r="CD90" s="166"/>
      <c r="CE90" s="413">
        <v>7500000</v>
      </c>
      <c r="CF90" s="413">
        <f t="shared" ref="CF90:CF93" si="350">CE90*5%</f>
        <v>375000</v>
      </c>
      <c r="CG90" s="413">
        <v>0</v>
      </c>
      <c r="CH90" s="413">
        <v>0</v>
      </c>
      <c r="CI90" s="413"/>
      <c r="CJ90" s="369">
        <f t="shared" si="346"/>
        <v>375000</v>
      </c>
      <c r="CK90" s="369">
        <f t="shared" si="347"/>
        <v>7875000</v>
      </c>
      <c r="CL90" s="414"/>
      <c r="CM90" s="413">
        <f t="shared" si="343"/>
        <v>7500000</v>
      </c>
      <c r="CN90" s="413">
        <f t="shared" si="343"/>
        <v>375000</v>
      </c>
      <c r="CO90" s="369">
        <f t="shared" si="343"/>
        <v>0</v>
      </c>
      <c r="CP90" s="369">
        <f t="shared" si="343"/>
        <v>0</v>
      </c>
      <c r="CQ90" s="369">
        <f t="shared" si="343"/>
        <v>0</v>
      </c>
      <c r="CR90" s="369">
        <f t="shared" si="348"/>
        <v>375000</v>
      </c>
      <c r="CS90" s="369">
        <f t="shared" si="349"/>
        <v>7875000</v>
      </c>
      <c r="CT90" s="173" t="s">
        <v>1187</v>
      </c>
      <c r="CU90" s="173" t="s">
        <v>2229</v>
      </c>
      <c r="CV90" s="450" t="s">
        <v>1264</v>
      </c>
      <c r="CW90" s="173" t="s">
        <v>2249</v>
      </c>
    </row>
    <row r="91" spans="1:101" ht="34.35" customHeight="1">
      <c r="A91" s="155">
        <f>SUBTOTAL(3,$C$11:C91)</f>
        <v>67</v>
      </c>
      <c r="B91" s="246" t="s">
        <v>951</v>
      </c>
      <c r="C91" s="247" t="s">
        <v>952</v>
      </c>
      <c r="D91" s="156" t="s">
        <v>101</v>
      </c>
      <c r="E91" s="157" t="str">
        <f>IF(CL91&gt;=400000000,"A1",IF(CL91&gt;=300000000,"A2",IF(CL91&gt;=240000000,"A3",IF(CL91&gt;=180000000,"A4",IF(CL91&gt;=120000000,"A5",IF(CL91&gt;=80000000,"A6",IF(CL91&gt;=40000000,"A7",IF(CL91&gt;=25000000,"B1",IF(CL91&gt;=12000000,"B2","B3")))))))))</f>
        <v>B3</v>
      </c>
      <c r="F91" s="158">
        <v>42768</v>
      </c>
      <c r="G91" s="159">
        <v>4090000</v>
      </c>
      <c r="H91" s="159"/>
      <c r="I91" s="160">
        <f t="shared" si="308"/>
        <v>3410000</v>
      </c>
      <c r="J91" s="160">
        <f t="shared" si="257"/>
        <v>375000</v>
      </c>
      <c r="K91" s="161">
        <f t="shared" si="309"/>
        <v>3785000</v>
      </c>
      <c r="L91" s="161">
        <f t="shared" si="310"/>
        <v>7875000</v>
      </c>
      <c r="M91" s="162">
        <f t="shared" si="311"/>
        <v>1</v>
      </c>
      <c r="N91" s="163">
        <f t="shared" si="312"/>
        <v>3640000</v>
      </c>
      <c r="O91" s="163">
        <v>0</v>
      </c>
      <c r="P91" s="406">
        <v>0</v>
      </c>
      <c r="Q91" s="406">
        <v>13</v>
      </c>
      <c r="R91" s="406">
        <v>0</v>
      </c>
      <c r="S91" s="406">
        <v>0</v>
      </c>
      <c r="T91" s="406"/>
      <c r="U91" s="406"/>
      <c r="V91" s="406"/>
      <c r="W91" s="406"/>
      <c r="X91" s="389"/>
      <c r="Y91" s="406"/>
      <c r="Z91" s="406"/>
      <c r="AA91" s="406"/>
      <c r="AB91" s="406"/>
      <c r="AC91" s="406"/>
      <c r="AD91" s="406">
        <v>0</v>
      </c>
      <c r="AE91" s="164">
        <f t="shared" si="313"/>
        <v>0</v>
      </c>
      <c r="AF91" s="166">
        <f t="shared" si="314"/>
        <v>0</v>
      </c>
      <c r="AG91" s="166">
        <f t="shared" si="315"/>
        <v>0</v>
      </c>
      <c r="AH91" s="166">
        <f t="shared" si="316"/>
        <v>0</v>
      </c>
      <c r="AI91" s="166">
        <f t="shared" si="317"/>
        <v>0</v>
      </c>
      <c r="AJ91" s="166">
        <f t="shared" si="318"/>
        <v>0</v>
      </c>
      <c r="AK91" s="166">
        <f t="shared" si="319"/>
        <v>0</v>
      </c>
      <c r="AL91" s="166">
        <f t="shared" si="320"/>
        <v>0</v>
      </c>
      <c r="AM91" s="166">
        <f t="shared" si="321"/>
        <v>0</v>
      </c>
      <c r="AN91" s="166">
        <f t="shared" si="322"/>
        <v>0</v>
      </c>
      <c r="AO91" s="167">
        <f t="shared" si="323"/>
        <v>0</v>
      </c>
      <c r="AP91" s="166">
        <v>0</v>
      </c>
      <c r="AQ91" s="166">
        <f t="shared" si="324"/>
        <v>0</v>
      </c>
      <c r="AR91" s="166">
        <v>852000</v>
      </c>
      <c r="AS91" s="167"/>
      <c r="AT91" s="166"/>
      <c r="AU91" s="166"/>
      <c r="AV91" s="166">
        <f t="shared" si="325"/>
        <v>852000</v>
      </c>
      <c r="AW91" s="166">
        <f t="shared" si="326"/>
        <v>327200</v>
      </c>
      <c r="AX91" s="166">
        <f t="shared" si="327"/>
        <v>61350</v>
      </c>
      <c r="AY91" s="166">
        <f t="shared" si="328"/>
        <v>40900</v>
      </c>
      <c r="AZ91" s="166">
        <f t="shared" si="329"/>
        <v>429450</v>
      </c>
      <c r="BA91" s="166">
        <f t="shared" si="330"/>
        <v>20450</v>
      </c>
      <c r="BB91" s="166">
        <f t="shared" si="331"/>
        <v>110000</v>
      </c>
      <c r="BC91" s="166"/>
      <c r="BD91" s="166">
        <v>0</v>
      </c>
      <c r="BE91" s="166">
        <f t="shared" si="332"/>
        <v>559900</v>
      </c>
      <c r="BF91" s="166">
        <f t="shared" si="333"/>
        <v>292100</v>
      </c>
      <c r="BG91" s="166">
        <f t="shared" si="334"/>
        <v>0</v>
      </c>
      <c r="BH91" s="166">
        <v>1</v>
      </c>
      <c r="BI91" s="369" t="s">
        <v>40</v>
      </c>
      <c r="BJ91" s="166">
        <f t="shared" si="335"/>
        <v>0</v>
      </c>
      <c r="BK91" s="166">
        <f t="shared" si="336"/>
        <v>1</v>
      </c>
      <c r="BL91" s="166">
        <v>0</v>
      </c>
      <c r="BM91" s="166">
        <f t="shared" si="337"/>
        <v>0</v>
      </c>
      <c r="BN91" s="166" t="str">
        <f t="shared" si="338"/>
        <v>Trừ tiền</v>
      </c>
      <c r="BO91" s="410"/>
      <c r="BP91" s="166"/>
      <c r="BQ91" s="144"/>
      <c r="BR91" s="144"/>
      <c r="BS91" s="161">
        <f t="shared" si="339"/>
        <v>0</v>
      </c>
      <c r="BT91" s="159">
        <v>0</v>
      </c>
      <c r="BU91" s="166">
        <f t="shared" si="340"/>
        <v>0</v>
      </c>
      <c r="BV91" s="166">
        <v>11000000</v>
      </c>
      <c r="BW91" s="166">
        <f t="shared" si="341"/>
        <v>11000000</v>
      </c>
      <c r="BX91" s="166">
        <f t="shared" si="342"/>
        <v>-11429450</v>
      </c>
      <c r="BY91" s="166"/>
      <c r="BZ91" s="166"/>
      <c r="CA91" s="171"/>
      <c r="CB91" s="166"/>
      <c r="CC91" s="166"/>
      <c r="CD91" s="166"/>
      <c r="CE91" s="413">
        <v>7500000</v>
      </c>
      <c r="CF91" s="413">
        <f>CE91*5%</f>
        <v>375000</v>
      </c>
      <c r="CG91" s="413">
        <v>0</v>
      </c>
      <c r="CH91" s="413">
        <v>0</v>
      </c>
      <c r="CI91" s="413"/>
      <c r="CJ91" s="369">
        <f>SUM(CF91:CI91)</f>
        <v>375000</v>
      </c>
      <c r="CK91" s="369">
        <f>CE91+CJ91</f>
        <v>7875000</v>
      </c>
      <c r="CL91" s="414"/>
      <c r="CM91" s="413">
        <f t="shared" si="343"/>
        <v>7500000</v>
      </c>
      <c r="CN91" s="413">
        <f t="shared" si="343"/>
        <v>375000</v>
      </c>
      <c r="CO91" s="369">
        <f t="shared" si="343"/>
        <v>0</v>
      </c>
      <c r="CP91" s="369">
        <f t="shared" si="343"/>
        <v>0</v>
      </c>
      <c r="CQ91" s="369">
        <f t="shared" si="343"/>
        <v>0</v>
      </c>
      <c r="CR91" s="369">
        <f>SUM(CN91:CQ91)</f>
        <v>375000</v>
      </c>
      <c r="CS91" s="369">
        <f>CM91+CR91</f>
        <v>7875000</v>
      </c>
      <c r="CT91" s="173" t="s">
        <v>1187</v>
      </c>
      <c r="CU91" s="173" t="s">
        <v>2229</v>
      </c>
      <c r="CV91" s="450" t="s">
        <v>1303</v>
      </c>
      <c r="CW91" s="173" t="s">
        <v>2249</v>
      </c>
    </row>
    <row r="92" spans="1:101" ht="34.35" customHeight="1">
      <c r="A92" s="155">
        <f>SUBTOTAL(3,$C$11:C92)</f>
        <v>68</v>
      </c>
      <c r="B92" s="246" t="s">
        <v>968</v>
      </c>
      <c r="C92" s="247" t="s">
        <v>969</v>
      </c>
      <c r="D92" s="156" t="s">
        <v>101</v>
      </c>
      <c r="E92" s="157" t="str">
        <f>IF(CL92&gt;=400000000,"A1",IF(CL92&gt;=300000000,"A2",IF(CL92&gt;=240000000,"A3",IF(CL92&gt;=180000000,"A4",IF(CL92&gt;=120000000,"A5",IF(CL92&gt;=80000000,"A6",IF(CL92&gt;=40000000,"A7",IF(CL92&gt;=25000000,"B1",IF(CL92&gt;=12000000,"B2","B3")))))))))</f>
        <v>B3</v>
      </c>
      <c r="F92" s="158">
        <v>42110</v>
      </c>
      <c r="G92" s="159">
        <v>4300000</v>
      </c>
      <c r="H92" s="159"/>
      <c r="I92" s="160">
        <f t="shared" si="308"/>
        <v>4700000</v>
      </c>
      <c r="J92" s="160">
        <f t="shared" si="257"/>
        <v>450000</v>
      </c>
      <c r="K92" s="161">
        <f t="shared" si="309"/>
        <v>5150000</v>
      </c>
      <c r="L92" s="161">
        <f t="shared" si="310"/>
        <v>9450000</v>
      </c>
      <c r="M92" s="162">
        <f t="shared" si="311"/>
        <v>1</v>
      </c>
      <c r="N92" s="163">
        <f t="shared" si="312"/>
        <v>3640000</v>
      </c>
      <c r="O92" s="163">
        <v>0</v>
      </c>
      <c r="P92" s="406">
        <v>0</v>
      </c>
      <c r="Q92" s="406">
        <v>15</v>
      </c>
      <c r="R92" s="406">
        <v>0</v>
      </c>
      <c r="S92" s="406">
        <v>0</v>
      </c>
      <c r="T92" s="406"/>
      <c r="U92" s="406"/>
      <c r="V92" s="406"/>
      <c r="W92" s="406"/>
      <c r="X92" s="389"/>
      <c r="Y92" s="406"/>
      <c r="Z92" s="406"/>
      <c r="AA92" s="406"/>
      <c r="AB92" s="406"/>
      <c r="AC92" s="406"/>
      <c r="AD92" s="406">
        <v>0</v>
      </c>
      <c r="AE92" s="164">
        <f t="shared" si="313"/>
        <v>0</v>
      </c>
      <c r="AF92" s="166">
        <f t="shared" si="314"/>
        <v>0</v>
      </c>
      <c r="AG92" s="166">
        <f t="shared" si="315"/>
        <v>0</v>
      </c>
      <c r="AH92" s="166">
        <f t="shared" si="316"/>
        <v>0</v>
      </c>
      <c r="AI92" s="166">
        <f t="shared" si="317"/>
        <v>0</v>
      </c>
      <c r="AJ92" s="166">
        <f t="shared" si="318"/>
        <v>0</v>
      </c>
      <c r="AK92" s="166">
        <f t="shared" si="319"/>
        <v>0</v>
      </c>
      <c r="AL92" s="166">
        <f t="shared" si="320"/>
        <v>0</v>
      </c>
      <c r="AM92" s="166">
        <f t="shared" si="321"/>
        <v>0</v>
      </c>
      <c r="AN92" s="166">
        <f t="shared" si="322"/>
        <v>0</v>
      </c>
      <c r="AO92" s="167">
        <f t="shared" si="323"/>
        <v>0</v>
      </c>
      <c r="AP92" s="166">
        <v>0</v>
      </c>
      <c r="AQ92" s="166">
        <f t="shared" si="324"/>
        <v>0</v>
      </c>
      <c r="AR92" s="166">
        <v>1074000</v>
      </c>
      <c r="AS92" s="409"/>
      <c r="AT92" s="409"/>
      <c r="AU92" s="409"/>
      <c r="AV92" s="166">
        <f t="shared" si="325"/>
        <v>1074000</v>
      </c>
      <c r="AW92" s="166">
        <f t="shared" si="326"/>
        <v>344000</v>
      </c>
      <c r="AX92" s="166">
        <f t="shared" si="327"/>
        <v>64500</v>
      </c>
      <c r="AY92" s="166">
        <f t="shared" si="328"/>
        <v>43000</v>
      </c>
      <c r="AZ92" s="166">
        <f t="shared" si="329"/>
        <v>451500</v>
      </c>
      <c r="BA92" s="166">
        <f t="shared" si="330"/>
        <v>21500</v>
      </c>
      <c r="BB92" s="166">
        <f t="shared" si="331"/>
        <v>110000</v>
      </c>
      <c r="BC92" s="301"/>
      <c r="BD92" s="166">
        <v>0</v>
      </c>
      <c r="BE92" s="166">
        <f t="shared" si="332"/>
        <v>583000</v>
      </c>
      <c r="BF92" s="166">
        <f t="shared" si="333"/>
        <v>491000</v>
      </c>
      <c r="BG92" s="166">
        <f t="shared" si="334"/>
        <v>0</v>
      </c>
      <c r="BH92" s="166">
        <v>1</v>
      </c>
      <c r="BI92" s="369" t="s">
        <v>40</v>
      </c>
      <c r="BJ92" s="166">
        <f t="shared" si="335"/>
        <v>0</v>
      </c>
      <c r="BK92" s="166">
        <f t="shared" si="336"/>
        <v>1</v>
      </c>
      <c r="BL92" s="166">
        <v>0</v>
      </c>
      <c r="BM92" s="166">
        <f t="shared" si="337"/>
        <v>0</v>
      </c>
      <c r="BN92" s="166" t="str">
        <f t="shared" si="338"/>
        <v>Trừ tiền</v>
      </c>
      <c r="BO92" s="410"/>
      <c r="BP92" s="409"/>
      <c r="BQ92" s="409"/>
      <c r="BR92" s="409"/>
      <c r="BS92" s="161">
        <f t="shared" si="339"/>
        <v>0</v>
      </c>
      <c r="BT92" s="159">
        <v>2</v>
      </c>
      <c r="BU92" s="166">
        <f t="shared" si="340"/>
        <v>8800000</v>
      </c>
      <c r="BV92" s="166">
        <v>11000000</v>
      </c>
      <c r="BW92" s="166">
        <f t="shared" si="341"/>
        <v>19800000</v>
      </c>
      <c r="BX92" s="166">
        <f t="shared" si="342"/>
        <v>-20251500</v>
      </c>
      <c r="BY92" s="409"/>
      <c r="BZ92" s="409"/>
      <c r="CA92" s="409"/>
      <c r="CB92" s="409"/>
      <c r="CC92" s="409"/>
      <c r="CD92" s="409"/>
      <c r="CE92" s="413">
        <v>9000000</v>
      </c>
      <c r="CF92" s="413">
        <f>CE92*5%</f>
        <v>450000</v>
      </c>
      <c r="CG92" s="413">
        <v>0</v>
      </c>
      <c r="CH92" s="413">
        <v>0</v>
      </c>
      <c r="CI92" s="413"/>
      <c r="CJ92" s="369">
        <f>SUM(CF92:CI92)</f>
        <v>450000</v>
      </c>
      <c r="CK92" s="369">
        <f>CE92+CJ92</f>
        <v>9450000</v>
      </c>
      <c r="CL92" s="414"/>
      <c r="CM92" s="413">
        <f t="shared" si="343"/>
        <v>9000000</v>
      </c>
      <c r="CN92" s="413">
        <f t="shared" si="343"/>
        <v>450000</v>
      </c>
      <c r="CO92" s="369">
        <f t="shared" si="343"/>
        <v>0</v>
      </c>
      <c r="CP92" s="369">
        <f t="shared" si="343"/>
        <v>0</v>
      </c>
      <c r="CQ92" s="369">
        <f t="shared" si="343"/>
        <v>0</v>
      </c>
      <c r="CR92" s="369">
        <f>SUM(CN92:CQ92)</f>
        <v>450000</v>
      </c>
      <c r="CS92" s="369">
        <f>CM92+CR92</f>
        <v>9450000</v>
      </c>
      <c r="CT92" s="173" t="s">
        <v>1187</v>
      </c>
      <c r="CU92" s="173" t="s">
        <v>2229</v>
      </c>
      <c r="CV92" s="450" t="s">
        <v>1313</v>
      </c>
      <c r="CW92" s="173" t="s">
        <v>2249</v>
      </c>
    </row>
    <row r="93" spans="1:101" ht="34.35" customHeight="1">
      <c r="A93" s="155">
        <f>SUBTOTAL(3,$C$11:C93)</f>
        <v>69</v>
      </c>
      <c r="B93" s="246" t="s">
        <v>858</v>
      </c>
      <c r="C93" s="247" t="s">
        <v>859</v>
      </c>
      <c r="D93" s="156" t="s">
        <v>101</v>
      </c>
      <c r="E93" s="157" t="str">
        <f t="shared" si="345"/>
        <v>B3</v>
      </c>
      <c r="F93" s="158">
        <v>42517</v>
      </c>
      <c r="G93" s="159">
        <v>4090000</v>
      </c>
      <c r="H93" s="159"/>
      <c r="I93" s="160">
        <f t="shared" si="308"/>
        <v>3410000</v>
      </c>
      <c r="J93" s="160">
        <f t="shared" si="257"/>
        <v>375000</v>
      </c>
      <c r="K93" s="161">
        <f t="shared" si="309"/>
        <v>3785000</v>
      </c>
      <c r="L93" s="161">
        <f t="shared" si="310"/>
        <v>7875000</v>
      </c>
      <c r="M93" s="162">
        <f t="shared" si="311"/>
        <v>1</v>
      </c>
      <c r="N93" s="163">
        <f t="shared" si="312"/>
        <v>3640000</v>
      </c>
      <c r="O93" s="163">
        <v>0</v>
      </c>
      <c r="P93" s="406">
        <v>2</v>
      </c>
      <c r="Q93" s="406">
        <v>11</v>
      </c>
      <c r="R93" s="406">
        <v>0</v>
      </c>
      <c r="S93" s="406">
        <v>0</v>
      </c>
      <c r="T93" s="406"/>
      <c r="U93" s="406"/>
      <c r="V93" s="406"/>
      <c r="W93" s="406"/>
      <c r="X93" s="389"/>
      <c r="Y93" s="406"/>
      <c r="Z93" s="406"/>
      <c r="AA93" s="406"/>
      <c r="AB93" s="406"/>
      <c r="AC93" s="406"/>
      <c r="AD93" s="406">
        <v>0</v>
      </c>
      <c r="AE93" s="164">
        <f t="shared" si="313"/>
        <v>0</v>
      </c>
      <c r="AF93" s="166">
        <f t="shared" si="314"/>
        <v>605769</v>
      </c>
      <c r="AG93" s="166">
        <f t="shared" si="315"/>
        <v>0</v>
      </c>
      <c r="AH93" s="166">
        <f t="shared" si="316"/>
        <v>0</v>
      </c>
      <c r="AI93" s="166">
        <f t="shared" si="317"/>
        <v>0</v>
      </c>
      <c r="AJ93" s="166">
        <f t="shared" si="318"/>
        <v>0</v>
      </c>
      <c r="AK93" s="166">
        <f t="shared" si="319"/>
        <v>0</v>
      </c>
      <c r="AL93" s="166">
        <f t="shared" si="320"/>
        <v>0</v>
      </c>
      <c r="AM93" s="166">
        <f t="shared" si="321"/>
        <v>0</v>
      </c>
      <c r="AN93" s="166">
        <f t="shared" si="322"/>
        <v>0</v>
      </c>
      <c r="AO93" s="167">
        <f t="shared" si="323"/>
        <v>0</v>
      </c>
      <c r="AP93" s="166">
        <v>0</v>
      </c>
      <c r="AQ93" s="166">
        <f t="shared" si="324"/>
        <v>605769</v>
      </c>
      <c r="AR93" s="166">
        <v>1052000</v>
      </c>
      <c r="AS93" s="167"/>
      <c r="AT93" s="166"/>
      <c r="AU93" s="166"/>
      <c r="AV93" s="166">
        <f t="shared" si="325"/>
        <v>1657769</v>
      </c>
      <c r="AW93" s="166">
        <f t="shared" si="326"/>
        <v>327200</v>
      </c>
      <c r="AX93" s="166">
        <f t="shared" si="327"/>
        <v>61350</v>
      </c>
      <c r="AY93" s="166">
        <f t="shared" si="328"/>
        <v>40900</v>
      </c>
      <c r="AZ93" s="166">
        <f t="shared" si="329"/>
        <v>429450</v>
      </c>
      <c r="BA93" s="166">
        <f t="shared" si="330"/>
        <v>20450</v>
      </c>
      <c r="BB93" s="166">
        <f t="shared" si="331"/>
        <v>110000</v>
      </c>
      <c r="BC93" s="166"/>
      <c r="BD93" s="166">
        <v>0</v>
      </c>
      <c r="BE93" s="166">
        <f t="shared" si="332"/>
        <v>559900</v>
      </c>
      <c r="BF93" s="166">
        <f t="shared" si="333"/>
        <v>1097869</v>
      </c>
      <c r="BG93" s="166">
        <f t="shared" si="334"/>
        <v>0</v>
      </c>
      <c r="BH93" s="166">
        <v>1</v>
      </c>
      <c r="BI93" s="369" t="s">
        <v>40</v>
      </c>
      <c r="BJ93" s="166">
        <f t="shared" si="335"/>
        <v>0</v>
      </c>
      <c r="BK93" s="166">
        <f t="shared" si="336"/>
        <v>1</v>
      </c>
      <c r="BL93" s="166">
        <v>0</v>
      </c>
      <c r="BM93" s="166">
        <f t="shared" si="337"/>
        <v>0</v>
      </c>
      <c r="BN93" s="166" t="str">
        <f t="shared" si="338"/>
        <v>Trừ tiền</v>
      </c>
      <c r="BO93" s="410"/>
      <c r="BP93" s="166"/>
      <c r="BQ93" s="144"/>
      <c r="BR93" s="144"/>
      <c r="BS93" s="161">
        <f t="shared" si="339"/>
        <v>605769</v>
      </c>
      <c r="BT93" s="159">
        <v>0</v>
      </c>
      <c r="BU93" s="166">
        <f t="shared" si="340"/>
        <v>0</v>
      </c>
      <c r="BV93" s="166">
        <v>11000000</v>
      </c>
      <c r="BW93" s="166">
        <f t="shared" si="341"/>
        <v>11000000</v>
      </c>
      <c r="BX93" s="166">
        <f t="shared" si="342"/>
        <v>-10823681</v>
      </c>
      <c r="BY93" s="166"/>
      <c r="BZ93" s="166"/>
      <c r="CA93" s="171"/>
      <c r="CB93" s="166"/>
      <c r="CC93" s="166"/>
      <c r="CD93" s="166"/>
      <c r="CE93" s="413">
        <v>7500000</v>
      </c>
      <c r="CF93" s="413">
        <f t="shared" si="350"/>
        <v>375000</v>
      </c>
      <c r="CG93" s="413">
        <v>0</v>
      </c>
      <c r="CH93" s="413">
        <v>0</v>
      </c>
      <c r="CI93" s="413"/>
      <c r="CJ93" s="369">
        <f t="shared" si="346"/>
        <v>375000</v>
      </c>
      <c r="CK93" s="369">
        <f t="shared" si="347"/>
        <v>7875000</v>
      </c>
      <c r="CL93" s="414"/>
      <c r="CM93" s="413">
        <f t="shared" si="343"/>
        <v>7500000</v>
      </c>
      <c r="CN93" s="413">
        <f t="shared" si="343"/>
        <v>375000</v>
      </c>
      <c r="CO93" s="369">
        <f t="shared" si="343"/>
        <v>0</v>
      </c>
      <c r="CP93" s="369">
        <f t="shared" si="343"/>
        <v>0</v>
      </c>
      <c r="CQ93" s="369">
        <f t="shared" si="343"/>
        <v>0</v>
      </c>
      <c r="CR93" s="369">
        <f t="shared" si="348"/>
        <v>375000</v>
      </c>
      <c r="CS93" s="369">
        <f t="shared" si="349"/>
        <v>7875000</v>
      </c>
      <c r="CT93" s="173" t="s">
        <v>1187</v>
      </c>
      <c r="CU93" s="173" t="s">
        <v>2229</v>
      </c>
      <c r="CV93" s="450" t="s">
        <v>1265</v>
      </c>
      <c r="CW93" s="173" t="s">
        <v>2249</v>
      </c>
    </row>
    <row r="94" spans="1:101" ht="34.35" customHeight="1">
      <c r="A94" s="155">
        <f>SUBTOTAL(3,$C$11:C94)</f>
        <v>70</v>
      </c>
      <c r="B94" s="143" t="s">
        <v>684</v>
      </c>
      <c r="C94" s="144" t="s">
        <v>685</v>
      </c>
      <c r="D94" s="156" t="s">
        <v>101</v>
      </c>
      <c r="E94" s="157" t="str">
        <f>IF(CL94&gt;=400000000,"A1",IF(CL94&gt;=300000000,"A2",IF(CL94&gt;=240000000,"A3",IF(CL94&gt;=180000000,"A4",IF(CL94&gt;=120000000,"A5",IF(CL94&gt;=80000000,"A6",IF(CL94&gt;=40000000,"A7",IF(CL94&gt;=25000000,"B1",IF(CL94&gt;=12000000,"B2","B3")))))))))</f>
        <v>B3</v>
      </c>
      <c r="F94" s="158">
        <v>42110</v>
      </c>
      <c r="G94" s="159">
        <v>4300000</v>
      </c>
      <c r="H94" s="159"/>
      <c r="I94" s="160">
        <f t="shared" si="308"/>
        <v>4200000</v>
      </c>
      <c r="J94" s="160">
        <f t="shared" si="257"/>
        <v>425000</v>
      </c>
      <c r="K94" s="161">
        <f t="shared" si="309"/>
        <v>4625000</v>
      </c>
      <c r="L94" s="161">
        <f t="shared" si="310"/>
        <v>8925000</v>
      </c>
      <c r="M94" s="162">
        <f t="shared" si="311"/>
        <v>1</v>
      </c>
      <c r="N94" s="163">
        <f t="shared" si="312"/>
        <v>3640000</v>
      </c>
      <c r="O94" s="163">
        <v>0</v>
      </c>
      <c r="P94" s="406">
        <v>1</v>
      </c>
      <c r="Q94" s="406">
        <v>13</v>
      </c>
      <c r="R94" s="406">
        <v>0</v>
      </c>
      <c r="S94" s="406">
        <v>0</v>
      </c>
      <c r="T94" s="406"/>
      <c r="U94" s="406"/>
      <c r="V94" s="406"/>
      <c r="W94" s="406"/>
      <c r="X94" s="389"/>
      <c r="Y94" s="406"/>
      <c r="Z94" s="406"/>
      <c r="AA94" s="406"/>
      <c r="AB94" s="406"/>
      <c r="AC94" s="406"/>
      <c r="AD94" s="406">
        <v>0</v>
      </c>
      <c r="AE94" s="164">
        <f t="shared" si="313"/>
        <v>0</v>
      </c>
      <c r="AF94" s="166">
        <f t="shared" si="314"/>
        <v>343269</v>
      </c>
      <c r="AG94" s="166">
        <f t="shared" si="315"/>
        <v>0</v>
      </c>
      <c r="AH94" s="166">
        <f t="shared" si="316"/>
        <v>0</v>
      </c>
      <c r="AI94" s="166">
        <f t="shared" si="317"/>
        <v>0</v>
      </c>
      <c r="AJ94" s="166">
        <f t="shared" si="318"/>
        <v>0</v>
      </c>
      <c r="AK94" s="166">
        <f t="shared" si="319"/>
        <v>0</v>
      </c>
      <c r="AL94" s="166">
        <f t="shared" si="320"/>
        <v>0</v>
      </c>
      <c r="AM94" s="166">
        <f t="shared" si="321"/>
        <v>0</v>
      </c>
      <c r="AN94" s="166">
        <f t="shared" si="322"/>
        <v>0</v>
      </c>
      <c r="AO94" s="167">
        <f t="shared" si="323"/>
        <v>0</v>
      </c>
      <c r="AP94" s="166">
        <v>0</v>
      </c>
      <c r="AQ94" s="166">
        <f t="shared" si="324"/>
        <v>343269</v>
      </c>
      <c r="AR94" s="166">
        <v>1607000</v>
      </c>
      <c r="AS94" s="167"/>
      <c r="AT94" s="166"/>
      <c r="AU94" s="166"/>
      <c r="AV94" s="166">
        <f t="shared" si="325"/>
        <v>1950269</v>
      </c>
      <c r="AW94" s="166">
        <f t="shared" si="326"/>
        <v>344000</v>
      </c>
      <c r="AX94" s="166">
        <f t="shared" si="327"/>
        <v>64500</v>
      </c>
      <c r="AY94" s="166">
        <f t="shared" si="328"/>
        <v>43000</v>
      </c>
      <c r="AZ94" s="166">
        <f t="shared" si="329"/>
        <v>451500</v>
      </c>
      <c r="BA94" s="166">
        <f t="shared" si="330"/>
        <v>21500</v>
      </c>
      <c r="BB94" s="166">
        <f t="shared" si="331"/>
        <v>110000</v>
      </c>
      <c r="BC94" s="166"/>
      <c r="BD94" s="166">
        <v>0</v>
      </c>
      <c r="BE94" s="166">
        <f t="shared" si="332"/>
        <v>583000</v>
      </c>
      <c r="BF94" s="166">
        <f t="shared" si="333"/>
        <v>1367269</v>
      </c>
      <c r="BG94" s="166">
        <f t="shared" si="334"/>
        <v>0</v>
      </c>
      <c r="BH94" s="166">
        <v>1</v>
      </c>
      <c r="BI94" s="369" t="s">
        <v>40</v>
      </c>
      <c r="BJ94" s="166">
        <f t="shared" si="335"/>
        <v>0</v>
      </c>
      <c r="BK94" s="166">
        <f t="shared" si="336"/>
        <v>1</v>
      </c>
      <c r="BL94" s="166">
        <v>0</v>
      </c>
      <c r="BM94" s="166">
        <f t="shared" si="337"/>
        <v>0</v>
      </c>
      <c r="BN94" s="166" t="str">
        <f t="shared" si="338"/>
        <v>Trừ tiền</v>
      </c>
      <c r="BO94" s="410"/>
      <c r="BP94" s="166"/>
      <c r="BQ94" s="144"/>
      <c r="BR94" s="144"/>
      <c r="BS94" s="161">
        <f t="shared" si="339"/>
        <v>343269</v>
      </c>
      <c r="BT94" s="159">
        <v>1</v>
      </c>
      <c r="BU94" s="166">
        <f t="shared" si="340"/>
        <v>4400000</v>
      </c>
      <c r="BV94" s="166">
        <v>11000000</v>
      </c>
      <c r="BW94" s="166">
        <f t="shared" si="341"/>
        <v>15400000</v>
      </c>
      <c r="BX94" s="166">
        <f t="shared" si="342"/>
        <v>-15508231</v>
      </c>
      <c r="BY94" s="166"/>
      <c r="BZ94" s="166"/>
      <c r="CA94" s="171"/>
      <c r="CB94" s="166"/>
      <c r="CC94" s="166"/>
      <c r="CD94" s="166"/>
      <c r="CE94" s="413">
        <v>8500000</v>
      </c>
      <c r="CF94" s="413">
        <f>CE94*5%</f>
        <v>425000</v>
      </c>
      <c r="CG94" s="413">
        <v>0</v>
      </c>
      <c r="CH94" s="413">
        <v>0</v>
      </c>
      <c r="CI94" s="413"/>
      <c r="CJ94" s="369">
        <f>SUM(CF94:CI94)</f>
        <v>425000</v>
      </c>
      <c r="CK94" s="369">
        <f>CE94+CJ94</f>
        <v>8925000</v>
      </c>
      <c r="CL94" s="414"/>
      <c r="CM94" s="413">
        <f>CE94</f>
        <v>8500000</v>
      </c>
      <c r="CN94" s="413">
        <f>CF94</f>
        <v>425000</v>
      </c>
      <c r="CO94" s="369">
        <f>CG94</f>
        <v>0</v>
      </c>
      <c r="CP94" s="369">
        <f>CH94</f>
        <v>0</v>
      </c>
      <c r="CQ94" s="369">
        <f>CI94</f>
        <v>0</v>
      </c>
      <c r="CR94" s="369">
        <f>SUM(CN94:CQ94)</f>
        <v>425000</v>
      </c>
      <c r="CS94" s="369">
        <f>CM94+CR94</f>
        <v>8925000</v>
      </c>
      <c r="CT94" s="173" t="s">
        <v>1187</v>
      </c>
      <c r="CU94" s="173" t="s">
        <v>2229</v>
      </c>
      <c r="CV94" s="450" t="s">
        <v>1200</v>
      </c>
      <c r="CW94" s="173" t="s">
        <v>2249</v>
      </c>
    </row>
    <row r="95" spans="1:101" ht="34.35" customHeight="1">
      <c r="A95" s="221"/>
      <c r="B95" s="303" t="str">
        <f>"Tổ 3: " &amp;"["&amp;COUNT(A96:A104)&amp; "]"</f>
        <v>Tổ 3: [9]</v>
      </c>
      <c r="C95" s="241"/>
      <c r="D95" s="242"/>
      <c r="E95" s="242"/>
      <c r="F95" s="242"/>
      <c r="G95" s="242">
        <f t="shared" ref="G95:L95" si="351">SUM(G96:G104)</f>
        <v>37860000</v>
      </c>
      <c r="H95" s="242">
        <f t="shared" si="351"/>
        <v>0</v>
      </c>
      <c r="I95" s="242">
        <f t="shared" si="351"/>
        <v>33640000</v>
      </c>
      <c r="J95" s="242">
        <f t="shared" si="351"/>
        <v>5550000</v>
      </c>
      <c r="K95" s="242">
        <f t="shared" si="351"/>
        <v>39190000</v>
      </c>
      <c r="L95" s="242">
        <f t="shared" si="351"/>
        <v>77050000</v>
      </c>
      <c r="M95" s="242"/>
      <c r="N95" s="242">
        <f t="shared" ref="N95:BG95" si="352">SUM(N96:N104)</f>
        <v>32760000</v>
      </c>
      <c r="O95" s="242">
        <f t="shared" si="352"/>
        <v>0</v>
      </c>
      <c r="P95" s="243">
        <f t="shared" si="352"/>
        <v>9</v>
      </c>
      <c r="Q95" s="243">
        <f t="shared" si="352"/>
        <v>112</v>
      </c>
      <c r="R95" s="243">
        <f t="shared" si="352"/>
        <v>0</v>
      </c>
      <c r="S95" s="243">
        <f t="shared" si="352"/>
        <v>0</v>
      </c>
      <c r="T95" s="243">
        <f t="shared" si="352"/>
        <v>0</v>
      </c>
      <c r="U95" s="243">
        <f t="shared" si="352"/>
        <v>0</v>
      </c>
      <c r="V95" s="243">
        <f t="shared" si="352"/>
        <v>0</v>
      </c>
      <c r="W95" s="243">
        <f t="shared" si="352"/>
        <v>0</v>
      </c>
      <c r="X95" s="243">
        <f t="shared" si="352"/>
        <v>0</v>
      </c>
      <c r="Y95" s="243">
        <f t="shared" si="352"/>
        <v>0</v>
      </c>
      <c r="Z95" s="243">
        <f t="shared" si="352"/>
        <v>0</v>
      </c>
      <c r="AA95" s="243">
        <f t="shared" si="352"/>
        <v>0</v>
      </c>
      <c r="AB95" s="243">
        <f t="shared" si="352"/>
        <v>0</v>
      </c>
      <c r="AC95" s="243">
        <f t="shared" si="352"/>
        <v>0</v>
      </c>
      <c r="AD95" s="243">
        <f t="shared" si="352"/>
        <v>0</v>
      </c>
      <c r="AE95" s="243">
        <f t="shared" si="352"/>
        <v>0</v>
      </c>
      <c r="AF95" s="242">
        <f t="shared" si="352"/>
        <v>2867308</v>
      </c>
      <c r="AG95" s="242">
        <f t="shared" si="352"/>
        <v>0</v>
      </c>
      <c r="AH95" s="242">
        <f t="shared" si="352"/>
        <v>0</v>
      </c>
      <c r="AI95" s="242">
        <f t="shared" si="352"/>
        <v>0</v>
      </c>
      <c r="AJ95" s="242">
        <f t="shared" si="352"/>
        <v>0</v>
      </c>
      <c r="AK95" s="242">
        <f t="shared" si="352"/>
        <v>0</v>
      </c>
      <c r="AL95" s="242">
        <f t="shared" si="352"/>
        <v>0</v>
      </c>
      <c r="AM95" s="242">
        <f t="shared" si="352"/>
        <v>0</v>
      </c>
      <c r="AN95" s="242">
        <f t="shared" si="352"/>
        <v>0</v>
      </c>
      <c r="AO95" s="242">
        <f t="shared" si="352"/>
        <v>0</v>
      </c>
      <c r="AP95" s="242">
        <f t="shared" si="352"/>
        <v>0</v>
      </c>
      <c r="AQ95" s="242">
        <f t="shared" si="352"/>
        <v>2867308</v>
      </c>
      <c r="AR95" s="242">
        <f t="shared" si="352"/>
        <v>8726000</v>
      </c>
      <c r="AS95" s="242">
        <f t="shared" si="352"/>
        <v>0</v>
      </c>
      <c r="AT95" s="242">
        <f t="shared" si="352"/>
        <v>0</v>
      </c>
      <c r="AU95" s="242">
        <f t="shared" si="352"/>
        <v>0</v>
      </c>
      <c r="AV95" s="242">
        <f t="shared" si="352"/>
        <v>11593308</v>
      </c>
      <c r="AW95" s="242">
        <f t="shared" si="352"/>
        <v>3028800</v>
      </c>
      <c r="AX95" s="242">
        <f t="shared" si="352"/>
        <v>567900</v>
      </c>
      <c r="AY95" s="242">
        <f t="shared" si="352"/>
        <v>378600</v>
      </c>
      <c r="AZ95" s="242">
        <f t="shared" si="352"/>
        <v>3975300</v>
      </c>
      <c r="BA95" s="242">
        <f t="shared" si="352"/>
        <v>189300</v>
      </c>
      <c r="BB95" s="242">
        <f t="shared" si="352"/>
        <v>990000</v>
      </c>
      <c r="BC95" s="242">
        <f t="shared" si="352"/>
        <v>0</v>
      </c>
      <c r="BD95" s="242">
        <f t="shared" si="352"/>
        <v>0</v>
      </c>
      <c r="BE95" s="242">
        <f t="shared" si="352"/>
        <v>5154600</v>
      </c>
      <c r="BF95" s="242">
        <f t="shared" si="352"/>
        <v>6731708</v>
      </c>
      <c r="BG95" s="242">
        <f t="shared" si="352"/>
        <v>293000</v>
      </c>
      <c r="BH95" s="242"/>
      <c r="BI95" s="242">
        <f>SUM(BI96:BI104)</f>
        <v>0</v>
      </c>
      <c r="BJ95" s="242">
        <f>SUM(BJ96:BJ104)</f>
        <v>0</v>
      </c>
      <c r="BK95" s="242"/>
      <c r="BL95" s="242">
        <f t="shared" ref="BL95:CV95" si="353">SUM(BL96:BL104)</f>
        <v>0</v>
      </c>
      <c r="BM95" s="242">
        <f t="shared" si="353"/>
        <v>0</v>
      </c>
      <c r="BN95" s="242">
        <f t="shared" si="353"/>
        <v>0</v>
      </c>
      <c r="BO95" s="242">
        <f t="shared" si="353"/>
        <v>0</v>
      </c>
      <c r="BP95" s="242">
        <f t="shared" si="353"/>
        <v>0</v>
      </c>
      <c r="BQ95" s="242">
        <f t="shared" si="353"/>
        <v>0</v>
      </c>
      <c r="BR95" s="242">
        <f t="shared" si="353"/>
        <v>0</v>
      </c>
      <c r="BS95" s="242">
        <f t="shared" si="353"/>
        <v>2867308</v>
      </c>
      <c r="BT95" s="242">
        <f t="shared" si="353"/>
        <v>7</v>
      </c>
      <c r="BU95" s="242">
        <f t="shared" si="353"/>
        <v>30800000</v>
      </c>
      <c r="BV95" s="242">
        <f t="shared" si="353"/>
        <v>99000000</v>
      </c>
      <c r="BW95" s="242">
        <f t="shared" si="353"/>
        <v>129800000</v>
      </c>
      <c r="BX95" s="242">
        <f t="shared" si="353"/>
        <v>-130907992</v>
      </c>
      <c r="BY95" s="242">
        <f t="shared" si="353"/>
        <v>0</v>
      </c>
      <c r="BZ95" s="242">
        <f t="shared" si="353"/>
        <v>0</v>
      </c>
      <c r="CA95" s="242">
        <f t="shared" si="353"/>
        <v>0</v>
      </c>
      <c r="CB95" s="242">
        <f t="shared" si="353"/>
        <v>0</v>
      </c>
      <c r="CC95" s="242">
        <f t="shared" si="353"/>
        <v>0</v>
      </c>
      <c r="CD95" s="242">
        <f t="shared" si="353"/>
        <v>0</v>
      </c>
      <c r="CE95" s="242">
        <f t="shared" si="353"/>
        <v>71500000</v>
      </c>
      <c r="CF95" s="242">
        <f t="shared" si="353"/>
        <v>4800000</v>
      </c>
      <c r="CG95" s="242">
        <f t="shared" si="353"/>
        <v>750000</v>
      </c>
      <c r="CH95" s="242">
        <f t="shared" si="353"/>
        <v>0</v>
      </c>
      <c r="CI95" s="242">
        <f t="shared" si="353"/>
        <v>0</v>
      </c>
      <c r="CJ95" s="242">
        <f t="shared" si="353"/>
        <v>5550000</v>
      </c>
      <c r="CK95" s="242">
        <f t="shared" si="353"/>
        <v>77050000</v>
      </c>
      <c r="CL95" s="242">
        <f t="shared" si="353"/>
        <v>0</v>
      </c>
      <c r="CM95" s="242">
        <f t="shared" si="353"/>
        <v>71500000</v>
      </c>
      <c r="CN95" s="242">
        <f t="shared" si="353"/>
        <v>4800000</v>
      </c>
      <c r="CO95" s="242">
        <f t="shared" si="353"/>
        <v>750000</v>
      </c>
      <c r="CP95" s="242">
        <f t="shared" si="353"/>
        <v>0</v>
      </c>
      <c r="CQ95" s="242">
        <f t="shared" si="353"/>
        <v>0</v>
      </c>
      <c r="CR95" s="242">
        <f t="shared" si="353"/>
        <v>5550000</v>
      </c>
      <c r="CS95" s="242">
        <f t="shared" si="353"/>
        <v>77050000</v>
      </c>
      <c r="CT95" s="242">
        <f t="shared" si="353"/>
        <v>0</v>
      </c>
      <c r="CU95" s="242">
        <f t="shared" si="353"/>
        <v>0</v>
      </c>
      <c r="CV95" s="446">
        <f t="shared" si="353"/>
        <v>0</v>
      </c>
      <c r="CW95" s="242"/>
    </row>
    <row r="96" spans="1:101" ht="34.35" customHeight="1">
      <c r="A96" s="155">
        <f>SUBTOTAL(3,$C$11:C96)</f>
        <v>71</v>
      </c>
      <c r="B96" s="143" t="s">
        <v>740</v>
      </c>
      <c r="C96" s="144" t="s">
        <v>741</v>
      </c>
      <c r="D96" s="156" t="s">
        <v>101</v>
      </c>
      <c r="E96" s="157" t="str">
        <f t="shared" ref="E96:E103" si="354">IF(CL96&gt;=400000000,"A1",IF(CL96&gt;=300000000,"A2",IF(CL96&gt;=240000000,"A3",IF(CL96&gt;=180000000,"A4",IF(CL96&gt;=120000000,"A5",IF(CL96&gt;=80000000,"A6",IF(CL96&gt;=40000000,"A7",IF(CL96&gt;=25000000,"B1",IF(CL96&gt;=12000000,"B2","B3")))))))))</f>
        <v>B3</v>
      </c>
      <c r="F96" s="158">
        <v>39032</v>
      </c>
      <c r="G96" s="159">
        <v>4090000</v>
      </c>
      <c r="H96" s="159"/>
      <c r="I96" s="160">
        <f t="shared" ref="I96:I104" si="355">IF(G96&gt;0,CM96-G96,CM96-H96)</f>
        <v>3410000</v>
      </c>
      <c r="J96" s="160">
        <f t="shared" si="257"/>
        <v>1500000</v>
      </c>
      <c r="K96" s="161">
        <f t="shared" ref="K96:K117" si="356">SUM(I96:J96)</f>
        <v>4910000</v>
      </c>
      <c r="L96" s="161">
        <f t="shared" ref="L96:L117" si="357">IF(G96&gt;0,G96+K96,H96+K96)</f>
        <v>9000000</v>
      </c>
      <c r="M96" s="162">
        <f t="shared" ref="M96:M117" si="358">IF(CE96&gt;=11000000,80%,100%)</f>
        <v>1</v>
      </c>
      <c r="N96" s="163">
        <f t="shared" ref="N96:N117" si="359">ROUND(MAX(G96*70%,H96*70%,3640000),0)</f>
        <v>3640000</v>
      </c>
      <c r="O96" s="163">
        <v>0</v>
      </c>
      <c r="P96" s="406">
        <v>2</v>
      </c>
      <c r="Q96" s="406">
        <v>13</v>
      </c>
      <c r="R96" s="406">
        <v>0</v>
      </c>
      <c r="S96" s="406">
        <v>0</v>
      </c>
      <c r="T96" s="406"/>
      <c r="U96" s="406"/>
      <c r="V96" s="406"/>
      <c r="W96" s="406"/>
      <c r="X96" s="389"/>
      <c r="Y96" s="406"/>
      <c r="Z96" s="406"/>
      <c r="AA96" s="406"/>
      <c r="AB96" s="406"/>
      <c r="AC96" s="406"/>
      <c r="AD96" s="406">
        <v>0</v>
      </c>
      <c r="AE96" s="164">
        <f t="shared" ref="AE96:AE104" si="360">IF(OR(BL96="M1",BL96="M2",BL96="M3",BL96="M4"),P96+R96+S96+T96+U96,0)</f>
        <v>0</v>
      </c>
      <c r="AF96" s="166">
        <f t="shared" ref="AF96:AF104" si="361">ROUND(IF($P96=0,0,IF(OR($BJ96="lương tháng",$CE96&gt;=11000000),($L96/2-$L96/26*($CC$6-$P96))*$M96,$L96/26*$P96*$M96)),0)</f>
        <v>692308</v>
      </c>
      <c r="AG96" s="166">
        <f t="shared" ref="AG96:AG104" si="362">ROUND(MAX((G96+I96)*M96/26*R96,(H96+I96)*M96/26*R96,G96/26*R96*150%,H96/26*R96*150%)*BK96,0)</f>
        <v>0</v>
      </c>
      <c r="AH96" s="166">
        <f t="shared" ref="AH96:AH104" si="363">ROUND(MAX((G96+I96)*M96/26*S96,(H96+I96)*M96/26*S96,G96/26*S96*200%,H96/26*S96*200%)*BK96,0)</f>
        <v>0</v>
      </c>
      <c r="AI96" s="166">
        <f t="shared" ref="AI96:AI104" si="364">ROUND(IF(BJ96="Lương tháng",L96/26*T96,MAX((G96+I96)/26*(T96+U96)*200%+G96/26*T96,(H96+I96)/26*(T96+U96)*200%+H96/26*T96,G96/26*(T96+U96)*300%+G96/26*T96,H96/26*(T96+U96)*300%+H96/26*T96)),0)</f>
        <v>0</v>
      </c>
      <c r="AJ96" s="166">
        <f t="shared" ref="AJ96:AJ104" si="365">ROUND(IF((P96+Q96)=0,0,IF(BJ96="Lương tháng",MAX((G96+I96)/26*V96,(H96+I96)/26*V96),MAX(G96/26*V96,H96/26*V96))),0)</f>
        <v>0</v>
      </c>
      <c r="AK96" s="166">
        <f t="shared" ref="AK96:AK104" si="366">ROUND(IF(G96&gt;0,G96/26*W96,H96/26*W96),0)</f>
        <v>0</v>
      </c>
      <c r="AL96" s="166">
        <f t="shared" ref="AL96:AL104" si="367">ROUND(N96/26*Y96+O96/26*Z96+MAX(G96/26*AA96,H96/26*AA96),0)</f>
        <v>0</v>
      </c>
      <c r="AM96" s="166">
        <f t="shared" ref="AM96:AM104" si="368">ROUND(IF(BJ96="Lương tháng",L96/26*AC96,L96/26*AC96+MAX((G96+I96)/26*AB96,(H96+I96)/26*AB96)),0)</f>
        <v>0</v>
      </c>
      <c r="AN96" s="166">
        <f t="shared" ref="AN96:AN104" si="369">ROUND(IF(BJ96="lương tháng",0,MAX((G96+I96)/26*AD96*30%,(H96+I96)/26*AD96*30%)*BK96),0)</f>
        <v>0</v>
      </c>
      <c r="AO96" s="167">
        <f t="shared" ref="AO96:AO104" si="370">ROUND(BM96*AE96,0)</f>
        <v>0</v>
      </c>
      <c r="AP96" s="166">
        <v>0</v>
      </c>
      <c r="AQ96" s="166">
        <f t="shared" ref="AQ96:AQ104" si="371">ROUND(SUM(AF96:AP96),0)</f>
        <v>692308</v>
      </c>
      <c r="AR96" s="166">
        <v>880000</v>
      </c>
      <c r="AS96" s="167"/>
      <c r="AT96" s="166"/>
      <c r="AU96" s="166"/>
      <c r="AV96" s="166">
        <f t="shared" ref="AV96:AV104" si="372">ROUND(SUM(AQ96:AT96)-AU96,0)</f>
        <v>1572308</v>
      </c>
      <c r="AW96" s="166">
        <f t="shared" ref="AW96:AW117" si="373">ROUND(IF($BH96=1,$G96*$AW$9,0),0)</f>
        <v>327200</v>
      </c>
      <c r="AX96" s="166">
        <f t="shared" ref="AX96:AX117" si="374">ROUND(IF($BH96=1,$G96*$AX$9,0),0)</f>
        <v>61350</v>
      </c>
      <c r="AY96" s="166">
        <f t="shared" ref="AY96:AY117" si="375">ROUND(IF($BH96=1,$G96*$AY$9,0),0)</f>
        <v>40900</v>
      </c>
      <c r="AZ96" s="166">
        <f t="shared" ref="AZ96:AZ104" si="376">SUM(AW96:AY96)</f>
        <v>429450</v>
      </c>
      <c r="BA96" s="166">
        <f t="shared" ref="BA96:BA117" si="377">ROUND(IF($BI96="1x",$G96*0.5%,0),0)</f>
        <v>20450</v>
      </c>
      <c r="BB96" s="166">
        <f t="shared" ref="BB96:BB117" si="378">IF(BN96="Xem lại",0,IF(CM96&lt;11000000,5000,IF(AND(CM96&gt;=11000000,CM96&lt;25000000),10000,IF(AND(CM96&gt;=25000000,CM96&lt;40000000),15000,IF(AND(CM96&gt;=40000000,CM96&lt;120000000),20000,IF(AND(CM96&gt;=120000000,CM96&lt;240000000),25000,30000)))))*$BB$9)</f>
        <v>110000</v>
      </c>
      <c r="BC96" s="166"/>
      <c r="BD96" s="166">
        <v>0</v>
      </c>
      <c r="BE96" s="166">
        <f t="shared" ref="BE96:BE104" si="379">ROUND(SUM(AZ96:BD96),0)</f>
        <v>559900</v>
      </c>
      <c r="BF96" s="166">
        <f t="shared" ref="BF96:BF104" si="380">ROUND(IF(AV96&gt;BE96,AV96-BE96,0),0)</f>
        <v>1012408</v>
      </c>
      <c r="BG96" s="166">
        <f t="shared" ref="BG96:BG117" si="381">ROUND(IF(BE96&gt;AV96,BE96-AV96,0),0)</f>
        <v>0</v>
      </c>
      <c r="BH96" s="166">
        <v>1</v>
      </c>
      <c r="BI96" s="369" t="s">
        <v>40</v>
      </c>
      <c r="BJ96" s="166">
        <f t="shared" ref="BJ96:BJ117" si="382">IF(AND(D96="QTNV CL",CM96&gt;=11000000),"Lương tháng",IF(CM96&gt;=18000000,"Lương tháng",0))</f>
        <v>0</v>
      </c>
      <c r="BK96" s="166">
        <f t="shared" ref="BK96:BK117" si="383">IF(BJ96="Lương tháng",0,1)</f>
        <v>1</v>
      </c>
      <c r="BL96" s="166">
        <v>0</v>
      </c>
      <c r="BM96" s="166">
        <f t="shared" ref="BM96:BM117" si="384">IF(BL96="M1",13000,IF(BL96="M2",20000,IF(BL96="M3",26000,IF(BL96="M4",32000,0))))</f>
        <v>0</v>
      </c>
      <c r="BN96" s="166" t="str">
        <f t="shared" ref="BN96:BN117" si="385">IF(AND(G96&gt;0,(P96+Q96)&gt;=5),"Trừ tiền","Xem lại")</f>
        <v>Trừ tiền</v>
      </c>
      <c r="BO96" s="410"/>
      <c r="BP96" s="166"/>
      <c r="BQ96" s="144"/>
      <c r="BR96" s="144"/>
      <c r="BS96" s="161">
        <f t="shared" ref="BS96:BS117" si="386">AQ96+SUM(BO96:BR96)-AN96-AO96-SUM(BY96:CA96)</f>
        <v>692308</v>
      </c>
      <c r="BT96" s="159">
        <v>0</v>
      </c>
      <c r="BU96" s="166">
        <f t="shared" ref="BU96:BU117" si="387">BT96*4400000</f>
        <v>0</v>
      </c>
      <c r="BV96" s="166">
        <v>11000000</v>
      </c>
      <c r="BW96" s="166">
        <f t="shared" ref="BW96:BW117" si="388">BU96+BV96</f>
        <v>11000000</v>
      </c>
      <c r="BX96" s="166">
        <f t="shared" ref="BX96:BX104" si="389">BS96-SUM(CC96:CD96)-CB96-AZ96-BW96</f>
        <v>-10737142</v>
      </c>
      <c r="BY96" s="166"/>
      <c r="BZ96" s="166"/>
      <c r="CA96" s="171"/>
      <c r="CB96" s="166"/>
      <c r="CC96" s="166"/>
      <c r="CD96" s="166"/>
      <c r="CE96" s="413">
        <v>7500000</v>
      </c>
      <c r="CF96" s="413">
        <f>CE96*10%</f>
        <v>750000</v>
      </c>
      <c r="CG96" s="413">
        <v>750000</v>
      </c>
      <c r="CH96" s="413">
        <v>0</v>
      </c>
      <c r="CI96" s="413"/>
      <c r="CJ96" s="369">
        <f t="shared" ref="CJ96:CJ103" si="390">SUM(CF96:CI96)</f>
        <v>1500000</v>
      </c>
      <c r="CK96" s="369">
        <f t="shared" ref="CK96:CK103" si="391">CE96+CJ96</f>
        <v>9000000</v>
      </c>
      <c r="CL96" s="414"/>
      <c r="CM96" s="413">
        <f t="shared" ref="CM96:CQ103" si="392">CE96</f>
        <v>7500000</v>
      </c>
      <c r="CN96" s="413">
        <f t="shared" si="392"/>
        <v>750000</v>
      </c>
      <c r="CO96" s="369">
        <f t="shared" si="392"/>
        <v>750000</v>
      </c>
      <c r="CP96" s="369">
        <f t="shared" si="392"/>
        <v>0</v>
      </c>
      <c r="CQ96" s="369">
        <f t="shared" si="392"/>
        <v>0</v>
      </c>
      <c r="CR96" s="369">
        <f t="shared" ref="CR96:CR103" si="393">SUM(CN96:CQ96)</f>
        <v>1500000</v>
      </c>
      <c r="CS96" s="369">
        <f t="shared" ref="CS96:CS103" si="394">CM96+CR96</f>
        <v>9000000</v>
      </c>
      <c r="CT96" s="173" t="s">
        <v>1196</v>
      </c>
      <c r="CU96" s="173" t="s">
        <v>2229</v>
      </c>
      <c r="CV96" s="450" t="s">
        <v>1220</v>
      </c>
      <c r="CW96" s="173" t="s">
        <v>2249</v>
      </c>
    </row>
    <row r="97" spans="1:101" ht="34.35" customHeight="1">
      <c r="A97" s="155">
        <f>SUBTOTAL(3,$C$11:C97)</f>
        <v>72</v>
      </c>
      <c r="B97" s="143" t="s">
        <v>746</v>
      </c>
      <c r="C97" s="144" t="s">
        <v>747</v>
      </c>
      <c r="D97" s="156" t="s">
        <v>101</v>
      </c>
      <c r="E97" s="157" t="str">
        <f t="shared" si="354"/>
        <v>B3</v>
      </c>
      <c r="F97" s="158">
        <v>44098</v>
      </c>
      <c r="G97" s="159">
        <v>4300000</v>
      </c>
      <c r="H97" s="159"/>
      <c r="I97" s="160">
        <f t="shared" si="355"/>
        <v>4200000</v>
      </c>
      <c r="J97" s="160">
        <f t="shared" si="257"/>
        <v>425000</v>
      </c>
      <c r="K97" s="161">
        <f t="shared" si="356"/>
        <v>4625000</v>
      </c>
      <c r="L97" s="161">
        <f t="shared" si="357"/>
        <v>8925000</v>
      </c>
      <c r="M97" s="162">
        <f t="shared" si="358"/>
        <v>1</v>
      </c>
      <c r="N97" s="163">
        <f t="shared" si="359"/>
        <v>3640000</v>
      </c>
      <c r="O97" s="163">
        <v>0</v>
      </c>
      <c r="P97" s="406">
        <v>1</v>
      </c>
      <c r="Q97" s="406">
        <v>13</v>
      </c>
      <c r="R97" s="406">
        <v>0</v>
      </c>
      <c r="S97" s="406">
        <v>0</v>
      </c>
      <c r="T97" s="406"/>
      <c r="U97" s="406"/>
      <c r="V97" s="406"/>
      <c r="W97" s="406"/>
      <c r="X97" s="389"/>
      <c r="Y97" s="406"/>
      <c r="Z97" s="406"/>
      <c r="AA97" s="406"/>
      <c r="AB97" s="406"/>
      <c r="AC97" s="406"/>
      <c r="AD97" s="406">
        <v>0</v>
      </c>
      <c r="AE97" s="164">
        <f t="shared" si="360"/>
        <v>0</v>
      </c>
      <c r="AF97" s="166">
        <f t="shared" si="361"/>
        <v>343269</v>
      </c>
      <c r="AG97" s="166">
        <f t="shared" si="362"/>
        <v>0</v>
      </c>
      <c r="AH97" s="166">
        <f t="shared" si="363"/>
        <v>0</v>
      </c>
      <c r="AI97" s="166">
        <f t="shared" si="364"/>
        <v>0</v>
      </c>
      <c r="AJ97" s="166">
        <f t="shared" si="365"/>
        <v>0</v>
      </c>
      <c r="AK97" s="166">
        <f t="shared" si="366"/>
        <v>0</v>
      </c>
      <c r="AL97" s="166">
        <f t="shared" si="367"/>
        <v>0</v>
      </c>
      <c r="AM97" s="166">
        <f t="shared" si="368"/>
        <v>0</v>
      </c>
      <c r="AN97" s="166">
        <f t="shared" si="369"/>
        <v>0</v>
      </c>
      <c r="AO97" s="167">
        <f t="shared" si="370"/>
        <v>0</v>
      </c>
      <c r="AP97" s="166">
        <v>0</v>
      </c>
      <c r="AQ97" s="166">
        <f t="shared" si="371"/>
        <v>343269</v>
      </c>
      <c r="AR97" s="166">
        <v>1855000</v>
      </c>
      <c r="AS97" s="167"/>
      <c r="AT97" s="166"/>
      <c r="AU97" s="166"/>
      <c r="AV97" s="166">
        <f t="shared" si="372"/>
        <v>2198269</v>
      </c>
      <c r="AW97" s="166">
        <f t="shared" si="373"/>
        <v>344000</v>
      </c>
      <c r="AX97" s="166">
        <f t="shared" si="374"/>
        <v>64500</v>
      </c>
      <c r="AY97" s="166">
        <f t="shared" si="375"/>
        <v>43000</v>
      </c>
      <c r="AZ97" s="166">
        <f t="shared" si="376"/>
        <v>451500</v>
      </c>
      <c r="BA97" s="166">
        <f t="shared" si="377"/>
        <v>21500</v>
      </c>
      <c r="BB97" s="166">
        <f t="shared" si="378"/>
        <v>110000</v>
      </c>
      <c r="BC97" s="166"/>
      <c r="BD97" s="166">
        <v>0</v>
      </c>
      <c r="BE97" s="166">
        <f t="shared" si="379"/>
        <v>583000</v>
      </c>
      <c r="BF97" s="166">
        <f t="shared" si="380"/>
        <v>1615269</v>
      </c>
      <c r="BG97" s="166">
        <f t="shared" si="381"/>
        <v>0</v>
      </c>
      <c r="BH97" s="166">
        <v>1</v>
      </c>
      <c r="BI97" s="369" t="s">
        <v>40</v>
      </c>
      <c r="BJ97" s="166">
        <f t="shared" si="382"/>
        <v>0</v>
      </c>
      <c r="BK97" s="166">
        <f t="shared" si="383"/>
        <v>1</v>
      </c>
      <c r="BL97" s="166">
        <v>0</v>
      </c>
      <c r="BM97" s="166">
        <f t="shared" si="384"/>
        <v>0</v>
      </c>
      <c r="BN97" s="166" t="str">
        <f t="shared" si="385"/>
        <v>Trừ tiền</v>
      </c>
      <c r="BO97" s="410"/>
      <c r="BP97" s="166"/>
      <c r="BQ97" s="144"/>
      <c r="BR97" s="144"/>
      <c r="BS97" s="161">
        <f t="shared" si="386"/>
        <v>343269</v>
      </c>
      <c r="BT97" s="159">
        <v>0</v>
      </c>
      <c r="BU97" s="166">
        <f t="shared" si="387"/>
        <v>0</v>
      </c>
      <c r="BV97" s="166">
        <v>11000000</v>
      </c>
      <c r="BW97" s="166">
        <f t="shared" si="388"/>
        <v>11000000</v>
      </c>
      <c r="BX97" s="166">
        <f t="shared" si="389"/>
        <v>-11108231</v>
      </c>
      <c r="BY97" s="166"/>
      <c r="BZ97" s="166"/>
      <c r="CA97" s="171"/>
      <c r="CB97" s="166"/>
      <c r="CC97" s="166"/>
      <c r="CD97" s="166"/>
      <c r="CE97" s="413">
        <v>8500000</v>
      </c>
      <c r="CF97" s="413">
        <f>CE97*5%</f>
        <v>425000</v>
      </c>
      <c r="CG97" s="413">
        <v>0</v>
      </c>
      <c r="CH97" s="413">
        <v>0</v>
      </c>
      <c r="CI97" s="413"/>
      <c r="CJ97" s="369">
        <f t="shared" si="390"/>
        <v>425000</v>
      </c>
      <c r="CK97" s="369">
        <f t="shared" si="391"/>
        <v>8925000</v>
      </c>
      <c r="CL97" s="414"/>
      <c r="CM97" s="413">
        <f t="shared" si="392"/>
        <v>8500000</v>
      </c>
      <c r="CN97" s="413">
        <f t="shared" si="392"/>
        <v>425000</v>
      </c>
      <c r="CO97" s="369">
        <f t="shared" si="392"/>
        <v>0</v>
      </c>
      <c r="CP97" s="369">
        <f t="shared" si="392"/>
        <v>0</v>
      </c>
      <c r="CQ97" s="369">
        <f t="shared" si="392"/>
        <v>0</v>
      </c>
      <c r="CR97" s="369">
        <f t="shared" si="393"/>
        <v>425000</v>
      </c>
      <c r="CS97" s="369">
        <f t="shared" si="394"/>
        <v>8925000</v>
      </c>
      <c r="CT97" s="173" t="s">
        <v>1187</v>
      </c>
      <c r="CU97" s="173" t="s">
        <v>2229</v>
      </c>
      <c r="CV97" s="450" t="s">
        <v>1221</v>
      </c>
      <c r="CW97" s="173" t="s">
        <v>2249</v>
      </c>
    </row>
    <row r="98" spans="1:101" ht="34.35" customHeight="1">
      <c r="A98" s="155">
        <f>SUBTOTAL(3,$C$11:C98)</f>
        <v>73</v>
      </c>
      <c r="B98" s="143" t="s">
        <v>752</v>
      </c>
      <c r="C98" s="144" t="s">
        <v>753</v>
      </c>
      <c r="D98" s="156" t="s">
        <v>101</v>
      </c>
      <c r="E98" s="157" t="str">
        <f t="shared" si="354"/>
        <v>B3</v>
      </c>
      <c r="F98" s="158">
        <v>42110</v>
      </c>
      <c r="G98" s="159">
        <v>4300000</v>
      </c>
      <c r="H98" s="159"/>
      <c r="I98" s="160">
        <f t="shared" si="355"/>
        <v>4200000</v>
      </c>
      <c r="J98" s="160">
        <f t="shared" si="257"/>
        <v>850000</v>
      </c>
      <c r="K98" s="161">
        <f t="shared" si="356"/>
        <v>5050000</v>
      </c>
      <c r="L98" s="161">
        <f t="shared" si="357"/>
        <v>9350000</v>
      </c>
      <c r="M98" s="162">
        <f t="shared" si="358"/>
        <v>1</v>
      </c>
      <c r="N98" s="163">
        <f t="shared" si="359"/>
        <v>3640000</v>
      </c>
      <c r="O98" s="163">
        <v>0</v>
      </c>
      <c r="P98" s="406">
        <v>0</v>
      </c>
      <c r="Q98" s="406">
        <v>14</v>
      </c>
      <c r="R98" s="406">
        <v>0</v>
      </c>
      <c r="S98" s="406">
        <v>0</v>
      </c>
      <c r="T98" s="406"/>
      <c r="U98" s="406"/>
      <c r="V98" s="406"/>
      <c r="W98" s="406"/>
      <c r="X98" s="389"/>
      <c r="Y98" s="406"/>
      <c r="Z98" s="406"/>
      <c r="AA98" s="406"/>
      <c r="AB98" s="406"/>
      <c r="AC98" s="406"/>
      <c r="AD98" s="406">
        <v>0</v>
      </c>
      <c r="AE98" s="164">
        <f t="shared" si="360"/>
        <v>0</v>
      </c>
      <c r="AF98" s="166">
        <f t="shared" si="361"/>
        <v>0</v>
      </c>
      <c r="AG98" s="166">
        <f t="shared" si="362"/>
        <v>0</v>
      </c>
      <c r="AH98" s="166">
        <f t="shared" si="363"/>
        <v>0</v>
      </c>
      <c r="AI98" s="166">
        <f t="shared" si="364"/>
        <v>0</v>
      </c>
      <c r="AJ98" s="166">
        <f t="shared" si="365"/>
        <v>0</v>
      </c>
      <c r="AK98" s="166">
        <f t="shared" si="366"/>
        <v>0</v>
      </c>
      <c r="AL98" s="166">
        <f t="shared" si="367"/>
        <v>0</v>
      </c>
      <c r="AM98" s="166">
        <f t="shared" si="368"/>
        <v>0</v>
      </c>
      <c r="AN98" s="166">
        <f t="shared" si="369"/>
        <v>0</v>
      </c>
      <c r="AO98" s="167">
        <f t="shared" si="370"/>
        <v>0</v>
      </c>
      <c r="AP98" s="166">
        <v>0</v>
      </c>
      <c r="AQ98" s="166">
        <f t="shared" si="371"/>
        <v>0</v>
      </c>
      <c r="AR98" s="166">
        <v>1744000</v>
      </c>
      <c r="AS98" s="167"/>
      <c r="AT98" s="166"/>
      <c r="AU98" s="166"/>
      <c r="AV98" s="166">
        <f t="shared" si="372"/>
        <v>1744000</v>
      </c>
      <c r="AW98" s="166">
        <f t="shared" si="373"/>
        <v>344000</v>
      </c>
      <c r="AX98" s="166">
        <f t="shared" si="374"/>
        <v>64500</v>
      </c>
      <c r="AY98" s="166">
        <f t="shared" si="375"/>
        <v>43000</v>
      </c>
      <c r="AZ98" s="166">
        <f t="shared" si="376"/>
        <v>451500</v>
      </c>
      <c r="BA98" s="166">
        <f t="shared" si="377"/>
        <v>21500</v>
      </c>
      <c r="BB98" s="166">
        <f t="shared" si="378"/>
        <v>110000</v>
      </c>
      <c r="BC98" s="166"/>
      <c r="BD98" s="166">
        <v>0</v>
      </c>
      <c r="BE98" s="166">
        <f t="shared" si="379"/>
        <v>583000</v>
      </c>
      <c r="BF98" s="166">
        <f t="shared" si="380"/>
        <v>1161000</v>
      </c>
      <c r="BG98" s="166">
        <f t="shared" si="381"/>
        <v>0</v>
      </c>
      <c r="BH98" s="166">
        <v>1</v>
      </c>
      <c r="BI98" s="369" t="s">
        <v>40</v>
      </c>
      <c r="BJ98" s="166">
        <f t="shared" si="382"/>
        <v>0</v>
      </c>
      <c r="BK98" s="166">
        <f t="shared" si="383"/>
        <v>1</v>
      </c>
      <c r="BL98" s="166">
        <v>0</v>
      </c>
      <c r="BM98" s="166">
        <f t="shared" si="384"/>
        <v>0</v>
      </c>
      <c r="BN98" s="166" t="str">
        <f t="shared" si="385"/>
        <v>Trừ tiền</v>
      </c>
      <c r="BO98" s="410"/>
      <c r="BP98" s="166"/>
      <c r="BQ98" s="144"/>
      <c r="BR98" s="144"/>
      <c r="BS98" s="161">
        <f t="shared" si="386"/>
        <v>0</v>
      </c>
      <c r="BT98" s="159">
        <v>1</v>
      </c>
      <c r="BU98" s="166">
        <f t="shared" si="387"/>
        <v>4400000</v>
      </c>
      <c r="BV98" s="166">
        <v>11000000</v>
      </c>
      <c r="BW98" s="166">
        <f t="shared" si="388"/>
        <v>15400000</v>
      </c>
      <c r="BX98" s="166">
        <f t="shared" si="389"/>
        <v>-15851500</v>
      </c>
      <c r="BY98" s="166"/>
      <c r="BZ98" s="166"/>
      <c r="CA98" s="171"/>
      <c r="CB98" s="166"/>
      <c r="CC98" s="166"/>
      <c r="CD98" s="166"/>
      <c r="CE98" s="413">
        <v>8500000</v>
      </c>
      <c r="CF98" s="413">
        <f>CE98*10%</f>
        <v>850000</v>
      </c>
      <c r="CG98" s="413">
        <v>0</v>
      </c>
      <c r="CH98" s="413">
        <v>0</v>
      </c>
      <c r="CI98" s="413"/>
      <c r="CJ98" s="369">
        <f t="shared" si="390"/>
        <v>850000</v>
      </c>
      <c r="CK98" s="369">
        <f t="shared" si="391"/>
        <v>9350000</v>
      </c>
      <c r="CL98" s="414"/>
      <c r="CM98" s="413">
        <f t="shared" si="392"/>
        <v>8500000</v>
      </c>
      <c r="CN98" s="413">
        <f t="shared" si="392"/>
        <v>850000</v>
      </c>
      <c r="CO98" s="369">
        <f t="shared" si="392"/>
        <v>0</v>
      </c>
      <c r="CP98" s="369">
        <f t="shared" si="392"/>
        <v>0</v>
      </c>
      <c r="CQ98" s="369">
        <f t="shared" si="392"/>
        <v>0</v>
      </c>
      <c r="CR98" s="369">
        <f t="shared" si="393"/>
        <v>850000</v>
      </c>
      <c r="CS98" s="369">
        <f t="shared" si="394"/>
        <v>9350000</v>
      </c>
      <c r="CT98" s="173" t="s">
        <v>1187</v>
      </c>
      <c r="CU98" s="173" t="s">
        <v>2229</v>
      </c>
      <c r="CV98" s="450" t="s">
        <v>1222</v>
      </c>
      <c r="CW98" s="173" t="s">
        <v>2249</v>
      </c>
    </row>
    <row r="99" spans="1:101" ht="34.35" customHeight="1">
      <c r="A99" s="155">
        <f>SUBTOTAL(3,$C$11:C99)</f>
        <v>74</v>
      </c>
      <c r="B99" s="143" t="s">
        <v>754</v>
      </c>
      <c r="C99" s="144" t="s">
        <v>755</v>
      </c>
      <c r="D99" s="156" t="s">
        <v>101</v>
      </c>
      <c r="E99" s="157" t="str">
        <f t="shared" si="354"/>
        <v>B3</v>
      </c>
      <c r="F99" s="158">
        <v>42110</v>
      </c>
      <c r="G99" s="159">
        <v>4090000</v>
      </c>
      <c r="H99" s="159"/>
      <c r="I99" s="160">
        <f t="shared" si="355"/>
        <v>3410000</v>
      </c>
      <c r="J99" s="160">
        <f t="shared" si="257"/>
        <v>375000</v>
      </c>
      <c r="K99" s="161">
        <f t="shared" si="356"/>
        <v>3785000</v>
      </c>
      <c r="L99" s="161">
        <f t="shared" si="357"/>
        <v>7875000</v>
      </c>
      <c r="M99" s="162">
        <f t="shared" si="358"/>
        <v>1</v>
      </c>
      <c r="N99" s="163">
        <f t="shared" si="359"/>
        <v>3640000</v>
      </c>
      <c r="O99" s="163">
        <v>0</v>
      </c>
      <c r="P99" s="406">
        <v>3</v>
      </c>
      <c r="Q99" s="406">
        <v>8</v>
      </c>
      <c r="R99" s="406">
        <v>0</v>
      </c>
      <c r="S99" s="406">
        <v>0</v>
      </c>
      <c r="T99" s="406"/>
      <c r="U99" s="406"/>
      <c r="V99" s="406"/>
      <c r="W99" s="406"/>
      <c r="X99" s="389"/>
      <c r="Y99" s="406"/>
      <c r="Z99" s="406"/>
      <c r="AA99" s="406"/>
      <c r="AB99" s="406"/>
      <c r="AC99" s="406"/>
      <c r="AD99" s="406">
        <v>0</v>
      </c>
      <c r="AE99" s="164">
        <f t="shared" si="360"/>
        <v>0</v>
      </c>
      <c r="AF99" s="166">
        <f t="shared" si="361"/>
        <v>908654</v>
      </c>
      <c r="AG99" s="166">
        <f t="shared" si="362"/>
        <v>0</v>
      </c>
      <c r="AH99" s="166">
        <f t="shared" si="363"/>
        <v>0</v>
      </c>
      <c r="AI99" s="166">
        <f t="shared" si="364"/>
        <v>0</v>
      </c>
      <c r="AJ99" s="166">
        <f t="shared" si="365"/>
        <v>0</v>
      </c>
      <c r="AK99" s="166">
        <f t="shared" si="366"/>
        <v>0</v>
      </c>
      <c r="AL99" s="166">
        <f t="shared" si="367"/>
        <v>0</v>
      </c>
      <c r="AM99" s="166">
        <f t="shared" si="368"/>
        <v>0</v>
      </c>
      <c r="AN99" s="166">
        <f t="shared" si="369"/>
        <v>0</v>
      </c>
      <c r="AO99" s="167">
        <f t="shared" si="370"/>
        <v>0</v>
      </c>
      <c r="AP99" s="166">
        <v>0</v>
      </c>
      <c r="AQ99" s="166">
        <f t="shared" si="371"/>
        <v>908654</v>
      </c>
      <c r="AR99" s="166">
        <v>0</v>
      </c>
      <c r="AS99" s="167"/>
      <c r="AT99" s="166"/>
      <c r="AU99" s="166"/>
      <c r="AV99" s="166">
        <f t="shared" si="372"/>
        <v>908654</v>
      </c>
      <c r="AW99" s="166">
        <f t="shared" si="373"/>
        <v>327200</v>
      </c>
      <c r="AX99" s="166">
        <f t="shared" si="374"/>
        <v>61350</v>
      </c>
      <c r="AY99" s="166">
        <f t="shared" si="375"/>
        <v>40900</v>
      </c>
      <c r="AZ99" s="166">
        <f t="shared" si="376"/>
        <v>429450</v>
      </c>
      <c r="BA99" s="166">
        <f t="shared" si="377"/>
        <v>20450</v>
      </c>
      <c r="BB99" s="166">
        <f t="shared" si="378"/>
        <v>110000</v>
      </c>
      <c r="BC99" s="166"/>
      <c r="BD99" s="166">
        <v>0</v>
      </c>
      <c r="BE99" s="166">
        <f t="shared" si="379"/>
        <v>559900</v>
      </c>
      <c r="BF99" s="166">
        <f t="shared" si="380"/>
        <v>348754</v>
      </c>
      <c r="BG99" s="166">
        <f t="shared" si="381"/>
        <v>0</v>
      </c>
      <c r="BH99" s="166">
        <v>1</v>
      </c>
      <c r="BI99" s="369" t="s">
        <v>40</v>
      </c>
      <c r="BJ99" s="166">
        <f t="shared" si="382"/>
        <v>0</v>
      </c>
      <c r="BK99" s="166">
        <f t="shared" si="383"/>
        <v>1</v>
      </c>
      <c r="BL99" s="166">
        <v>0</v>
      </c>
      <c r="BM99" s="166">
        <f t="shared" si="384"/>
        <v>0</v>
      </c>
      <c r="BN99" s="166" t="str">
        <f t="shared" si="385"/>
        <v>Trừ tiền</v>
      </c>
      <c r="BO99" s="410"/>
      <c r="BP99" s="166"/>
      <c r="BQ99" s="144"/>
      <c r="BR99" s="144"/>
      <c r="BS99" s="161">
        <f t="shared" si="386"/>
        <v>908654</v>
      </c>
      <c r="BT99" s="159">
        <v>1</v>
      </c>
      <c r="BU99" s="166">
        <f t="shared" si="387"/>
        <v>4400000</v>
      </c>
      <c r="BV99" s="166">
        <v>11000000</v>
      </c>
      <c r="BW99" s="166">
        <f t="shared" si="388"/>
        <v>15400000</v>
      </c>
      <c r="BX99" s="166">
        <f t="shared" si="389"/>
        <v>-14920796</v>
      </c>
      <c r="BY99" s="166"/>
      <c r="BZ99" s="166"/>
      <c r="CA99" s="171"/>
      <c r="CB99" s="166"/>
      <c r="CC99" s="166"/>
      <c r="CD99" s="166"/>
      <c r="CE99" s="413">
        <v>7500000</v>
      </c>
      <c r="CF99" s="413">
        <f t="shared" ref="CF99:CF103" si="395">CE99*5%</f>
        <v>375000</v>
      </c>
      <c r="CG99" s="413">
        <v>0</v>
      </c>
      <c r="CH99" s="413">
        <v>0</v>
      </c>
      <c r="CI99" s="413"/>
      <c r="CJ99" s="369">
        <f t="shared" si="390"/>
        <v>375000</v>
      </c>
      <c r="CK99" s="369">
        <f t="shared" si="391"/>
        <v>7875000</v>
      </c>
      <c r="CL99" s="414"/>
      <c r="CM99" s="413">
        <f t="shared" si="392"/>
        <v>7500000</v>
      </c>
      <c r="CN99" s="413">
        <f t="shared" si="392"/>
        <v>375000</v>
      </c>
      <c r="CO99" s="369">
        <f t="shared" si="392"/>
        <v>0</v>
      </c>
      <c r="CP99" s="369">
        <f t="shared" si="392"/>
        <v>0</v>
      </c>
      <c r="CQ99" s="369">
        <f t="shared" si="392"/>
        <v>0</v>
      </c>
      <c r="CR99" s="369">
        <f t="shared" si="393"/>
        <v>375000</v>
      </c>
      <c r="CS99" s="369">
        <f t="shared" si="394"/>
        <v>7875000</v>
      </c>
      <c r="CT99" s="173" t="s">
        <v>1187</v>
      </c>
      <c r="CU99" s="173" t="s">
        <v>2229</v>
      </c>
      <c r="CV99" s="450" t="s">
        <v>1223</v>
      </c>
      <c r="CW99" s="173" t="s">
        <v>2249</v>
      </c>
    </row>
    <row r="100" spans="1:101" ht="34.35" customHeight="1">
      <c r="A100" s="155">
        <f>SUBTOTAL(3,$C$11:C100)</f>
        <v>75</v>
      </c>
      <c r="B100" s="143" t="s">
        <v>756</v>
      </c>
      <c r="C100" s="144" t="s">
        <v>757</v>
      </c>
      <c r="D100" s="156" t="s">
        <v>101</v>
      </c>
      <c r="E100" s="157" t="str">
        <f t="shared" si="354"/>
        <v>B3</v>
      </c>
      <c r="F100" s="158">
        <v>42110</v>
      </c>
      <c r="G100" s="159">
        <v>4300000</v>
      </c>
      <c r="H100" s="159"/>
      <c r="I100" s="160">
        <f t="shared" si="355"/>
        <v>4200000</v>
      </c>
      <c r="J100" s="160">
        <f t="shared" si="257"/>
        <v>425000</v>
      </c>
      <c r="K100" s="161">
        <f t="shared" si="356"/>
        <v>4625000</v>
      </c>
      <c r="L100" s="161">
        <f t="shared" si="357"/>
        <v>8925000</v>
      </c>
      <c r="M100" s="162">
        <f t="shared" si="358"/>
        <v>1</v>
      </c>
      <c r="N100" s="163">
        <f t="shared" si="359"/>
        <v>3640000</v>
      </c>
      <c r="O100" s="163">
        <v>0</v>
      </c>
      <c r="P100" s="406">
        <v>0</v>
      </c>
      <c r="Q100" s="406">
        <v>14</v>
      </c>
      <c r="R100" s="406">
        <v>0</v>
      </c>
      <c r="S100" s="406">
        <v>0</v>
      </c>
      <c r="T100" s="406"/>
      <c r="U100" s="406"/>
      <c r="V100" s="406"/>
      <c r="W100" s="406"/>
      <c r="X100" s="389"/>
      <c r="Y100" s="406"/>
      <c r="Z100" s="406"/>
      <c r="AA100" s="406"/>
      <c r="AB100" s="406"/>
      <c r="AC100" s="406"/>
      <c r="AD100" s="406">
        <v>0</v>
      </c>
      <c r="AE100" s="164">
        <f t="shared" si="360"/>
        <v>0</v>
      </c>
      <c r="AF100" s="166">
        <f t="shared" si="361"/>
        <v>0</v>
      </c>
      <c r="AG100" s="166">
        <f t="shared" si="362"/>
        <v>0</v>
      </c>
      <c r="AH100" s="166">
        <f t="shared" si="363"/>
        <v>0</v>
      </c>
      <c r="AI100" s="166">
        <f t="shared" si="364"/>
        <v>0</v>
      </c>
      <c r="AJ100" s="166">
        <f t="shared" si="365"/>
        <v>0</v>
      </c>
      <c r="AK100" s="166">
        <f t="shared" si="366"/>
        <v>0</v>
      </c>
      <c r="AL100" s="166">
        <f t="shared" si="367"/>
        <v>0</v>
      </c>
      <c r="AM100" s="166">
        <f t="shared" si="368"/>
        <v>0</v>
      </c>
      <c r="AN100" s="166">
        <f t="shared" si="369"/>
        <v>0</v>
      </c>
      <c r="AO100" s="167">
        <f t="shared" si="370"/>
        <v>0</v>
      </c>
      <c r="AP100" s="166">
        <v>0</v>
      </c>
      <c r="AQ100" s="166">
        <f t="shared" si="371"/>
        <v>0</v>
      </c>
      <c r="AR100" s="166">
        <v>980000</v>
      </c>
      <c r="AS100" s="167"/>
      <c r="AT100" s="166"/>
      <c r="AU100" s="166"/>
      <c r="AV100" s="166">
        <f t="shared" si="372"/>
        <v>980000</v>
      </c>
      <c r="AW100" s="166">
        <f t="shared" si="373"/>
        <v>344000</v>
      </c>
      <c r="AX100" s="166">
        <f t="shared" si="374"/>
        <v>64500</v>
      </c>
      <c r="AY100" s="166">
        <f t="shared" si="375"/>
        <v>43000</v>
      </c>
      <c r="AZ100" s="166">
        <f t="shared" si="376"/>
        <v>451500</v>
      </c>
      <c r="BA100" s="166">
        <f t="shared" si="377"/>
        <v>21500</v>
      </c>
      <c r="BB100" s="166">
        <f t="shared" si="378"/>
        <v>110000</v>
      </c>
      <c r="BC100" s="166"/>
      <c r="BD100" s="166">
        <v>0</v>
      </c>
      <c r="BE100" s="166">
        <f t="shared" si="379"/>
        <v>583000</v>
      </c>
      <c r="BF100" s="166">
        <f t="shared" si="380"/>
        <v>397000</v>
      </c>
      <c r="BG100" s="166">
        <f t="shared" si="381"/>
        <v>0</v>
      </c>
      <c r="BH100" s="166">
        <v>1</v>
      </c>
      <c r="BI100" s="369" t="s">
        <v>40</v>
      </c>
      <c r="BJ100" s="166">
        <f t="shared" si="382"/>
        <v>0</v>
      </c>
      <c r="BK100" s="166">
        <f t="shared" si="383"/>
        <v>1</v>
      </c>
      <c r="BL100" s="166">
        <v>0</v>
      </c>
      <c r="BM100" s="166">
        <f t="shared" si="384"/>
        <v>0</v>
      </c>
      <c r="BN100" s="166" t="str">
        <f t="shared" si="385"/>
        <v>Trừ tiền</v>
      </c>
      <c r="BO100" s="410"/>
      <c r="BP100" s="166"/>
      <c r="BQ100" s="144"/>
      <c r="BR100" s="144"/>
      <c r="BS100" s="161">
        <f t="shared" si="386"/>
        <v>0</v>
      </c>
      <c r="BT100" s="159">
        <v>1</v>
      </c>
      <c r="BU100" s="166">
        <f t="shared" si="387"/>
        <v>4400000</v>
      </c>
      <c r="BV100" s="166">
        <v>11000000</v>
      </c>
      <c r="BW100" s="166">
        <f t="shared" si="388"/>
        <v>15400000</v>
      </c>
      <c r="BX100" s="166">
        <f t="shared" si="389"/>
        <v>-15851500</v>
      </c>
      <c r="BY100" s="166"/>
      <c r="BZ100" s="166"/>
      <c r="CA100" s="171"/>
      <c r="CB100" s="166"/>
      <c r="CC100" s="166"/>
      <c r="CD100" s="166"/>
      <c r="CE100" s="413">
        <v>8500000</v>
      </c>
      <c r="CF100" s="413">
        <f t="shared" si="395"/>
        <v>425000</v>
      </c>
      <c r="CG100" s="413">
        <v>0</v>
      </c>
      <c r="CH100" s="413">
        <v>0</v>
      </c>
      <c r="CI100" s="413"/>
      <c r="CJ100" s="369">
        <f t="shared" si="390"/>
        <v>425000</v>
      </c>
      <c r="CK100" s="369">
        <f t="shared" si="391"/>
        <v>8925000</v>
      </c>
      <c r="CL100" s="414"/>
      <c r="CM100" s="413">
        <f t="shared" si="392"/>
        <v>8500000</v>
      </c>
      <c r="CN100" s="413">
        <f t="shared" si="392"/>
        <v>425000</v>
      </c>
      <c r="CO100" s="369">
        <f t="shared" si="392"/>
        <v>0</v>
      </c>
      <c r="CP100" s="369">
        <f t="shared" si="392"/>
        <v>0</v>
      </c>
      <c r="CQ100" s="369">
        <f t="shared" si="392"/>
        <v>0</v>
      </c>
      <c r="CR100" s="369">
        <f t="shared" si="393"/>
        <v>425000</v>
      </c>
      <c r="CS100" s="369">
        <f t="shared" si="394"/>
        <v>8925000</v>
      </c>
      <c r="CT100" s="173" t="s">
        <v>1187</v>
      </c>
      <c r="CU100" s="173" t="s">
        <v>2229</v>
      </c>
      <c r="CV100" s="450" t="s">
        <v>1224</v>
      </c>
      <c r="CW100" s="173" t="s">
        <v>2249</v>
      </c>
    </row>
    <row r="101" spans="1:101" ht="34.35" customHeight="1">
      <c r="A101" s="155">
        <f>SUBTOTAL(3,$C$11:C101)</f>
        <v>76</v>
      </c>
      <c r="B101" s="143" t="s">
        <v>758</v>
      </c>
      <c r="C101" s="144" t="s">
        <v>759</v>
      </c>
      <c r="D101" s="156" t="s">
        <v>101</v>
      </c>
      <c r="E101" s="157" t="str">
        <f t="shared" si="354"/>
        <v>B3</v>
      </c>
      <c r="F101" s="158">
        <v>42110</v>
      </c>
      <c r="G101" s="159">
        <v>4300000</v>
      </c>
      <c r="H101" s="159"/>
      <c r="I101" s="160">
        <f t="shared" si="355"/>
        <v>4200000</v>
      </c>
      <c r="J101" s="160">
        <f t="shared" si="257"/>
        <v>850000</v>
      </c>
      <c r="K101" s="161">
        <f t="shared" si="356"/>
        <v>5050000</v>
      </c>
      <c r="L101" s="161">
        <f t="shared" si="357"/>
        <v>9350000</v>
      </c>
      <c r="M101" s="162">
        <f t="shared" si="358"/>
        <v>1</v>
      </c>
      <c r="N101" s="163">
        <f t="shared" si="359"/>
        <v>3640000</v>
      </c>
      <c r="O101" s="163">
        <v>0</v>
      </c>
      <c r="P101" s="406">
        <v>0</v>
      </c>
      <c r="Q101" s="406">
        <v>11</v>
      </c>
      <c r="R101" s="406">
        <v>0</v>
      </c>
      <c r="S101" s="406">
        <v>0</v>
      </c>
      <c r="T101" s="406"/>
      <c r="U101" s="406"/>
      <c r="V101" s="406"/>
      <c r="W101" s="406"/>
      <c r="X101" s="389"/>
      <c r="Y101" s="406"/>
      <c r="Z101" s="406"/>
      <c r="AA101" s="406"/>
      <c r="AB101" s="406"/>
      <c r="AC101" s="406"/>
      <c r="AD101" s="406">
        <v>0</v>
      </c>
      <c r="AE101" s="164">
        <f t="shared" si="360"/>
        <v>0</v>
      </c>
      <c r="AF101" s="166">
        <f t="shared" si="361"/>
        <v>0</v>
      </c>
      <c r="AG101" s="166">
        <f t="shared" si="362"/>
        <v>0</v>
      </c>
      <c r="AH101" s="166">
        <f t="shared" si="363"/>
        <v>0</v>
      </c>
      <c r="AI101" s="166">
        <f t="shared" si="364"/>
        <v>0</v>
      </c>
      <c r="AJ101" s="166">
        <f t="shared" si="365"/>
        <v>0</v>
      </c>
      <c r="AK101" s="166">
        <f t="shared" si="366"/>
        <v>0</v>
      </c>
      <c r="AL101" s="166">
        <f t="shared" si="367"/>
        <v>0</v>
      </c>
      <c r="AM101" s="166">
        <f t="shared" si="368"/>
        <v>0</v>
      </c>
      <c r="AN101" s="166">
        <f t="shared" si="369"/>
        <v>0</v>
      </c>
      <c r="AO101" s="167">
        <f t="shared" si="370"/>
        <v>0</v>
      </c>
      <c r="AP101" s="166">
        <v>0</v>
      </c>
      <c r="AQ101" s="166">
        <f t="shared" si="371"/>
        <v>0</v>
      </c>
      <c r="AR101" s="166">
        <v>290000</v>
      </c>
      <c r="AS101" s="167"/>
      <c r="AT101" s="166"/>
      <c r="AU101" s="166"/>
      <c r="AV101" s="166">
        <f t="shared" si="372"/>
        <v>290000</v>
      </c>
      <c r="AW101" s="166">
        <f t="shared" si="373"/>
        <v>344000</v>
      </c>
      <c r="AX101" s="166">
        <f t="shared" si="374"/>
        <v>64500</v>
      </c>
      <c r="AY101" s="166">
        <f t="shared" si="375"/>
        <v>43000</v>
      </c>
      <c r="AZ101" s="166">
        <f t="shared" si="376"/>
        <v>451500</v>
      </c>
      <c r="BA101" s="166">
        <f t="shared" si="377"/>
        <v>21500</v>
      </c>
      <c r="BB101" s="166">
        <f t="shared" si="378"/>
        <v>110000</v>
      </c>
      <c r="BC101" s="166"/>
      <c r="BD101" s="166">
        <v>0</v>
      </c>
      <c r="BE101" s="166">
        <f t="shared" si="379"/>
        <v>583000</v>
      </c>
      <c r="BF101" s="166">
        <f t="shared" si="380"/>
        <v>0</v>
      </c>
      <c r="BG101" s="166">
        <f t="shared" si="381"/>
        <v>293000</v>
      </c>
      <c r="BH101" s="166">
        <v>1</v>
      </c>
      <c r="BI101" s="369" t="s">
        <v>40</v>
      </c>
      <c r="BJ101" s="166">
        <f t="shared" si="382"/>
        <v>0</v>
      </c>
      <c r="BK101" s="166">
        <f t="shared" si="383"/>
        <v>1</v>
      </c>
      <c r="BL101" s="166">
        <v>0</v>
      </c>
      <c r="BM101" s="166">
        <f t="shared" si="384"/>
        <v>0</v>
      </c>
      <c r="BN101" s="166" t="str">
        <f t="shared" si="385"/>
        <v>Trừ tiền</v>
      </c>
      <c r="BO101" s="410"/>
      <c r="BP101" s="166"/>
      <c r="BQ101" s="144"/>
      <c r="BR101" s="144"/>
      <c r="BS101" s="161">
        <f t="shared" si="386"/>
        <v>0</v>
      </c>
      <c r="BT101" s="159">
        <v>2</v>
      </c>
      <c r="BU101" s="166">
        <f t="shared" si="387"/>
        <v>8800000</v>
      </c>
      <c r="BV101" s="166">
        <v>11000000</v>
      </c>
      <c r="BW101" s="166">
        <f t="shared" si="388"/>
        <v>19800000</v>
      </c>
      <c r="BX101" s="166">
        <f t="shared" si="389"/>
        <v>-20251500</v>
      </c>
      <c r="BY101" s="166"/>
      <c r="BZ101" s="166"/>
      <c r="CA101" s="171"/>
      <c r="CB101" s="166"/>
      <c r="CC101" s="166"/>
      <c r="CD101" s="166"/>
      <c r="CE101" s="413">
        <v>8500000</v>
      </c>
      <c r="CF101" s="413">
        <f t="shared" ref="CF101:CF102" si="396">CE101*10%</f>
        <v>850000</v>
      </c>
      <c r="CG101" s="413">
        <v>0</v>
      </c>
      <c r="CH101" s="413">
        <v>0</v>
      </c>
      <c r="CI101" s="413"/>
      <c r="CJ101" s="369">
        <f t="shared" si="390"/>
        <v>850000</v>
      </c>
      <c r="CK101" s="369">
        <f t="shared" si="391"/>
        <v>9350000</v>
      </c>
      <c r="CL101" s="414"/>
      <c r="CM101" s="413">
        <f t="shared" si="392"/>
        <v>8500000</v>
      </c>
      <c r="CN101" s="413">
        <f t="shared" si="392"/>
        <v>850000</v>
      </c>
      <c r="CO101" s="369">
        <f t="shared" si="392"/>
        <v>0</v>
      </c>
      <c r="CP101" s="369">
        <f t="shared" si="392"/>
        <v>0</v>
      </c>
      <c r="CQ101" s="369">
        <f t="shared" si="392"/>
        <v>0</v>
      </c>
      <c r="CR101" s="369">
        <f t="shared" si="393"/>
        <v>850000</v>
      </c>
      <c r="CS101" s="369">
        <f t="shared" si="394"/>
        <v>9350000</v>
      </c>
      <c r="CT101" s="173" t="s">
        <v>1187</v>
      </c>
      <c r="CU101" s="173" t="s">
        <v>2229</v>
      </c>
      <c r="CV101" s="450" t="s">
        <v>1225</v>
      </c>
      <c r="CW101" s="173" t="s">
        <v>2249</v>
      </c>
    </row>
    <row r="102" spans="1:101" ht="34.35" customHeight="1">
      <c r="A102" s="155">
        <f>SUBTOTAL(3,$C$11:C102)</f>
        <v>77</v>
      </c>
      <c r="B102" s="143" t="s">
        <v>760</v>
      </c>
      <c r="C102" s="144" t="s">
        <v>761</v>
      </c>
      <c r="D102" s="156" t="s">
        <v>101</v>
      </c>
      <c r="E102" s="157" t="str">
        <f t="shared" si="354"/>
        <v>B3</v>
      </c>
      <c r="F102" s="158">
        <v>42110</v>
      </c>
      <c r="G102" s="159">
        <v>4300000</v>
      </c>
      <c r="H102" s="159"/>
      <c r="I102" s="160">
        <f t="shared" si="355"/>
        <v>3200000</v>
      </c>
      <c r="J102" s="160">
        <f t="shared" si="257"/>
        <v>750000</v>
      </c>
      <c r="K102" s="161">
        <f t="shared" si="356"/>
        <v>3950000</v>
      </c>
      <c r="L102" s="161">
        <f t="shared" si="357"/>
        <v>8250000</v>
      </c>
      <c r="M102" s="162">
        <f t="shared" si="358"/>
        <v>1</v>
      </c>
      <c r="N102" s="163">
        <f t="shared" si="359"/>
        <v>3640000</v>
      </c>
      <c r="O102" s="163">
        <v>0</v>
      </c>
      <c r="P102" s="406">
        <v>2</v>
      </c>
      <c r="Q102" s="406">
        <v>12</v>
      </c>
      <c r="R102" s="406">
        <v>0</v>
      </c>
      <c r="S102" s="406">
        <v>0</v>
      </c>
      <c r="T102" s="406"/>
      <c r="U102" s="406"/>
      <c r="V102" s="406"/>
      <c r="W102" s="406"/>
      <c r="X102" s="389"/>
      <c r="Y102" s="406"/>
      <c r="Z102" s="406"/>
      <c r="AA102" s="406"/>
      <c r="AB102" s="406"/>
      <c r="AC102" s="406"/>
      <c r="AD102" s="406">
        <v>0</v>
      </c>
      <c r="AE102" s="164">
        <f t="shared" si="360"/>
        <v>0</v>
      </c>
      <c r="AF102" s="166">
        <f t="shared" si="361"/>
        <v>634615</v>
      </c>
      <c r="AG102" s="166">
        <f t="shared" si="362"/>
        <v>0</v>
      </c>
      <c r="AH102" s="166">
        <f t="shared" si="363"/>
        <v>0</v>
      </c>
      <c r="AI102" s="166">
        <f t="shared" si="364"/>
        <v>0</v>
      </c>
      <c r="AJ102" s="166">
        <f t="shared" si="365"/>
        <v>0</v>
      </c>
      <c r="AK102" s="166">
        <f t="shared" si="366"/>
        <v>0</v>
      </c>
      <c r="AL102" s="166">
        <f t="shared" si="367"/>
        <v>0</v>
      </c>
      <c r="AM102" s="166">
        <f t="shared" si="368"/>
        <v>0</v>
      </c>
      <c r="AN102" s="166">
        <f t="shared" si="369"/>
        <v>0</v>
      </c>
      <c r="AO102" s="167">
        <f t="shared" si="370"/>
        <v>0</v>
      </c>
      <c r="AP102" s="166">
        <v>0</v>
      </c>
      <c r="AQ102" s="166">
        <f t="shared" si="371"/>
        <v>634615</v>
      </c>
      <c r="AR102" s="166">
        <v>888000</v>
      </c>
      <c r="AS102" s="167"/>
      <c r="AT102" s="166"/>
      <c r="AU102" s="166"/>
      <c r="AV102" s="166">
        <f t="shared" si="372"/>
        <v>1522615</v>
      </c>
      <c r="AW102" s="166">
        <f t="shared" si="373"/>
        <v>344000</v>
      </c>
      <c r="AX102" s="166">
        <f t="shared" si="374"/>
        <v>64500</v>
      </c>
      <c r="AY102" s="166">
        <f t="shared" si="375"/>
        <v>43000</v>
      </c>
      <c r="AZ102" s="166">
        <f t="shared" si="376"/>
        <v>451500</v>
      </c>
      <c r="BA102" s="166">
        <f t="shared" si="377"/>
        <v>21500</v>
      </c>
      <c r="BB102" s="166">
        <f t="shared" si="378"/>
        <v>110000</v>
      </c>
      <c r="BC102" s="166"/>
      <c r="BD102" s="166">
        <v>0</v>
      </c>
      <c r="BE102" s="166">
        <f t="shared" si="379"/>
        <v>583000</v>
      </c>
      <c r="BF102" s="166">
        <f t="shared" si="380"/>
        <v>939615</v>
      </c>
      <c r="BG102" s="166">
        <f t="shared" si="381"/>
        <v>0</v>
      </c>
      <c r="BH102" s="166">
        <v>1</v>
      </c>
      <c r="BI102" s="369" t="s">
        <v>40</v>
      </c>
      <c r="BJ102" s="166">
        <f t="shared" si="382"/>
        <v>0</v>
      </c>
      <c r="BK102" s="166">
        <f t="shared" si="383"/>
        <v>1</v>
      </c>
      <c r="BL102" s="166">
        <v>0</v>
      </c>
      <c r="BM102" s="166">
        <f t="shared" si="384"/>
        <v>0</v>
      </c>
      <c r="BN102" s="166" t="str">
        <f t="shared" si="385"/>
        <v>Trừ tiền</v>
      </c>
      <c r="BO102" s="410"/>
      <c r="BP102" s="166"/>
      <c r="BQ102" s="144"/>
      <c r="BR102" s="144"/>
      <c r="BS102" s="161">
        <f t="shared" si="386"/>
        <v>634615</v>
      </c>
      <c r="BT102" s="159">
        <v>0</v>
      </c>
      <c r="BU102" s="166">
        <f t="shared" si="387"/>
        <v>0</v>
      </c>
      <c r="BV102" s="166">
        <v>11000000</v>
      </c>
      <c r="BW102" s="166">
        <f t="shared" si="388"/>
        <v>11000000</v>
      </c>
      <c r="BX102" s="166">
        <f t="shared" si="389"/>
        <v>-10816885</v>
      </c>
      <c r="BY102" s="166"/>
      <c r="BZ102" s="166"/>
      <c r="CA102" s="171"/>
      <c r="CB102" s="166"/>
      <c r="CC102" s="166"/>
      <c r="CD102" s="166"/>
      <c r="CE102" s="413">
        <v>7500000</v>
      </c>
      <c r="CF102" s="413">
        <f t="shared" si="396"/>
        <v>750000</v>
      </c>
      <c r="CG102" s="413">
        <v>0</v>
      </c>
      <c r="CH102" s="413">
        <v>0</v>
      </c>
      <c r="CI102" s="413"/>
      <c r="CJ102" s="369">
        <f t="shared" si="390"/>
        <v>750000</v>
      </c>
      <c r="CK102" s="369">
        <f t="shared" si="391"/>
        <v>8250000</v>
      </c>
      <c r="CL102" s="414"/>
      <c r="CM102" s="413">
        <f t="shared" si="392"/>
        <v>7500000</v>
      </c>
      <c r="CN102" s="413">
        <f t="shared" si="392"/>
        <v>750000</v>
      </c>
      <c r="CO102" s="369">
        <f t="shared" si="392"/>
        <v>0</v>
      </c>
      <c r="CP102" s="369">
        <f t="shared" si="392"/>
        <v>0</v>
      </c>
      <c r="CQ102" s="369">
        <f t="shared" si="392"/>
        <v>0</v>
      </c>
      <c r="CR102" s="369">
        <f t="shared" si="393"/>
        <v>750000</v>
      </c>
      <c r="CS102" s="369">
        <f t="shared" si="394"/>
        <v>8250000</v>
      </c>
      <c r="CT102" s="173" t="s">
        <v>1187</v>
      </c>
      <c r="CU102" s="173" t="s">
        <v>2229</v>
      </c>
      <c r="CV102" s="450" t="s">
        <v>1226</v>
      </c>
      <c r="CW102" s="173" t="s">
        <v>2249</v>
      </c>
    </row>
    <row r="103" spans="1:101" ht="34.35" customHeight="1">
      <c r="A103" s="155">
        <f>SUBTOTAL(3,$C$11:C103)</f>
        <v>78</v>
      </c>
      <c r="B103" s="143" t="s">
        <v>762</v>
      </c>
      <c r="C103" s="144" t="s">
        <v>763</v>
      </c>
      <c r="D103" s="156" t="s">
        <v>101</v>
      </c>
      <c r="E103" s="157" t="str">
        <f t="shared" si="354"/>
        <v>B3</v>
      </c>
      <c r="F103" s="158">
        <v>42110</v>
      </c>
      <c r="G103" s="159">
        <v>4090000</v>
      </c>
      <c r="H103" s="159"/>
      <c r="I103" s="160">
        <f t="shared" si="355"/>
        <v>3410000</v>
      </c>
      <c r="J103" s="160">
        <f t="shared" si="257"/>
        <v>375000</v>
      </c>
      <c r="K103" s="161">
        <f t="shared" si="356"/>
        <v>3785000</v>
      </c>
      <c r="L103" s="161">
        <f t="shared" si="357"/>
        <v>7875000</v>
      </c>
      <c r="M103" s="162">
        <f t="shared" si="358"/>
        <v>1</v>
      </c>
      <c r="N103" s="163">
        <f t="shared" si="359"/>
        <v>3640000</v>
      </c>
      <c r="O103" s="163">
        <v>0</v>
      </c>
      <c r="P103" s="406">
        <v>0</v>
      </c>
      <c r="Q103" s="406">
        <v>14</v>
      </c>
      <c r="R103" s="406">
        <v>0</v>
      </c>
      <c r="S103" s="406">
        <v>0</v>
      </c>
      <c r="T103" s="406"/>
      <c r="U103" s="406"/>
      <c r="V103" s="406"/>
      <c r="W103" s="406"/>
      <c r="X103" s="389"/>
      <c r="Y103" s="406"/>
      <c r="Z103" s="406"/>
      <c r="AA103" s="406"/>
      <c r="AB103" s="406"/>
      <c r="AC103" s="406"/>
      <c r="AD103" s="406">
        <v>0</v>
      </c>
      <c r="AE103" s="164">
        <f t="shared" si="360"/>
        <v>0</v>
      </c>
      <c r="AF103" s="166">
        <f t="shared" si="361"/>
        <v>0</v>
      </c>
      <c r="AG103" s="166">
        <f t="shared" si="362"/>
        <v>0</v>
      </c>
      <c r="AH103" s="166">
        <f t="shared" si="363"/>
        <v>0</v>
      </c>
      <c r="AI103" s="166">
        <f t="shared" si="364"/>
        <v>0</v>
      </c>
      <c r="AJ103" s="166">
        <f t="shared" si="365"/>
        <v>0</v>
      </c>
      <c r="AK103" s="166">
        <f t="shared" si="366"/>
        <v>0</v>
      </c>
      <c r="AL103" s="166">
        <f t="shared" si="367"/>
        <v>0</v>
      </c>
      <c r="AM103" s="166">
        <f t="shared" si="368"/>
        <v>0</v>
      </c>
      <c r="AN103" s="166">
        <f t="shared" si="369"/>
        <v>0</v>
      </c>
      <c r="AO103" s="167">
        <f t="shared" si="370"/>
        <v>0</v>
      </c>
      <c r="AP103" s="166">
        <v>0</v>
      </c>
      <c r="AQ103" s="166">
        <f t="shared" si="371"/>
        <v>0</v>
      </c>
      <c r="AR103" s="166">
        <v>1148000</v>
      </c>
      <c r="AS103" s="167"/>
      <c r="AT103" s="166"/>
      <c r="AU103" s="166"/>
      <c r="AV103" s="166">
        <f t="shared" si="372"/>
        <v>1148000</v>
      </c>
      <c r="AW103" s="166">
        <f t="shared" si="373"/>
        <v>327200</v>
      </c>
      <c r="AX103" s="166">
        <f t="shared" si="374"/>
        <v>61350</v>
      </c>
      <c r="AY103" s="166">
        <f t="shared" si="375"/>
        <v>40900</v>
      </c>
      <c r="AZ103" s="166">
        <f t="shared" si="376"/>
        <v>429450</v>
      </c>
      <c r="BA103" s="166">
        <f t="shared" si="377"/>
        <v>20450</v>
      </c>
      <c r="BB103" s="166">
        <f t="shared" si="378"/>
        <v>110000</v>
      </c>
      <c r="BC103" s="166"/>
      <c r="BD103" s="166">
        <v>0</v>
      </c>
      <c r="BE103" s="166">
        <f t="shared" si="379"/>
        <v>559900</v>
      </c>
      <c r="BF103" s="166">
        <f t="shared" si="380"/>
        <v>588100</v>
      </c>
      <c r="BG103" s="166">
        <f t="shared" si="381"/>
        <v>0</v>
      </c>
      <c r="BH103" s="166">
        <v>1</v>
      </c>
      <c r="BI103" s="369" t="s">
        <v>40</v>
      </c>
      <c r="BJ103" s="166">
        <f t="shared" si="382"/>
        <v>0</v>
      </c>
      <c r="BK103" s="166">
        <f t="shared" si="383"/>
        <v>1</v>
      </c>
      <c r="BL103" s="166">
        <v>0</v>
      </c>
      <c r="BM103" s="166">
        <f t="shared" si="384"/>
        <v>0</v>
      </c>
      <c r="BN103" s="166" t="str">
        <f t="shared" si="385"/>
        <v>Trừ tiền</v>
      </c>
      <c r="BO103" s="410"/>
      <c r="BP103" s="166"/>
      <c r="BQ103" s="144"/>
      <c r="BR103" s="144"/>
      <c r="BS103" s="161">
        <f t="shared" si="386"/>
        <v>0</v>
      </c>
      <c r="BT103" s="159">
        <v>2</v>
      </c>
      <c r="BU103" s="166">
        <f t="shared" si="387"/>
        <v>8800000</v>
      </c>
      <c r="BV103" s="166">
        <v>11000000</v>
      </c>
      <c r="BW103" s="166">
        <f t="shared" si="388"/>
        <v>19800000</v>
      </c>
      <c r="BX103" s="166">
        <f t="shared" si="389"/>
        <v>-20229450</v>
      </c>
      <c r="BY103" s="166"/>
      <c r="BZ103" s="166"/>
      <c r="CA103" s="171"/>
      <c r="CB103" s="166"/>
      <c r="CC103" s="166"/>
      <c r="CD103" s="166"/>
      <c r="CE103" s="413">
        <v>7500000</v>
      </c>
      <c r="CF103" s="413">
        <f t="shared" si="395"/>
        <v>375000</v>
      </c>
      <c r="CG103" s="413">
        <v>0</v>
      </c>
      <c r="CH103" s="413">
        <v>0</v>
      </c>
      <c r="CI103" s="413"/>
      <c r="CJ103" s="369">
        <f t="shared" si="390"/>
        <v>375000</v>
      </c>
      <c r="CK103" s="369">
        <f t="shared" si="391"/>
        <v>7875000</v>
      </c>
      <c r="CL103" s="414"/>
      <c r="CM103" s="413">
        <f t="shared" si="392"/>
        <v>7500000</v>
      </c>
      <c r="CN103" s="413">
        <f t="shared" si="392"/>
        <v>375000</v>
      </c>
      <c r="CO103" s="369">
        <f t="shared" si="392"/>
        <v>0</v>
      </c>
      <c r="CP103" s="369">
        <f t="shared" si="392"/>
        <v>0</v>
      </c>
      <c r="CQ103" s="369">
        <f t="shared" si="392"/>
        <v>0</v>
      </c>
      <c r="CR103" s="369">
        <f t="shared" si="393"/>
        <v>375000</v>
      </c>
      <c r="CS103" s="369">
        <f t="shared" si="394"/>
        <v>7875000</v>
      </c>
      <c r="CT103" s="173" t="s">
        <v>1187</v>
      </c>
      <c r="CU103" s="173" t="s">
        <v>2229</v>
      </c>
      <c r="CV103" s="450" t="s">
        <v>1227</v>
      </c>
      <c r="CW103" s="173" t="s">
        <v>2249</v>
      </c>
    </row>
    <row r="104" spans="1:101" ht="34.35" customHeight="1">
      <c r="A104" s="155">
        <f>SUBTOTAL(3,$C$11:C104)</f>
        <v>79</v>
      </c>
      <c r="B104" s="143" t="s">
        <v>663</v>
      </c>
      <c r="C104" s="144" t="s">
        <v>664</v>
      </c>
      <c r="D104" s="156" t="s">
        <v>101</v>
      </c>
      <c r="E104" s="157" t="str">
        <f>IF(CL104&gt;=400000000,"A1",IF(CL104&gt;=300000000,"A2",IF(CL104&gt;=240000000,"A3",IF(CL104&gt;=180000000,"A4",IF(CL104&gt;=120000000,"A5",IF(CL104&gt;=80000000,"A6",IF(CL104&gt;=40000000,"A7",IF(CL104&gt;=25000000,"B1",IF(CL104&gt;=12000000,"B2","B3")))))))))</f>
        <v>B3</v>
      </c>
      <c r="F104" s="158">
        <v>44623</v>
      </c>
      <c r="G104" s="159">
        <v>4090000</v>
      </c>
      <c r="H104" s="159"/>
      <c r="I104" s="160">
        <f t="shared" si="355"/>
        <v>3410000</v>
      </c>
      <c r="J104" s="160">
        <f t="shared" si="257"/>
        <v>0</v>
      </c>
      <c r="K104" s="161">
        <f t="shared" si="356"/>
        <v>3410000</v>
      </c>
      <c r="L104" s="161">
        <f t="shared" si="357"/>
        <v>7500000</v>
      </c>
      <c r="M104" s="162">
        <f t="shared" si="358"/>
        <v>1</v>
      </c>
      <c r="N104" s="163">
        <f t="shared" si="359"/>
        <v>3640000</v>
      </c>
      <c r="O104" s="163">
        <v>0</v>
      </c>
      <c r="P104" s="406">
        <v>1</v>
      </c>
      <c r="Q104" s="406">
        <v>13</v>
      </c>
      <c r="R104" s="406">
        <v>0</v>
      </c>
      <c r="S104" s="406">
        <v>0</v>
      </c>
      <c r="T104" s="406"/>
      <c r="U104" s="406"/>
      <c r="V104" s="406"/>
      <c r="W104" s="406"/>
      <c r="X104" s="389"/>
      <c r="Y104" s="406"/>
      <c r="Z104" s="406"/>
      <c r="AA104" s="406"/>
      <c r="AB104" s="406"/>
      <c r="AC104" s="406"/>
      <c r="AD104" s="406">
        <v>0</v>
      </c>
      <c r="AE104" s="164">
        <f t="shared" si="360"/>
        <v>0</v>
      </c>
      <c r="AF104" s="166">
        <f t="shared" si="361"/>
        <v>288462</v>
      </c>
      <c r="AG104" s="166">
        <f t="shared" si="362"/>
        <v>0</v>
      </c>
      <c r="AH104" s="166">
        <f t="shared" si="363"/>
        <v>0</v>
      </c>
      <c r="AI104" s="166">
        <f t="shared" si="364"/>
        <v>0</v>
      </c>
      <c r="AJ104" s="166">
        <f t="shared" si="365"/>
        <v>0</v>
      </c>
      <c r="AK104" s="166">
        <f t="shared" si="366"/>
        <v>0</v>
      </c>
      <c r="AL104" s="166">
        <f t="shared" si="367"/>
        <v>0</v>
      </c>
      <c r="AM104" s="166">
        <f t="shared" si="368"/>
        <v>0</v>
      </c>
      <c r="AN104" s="166">
        <f t="shared" si="369"/>
        <v>0</v>
      </c>
      <c r="AO104" s="167">
        <f t="shared" si="370"/>
        <v>0</v>
      </c>
      <c r="AP104" s="166">
        <v>0</v>
      </c>
      <c r="AQ104" s="166">
        <f t="shared" si="371"/>
        <v>288462</v>
      </c>
      <c r="AR104" s="166">
        <v>941000</v>
      </c>
      <c r="AS104" s="167"/>
      <c r="AT104" s="166"/>
      <c r="AU104" s="166"/>
      <c r="AV104" s="166">
        <f t="shared" si="372"/>
        <v>1229462</v>
      </c>
      <c r="AW104" s="166">
        <f t="shared" si="373"/>
        <v>327200</v>
      </c>
      <c r="AX104" s="166">
        <f t="shared" si="374"/>
        <v>61350</v>
      </c>
      <c r="AY104" s="166">
        <f t="shared" si="375"/>
        <v>40900</v>
      </c>
      <c r="AZ104" s="166">
        <f t="shared" si="376"/>
        <v>429450</v>
      </c>
      <c r="BA104" s="166">
        <f t="shared" si="377"/>
        <v>20450</v>
      </c>
      <c r="BB104" s="166">
        <f t="shared" si="378"/>
        <v>110000</v>
      </c>
      <c r="BC104" s="166"/>
      <c r="BD104" s="166">
        <v>0</v>
      </c>
      <c r="BE104" s="166">
        <f t="shared" si="379"/>
        <v>559900</v>
      </c>
      <c r="BF104" s="166">
        <f t="shared" si="380"/>
        <v>669562</v>
      </c>
      <c r="BG104" s="166">
        <f t="shared" si="381"/>
        <v>0</v>
      </c>
      <c r="BH104" s="166">
        <v>1</v>
      </c>
      <c r="BI104" s="369" t="s">
        <v>40</v>
      </c>
      <c r="BJ104" s="166">
        <f t="shared" si="382"/>
        <v>0</v>
      </c>
      <c r="BK104" s="166">
        <f t="shared" si="383"/>
        <v>1</v>
      </c>
      <c r="BL104" s="166">
        <v>0</v>
      </c>
      <c r="BM104" s="166">
        <f t="shared" si="384"/>
        <v>0</v>
      </c>
      <c r="BN104" s="166" t="str">
        <f t="shared" si="385"/>
        <v>Trừ tiền</v>
      </c>
      <c r="BO104" s="410"/>
      <c r="BP104" s="166"/>
      <c r="BQ104" s="144"/>
      <c r="BR104" s="144"/>
      <c r="BS104" s="161">
        <f t="shared" si="386"/>
        <v>288462</v>
      </c>
      <c r="BT104" s="159">
        <v>0</v>
      </c>
      <c r="BU104" s="166">
        <f t="shared" si="387"/>
        <v>0</v>
      </c>
      <c r="BV104" s="166">
        <v>11000000</v>
      </c>
      <c r="BW104" s="166">
        <f t="shared" si="388"/>
        <v>11000000</v>
      </c>
      <c r="BX104" s="166">
        <f t="shared" si="389"/>
        <v>-11140988</v>
      </c>
      <c r="BY104" s="166"/>
      <c r="BZ104" s="166"/>
      <c r="CA104" s="171"/>
      <c r="CB104" s="166"/>
      <c r="CC104" s="166"/>
      <c r="CD104" s="166"/>
      <c r="CE104" s="413">
        <v>7500000</v>
      </c>
      <c r="CF104" s="413">
        <v>0</v>
      </c>
      <c r="CG104" s="413">
        <v>0</v>
      </c>
      <c r="CH104" s="413">
        <v>0</v>
      </c>
      <c r="CI104" s="413"/>
      <c r="CJ104" s="369">
        <f>SUM(CF104:CI104)</f>
        <v>0</v>
      </c>
      <c r="CK104" s="369">
        <f>CE104+CJ104</f>
        <v>7500000</v>
      </c>
      <c r="CL104" s="414"/>
      <c r="CM104" s="413">
        <f>CE104</f>
        <v>7500000</v>
      </c>
      <c r="CN104" s="413">
        <f>CF104</f>
        <v>0</v>
      </c>
      <c r="CO104" s="369">
        <f>CG104</f>
        <v>0</v>
      </c>
      <c r="CP104" s="369">
        <f>CH104</f>
        <v>0</v>
      </c>
      <c r="CQ104" s="369">
        <f>CI104</f>
        <v>0</v>
      </c>
      <c r="CR104" s="369">
        <f>SUM(CN104:CQ104)</f>
        <v>0</v>
      </c>
      <c r="CS104" s="369">
        <f>CM104+CR104</f>
        <v>7500000</v>
      </c>
      <c r="CT104" s="173" t="s">
        <v>1187</v>
      </c>
      <c r="CU104" s="173" t="s">
        <v>2229</v>
      </c>
      <c r="CV104" s="450" t="s">
        <v>1190</v>
      </c>
      <c r="CW104" s="173" t="s">
        <v>2249</v>
      </c>
    </row>
    <row r="105" spans="1:101" ht="34.35" customHeight="1">
      <c r="A105" s="240"/>
      <c r="B105" s="303" t="str">
        <f>"Tổ 4: " &amp;"["&amp;COUNT(A106:A117)&amp; "]"</f>
        <v>Tổ 4: [12]</v>
      </c>
      <c r="C105" s="241"/>
      <c r="D105" s="242"/>
      <c r="E105" s="242"/>
      <c r="F105" s="242"/>
      <c r="G105" s="242">
        <f>SUM(G106:G117)</f>
        <v>50770000</v>
      </c>
      <c r="H105" s="242">
        <f t="shared" ref="H105:BS105" si="397">SUM(H106:H117)</f>
        <v>0</v>
      </c>
      <c r="I105" s="242">
        <f t="shared" si="397"/>
        <v>46230000</v>
      </c>
      <c r="J105" s="242">
        <f t="shared" si="397"/>
        <v>8800000</v>
      </c>
      <c r="K105" s="242">
        <f t="shared" si="397"/>
        <v>55030000</v>
      </c>
      <c r="L105" s="242">
        <f t="shared" si="397"/>
        <v>105800000</v>
      </c>
      <c r="M105" s="242"/>
      <c r="N105" s="242">
        <f t="shared" si="397"/>
        <v>43680000</v>
      </c>
      <c r="O105" s="242">
        <f t="shared" si="397"/>
        <v>0</v>
      </c>
      <c r="P105" s="243">
        <f t="shared" si="397"/>
        <v>19</v>
      </c>
      <c r="Q105" s="243">
        <f t="shared" si="397"/>
        <v>144</v>
      </c>
      <c r="R105" s="243">
        <f t="shared" si="397"/>
        <v>0</v>
      </c>
      <c r="S105" s="243">
        <f t="shared" si="397"/>
        <v>0</v>
      </c>
      <c r="T105" s="243">
        <f t="shared" si="397"/>
        <v>0</v>
      </c>
      <c r="U105" s="243">
        <f t="shared" si="397"/>
        <v>0</v>
      </c>
      <c r="V105" s="243">
        <f t="shared" si="397"/>
        <v>0</v>
      </c>
      <c r="W105" s="243">
        <f t="shared" si="397"/>
        <v>0</v>
      </c>
      <c r="X105" s="243">
        <f t="shared" si="397"/>
        <v>0</v>
      </c>
      <c r="Y105" s="243">
        <f t="shared" si="397"/>
        <v>0</v>
      </c>
      <c r="Z105" s="243">
        <f t="shared" si="397"/>
        <v>0</v>
      </c>
      <c r="AA105" s="243">
        <f t="shared" si="397"/>
        <v>0</v>
      </c>
      <c r="AB105" s="243">
        <f t="shared" si="397"/>
        <v>0</v>
      </c>
      <c r="AC105" s="243">
        <f t="shared" si="397"/>
        <v>0</v>
      </c>
      <c r="AD105" s="243">
        <f t="shared" si="397"/>
        <v>0</v>
      </c>
      <c r="AE105" s="243">
        <f t="shared" si="397"/>
        <v>0</v>
      </c>
      <c r="AF105" s="242">
        <f t="shared" si="397"/>
        <v>6318268</v>
      </c>
      <c r="AG105" s="242">
        <f t="shared" si="397"/>
        <v>0</v>
      </c>
      <c r="AH105" s="242">
        <f t="shared" si="397"/>
        <v>0</v>
      </c>
      <c r="AI105" s="242">
        <f t="shared" si="397"/>
        <v>0</v>
      </c>
      <c r="AJ105" s="242">
        <f t="shared" si="397"/>
        <v>0</v>
      </c>
      <c r="AK105" s="242">
        <f t="shared" si="397"/>
        <v>0</v>
      </c>
      <c r="AL105" s="242">
        <f t="shared" si="397"/>
        <v>0</v>
      </c>
      <c r="AM105" s="242">
        <f t="shared" si="397"/>
        <v>0</v>
      </c>
      <c r="AN105" s="242">
        <f t="shared" si="397"/>
        <v>0</v>
      </c>
      <c r="AO105" s="242">
        <f t="shared" si="397"/>
        <v>0</v>
      </c>
      <c r="AP105" s="242">
        <f t="shared" si="397"/>
        <v>0</v>
      </c>
      <c r="AQ105" s="242">
        <f t="shared" si="397"/>
        <v>6318268</v>
      </c>
      <c r="AR105" s="242">
        <f t="shared" si="397"/>
        <v>10941000</v>
      </c>
      <c r="AS105" s="242">
        <f t="shared" si="397"/>
        <v>0</v>
      </c>
      <c r="AT105" s="242">
        <f t="shared" si="397"/>
        <v>0</v>
      </c>
      <c r="AU105" s="242">
        <f t="shared" si="397"/>
        <v>0</v>
      </c>
      <c r="AV105" s="242">
        <f t="shared" si="397"/>
        <v>17259268</v>
      </c>
      <c r="AW105" s="242">
        <f t="shared" si="397"/>
        <v>4061600</v>
      </c>
      <c r="AX105" s="242">
        <f t="shared" si="397"/>
        <v>761550</v>
      </c>
      <c r="AY105" s="242">
        <f t="shared" si="397"/>
        <v>507700</v>
      </c>
      <c r="AZ105" s="242">
        <f t="shared" si="397"/>
        <v>5330850</v>
      </c>
      <c r="BA105" s="242">
        <f t="shared" si="397"/>
        <v>253850</v>
      </c>
      <c r="BB105" s="242">
        <f t="shared" si="397"/>
        <v>1320000</v>
      </c>
      <c r="BC105" s="242">
        <f t="shared" si="397"/>
        <v>0</v>
      </c>
      <c r="BD105" s="242">
        <f t="shared" si="397"/>
        <v>0</v>
      </c>
      <c r="BE105" s="242">
        <f t="shared" si="397"/>
        <v>6904700</v>
      </c>
      <c r="BF105" s="242">
        <f t="shared" si="397"/>
        <v>10550568</v>
      </c>
      <c r="BG105" s="242">
        <f t="shared" si="397"/>
        <v>196000</v>
      </c>
      <c r="BH105" s="242"/>
      <c r="BI105" s="242">
        <f t="shared" si="397"/>
        <v>0</v>
      </c>
      <c r="BJ105" s="242">
        <f t="shared" si="397"/>
        <v>0</v>
      </c>
      <c r="BK105" s="242"/>
      <c r="BL105" s="242">
        <f t="shared" si="397"/>
        <v>0</v>
      </c>
      <c r="BM105" s="242">
        <f t="shared" si="397"/>
        <v>0</v>
      </c>
      <c r="BN105" s="242">
        <f t="shared" si="397"/>
        <v>0</v>
      </c>
      <c r="BO105" s="242">
        <f t="shared" si="397"/>
        <v>0</v>
      </c>
      <c r="BP105" s="242">
        <f t="shared" si="397"/>
        <v>0</v>
      </c>
      <c r="BQ105" s="242">
        <f t="shared" si="397"/>
        <v>0</v>
      </c>
      <c r="BR105" s="242">
        <f t="shared" si="397"/>
        <v>0</v>
      </c>
      <c r="BS105" s="242">
        <f t="shared" si="397"/>
        <v>6318268</v>
      </c>
      <c r="BT105" s="242">
        <f t="shared" ref="BT105:CV105" si="398">SUM(BT106:BT117)</f>
        <v>15</v>
      </c>
      <c r="BU105" s="242">
        <f t="shared" si="398"/>
        <v>66000000</v>
      </c>
      <c r="BV105" s="242">
        <f t="shared" si="398"/>
        <v>132000000</v>
      </c>
      <c r="BW105" s="242">
        <f t="shared" si="398"/>
        <v>198000000</v>
      </c>
      <c r="BX105" s="242">
        <f t="shared" si="398"/>
        <v>-197012582</v>
      </c>
      <c r="BY105" s="242">
        <f t="shared" si="398"/>
        <v>0</v>
      </c>
      <c r="BZ105" s="242">
        <f t="shared" si="398"/>
        <v>0</v>
      </c>
      <c r="CA105" s="242">
        <f t="shared" si="398"/>
        <v>0</v>
      </c>
      <c r="CB105" s="242">
        <f t="shared" si="398"/>
        <v>0</v>
      </c>
      <c r="CC105" s="242">
        <f t="shared" si="398"/>
        <v>0</v>
      </c>
      <c r="CD105" s="242">
        <f t="shared" si="398"/>
        <v>0</v>
      </c>
      <c r="CE105" s="242">
        <f t="shared" si="398"/>
        <v>97000000</v>
      </c>
      <c r="CF105" s="242">
        <f t="shared" si="398"/>
        <v>8050000</v>
      </c>
      <c r="CG105" s="242">
        <f t="shared" si="398"/>
        <v>750000</v>
      </c>
      <c r="CH105" s="242">
        <f t="shared" si="398"/>
        <v>0</v>
      </c>
      <c r="CI105" s="242">
        <f t="shared" si="398"/>
        <v>0</v>
      </c>
      <c r="CJ105" s="242">
        <f t="shared" si="398"/>
        <v>8800000</v>
      </c>
      <c r="CK105" s="242">
        <f t="shared" si="398"/>
        <v>105800000</v>
      </c>
      <c r="CL105" s="242">
        <f t="shared" si="398"/>
        <v>0</v>
      </c>
      <c r="CM105" s="242">
        <f t="shared" si="398"/>
        <v>97000000</v>
      </c>
      <c r="CN105" s="242">
        <f t="shared" si="398"/>
        <v>8050000</v>
      </c>
      <c r="CO105" s="242">
        <f t="shared" si="398"/>
        <v>750000</v>
      </c>
      <c r="CP105" s="242">
        <f t="shared" si="398"/>
        <v>0</v>
      </c>
      <c r="CQ105" s="242">
        <f t="shared" si="398"/>
        <v>0</v>
      </c>
      <c r="CR105" s="242">
        <f t="shared" si="398"/>
        <v>8800000</v>
      </c>
      <c r="CS105" s="242">
        <f t="shared" si="398"/>
        <v>105800000</v>
      </c>
      <c r="CT105" s="242">
        <f t="shared" si="398"/>
        <v>0</v>
      </c>
      <c r="CU105" s="242">
        <f t="shared" si="398"/>
        <v>0</v>
      </c>
      <c r="CV105" s="446">
        <f t="shared" si="398"/>
        <v>0</v>
      </c>
      <c r="CW105" s="242"/>
    </row>
    <row r="106" spans="1:101" ht="34.35" customHeight="1">
      <c r="A106" s="155">
        <f>SUBTOTAL(3,$C$11:C106)</f>
        <v>80</v>
      </c>
      <c r="B106" s="143" t="s">
        <v>769</v>
      </c>
      <c r="C106" s="144" t="s">
        <v>770</v>
      </c>
      <c r="D106" s="156" t="s">
        <v>101</v>
      </c>
      <c r="E106" s="157" t="str">
        <f>IF(CL106&gt;=400000000,"A1",IF(CL106&gt;=300000000,"A2",IF(CL106&gt;=240000000,"A3",IF(CL106&gt;=180000000,"A4",IF(CL106&gt;=120000000,"A5",IF(CL106&gt;=80000000,"A6",IF(CL106&gt;=40000000,"A7",IF(CL106&gt;=25000000,"B1",IF(CL106&gt;=12000000,"B2","B3")))))))))</f>
        <v>B3</v>
      </c>
      <c r="F106" s="158">
        <v>42110</v>
      </c>
      <c r="G106" s="159">
        <v>4090000</v>
      </c>
      <c r="H106" s="159"/>
      <c r="I106" s="160">
        <f t="shared" ref="I106:I117" si="399">IF(G106&gt;0,CM106-G106,CM106-H106)</f>
        <v>3410000</v>
      </c>
      <c r="J106" s="160">
        <f t="shared" si="257"/>
        <v>1500000</v>
      </c>
      <c r="K106" s="161">
        <f t="shared" si="356"/>
        <v>4910000</v>
      </c>
      <c r="L106" s="161">
        <f t="shared" si="357"/>
        <v>9000000</v>
      </c>
      <c r="M106" s="162">
        <f t="shared" si="358"/>
        <v>1</v>
      </c>
      <c r="N106" s="163">
        <f t="shared" si="359"/>
        <v>3640000</v>
      </c>
      <c r="O106" s="163">
        <v>0</v>
      </c>
      <c r="P106" s="406">
        <v>1</v>
      </c>
      <c r="Q106" s="406">
        <v>13</v>
      </c>
      <c r="R106" s="406">
        <v>0</v>
      </c>
      <c r="S106" s="406">
        <v>0</v>
      </c>
      <c r="T106" s="406"/>
      <c r="U106" s="406"/>
      <c r="V106" s="406"/>
      <c r="W106" s="406"/>
      <c r="X106" s="389"/>
      <c r="Y106" s="406"/>
      <c r="Z106" s="406"/>
      <c r="AA106" s="406"/>
      <c r="AB106" s="406"/>
      <c r="AC106" s="406"/>
      <c r="AD106" s="406">
        <v>0</v>
      </c>
      <c r="AE106" s="164">
        <f t="shared" ref="AE106:AE117" si="400">IF(OR(BL106="M1",BL106="M2",BL106="M3",BL106="M4"),P106+R106+S106+T106+U106,0)</f>
        <v>0</v>
      </c>
      <c r="AF106" s="166">
        <f t="shared" ref="AF106:AF117" si="401">ROUND(IF($P106=0,0,IF(OR($BJ106="lương tháng",$CE106&gt;=11000000),($L106/2-$L106/26*($CC$6-$P106))*$M106,$L106/26*$P106*$M106)),0)</f>
        <v>346154</v>
      </c>
      <c r="AG106" s="166">
        <f t="shared" ref="AG106:AG117" si="402">ROUND(MAX((G106+I106)*M106/26*R106,(H106+I106)*M106/26*R106,G106/26*R106*150%,H106/26*R106*150%)*BK106,0)</f>
        <v>0</v>
      </c>
      <c r="AH106" s="166">
        <f t="shared" ref="AH106:AH117" si="403">ROUND(MAX((G106+I106)*M106/26*S106,(H106+I106)*M106/26*S106,G106/26*S106*200%,H106/26*S106*200%)*BK106,0)</f>
        <v>0</v>
      </c>
      <c r="AI106" s="166">
        <f t="shared" ref="AI106:AI117" si="404">ROUND(IF(BJ106="Lương tháng",L106/26*T106,MAX((G106+I106)/26*(T106+U106)*200%+G106/26*T106,(H106+I106)/26*(T106+U106)*200%+H106/26*T106,G106/26*(T106+U106)*300%+G106/26*T106,H106/26*(T106+U106)*300%+H106/26*T106)),0)</f>
        <v>0</v>
      </c>
      <c r="AJ106" s="166">
        <f t="shared" ref="AJ106:AJ117" si="405">ROUND(IF((P106+Q106)=0,0,IF(BJ106="Lương tháng",MAX((G106+I106)/26*V106,(H106+I106)/26*V106),MAX(G106/26*V106,H106/26*V106))),0)</f>
        <v>0</v>
      </c>
      <c r="AK106" s="166">
        <f t="shared" ref="AK106:AK117" si="406">ROUND(IF(G106&gt;0,G106/26*W106,H106/26*W106),0)</f>
        <v>0</v>
      </c>
      <c r="AL106" s="166">
        <f t="shared" ref="AL106:AL117" si="407">ROUND(N106/26*Y106+O106/26*Z106+MAX(G106/26*AA106,H106/26*AA106),0)</f>
        <v>0</v>
      </c>
      <c r="AM106" s="166">
        <f t="shared" ref="AM106:AM117" si="408">ROUND(IF(BJ106="Lương tháng",L106/26*AC106,L106/26*AC106+MAX((G106+I106)/26*AB106,(H106+I106)/26*AB106)),0)</f>
        <v>0</v>
      </c>
      <c r="AN106" s="166">
        <f t="shared" ref="AN106:AN117" si="409">ROUND(IF(BJ106="lương tháng",0,MAX((G106+I106)/26*AD106*30%,(H106+I106)/26*AD106*30%)*BK106),0)</f>
        <v>0</v>
      </c>
      <c r="AO106" s="167">
        <f t="shared" ref="AO106:AO117" si="410">ROUND(BM106*AE106,0)</f>
        <v>0</v>
      </c>
      <c r="AP106" s="166">
        <v>0</v>
      </c>
      <c r="AQ106" s="166">
        <f t="shared" ref="AQ106:AQ117" si="411">ROUND(SUM(AF106:AP106),0)</f>
        <v>346154</v>
      </c>
      <c r="AR106" s="166">
        <v>990000</v>
      </c>
      <c r="AS106" s="167"/>
      <c r="AT106" s="166"/>
      <c r="AU106" s="166"/>
      <c r="AV106" s="166">
        <f t="shared" ref="AV106:AV117" si="412">ROUND(SUM(AQ106:AT106)-AU106,0)</f>
        <v>1336154</v>
      </c>
      <c r="AW106" s="166">
        <f t="shared" si="373"/>
        <v>327200</v>
      </c>
      <c r="AX106" s="166">
        <f t="shared" si="374"/>
        <v>61350</v>
      </c>
      <c r="AY106" s="166">
        <f t="shared" si="375"/>
        <v>40900</v>
      </c>
      <c r="AZ106" s="166">
        <f t="shared" ref="AZ106:AZ117" si="413">SUM(AW106:AY106)</f>
        <v>429450</v>
      </c>
      <c r="BA106" s="166">
        <f t="shared" si="377"/>
        <v>20450</v>
      </c>
      <c r="BB106" s="166">
        <f t="shared" si="378"/>
        <v>110000</v>
      </c>
      <c r="BC106" s="166"/>
      <c r="BD106" s="166">
        <v>0</v>
      </c>
      <c r="BE106" s="166">
        <f t="shared" ref="BE106:BE117" si="414">ROUND(SUM(AZ106:BD106),0)</f>
        <v>559900</v>
      </c>
      <c r="BF106" s="166">
        <f t="shared" ref="BF106:BF117" si="415">ROUND(IF(AV106&gt;BE106,AV106-BE106,0),0)</f>
        <v>776254</v>
      </c>
      <c r="BG106" s="166">
        <f t="shared" si="381"/>
        <v>0</v>
      </c>
      <c r="BH106" s="166">
        <v>1</v>
      </c>
      <c r="BI106" s="369" t="s">
        <v>40</v>
      </c>
      <c r="BJ106" s="166">
        <f t="shared" si="382"/>
        <v>0</v>
      </c>
      <c r="BK106" s="166">
        <f t="shared" si="383"/>
        <v>1</v>
      </c>
      <c r="BL106" s="166">
        <v>0</v>
      </c>
      <c r="BM106" s="166">
        <f t="shared" si="384"/>
        <v>0</v>
      </c>
      <c r="BN106" s="166" t="str">
        <f t="shared" si="385"/>
        <v>Trừ tiền</v>
      </c>
      <c r="BO106" s="410"/>
      <c r="BP106" s="166"/>
      <c r="BQ106" s="144"/>
      <c r="BR106" s="144"/>
      <c r="BS106" s="161">
        <f t="shared" si="386"/>
        <v>346154</v>
      </c>
      <c r="BT106" s="159">
        <v>1</v>
      </c>
      <c r="BU106" s="166">
        <f t="shared" si="387"/>
        <v>4400000</v>
      </c>
      <c r="BV106" s="166">
        <v>11000000</v>
      </c>
      <c r="BW106" s="166">
        <f t="shared" si="388"/>
        <v>15400000</v>
      </c>
      <c r="BX106" s="166">
        <f t="shared" ref="BX106:BX117" si="416">BS106-SUM(CC106:CD106)-CB106-AZ106-BW106</f>
        <v>-15483296</v>
      </c>
      <c r="BY106" s="166"/>
      <c r="BZ106" s="166"/>
      <c r="CA106" s="171"/>
      <c r="CB106" s="166"/>
      <c r="CC106" s="166"/>
      <c r="CD106" s="166"/>
      <c r="CE106" s="413">
        <v>7500000</v>
      </c>
      <c r="CF106" s="413">
        <f>CE106*10%</f>
        <v>750000</v>
      </c>
      <c r="CG106" s="413">
        <v>750000</v>
      </c>
      <c r="CH106" s="413">
        <v>0</v>
      </c>
      <c r="CI106" s="413"/>
      <c r="CJ106" s="369">
        <f>SUM(CF106:CI106)</f>
        <v>1500000</v>
      </c>
      <c r="CK106" s="369">
        <f>CE106+CJ106</f>
        <v>9000000</v>
      </c>
      <c r="CL106" s="414"/>
      <c r="CM106" s="413">
        <f>CE106</f>
        <v>7500000</v>
      </c>
      <c r="CN106" s="413">
        <f>CF106</f>
        <v>750000</v>
      </c>
      <c r="CO106" s="369">
        <f>CG106</f>
        <v>750000</v>
      </c>
      <c r="CP106" s="369">
        <f>CH106</f>
        <v>0</v>
      </c>
      <c r="CQ106" s="369">
        <f>CI106</f>
        <v>0</v>
      </c>
      <c r="CR106" s="369">
        <f>SUM(CN106:CQ106)</f>
        <v>1500000</v>
      </c>
      <c r="CS106" s="369">
        <f>CM106+CR106</f>
        <v>9000000</v>
      </c>
      <c r="CT106" s="173" t="s">
        <v>1196</v>
      </c>
      <c r="CU106" s="173" t="s">
        <v>2229</v>
      </c>
      <c r="CV106" s="450" t="s">
        <v>1229</v>
      </c>
      <c r="CW106" s="173" t="s">
        <v>2249</v>
      </c>
    </row>
    <row r="107" spans="1:101" ht="34.35" customHeight="1">
      <c r="A107" s="155">
        <f>SUBTOTAL(3,$C$11:C107)</f>
        <v>81</v>
      </c>
      <c r="B107" s="143" t="s">
        <v>767</v>
      </c>
      <c r="C107" s="144" t="s">
        <v>768</v>
      </c>
      <c r="D107" s="156" t="s">
        <v>101</v>
      </c>
      <c r="E107" s="157" t="str">
        <f t="shared" ref="E107:E112" si="417">IF(CL107&gt;=400000000,"A1",IF(CL107&gt;=300000000,"A2",IF(CL107&gt;=240000000,"A3",IF(CL107&gt;=180000000,"A4",IF(CL107&gt;=120000000,"A5",IF(CL107&gt;=80000000,"A6",IF(CL107&gt;=40000000,"A7",IF(CL107&gt;=25000000,"B1",IF(CL107&gt;=12000000,"B2","B3")))))))))</f>
        <v>B3</v>
      </c>
      <c r="F107" s="158">
        <v>42110</v>
      </c>
      <c r="G107" s="159">
        <v>4300000</v>
      </c>
      <c r="H107" s="159"/>
      <c r="I107" s="160">
        <f t="shared" si="399"/>
        <v>4200000</v>
      </c>
      <c r="J107" s="160">
        <f t="shared" si="257"/>
        <v>850000</v>
      </c>
      <c r="K107" s="161">
        <f t="shared" si="356"/>
        <v>5050000</v>
      </c>
      <c r="L107" s="161">
        <f t="shared" si="357"/>
        <v>9350000</v>
      </c>
      <c r="M107" s="162">
        <f t="shared" si="358"/>
        <v>1</v>
      </c>
      <c r="N107" s="163">
        <f t="shared" si="359"/>
        <v>3640000</v>
      </c>
      <c r="O107" s="163">
        <v>0</v>
      </c>
      <c r="P107" s="406">
        <v>0</v>
      </c>
      <c r="Q107" s="406">
        <v>15</v>
      </c>
      <c r="R107" s="406">
        <v>0</v>
      </c>
      <c r="S107" s="406">
        <v>0</v>
      </c>
      <c r="T107" s="406"/>
      <c r="U107" s="406"/>
      <c r="V107" s="406"/>
      <c r="W107" s="406"/>
      <c r="X107" s="389"/>
      <c r="Y107" s="406"/>
      <c r="Z107" s="406"/>
      <c r="AA107" s="406"/>
      <c r="AB107" s="406"/>
      <c r="AC107" s="406"/>
      <c r="AD107" s="406">
        <v>0</v>
      </c>
      <c r="AE107" s="164">
        <f t="shared" si="400"/>
        <v>0</v>
      </c>
      <c r="AF107" s="166">
        <f t="shared" si="401"/>
        <v>0</v>
      </c>
      <c r="AG107" s="166">
        <f t="shared" si="402"/>
        <v>0</v>
      </c>
      <c r="AH107" s="166">
        <f t="shared" si="403"/>
        <v>0</v>
      </c>
      <c r="AI107" s="166">
        <f t="shared" si="404"/>
        <v>0</v>
      </c>
      <c r="AJ107" s="166">
        <f t="shared" si="405"/>
        <v>0</v>
      </c>
      <c r="AK107" s="166">
        <f t="shared" si="406"/>
        <v>0</v>
      </c>
      <c r="AL107" s="166">
        <f t="shared" si="407"/>
        <v>0</v>
      </c>
      <c r="AM107" s="166">
        <f t="shared" si="408"/>
        <v>0</v>
      </c>
      <c r="AN107" s="166">
        <f t="shared" si="409"/>
        <v>0</v>
      </c>
      <c r="AO107" s="167">
        <f t="shared" si="410"/>
        <v>0</v>
      </c>
      <c r="AP107" s="166">
        <v>0</v>
      </c>
      <c r="AQ107" s="166">
        <f t="shared" si="411"/>
        <v>0</v>
      </c>
      <c r="AR107" s="166">
        <v>387000</v>
      </c>
      <c r="AS107" s="167"/>
      <c r="AT107" s="166"/>
      <c r="AU107" s="166"/>
      <c r="AV107" s="166">
        <f t="shared" si="412"/>
        <v>387000</v>
      </c>
      <c r="AW107" s="166">
        <f t="shared" si="373"/>
        <v>344000</v>
      </c>
      <c r="AX107" s="166">
        <f t="shared" si="374"/>
        <v>64500</v>
      </c>
      <c r="AY107" s="166">
        <f t="shared" si="375"/>
        <v>43000</v>
      </c>
      <c r="AZ107" s="166">
        <f t="shared" si="413"/>
        <v>451500</v>
      </c>
      <c r="BA107" s="166">
        <f t="shared" si="377"/>
        <v>21500</v>
      </c>
      <c r="BB107" s="166">
        <f t="shared" si="378"/>
        <v>110000</v>
      </c>
      <c r="BC107" s="166"/>
      <c r="BD107" s="166">
        <v>0</v>
      </c>
      <c r="BE107" s="166">
        <f t="shared" si="414"/>
        <v>583000</v>
      </c>
      <c r="BF107" s="166">
        <f t="shared" si="415"/>
        <v>0</v>
      </c>
      <c r="BG107" s="166">
        <f t="shared" si="381"/>
        <v>196000</v>
      </c>
      <c r="BH107" s="166">
        <v>1</v>
      </c>
      <c r="BI107" s="369" t="s">
        <v>40</v>
      </c>
      <c r="BJ107" s="166">
        <f t="shared" si="382"/>
        <v>0</v>
      </c>
      <c r="BK107" s="166">
        <f t="shared" si="383"/>
        <v>1</v>
      </c>
      <c r="BL107" s="166">
        <v>0</v>
      </c>
      <c r="BM107" s="166">
        <f t="shared" si="384"/>
        <v>0</v>
      </c>
      <c r="BN107" s="166" t="str">
        <f t="shared" si="385"/>
        <v>Trừ tiền</v>
      </c>
      <c r="BO107" s="410"/>
      <c r="BP107" s="166"/>
      <c r="BQ107" s="144"/>
      <c r="BR107" s="144"/>
      <c r="BS107" s="161">
        <f t="shared" si="386"/>
        <v>0</v>
      </c>
      <c r="BT107" s="159">
        <v>1</v>
      </c>
      <c r="BU107" s="166">
        <f t="shared" si="387"/>
        <v>4400000</v>
      </c>
      <c r="BV107" s="166">
        <v>11000000</v>
      </c>
      <c r="BW107" s="166">
        <f t="shared" si="388"/>
        <v>15400000</v>
      </c>
      <c r="BX107" s="166">
        <f t="shared" si="416"/>
        <v>-15851500</v>
      </c>
      <c r="BY107" s="166"/>
      <c r="BZ107" s="166"/>
      <c r="CA107" s="171"/>
      <c r="CB107" s="166"/>
      <c r="CC107" s="166"/>
      <c r="CD107" s="166"/>
      <c r="CE107" s="413">
        <v>8500000</v>
      </c>
      <c r="CF107" s="413">
        <f>CE107*10%</f>
        <v>850000</v>
      </c>
      <c r="CG107" s="413">
        <v>0</v>
      </c>
      <c r="CH107" s="413">
        <v>0</v>
      </c>
      <c r="CI107" s="413"/>
      <c r="CJ107" s="369">
        <f t="shared" ref="CJ107:CJ112" si="418">SUM(CF107:CI107)</f>
        <v>850000</v>
      </c>
      <c r="CK107" s="369">
        <f t="shared" ref="CK107:CK112" si="419">CE107+CJ107</f>
        <v>9350000</v>
      </c>
      <c r="CL107" s="414"/>
      <c r="CM107" s="413">
        <f t="shared" ref="CM107:CQ117" si="420">CE107</f>
        <v>8500000</v>
      </c>
      <c r="CN107" s="413">
        <f t="shared" si="420"/>
        <v>850000</v>
      </c>
      <c r="CO107" s="369">
        <f t="shared" si="420"/>
        <v>0</v>
      </c>
      <c r="CP107" s="369">
        <f t="shared" si="420"/>
        <v>0</v>
      </c>
      <c r="CQ107" s="369">
        <f t="shared" si="420"/>
        <v>0</v>
      </c>
      <c r="CR107" s="369">
        <f t="shared" ref="CR107:CR112" si="421">SUM(CN107:CQ107)</f>
        <v>850000</v>
      </c>
      <c r="CS107" s="369">
        <f t="shared" ref="CS107:CS112" si="422">CM107+CR107</f>
        <v>9350000</v>
      </c>
      <c r="CT107" s="173" t="s">
        <v>1187</v>
      </c>
      <c r="CU107" s="173" t="s">
        <v>2229</v>
      </c>
      <c r="CV107" s="450" t="s">
        <v>1228</v>
      </c>
      <c r="CW107" s="173" t="s">
        <v>2249</v>
      </c>
    </row>
    <row r="108" spans="1:101" ht="34.35" customHeight="1">
      <c r="A108" s="155">
        <f>SUBTOTAL(3,$C$11:C108)</f>
        <v>82</v>
      </c>
      <c r="B108" s="143" t="s">
        <v>771</v>
      </c>
      <c r="C108" s="144" t="s">
        <v>772</v>
      </c>
      <c r="D108" s="156" t="s">
        <v>101</v>
      </c>
      <c r="E108" s="157" t="str">
        <f t="shared" si="417"/>
        <v>B3</v>
      </c>
      <c r="F108" s="158">
        <v>42110</v>
      </c>
      <c r="G108" s="159">
        <v>4300000</v>
      </c>
      <c r="H108" s="159"/>
      <c r="I108" s="160">
        <f t="shared" si="399"/>
        <v>4200000</v>
      </c>
      <c r="J108" s="160">
        <f t="shared" si="257"/>
        <v>850000</v>
      </c>
      <c r="K108" s="161">
        <f t="shared" si="356"/>
        <v>5050000</v>
      </c>
      <c r="L108" s="161">
        <f t="shared" si="357"/>
        <v>9350000</v>
      </c>
      <c r="M108" s="162">
        <f t="shared" si="358"/>
        <v>1</v>
      </c>
      <c r="N108" s="163">
        <f t="shared" si="359"/>
        <v>3640000</v>
      </c>
      <c r="O108" s="163">
        <v>0</v>
      </c>
      <c r="P108" s="406">
        <v>3</v>
      </c>
      <c r="Q108" s="406">
        <v>9</v>
      </c>
      <c r="R108" s="406">
        <v>0</v>
      </c>
      <c r="S108" s="406">
        <v>0</v>
      </c>
      <c r="T108" s="406"/>
      <c r="U108" s="406"/>
      <c r="V108" s="406"/>
      <c r="W108" s="406"/>
      <c r="X108" s="389"/>
      <c r="Y108" s="406"/>
      <c r="Z108" s="406"/>
      <c r="AA108" s="406"/>
      <c r="AB108" s="406"/>
      <c r="AC108" s="406"/>
      <c r="AD108" s="406">
        <v>0</v>
      </c>
      <c r="AE108" s="164">
        <f t="shared" si="400"/>
        <v>0</v>
      </c>
      <c r="AF108" s="166">
        <f t="shared" si="401"/>
        <v>1078846</v>
      </c>
      <c r="AG108" s="166">
        <f t="shared" si="402"/>
        <v>0</v>
      </c>
      <c r="AH108" s="166">
        <f t="shared" si="403"/>
        <v>0</v>
      </c>
      <c r="AI108" s="166">
        <f t="shared" si="404"/>
        <v>0</v>
      </c>
      <c r="AJ108" s="166">
        <f t="shared" si="405"/>
        <v>0</v>
      </c>
      <c r="AK108" s="166">
        <f t="shared" si="406"/>
        <v>0</v>
      </c>
      <c r="AL108" s="166">
        <f t="shared" si="407"/>
        <v>0</v>
      </c>
      <c r="AM108" s="166">
        <f t="shared" si="408"/>
        <v>0</v>
      </c>
      <c r="AN108" s="166">
        <f t="shared" si="409"/>
        <v>0</v>
      </c>
      <c r="AO108" s="167">
        <f t="shared" si="410"/>
        <v>0</v>
      </c>
      <c r="AP108" s="166">
        <v>0</v>
      </c>
      <c r="AQ108" s="166">
        <f t="shared" si="411"/>
        <v>1078846</v>
      </c>
      <c r="AR108" s="166">
        <v>1209000</v>
      </c>
      <c r="AS108" s="167"/>
      <c r="AT108" s="166"/>
      <c r="AU108" s="166"/>
      <c r="AV108" s="166">
        <f t="shared" si="412"/>
        <v>2287846</v>
      </c>
      <c r="AW108" s="166">
        <f t="shared" si="373"/>
        <v>344000</v>
      </c>
      <c r="AX108" s="166">
        <f t="shared" si="374"/>
        <v>64500</v>
      </c>
      <c r="AY108" s="166">
        <f t="shared" si="375"/>
        <v>43000</v>
      </c>
      <c r="AZ108" s="166">
        <f t="shared" si="413"/>
        <v>451500</v>
      </c>
      <c r="BA108" s="166">
        <f t="shared" si="377"/>
        <v>21500</v>
      </c>
      <c r="BB108" s="166">
        <f t="shared" si="378"/>
        <v>110000</v>
      </c>
      <c r="BC108" s="166"/>
      <c r="BD108" s="166">
        <v>0</v>
      </c>
      <c r="BE108" s="166">
        <f t="shared" si="414"/>
        <v>583000</v>
      </c>
      <c r="BF108" s="166">
        <f t="shared" si="415"/>
        <v>1704846</v>
      </c>
      <c r="BG108" s="166">
        <f t="shared" si="381"/>
        <v>0</v>
      </c>
      <c r="BH108" s="166">
        <v>1</v>
      </c>
      <c r="BI108" s="369" t="s">
        <v>40</v>
      </c>
      <c r="BJ108" s="166">
        <f t="shared" si="382"/>
        <v>0</v>
      </c>
      <c r="BK108" s="166">
        <f t="shared" si="383"/>
        <v>1</v>
      </c>
      <c r="BL108" s="166">
        <v>0</v>
      </c>
      <c r="BM108" s="166">
        <f t="shared" si="384"/>
        <v>0</v>
      </c>
      <c r="BN108" s="166" t="str">
        <f t="shared" si="385"/>
        <v>Trừ tiền</v>
      </c>
      <c r="BO108" s="410"/>
      <c r="BP108" s="166"/>
      <c r="BQ108" s="144"/>
      <c r="BR108" s="144"/>
      <c r="BS108" s="161">
        <f t="shared" si="386"/>
        <v>1078846</v>
      </c>
      <c r="BT108" s="159">
        <v>1</v>
      </c>
      <c r="BU108" s="166">
        <f t="shared" si="387"/>
        <v>4400000</v>
      </c>
      <c r="BV108" s="166">
        <v>11000000</v>
      </c>
      <c r="BW108" s="166">
        <f t="shared" si="388"/>
        <v>15400000</v>
      </c>
      <c r="BX108" s="166">
        <f t="shared" si="416"/>
        <v>-14772654</v>
      </c>
      <c r="BY108" s="166"/>
      <c r="BZ108" s="166"/>
      <c r="CA108" s="171"/>
      <c r="CB108" s="166"/>
      <c r="CC108" s="166"/>
      <c r="CD108" s="166"/>
      <c r="CE108" s="413">
        <v>8500000</v>
      </c>
      <c r="CF108" s="413">
        <f t="shared" ref="CF108" si="423">CE108*10%</f>
        <v>850000</v>
      </c>
      <c r="CG108" s="413">
        <v>0</v>
      </c>
      <c r="CH108" s="413">
        <v>0</v>
      </c>
      <c r="CI108" s="413"/>
      <c r="CJ108" s="369">
        <f t="shared" si="418"/>
        <v>850000</v>
      </c>
      <c r="CK108" s="369">
        <f t="shared" si="419"/>
        <v>9350000</v>
      </c>
      <c r="CL108" s="414"/>
      <c r="CM108" s="413">
        <f t="shared" si="420"/>
        <v>8500000</v>
      </c>
      <c r="CN108" s="413">
        <f t="shared" si="420"/>
        <v>850000</v>
      </c>
      <c r="CO108" s="369">
        <f t="shared" si="420"/>
        <v>0</v>
      </c>
      <c r="CP108" s="369">
        <f t="shared" si="420"/>
        <v>0</v>
      </c>
      <c r="CQ108" s="369">
        <f t="shared" si="420"/>
        <v>0</v>
      </c>
      <c r="CR108" s="369">
        <f t="shared" si="421"/>
        <v>850000</v>
      </c>
      <c r="CS108" s="369">
        <f t="shared" si="422"/>
        <v>9350000</v>
      </c>
      <c r="CT108" s="173" t="s">
        <v>1187</v>
      </c>
      <c r="CU108" s="173" t="s">
        <v>2229</v>
      </c>
      <c r="CV108" s="450" t="s">
        <v>1230</v>
      </c>
      <c r="CW108" s="173" t="s">
        <v>2249</v>
      </c>
    </row>
    <row r="109" spans="1:101" ht="34.35" customHeight="1">
      <c r="A109" s="155">
        <f>SUBTOTAL(3,$C$11:C109)</f>
        <v>83</v>
      </c>
      <c r="B109" s="143" t="s">
        <v>773</v>
      </c>
      <c r="C109" s="144" t="s">
        <v>774</v>
      </c>
      <c r="D109" s="156" t="s">
        <v>101</v>
      </c>
      <c r="E109" s="157" t="str">
        <f t="shared" si="417"/>
        <v>B3</v>
      </c>
      <c r="F109" s="158">
        <v>42110</v>
      </c>
      <c r="G109" s="159">
        <v>4090000</v>
      </c>
      <c r="H109" s="159"/>
      <c r="I109" s="160">
        <f t="shared" si="399"/>
        <v>3410000</v>
      </c>
      <c r="J109" s="160">
        <f t="shared" si="257"/>
        <v>750000</v>
      </c>
      <c r="K109" s="161">
        <f t="shared" si="356"/>
        <v>4160000</v>
      </c>
      <c r="L109" s="161">
        <f t="shared" si="357"/>
        <v>8250000</v>
      </c>
      <c r="M109" s="162">
        <f t="shared" si="358"/>
        <v>1</v>
      </c>
      <c r="N109" s="163">
        <f t="shared" si="359"/>
        <v>3640000</v>
      </c>
      <c r="O109" s="163">
        <v>0</v>
      </c>
      <c r="P109" s="406">
        <v>3</v>
      </c>
      <c r="Q109" s="406">
        <v>10</v>
      </c>
      <c r="R109" s="406">
        <v>0</v>
      </c>
      <c r="S109" s="406">
        <v>0</v>
      </c>
      <c r="T109" s="406"/>
      <c r="U109" s="406"/>
      <c r="V109" s="406"/>
      <c r="W109" s="406"/>
      <c r="X109" s="389"/>
      <c r="Y109" s="406"/>
      <c r="Z109" s="406"/>
      <c r="AA109" s="406"/>
      <c r="AB109" s="406"/>
      <c r="AC109" s="406"/>
      <c r="AD109" s="406">
        <v>0</v>
      </c>
      <c r="AE109" s="164">
        <f t="shared" si="400"/>
        <v>0</v>
      </c>
      <c r="AF109" s="166">
        <f t="shared" si="401"/>
        <v>951923</v>
      </c>
      <c r="AG109" s="166">
        <f t="shared" si="402"/>
        <v>0</v>
      </c>
      <c r="AH109" s="166">
        <f t="shared" si="403"/>
        <v>0</v>
      </c>
      <c r="AI109" s="166">
        <f t="shared" si="404"/>
        <v>0</v>
      </c>
      <c r="AJ109" s="166">
        <f t="shared" si="405"/>
        <v>0</v>
      </c>
      <c r="AK109" s="166">
        <f t="shared" si="406"/>
        <v>0</v>
      </c>
      <c r="AL109" s="166">
        <f t="shared" si="407"/>
        <v>0</v>
      </c>
      <c r="AM109" s="166">
        <f t="shared" si="408"/>
        <v>0</v>
      </c>
      <c r="AN109" s="166">
        <f t="shared" si="409"/>
        <v>0</v>
      </c>
      <c r="AO109" s="167">
        <f t="shared" si="410"/>
        <v>0</v>
      </c>
      <c r="AP109" s="166">
        <v>0</v>
      </c>
      <c r="AQ109" s="166">
        <f t="shared" si="411"/>
        <v>951923</v>
      </c>
      <c r="AR109" s="166">
        <v>721000</v>
      </c>
      <c r="AS109" s="167"/>
      <c r="AT109" s="166"/>
      <c r="AU109" s="166"/>
      <c r="AV109" s="166">
        <f t="shared" si="412"/>
        <v>1672923</v>
      </c>
      <c r="AW109" s="166">
        <f t="shared" si="373"/>
        <v>327200</v>
      </c>
      <c r="AX109" s="166">
        <f t="shared" si="374"/>
        <v>61350</v>
      </c>
      <c r="AY109" s="166">
        <f t="shared" si="375"/>
        <v>40900</v>
      </c>
      <c r="AZ109" s="166">
        <f t="shared" si="413"/>
        <v>429450</v>
      </c>
      <c r="BA109" s="166">
        <f t="shared" si="377"/>
        <v>20450</v>
      </c>
      <c r="BB109" s="166">
        <f t="shared" si="378"/>
        <v>110000</v>
      </c>
      <c r="BC109" s="166"/>
      <c r="BD109" s="166">
        <v>0</v>
      </c>
      <c r="BE109" s="166">
        <f t="shared" si="414"/>
        <v>559900</v>
      </c>
      <c r="BF109" s="166">
        <f t="shared" si="415"/>
        <v>1113023</v>
      </c>
      <c r="BG109" s="166">
        <f t="shared" si="381"/>
        <v>0</v>
      </c>
      <c r="BH109" s="166">
        <v>1</v>
      </c>
      <c r="BI109" s="369" t="s">
        <v>40</v>
      </c>
      <c r="BJ109" s="166">
        <f t="shared" si="382"/>
        <v>0</v>
      </c>
      <c r="BK109" s="166">
        <f t="shared" si="383"/>
        <v>1</v>
      </c>
      <c r="BL109" s="166">
        <v>0</v>
      </c>
      <c r="BM109" s="166">
        <f t="shared" si="384"/>
        <v>0</v>
      </c>
      <c r="BN109" s="166" t="str">
        <f t="shared" si="385"/>
        <v>Trừ tiền</v>
      </c>
      <c r="BO109" s="410"/>
      <c r="BP109" s="166"/>
      <c r="BQ109" s="144"/>
      <c r="BR109" s="144"/>
      <c r="BS109" s="161">
        <f t="shared" si="386"/>
        <v>951923</v>
      </c>
      <c r="BT109" s="159">
        <v>3</v>
      </c>
      <c r="BU109" s="166">
        <f t="shared" si="387"/>
        <v>13200000</v>
      </c>
      <c r="BV109" s="166">
        <v>11000000</v>
      </c>
      <c r="BW109" s="166">
        <f t="shared" si="388"/>
        <v>24200000</v>
      </c>
      <c r="BX109" s="166">
        <f t="shared" si="416"/>
        <v>-23677527</v>
      </c>
      <c r="BY109" s="166"/>
      <c r="BZ109" s="166"/>
      <c r="CA109" s="171"/>
      <c r="CB109" s="166"/>
      <c r="CC109" s="166"/>
      <c r="CD109" s="166"/>
      <c r="CE109" s="413">
        <v>7500000</v>
      </c>
      <c r="CF109" s="413">
        <f>CE109*10%</f>
        <v>750000</v>
      </c>
      <c r="CG109" s="413">
        <v>0</v>
      </c>
      <c r="CH109" s="413">
        <v>0</v>
      </c>
      <c r="CI109" s="413"/>
      <c r="CJ109" s="369">
        <f t="shared" si="418"/>
        <v>750000</v>
      </c>
      <c r="CK109" s="369">
        <f t="shared" si="419"/>
        <v>8250000</v>
      </c>
      <c r="CL109" s="414"/>
      <c r="CM109" s="413">
        <f t="shared" si="420"/>
        <v>7500000</v>
      </c>
      <c r="CN109" s="413">
        <f t="shared" si="420"/>
        <v>750000</v>
      </c>
      <c r="CO109" s="369">
        <f t="shared" si="420"/>
        <v>0</v>
      </c>
      <c r="CP109" s="369">
        <f t="shared" si="420"/>
        <v>0</v>
      </c>
      <c r="CQ109" s="369">
        <f t="shared" si="420"/>
        <v>0</v>
      </c>
      <c r="CR109" s="369">
        <f t="shared" si="421"/>
        <v>750000</v>
      </c>
      <c r="CS109" s="369">
        <f t="shared" si="422"/>
        <v>8250000</v>
      </c>
      <c r="CT109" s="173" t="s">
        <v>1187</v>
      </c>
      <c r="CU109" s="173" t="s">
        <v>2229</v>
      </c>
      <c r="CV109" s="450" t="s">
        <v>1231</v>
      </c>
      <c r="CW109" s="173" t="s">
        <v>2249</v>
      </c>
    </row>
    <row r="110" spans="1:101" ht="34.35" customHeight="1">
      <c r="A110" s="155">
        <f>SUBTOTAL(3,$C$11:C110)</f>
        <v>84</v>
      </c>
      <c r="B110" s="143" t="s">
        <v>775</v>
      </c>
      <c r="C110" s="144" t="s">
        <v>776</v>
      </c>
      <c r="D110" s="156" t="s">
        <v>101</v>
      </c>
      <c r="E110" s="157" t="str">
        <f t="shared" si="417"/>
        <v>B3</v>
      </c>
      <c r="F110" s="158">
        <v>42110</v>
      </c>
      <c r="G110" s="159">
        <v>4090000</v>
      </c>
      <c r="H110" s="159"/>
      <c r="I110" s="160">
        <f t="shared" si="399"/>
        <v>3410000</v>
      </c>
      <c r="J110" s="160">
        <f t="shared" si="257"/>
        <v>375000</v>
      </c>
      <c r="K110" s="161">
        <f t="shared" si="356"/>
        <v>3785000</v>
      </c>
      <c r="L110" s="161">
        <f t="shared" si="357"/>
        <v>7875000</v>
      </c>
      <c r="M110" s="162">
        <f t="shared" si="358"/>
        <v>1</v>
      </c>
      <c r="N110" s="163">
        <f t="shared" si="359"/>
        <v>3640000</v>
      </c>
      <c r="O110" s="163">
        <v>0</v>
      </c>
      <c r="P110" s="406">
        <v>2</v>
      </c>
      <c r="Q110" s="406">
        <v>10</v>
      </c>
      <c r="R110" s="406">
        <v>0</v>
      </c>
      <c r="S110" s="406">
        <v>0</v>
      </c>
      <c r="T110" s="406"/>
      <c r="U110" s="406"/>
      <c r="V110" s="406"/>
      <c r="W110" s="406"/>
      <c r="X110" s="389"/>
      <c r="Y110" s="406"/>
      <c r="Z110" s="406"/>
      <c r="AA110" s="406"/>
      <c r="AB110" s="406"/>
      <c r="AC110" s="406"/>
      <c r="AD110" s="406">
        <v>0</v>
      </c>
      <c r="AE110" s="164">
        <f t="shared" si="400"/>
        <v>0</v>
      </c>
      <c r="AF110" s="166">
        <f t="shared" si="401"/>
        <v>605769</v>
      </c>
      <c r="AG110" s="166">
        <f t="shared" si="402"/>
        <v>0</v>
      </c>
      <c r="AH110" s="166">
        <f t="shared" si="403"/>
        <v>0</v>
      </c>
      <c r="AI110" s="166">
        <f t="shared" si="404"/>
        <v>0</v>
      </c>
      <c r="AJ110" s="166">
        <f t="shared" si="405"/>
        <v>0</v>
      </c>
      <c r="AK110" s="166">
        <f t="shared" si="406"/>
        <v>0</v>
      </c>
      <c r="AL110" s="166">
        <f t="shared" si="407"/>
        <v>0</v>
      </c>
      <c r="AM110" s="166">
        <f t="shared" si="408"/>
        <v>0</v>
      </c>
      <c r="AN110" s="166">
        <f t="shared" si="409"/>
        <v>0</v>
      </c>
      <c r="AO110" s="167">
        <f t="shared" si="410"/>
        <v>0</v>
      </c>
      <c r="AP110" s="166">
        <v>0</v>
      </c>
      <c r="AQ110" s="166">
        <f t="shared" si="411"/>
        <v>605769</v>
      </c>
      <c r="AR110" s="166">
        <v>462000</v>
      </c>
      <c r="AS110" s="409"/>
      <c r="AT110" s="409"/>
      <c r="AU110" s="409"/>
      <c r="AV110" s="166">
        <f t="shared" si="412"/>
        <v>1067769</v>
      </c>
      <c r="AW110" s="166">
        <f t="shared" si="373"/>
        <v>327200</v>
      </c>
      <c r="AX110" s="166">
        <f t="shared" si="374"/>
        <v>61350</v>
      </c>
      <c r="AY110" s="166">
        <f t="shared" si="375"/>
        <v>40900</v>
      </c>
      <c r="AZ110" s="166">
        <f t="shared" si="413"/>
        <v>429450</v>
      </c>
      <c r="BA110" s="166">
        <f t="shared" si="377"/>
        <v>20450</v>
      </c>
      <c r="BB110" s="166">
        <f t="shared" si="378"/>
        <v>110000</v>
      </c>
      <c r="BC110" s="301"/>
      <c r="BD110" s="166">
        <v>0</v>
      </c>
      <c r="BE110" s="166">
        <f t="shared" si="414"/>
        <v>559900</v>
      </c>
      <c r="BF110" s="166">
        <f t="shared" si="415"/>
        <v>507869</v>
      </c>
      <c r="BG110" s="166">
        <f t="shared" si="381"/>
        <v>0</v>
      </c>
      <c r="BH110" s="166">
        <v>1</v>
      </c>
      <c r="BI110" s="369" t="s">
        <v>40</v>
      </c>
      <c r="BJ110" s="166">
        <f t="shared" si="382"/>
        <v>0</v>
      </c>
      <c r="BK110" s="166">
        <f t="shared" si="383"/>
        <v>1</v>
      </c>
      <c r="BL110" s="166">
        <v>0</v>
      </c>
      <c r="BM110" s="166">
        <f t="shared" si="384"/>
        <v>0</v>
      </c>
      <c r="BN110" s="166" t="str">
        <f t="shared" si="385"/>
        <v>Trừ tiền</v>
      </c>
      <c r="BO110" s="410"/>
      <c r="BP110" s="409"/>
      <c r="BQ110" s="409"/>
      <c r="BR110" s="409"/>
      <c r="BS110" s="161">
        <f t="shared" si="386"/>
        <v>605769</v>
      </c>
      <c r="BT110" s="159">
        <v>0</v>
      </c>
      <c r="BU110" s="166">
        <f t="shared" si="387"/>
        <v>0</v>
      </c>
      <c r="BV110" s="166">
        <v>11000000</v>
      </c>
      <c r="BW110" s="166">
        <f t="shared" si="388"/>
        <v>11000000</v>
      </c>
      <c r="BX110" s="166">
        <f t="shared" si="416"/>
        <v>-10823681</v>
      </c>
      <c r="BY110" s="409"/>
      <c r="BZ110" s="409"/>
      <c r="CA110" s="409"/>
      <c r="CB110" s="409"/>
      <c r="CC110" s="409"/>
      <c r="CD110" s="409"/>
      <c r="CE110" s="413">
        <v>7500000</v>
      </c>
      <c r="CF110" s="413">
        <f t="shared" ref="CF110:CF112" si="424">CE110*5%</f>
        <v>375000</v>
      </c>
      <c r="CG110" s="413">
        <v>0</v>
      </c>
      <c r="CH110" s="413">
        <v>0</v>
      </c>
      <c r="CI110" s="413"/>
      <c r="CJ110" s="369">
        <f t="shared" si="418"/>
        <v>375000</v>
      </c>
      <c r="CK110" s="369">
        <f t="shared" si="419"/>
        <v>7875000</v>
      </c>
      <c r="CL110" s="414"/>
      <c r="CM110" s="413">
        <f t="shared" si="420"/>
        <v>7500000</v>
      </c>
      <c r="CN110" s="413">
        <f t="shared" si="420"/>
        <v>375000</v>
      </c>
      <c r="CO110" s="369">
        <f t="shared" si="420"/>
        <v>0</v>
      </c>
      <c r="CP110" s="369">
        <f t="shared" si="420"/>
        <v>0</v>
      </c>
      <c r="CQ110" s="369">
        <f t="shared" si="420"/>
        <v>0</v>
      </c>
      <c r="CR110" s="369">
        <f t="shared" si="421"/>
        <v>375000</v>
      </c>
      <c r="CS110" s="369">
        <f t="shared" si="422"/>
        <v>7875000</v>
      </c>
      <c r="CT110" s="173" t="s">
        <v>1187</v>
      </c>
      <c r="CU110" s="173" t="s">
        <v>2229</v>
      </c>
      <c r="CV110" s="450" t="s">
        <v>1232</v>
      </c>
      <c r="CW110" s="173" t="s">
        <v>2249</v>
      </c>
    </row>
    <row r="111" spans="1:101" ht="34.35" customHeight="1">
      <c r="A111" s="155">
        <f>SUBTOTAL(3,$C$11:C111)</f>
        <v>85</v>
      </c>
      <c r="B111" s="143" t="s">
        <v>777</v>
      </c>
      <c r="C111" s="144" t="s">
        <v>778</v>
      </c>
      <c r="D111" s="156" t="s">
        <v>101</v>
      </c>
      <c r="E111" s="157" t="str">
        <f t="shared" si="417"/>
        <v>B3</v>
      </c>
      <c r="F111" s="158">
        <v>42110</v>
      </c>
      <c r="G111" s="159">
        <v>4090000</v>
      </c>
      <c r="H111" s="159"/>
      <c r="I111" s="160">
        <f t="shared" si="399"/>
        <v>3410000</v>
      </c>
      <c r="J111" s="160">
        <f t="shared" si="257"/>
        <v>750000</v>
      </c>
      <c r="K111" s="161">
        <f t="shared" si="356"/>
        <v>4160000</v>
      </c>
      <c r="L111" s="161">
        <f t="shared" si="357"/>
        <v>8250000</v>
      </c>
      <c r="M111" s="162">
        <f t="shared" si="358"/>
        <v>1</v>
      </c>
      <c r="N111" s="163">
        <f t="shared" si="359"/>
        <v>3640000</v>
      </c>
      <c r="O111" s="163">
        <v>0</v>
      </c>
      <c r="P111" s="406">
        <v>2</v>
      </c>
      <c r="Q111" s="406">
        <v>12</v>
      </c>
      <c r="R111" s="406">
        <v>0</v>
      </c>
      <c r="S111" s="406">
        <v>0</v>
      </c>
      <c r="T111" s="406"/>
      <c r="U111" s="406"/>
      <c r="V111" s="406"/>
      <c r="W111" s="406"/>
      <c r="X111" s="389"/>
      <c r="Y111" s="406"/>
      <c r="Z111" s="406"/>
      <c r="AA111" s="406"/>
      <c r="AB111" s="406"/>
      <c r="AC111" s="406"/>
      <c r="AD111" s="406">
        <v>0</v>
      </c>
      <c r="AE111" s="164">
        <f t="shared" si="400"/>
        <v>0</v>
      </c>
      <c r="AF111" s="166">
        <f t="shared" si="401"/>
        <v>634615</v>
      </c>
      <c r="AG111" s="166">
        <f t="shared" si="402"/>
        <v>0</v>
      </c>
      <c r="AH111" s="166">
        <f t="shared" si="403"/>
        <v>0</v>
      </c>
      <c r="AI111" s="166">
        <f t="shared" si="404"/>
        <v>0</v>
      </c>
      <c r="AJ111" s="166">
        <f t="shared" si="405"/>
        <v>0</v>
      </c>
      <c r="AK111" s="166">
        <f t="shared" si="406"/>
        <v>0</v>
      </c>
      <c r="AL111" s="166">
        <f t="shared" si="407"/>
        <v>0</v>
      </c>
      <c r="AM111" s="166">
        <f t="shared" si="408"/>
        <v>0</v>
      </c>
      <c r="AN111" s="166">
        <f t="shared" si="409"/>
        <v>0</v>
      </c>
      <c r="AO111" s="167">
        <f t="shared" si="410"/>
        <v>0</v>
      </c>
      <c r="AP111" s="166">
        <v>0</v>
      </c>
      <c r="AQ111" s="166">
        <f t="shared" si="411"/>
        <v>634615</v>
      </c>
      <c r="AR111" s="166">
        <v>642000</v>
      </c>
      <c r="AS111" s="408"/>
      <c r="AT111" s="408"/>
      <c r="AU111" s="408"/>
      <c r="AV111" s="166">
        <f t="shared" si="412"/>
        <v>1276615</v>
      </c>
      <c r="AW111" s="166">
        <f t="shared" si="373"/>
        <v>327200</v>
      </c>
      <c r="AX111" s="166">
        <f t="shared" si="374"/>
        <v>61350</v>
      </c>
      <c r="AY111" s="166">
        <f t="shared" si="375"/>
        <v>40900</v>
      </c>
      <c r="AZ111" s="166">
        <f t="shared" si="413"/>
        <v>429450</v>
      </c>
      <c r="BA111" s="166">
        <f t="shared" si="377"/>
        <v>20450</v>
      </c>
      <c r="BB111" s="166">
        <f t="shared" si="378"/>
        <v>110000</v>
      </c>
      <c r="BC111" s="242"/>
      <c r="BD111" s="166">
        <v>0</v>
      </c>
      <c r="BE111" s="166">
        <f t="shared" si="414"/>
        <v>559900</v>
      </c>
      <c r="BF111" s="166">
        <f t="shared" si="415"/>
        <v>716715</v>
      </c>
      <c r="BG111" s="166">
        <f t="shared" si="381"/>
        <v>0</v>
      </c>
      <c r="BH111" s="166">
        <v>1</v>
      </c>
      <c r="BI111" s="369" t="s">
        <v>40</v>
      </c>
      <c r="BJ111" s="166">
        <f t="shared" si="382"/>
        <v>0</v>
      </c>
      <c r="BK111" s="166">
        <f t="shared" si="383"/>
        <v>1</v>
      </c>
      <c r="BL111" s="166">
        <v>0</v>
      </c>
      <c r="BM111" s="166">
        <f t="shared" si="384"/>
        <v>0</v>
      </c>
      <c r="BN111" s="166" t="str">
        <f t="shared" si="385"/>
        <v>Trừ tiền</v>
      </c>
      <c r="BO111" s="410"/>
      <c r="BP111" s="408"/>
      <c r="BQ111" s="408"/>
      <c r="BR111" s="408"/>
      <c r="BS111" s="161">
        <f t="shared" si="386"/>
        <v>634615</v>
      </c>
      <c r="BT111" s="159">
        <v>0</v>
      </c>
      <c r="BU111" s="166">
        <f t="shared" si="387"/>
        <v>0</v>
      </c>
      <c r="BV111" s="166">
        <v>11000000</v>
      </c>
      <c r="BW111" s="166">
        <f t="shared" si="388"/>
        <v>11000000</v>
      </c>
      <c r="BX111" s="166">
        <f t="shared" si="416"/>
        <v>-10794835</v>
      </c>
      <c r="BY111" s="408"/>
      <c r="BZ111" s="408"/>
      <c r="CA111" s="408"/>
      <c r="CB111" s="408"/>
      <c r="CC111" s="408"/>
      <c r="CD111" s="408"/>
      <c r="CE111" s="413">
        <v>7500000</v>
      </c>
      <c r="CF111" s="413">
        <f>CE111*10%</f>
        <v>750000</v>
      </c>
      <c r="CG111" s="413">
        <v>0</v>
      </c>
      <c r="CH111" s="413">
        <v>0</v>
      </c>
      <c r="CI111" s="413"/>
      <c r="CJ111" s="369">
        <f t="shared" si="418"/>
        <v>750000</v>
      </c>
      <c r="CK111" s="369">
        <f t="shared" si="419"/>
        <v>8250000</v>
      </c>
      <c r="CL111" s="414"/>
      <c r="CM111" s="413">
        <f t="shared" si="420"/>
        <v>7500000</v>
      </c>
      <c r="CN111" s="413">
        <f t="shared" si="420"/>
        <v>750000</v>
      </c>
      <c r="CO111" s="369">
        <f t="shared" si="420"/>
        <v>0</v>
      </c>
      <c r="CP111" s="369">
        <f t="shared" si="420"/>
        <v>0</v>
      </c>
      <c r="CQ111" s="369">
        <f t="shared" si="420"/>
        <v>0</v>
      </c>
      <c r="CR111" s="369">
        <f t="shared" si="421"/>
        <v>750000</v>
      </c>
      <c r="CS111" s="369">
        <f t="shared" si="422"/>
        <v>8250000</v>
      </c>
      <c r="CT111" s="173" t="s">
        <v>1187</v>
      </c>
      <c r="CU111" s="173" t="s">
        <v>2229</v>
      </c>
      <c r="CV111" s="450" t="s">
        <v>1233</v>
      </c>
      <c r="CW111" s="173" t="s">
        <v>2249</v>
      </c>
    </row>
    <row r="112" spans="1:101" ht="34.35" customHeight="1">
      <c r="A112" s="155">
        <f>SUBTOTAL(3,$C$11:C112)</f>
        <v>86</v>
      </c>
      <c r="B112" s="143" t="s">
        <v>779</v>
      </c>
      <c r="C112" s="144" t="s">
        <v>780</v>
      </c>
      <c r="D112" s="156" t="s">
        <v>101</v>
      </c>
      <c r="E112" s="157" t="str">
        <f t="shared" si="417"/>
        <v>B3</v>
      </c>
      <c r="F112" s="158">
        <v>42219</v>
      </c>
      <c r="G112" s="159">
        <v>4520000</v>
      </c>
      <c r="H112" s="159"/>
      <c r="I112" s="160">
        <f t="shared" si="399"/>
        <v>3980000</v>
      </c>
      <c r="J112" s="160">
        <f t="shared" si="257"/>
        <v>425000</v>
      </c>
      <c r="K112" s="161">
        <f t="shared" si="356"/>
        <v>4405000</v>
      </c>
      <c r="L112" s="161">
        <f t="shared" si="357"/>
        <v>8925000</v>
      </c>
      <c r="M112" s="162">
        <f t="shared" si="358"/>
        <v>1</v>
      </c>
      <c r="N112" s="163">
        <f t="shared" si="359"/>
        <v>3640000</v>
      </c>
      <c r="O112" s="163">
        <v>0</v>
      </c>
      <c r="P112" s="406">
        <v>0</v>
      </c>
      <c r="Q112" s="406">
        <v>14</v>
      </c>
      <c r="R112" s="406">
        <v>0</v>
      </c>
      <c r="S112" s="406">
        <v>0</v>
      </c>
      <c r="T112" s="406"/>
      <c r="U112" s="406"/>
      <c r="V112" s="406"/>
      <c r="W112" s="406"/>
      <c r="X112" s="389"/>
      <c r="Y112" s="406"/>
      <c r="Z112" s="406"/>
      <c r="AA112" s="406"/>
      <c r="AB112" s="406"/>
      <c r="AC112" s="406"/>
      <c r="AD112" s="406">
        <v>0</v>
      </c>
      <c r="AE112" s="164">
        <f t="shared" si="400"/>
        <v>0</v>
      </c>
      <c r="AF112" s="166">
        <f t="shared" si="401"/>
        <v>0</v>
      </c>
      <c r="AG112" s="166">
        <f t="shared" si="402"/>
        <v>0</v>
      </c>
      <c r="AH112" s="166">
        <f t="shared" si="403"/>
        <v>0</v>
      </c>
      <c r="AI112" s="166">
        <f t="shared" si="404"/>
        <v>0</v>
      </c>
      <c r="AJ112" s="166">
        <f t="shared" si="405"/>
        <v>0</v>
      </c>
      <c r="AK112" s="166">
        <f t="shared" si="406"/>
        <v>0</v>
      </c>
      <c r="AL112" s="166">
        <f t="shared" si="407"/>
        <v>0</v>
      </c>
      <c r="AM112" s="166">
        <f t="shared" si="408"/>
        <v>0</v>
      </c>
      <c r="AN112" s="166">
        <f t="shared" si="409"/>
        <v>0</v>
      </c>
      <c r="AO112" s="167">
        <f t="shared" si="410"/>
        <v>0</v>
      </c>
      <c r="AP112" s="166">
        <v>0</v>
      </c>
      <c r="AQ112" s="166">
        <f t="shared" si="411"/>
        <v>0</v>
      </c>
      <c r="AR112" s="166">
        <v>1531000</v>
      </c>
      <c r="AS112" s="167"/>
      <c r="AT112" s="166"/>
      <c r="AU112" s="166"/>
      <c r="AV112" s="166">
        <f t="shared" si="412"/>
        <v>1531000</v>
      </c>
      <c r="AW112" s="166">
        <f t="shared" si="373"/>
        <v>361600</v>
      </c>
      <c r="AX112" s="166">
        <f t="shared" si="374"/>
        <v>67800</v>
      </c>
      <c r="AY112" s="166">
        <f t="shared" si="375"/>
        <v>45200</v>
      </c>
      <c r="AZ112" s="166">
        <f t="shared" si="413"/>
        <v>474600</v>
      </c>
      <c r="BA112" s="166">
        <f t="shared" si="377"/>
        <v>22600</v>
      </c>
      <c r="BB112" s="166">
        <f t="shared" si="378"/>
        <v>110000</v>
      </c>
      <c r="BC112" s="166"/>
      <c r="BD112" s="166">
        <v>0</v>
      </c>
      <c r="BE112" s="166">
        <f t="shared" si="414"/>
        <v>607200</v>
      </c>
      <c r="BF112" s="166">
        <f t="shared" si="415"/>
        <v>923800</v>
      </c>
      <c r="BG112" s="166">
        <f t="shared" si="381"/>
        <v>0</v>
      </c>
      <c r="BH112" s="166">
        <v>1</v>
      </c>
      <c r="BI112" s="369" t="s">
        <v>40</v>
      </c>
      <c r="BJ112" s="166">
        <f t="shared" si="382"/>
        <v>0</v>
      </c>
      <c r="BK112" s="166">
        <f t="shared" si="383"/>
        <v>1</v>
      </c>
      <c r="BL112" s="166">
        <v>0</v>
      </c>
      <c r="BM112" s="166">
        <f t="shared" si="384"/>
        <v>0</v>
      </c>
      <c r="BN112" s="166" t="str">
        <f t="shared" si="385"/>
        <v>Trừ tiền</v>
      </c>
      <c r="BO112" s="410"/>
      <c r="BP112" s="166"/>
      <c r="BQ112" s="144"/>
      <c r="BR112" s="144"/>
      <c r="BS112" s="161">
        <f t="shared" si="386"/>
        <v>0</v>
      </c>
      <c r="BT112" s="159">
        <v>2</v>
      </c>
      <c r="BU112" s="166">
        <f t="shared" si="387"/>
        <v>8800000</v>
      </c>
      <c r="BV112" s="166">
        <v>11000000</v>
      </c>
      <c r="BW112" s="166">
        <f t="shared" si="388"/>
        <v>19800000</v>
      </c>
      <c r="BX112" s="166">
        <f t="shared" si="416"/>
        <v>-20274600</v>
      </c>
      <c r="BY112" s="166"/>
      <c r="BZ112" s="166"/>
      <c r="CA112" s="171"/>
      <c r="CB112" s="166"/>
      <c r="CC112" s="166"/>
      <c r="CD112" s="166"/>
      <c r="CE112" s="413">
        <v>8500000</v>
      </c>
      <c r="CF112" s="413">
        <f t="shared" si="424"/>
        <v>425000</v>
      </c>
      <c r="CG112" s="413">
        <v>0</v>
      </c>
      <c r="CH112" s="413">
        <v>0</v>
      </c>
      <c r="CI112" s="413"/>
      <c r="CJ112" s="369">
        <f t="shared" si="418"/>
        <v>425000</v>
      </c>
      <c r="CK112" s="369">
        <f t="shared" si="419"/>
        <v>8925000</v>
      </c>
      <c r="CL112" s="414"/>
      <c r="CM112" s="413">
        <f t="shared" si="420"/>
        <v>8500000</v>
      </c>
      <c r="CN112" s="413">
        <f t="shared" si="420"/>
        <v>425000</v>
      </c>
      <c r="CO112" s="369">
        <f t="shared" si="420"/>
        <v>0</v>
      </c>
      <c r="CP112" s="369">
        <f t="shared" si="420"/>
        <v>0</v>
      </c>
      <c r="CQ112" s="369">
        <f t="shared" si="420"/>
        <v>0</v>
      </c>
      <c r="CR112" s="369">
        <f t="shared" si="421"/>
        <v>425000</v>
      </c>
      <c r="CS112" s="369">
        <f t="shared" si="422"/>
        <v>8925000</v>
      </c>
      <c r="CT112" s="173" t="s">
        <v>1187</v>
      </c>
      <c r="CU112" s="173" t="s">
        <v>2229</v>
      </c>
      <c r="CV112" s="450" t="s">
        <v>1234</v>
      </c>
      <c r="CW112" s="173" t="s">
        <v>2249</v>
      </c>
    </row>
    <row r="113" spans="1:101" ht="34.35" customHeight="1">
      <c r="A113" s="155">
        <f>SUBTOTAL(3,$C$11:C113)</f>
        <v>87</v>
      </c>
      <c r="B113" s="143" t="s">
        <v>789</v>
      </c>
      <c r="C113" s="144" t="s">
        <v>790</v>
      </c>
      <c r="D113" s="156" t="s">
        <v>101</v>
      </c>
      <c r="E113" s="157" t="str">
        <f>IF(CL113&gt;=400000000,"A1",IF(CL113&gt;=300000000,"A2",IF(CL113&gt;=240000000,"A3",IF(CL113&gt;=180000000,"A4",IF(CL113&gt;=120000000,"A5",IF(CL113&gt;=80000000,"A6",IF(CL113&gt;=40000000,"A7",IF(CL113&gt;=25000000,"B1",IF(CL113&gt;=12000000,"B2","B3")))))))))</f>
        <v>B3</v>
      </c>
      <c r="F113" s="158">
        <v>42184</v>
      </c>
      <c r="G113" s="159">
        <v>4300000</v>
      </c>
      <c r="H113" s="159"/>
      <c r="I113" s="160">
        <f t="shared" si="399"/>
        <v>4200000</v>
      </c>
      <c r="J113" s="160">
        <f t="shared" si="257"/>
        <v>425000</v>
      </c>
      <c r="K113" s="161">
        <f t="shared" si="356"/>
        <v>4625000</v>
      </c>
      <c r="L113" s="161">
        <f t="shared" si="357"/>
        <v>8925000</v>
      </c>
      <c r="M113" s="162">
        <f t="shared" si="358"/>
        <v>1</v>
      </c>
      <c r="N113" s="163">
        <f t="shared" si="359"/>
        <v>3640000</v>
      </c>
      <c r="O113" s="163">
        <v>0</v>
      </c>
      <c r="P113" s="406">
        <v>1</v>
      </c>
      <c r="Q113" s="406">
        <v>13</v>
      </c>
      <c r="R113" s="406">
        <v>0</v>
      </c>
      <c r="S113" s="406">
        <v>0</v>
      </c>
      <c r="T113" s="406"/>
      <c r="U113" s="406"/>
      <c r="V113" s="406"/>
      <c r="W113" s="406"/>
      <c r="X113" s="389"/>
      <c r="Y113" s="406"/>
      <c r="Z113" s="406"/>
      <c r="AA113" s="406"/>
      <c r="AB113" s="406"/>
      <c r="AC113" s="406"/>
      <c r="AD113" s="406">
        <v>0</v>
      </c>
      <c r="AE113" s="164">
        <f t="shared" si="400"/>
        <v>0</v>
      </c>
      <c r="AF113" s="166">
        <f t="shared" si="401"/>
        <v>343269</v>
      </c>
      <c r="AG113" s="166">
        <f t="shared" si="402"/>
        <v>0</v>
      </c>
      <c r="AH113" s="166">
        <f t="shared" si="403"/>
        <v>0</v>
      </c>
      <c r="AI113" s="166">
        <f t="shared" si="404"/>
        <v>0</v>
      </c>
      <c r="AJ113" s="166">
        <f t="shared" si="405"/>
        <v>0</v>
      </c>
      <c r="AK113" s="166">
        <f t="shared" si="406"/>
        <v>0</v>
      </c>
      <c r="AL113" s="166">
        <f t="shared" si="407"/>
        <v>0</v>
      </c>
      <c r="AM113" s="166">
        <f t="shared" si="408"/>
        <v>0</v>
      </c>
      <c r="AN113" s="166">
        <f t="shared" si="409"/>
        <v>0</v>
      </c>
      <c r="AO113" s="167">
        <f t="shared" si="410"/>
        <v>0</v>
      </c>
      <c r="AP113" s="166">
        <v>0</v>
      </c>
      <c r="AQ113" s="166">
        <f t="shared" si="411"/>
        <v>343269</v>
      </c>
      <c r="AR113" s="166">
        <v>1144000</v>
      </c>
      <c r="AS113" s="167"/>
      <c r="AT113" s="166"/>
      <c r="AU113" s="166"/>
      <c r="AV113" s="166">
        <f t="shared" si="412"/>
        <v>1487269</v>
      </c>
      <c r="AW113" s="166">
        <f t="shared" si="373"/>
        <v>344000</v>
      </c>
      <c r="AX113" s="166">
        <f t="shared" si="374"/>
        <v>64500</v>
      </c>
      <c r="AY113" s="166">
        <f t="shared" si="375"/>
        <v>43000</v>
      </c>
      <c r="AZ113" s="166">
        <f t="shared" si="413"/>
        <v>451500</v>
      </c>
      <c r="BA113" s="166">
        <f t="shared" si="377"/>
        <v>21500</v>
      </c>
      <c r="BB113" s="166">
        <f t="shared" si="378"/>
        <v>110000</v>
      </c>
      <c r="BC113" s="166"/>
      <c r="BD113" s="166">
        <v>0</v>
      </c>
      <c r="BE113" s="166">
        <f t="shared" si="414"/>
        <v>583000</v>
      </c>
      <c r="BF113" s="166">
        <f t="shared" si="415"/>
        <v>904269</v>
      </c>
      <c r="BG113" s="166">
        <f t="shared" si="381"/>
        <v>0</v>
      </c>
      <c r="BH113" s="166">
        <v>1</v>
      </c>
      <c r="BI113" s="369" t="s">
        <v>40</v>
      </c>
      <c r="BJ113" s="166">
        <f t="shared" si="382"/>
        <v>0</v>
      </c>
      <c r="BK113" s="166">
        <f t="shared" si="383"/>
        <v>1</v>
      </c>
      <c r="BL113" s="166">
        <v>0</v>
      </c>
      <c r="BM113" s="166">
        <f t="shared" si="384"/>
        <v>0</v>
      </c>
      <c r="BN113" s="166" t="str">
        <f t="shared" si="385"/>
        <v>Trừ tiền</v>
      </c>
      <c r="BO113" s="410"/>
      <c r="BP113" s="166"/>
      <c r="BQ113" s="144"/>
      <c r="BR113" s="144"/>
      <c r="BS113" s="161">
        <f t="shared" si="386"/>
        <v>343269</v>
      </c>
      <c r="BT113" s="159">
        <v>3</v>
      </c>
      <c r="BU113" s="166">
        <f t="shared" si="387"/>
        <v>13200000</v>
      </c>
      <c r="BV113" s="166">
        <v>11000000</v>
      </c>
      <c r="BW113" s="166">
        <f t="shared" si="388"/>
        <v>24200000</v>
      </c>
      <c r="BX113" s="166">
        <f t="shared" si="416"/>
        <v>-24308231</v>
      </c>
      <c r="BY113" s="166"/>
      <c r="BZ113" s="166"/>
      <c r="CA113" s="171"/>
      <c r="CB113" s="166"/>
      <c r="CC113" s="166"/>
      <c r="CD113" s="166"/>
      <c r="CE113" s="413">
        <v>8500000</v>
      </c>
      <c r="CF113" s="413">
        <f>CE113*5%</f>
        <v>425000</v>
      </c>
      <c r="CG113" s="413">
        <v>0</v>
      </c>
      <c r="CH113" s="413">
        <v>0</v>
      </c>
      <c r="CI113" s="413"/>
      <c r="CJ113" s="369">
        <f>SUM(CF113:CI113)</f>
        <v>425000</v>
      </c>
      <c r="CK113" s="369">
        <f>CE113+CJ113</f>
        <v>8925000</v>
      </c>
      <c r="CL113" s="414"/>
      <c r="CM113" s="413">
        <f t="shared" si="420"/>
        <v>8500000</v>
      </c>
      <c r="CN113" s="413">
        <f t="shared" si="420"/>
        <v>425000</v>
      </c>
      <c r="CO113" s="369">
        <f t="shared" si="420"/>
        <v>0</v>
      </c>
      <c r="CP113" s="369">
        <f t="shared" si="420"/>
        <v>0</v>
      </c>
      <c r="CQ113" s="369">
        <f t="shared" si="420"/>
        <v>0</v>
      </c>
      <c r="CR113" s="369">
        <f>SUM(CN113:CQ113)</f>
        <v>425000</v>
      </c>
      <c r="CS113" s="369">
        <f>CM113+CR113</f>
        <v>8925000</v>
      </c>
      <c r="CT113" s="173" t="s">
        <v>1187</v>
      </c>
      <c r="CU113" s="173" t="s">
        <v>2229</v>
      </c>
      <c r="CV113" s="450" t="s">
        <v>1240</v>
      </c>
      <c r="CW113" s="173" t="s">
        <v>2249</v>
      </c>
    </row>
    <row r="114" spans="1:101" ht="34.35" customHeight="1">
      <c r="A114" s="155">
        <f>SUBTOTAL(3,$C$11:C114)</f>
        <v>88</v>
      </c>
      <c r="B114" s="246" t="s">
        <v>828</v>
      </c>
      <c r="C114" s="247" t="s">
        <v>829</v>
      </c>
      <c r="D114" s="156" t="s">
        <v>101</v>
      </c>
      <c r="E114" s="157" t="str">
        <f>IF(CL114&gt;=400000000,"A1",IF(CL114&gt;=300000000,"A2",IF(CL114&gt;=240000000,"A3",IF(CL114&gt;=180000000,"A4",IF(CL114&gt;=120000000,"A5",IF(CL114&gt;=80000000,"A6",IF(CL114&gt;=40000000,"A7",IF(CL114&gt;=25000000,"B1",IF(CL114&gt;=12000000,"B2","B3")))))))))</f>
        <v>B3</v>
      </c>
      <c r="F114" s="158">
        <v>42110</v>
      </c>
      <c r="G114" s="159">
        <v>4300000</v>
      </c>
      <c r="H114" s="159"/>
      <c r="I114" s="160">
        <f t="shared" si="399"/>
        <v>4200000</v>
      </c>
      <c r="J114" s="160">
        <f t="shared" si="257"/>
        <v>850000</v>
      </c>
      <c r="K114" s="161">
        <f t="shared" si="356"/>
        <v>5050000</v>
      </c>
      <c r="L114" s="161">
        <f t="shared" si="357"/>
        <v>9350000</v>
      </c>
      <c r="M114" s="162">
        <f t="shared" si="358"/>
        <v>1</v>
      </c>
      <c r="N114" s="163">
        <f t="shared" si="359"/>
        <v>3640000</v>
      </c>
      <c r="O114" s="163">
        <v>0</v>
      </c>
      <c r="P114" s="406">
        <v>0</v>
      </c>
      <c r="Q114" s="406">
        <v>14</v>
      </c>
      <c r="R114" s="406">
        <v>0</v>
      </c>
      <c r="S114" s="406">
        <v>0</v>
      </c>
      <c r="T114" s="406"/>
      <c r="U114" s="406"/>
      <c r="V114" s="406"/>
      <c r="W114" s="406"/>
      <c r="X114" s="389"/>
      <c r="Y114" s="406"/>
      <c r="Z114" s="406"/>
      <c r="AA114" s="406"/>
      <c r="AB114" s="406"/>
      <c r="AC114" s="406"/>
      <c r="AD114" s="406">
        <v>0</v>
      </c>
      <c r="AE114" s="164">
        <f t="shared" si="400"/>
        <v>0</v>
      </c>
      <c r="AF114" s="166">
        <f t="shared" si="401"/>
        <v>0</v>
      </c>
      <c r="AG114" s="166">
        <f t="shared" si="402"/>
        <v>0</v>
      </c>
      <c r="AH114" s="166">
        <f t="shared" si="403"/>
        <v>0</v>
      </c>
      <c r="AI114" s="166">
        <f t="shared" si="404"/>
        <v>0</v>
      </c>
      <c r="AJ114" s="166">
        <f t="shared" si="405"/>
        <v>0</v>
      </c>
      <c r="AK114" s="166">
        <f t="shared" si="406"/>
        <v>0</v>
      </c>
      <c r="AL114" s="166">
        <f t="shared" si="407"/>
        <v>0</v>
      </c>
      <c r="AM114" s="166">
        <f t="shared" si="408"/>
        <v>0</v>
      </c>
      <c r="AN114" s="166">
        <f t="shared" si="409"/>
        <v>0</v>
      </c>
      <c r="AO114" s="167">
        <f t="shared" si="410"/>
        <v>0</v>
      </c>
      <c r="AP114" s="166">
        <v>0</v>
      </c>
      <c r="AQ114" s="166">
        <f t="shared" si="411"/>
        <v>0</v>
      </c>
      <c r="AR114" s="166">
        <v>809000</v>
      </c>
      <c r="AS114" s="167"/>
      <c r="AT114" s="166"/>
      <c r="AU114" s="166"/>
      <c r="AV114" s="166">
        <f t="shared" si="412"/>
        <v>809000</v>
      </c>
      <c r="AW114" s="166">
        <f t="shared" si="373"/>
        <v>344000</v>
      </c>
      <c r="AX114" s="166">
        <f t="shared" si="374"/>
        <v>64500</v>
      </c>
      <c r="AY114" s="166">
        <f t="shared" si="375"/>
        <v>43000</v>
      </c>
      <c r="AZ114" s="166">
        <f t="shared" si="413"/>
        <v>451500</v>
      </c>
      <c r="BA114" s="166">
        <f t="shared" si="377"/>
        <v>21500</v>
      </c>
      <c r="BB114" s="166">
        <f t="shared" si="378"/>
        <v>110000</v>
      </c>
      <c r="BC114" s="166"/>
      <c r="BD114" s="166">
        <v>0</v>
      </c>
      <c r="BE114" s="166">
        <f t="shared" si="414"/>
        <v>583000</v>
      </c>
      <c r="BF114" s="166">
        <f t="shared" si="415"/>
        <v>226000</v>
      </c>
      <c r="BG114" s="166">
        <f t="shared" si="381"/>
        <v>0</v>
      </c>
      <c r="BH114" s="166">
        <v>1</v>
      </c>
      <c r="BI114" s="369" t="s">
        <v>40</v>
      </c>
      <c r="BJ114" s="166">
        <f t="shared" si="382"/>
        <v>0</v>
      </c>
      <c r="BK114" s="166">
        <f t="shared" si="383"/>
        <v>1</v>
      </c>
      <c r="BL114" s="166">
        <v>0</v>
      </c>
      <c r="BM114" s="166">
        <f t="shared" si="384"/>
        <v>0</v>
      </c>
      <c r="BN114" s="166" t="str">
        <f t="shared" si="385"/>
        <v>Trừ tiền</v>
      </c>
      <c r="BO114" s="410"/>
      <c r="BP114" s="166"/>
      <c r="BQ114" s="144"/>
      <c r="BR114" s="144"/>
      <c r="BS114" s="161">
        <f t="shared" si="386"/>
        <v>0</v>
      </c>
      <c r="BT114" s="159">
        <v>2</v>
      </c>
      <c r="BU114" s="166">
        <f t="shared" si="387"/>
        <v>8800000</v>
      </c>
      <c r="BV114" s="166">
        <v>11000000</v>
      </c>
      <c r="BW114" s="166">
        <f t="shared" si="388"/>
        <v>19800000</v>
      </c>
      <c r="BX114" s="166">
        <f t="shared" si="416"/>
        <v>-20251500</v>
      </c>
      <c r="BY114" s="166"/>
      <c r="BZ114" s="166"/>
      <c r="CA114" s="171"/>
      <c r="CB114" s="166"/>
      <c r="CC114" s="166"/>
      <c r="CD114" s="166"/>
      <c r="CE114" s="413">
        <v>8500000</v>
      </c>
      <c r="CF114" s="413">
        <f>CE114*10%</f>
        <v>850000</v>
      </c>
      <c r="CG114" s="413">
        <v>0</v>
      </c>
      <c r="CH114" s="413">
        <v>0</v>
      </c>
      <c r="CI114" s="413"/>
      <c r="CJ114" s="369">
        <f>SUM(CF114:CI114)</f>
        <v>850000</v>
      </c>
      <c r="CK114" s="369">
        <f>CE114+CJ114</f>
        <v>9350000</v>
      </c>
      <c r="CL114" s="414"/>
      <c r="CM114" s="413">
        <f t="shared" si="420"/>
        <v>8500000</v>
      </c>
      <c r="CN114" s="413">
        <f t="shared" si="420"/>
        <v>850000</v>
      </c>
      <c r="CO114" s="369">
        <f t="shared" si="420"/>
        <v>0</v>
      </c>
      <c r="CP114" s="369">
        <f t="shared" si="420"/>
        <v>0</v>
      </c>
      <c r="CQ114" s="369">
        <f t="shared" si="420"/>
        <v>0</v>
      </c>
      <c r="CR114" s="369">
        <f>SUM(CN114:CQ114)</f>
        <v>850000</v>
      </c>
      <c r="CS114" s="369">
        <f>CM114+CR114</f>
        <v>9350000</v>
      </c>
      <c r="CT114" s="173" t="s">
        <v>1187</v>
      </c>
      <c r="CU114" s="173" t="s">
        <v>2229</v>
      </c>
      <c r="CV114" s="450" t="s">
        <v>1255</v>
      </c>
      <c r="CW114" s="173" t="s">
        <v>2249</v>
      </c>
    </row>
    <row r="115" spans="1:101" ht="34.35" customHeight="1">
      <c r="A115" s="155">
        <f>SUBTOTAL(3,$C$11:C115)</f>
        <v>89</v>
      </c>
      <c r="B115" s="246" t="s">
        <v>957</v>
      </c>
      <c r="C115" s="247" t="s">
        <v>958</v>
      </c>
      <c r="D115" s="156" t="s">
        <v>101</v>
      </c>
      <c r="E115" s="157" t="str">
        <f t="shared" ref="E115" si="425">IF(CL115&gt;=400000000,"A1",IF(CL115&gt;=300000000,"A2",IF(CL115&gt;=240000000,"A3",IF(CL115&gt;=180000000,"A4",IF(CL115&gt;=120000000,"A5",IF(CL115&gt;=80000000,"A6",IF(CL115&gt;=40000000,"A7",IF(CL115&gt;=25000000,"B1",IF(CL115&gt;=12000000,"B2","B3")))))))))</f>
        <v>B3</v>
      </c>
      <c r="F115" s="158">
        <v>42110</v>
      </c>
      <c r="G115" s="159">
        <v>4300000</v>
      </c>
      <c r="H115" s="159"/>
      <c r="I115" s="160">
        <f t="shared" si="399"/>
        <v>4200000</v>
      </c>
      <c r="J115" s="160">
        <f t="shared" si="257"/>
        <v>425000</v>
      </c>
      <c r="K115" s="161">
        <f t="shared" si="356"/>
        <v>4625000</v>
      </c>
      <c r="L115" s="161">
        <f t="shared" si="357"/>
        <v>8925000</v>
      </c>
      <c r="M115" s="162">
        <f t="shared" si="358"/>
        <v>1</v>
      </c>
      <c r="N115" s="163">
        <f t="shared" si="359"/>
        <v>3640000</v>
      </c>
      <c r="O115" s="163">
        <v>0</v>
      </c>
      <c r="P115" s="406">
        <v>2</v>
      </c>
      <c r="Q115" s="406">
        <v>11</v>
      </c>
      <c r="R115" s="406">
        <v>0</v>
      </c>
      <c r="S115" s="406">
        <v>0</v>
      </c>
      <c r="T115" s="406"/>
      <c r="U115" s="406"/>
      <c r="V115" s="406"/>
      <c r="W115" s="406"/>
      <c r="X115" s="389"/>
      <c r="Y115" s="406"/>
      <c r="Z115" s="406"/>
      <c r="AA115" s="406"/>
      <c r="AB115" s="406"/>
      <c r="AC115" s="406"/>
      <c r="AD115" s="406">
        <v>0</v>
      </c>
      <c r="AE115" s="164">
        <f t="shared" si="400"/>
        <v>0</v>
      </c>
      <c r="AF115" s="166">
        <f t="shared" si="401"/>
        <v>686538</v>
      </c>
      <c r="AG115" s="166">
        <f t="shared" si="402"/>
        <v>0</v>
      </c>
      <c r="AH115" s="166">
        <f t="shared" si="403"/>
        <v>0</v>
      </c>
      <c r="AI115" s="166">
        <f t="shared" si="404"/>
        <v>0</v>
      </c>
      <c r="AJ115" s="166">
        <f t="shared" si="405"/>
        <v>0</v>
      </c>
      <c r="AK115" s="166">
        <f t="shared" si="406"/>
        <v>0</v>
      </c>
      <c r="AL115" s="166">
        <f t="shared" si="407"/>
        <v>0</v>
      </c>
      <c r="AM115" s="166">
        <f t="shared" si="408"/>
        <v>0</v>
      </c>
      <c r="AN115" s="166">
        <f t="shared" si="409"/>
        <v>0</v>
      </c>
      <c r="AO115" s="167">
        <f t="shared" si="410"/>
        <v>0</v>
      </c>
      <c r="AP115" s="166">
        <v>0</v>
      </c>
      <c r="AQ115" s="166">
        <f t="shared" si="411"/>
        <v>686538</v>
      </c>
      <c r="AR115" s="166">
        <v>939000</v>
      </c>
      <c r="AS115" s="167"/>
      <c r="AT115" s="166"/>
      <c r="AU115" s="166"/>
      <c r="AV115" s="166">
        <f t="shared" si="412"/>
        <v>1625538</v>
      </c>
      <c r="AW115" s="166">
        <f t="shared" si="373"/>
        <v>344000</v>
      </c>
      <c r="AX115" s="166">
        <f t="shared" si="374"/>
        <v>64500</v>
      </c>
      <c r="AY115" s="166">
        <f t="shared" si="375"/>
        <v>43000</v>
      </c>
      <c r="AZ115" s="166">
        <f t="shared" si="413"/>
        <v>451500</v>
      </c>
      <c r="BA115" s="166">
        <f t="shared" si="377"/>
        <v>21500</v>
      </c>
      <c r="BB115" s="166">
        <f t="shared" si="378"/>
        <v>110000</v>
      </c>
      <c r="BC115" s="166"/>
      <c r="BD115" s="166">
        <v>0</v>
      </c>
      <c r="BE115" s="166">
        <f t="shared" si="414"/>
        <v>583000</v>
      </c>
      <c r="BF115" s="166">
        <f t="shared" si="415"/>
        <v>1042538</v>
      </c>
      <c r="BG115" s="166">
        <f t="shared" si="381"/>
        <v>0</v>
      </c>
      <c r="BH115" s="166">
        <v>1</v>
      </c>
      <c r="BI115" s="369" t="s">
        <v>40</v>
      </c>
      <c r="BJ115" s="166">
        <f t="shared" si="382"/>
        <v>0</v>
      </c>
      <c r="BK115" s="166">
        <f t="shared" si="383"/>
        <v>1</v>
      </c>
      <c r="BL115" s="166">
        <v>0</v>
      </c>
      <c r="BM115" s="166">
        <f t="shared" si="384"/>
        <v>0</v>
      </c>
      <c r="BN115" s="166" t="str">
        <f t="shared" si="385"/>
        <v>Trừ tiền</v>
      </c>
      <c r="BO115" s="410"/>
      <c r="BP115" s="166"/>
      <c r="BQ115" s="144"/>
      <c r="BR115" s="144"/>
      <c r="BS115" s="161">
        <f t="shared" si="386"/>
        <v>686538</v>
      </c>
      <c r="BT115" s="159">
        <v>1</v>
      </c>
      <c r="BU115" s="166">
        <f t="shared" si="387"/>
        <v>4400000</v>
      </c>
      <c r="BV115" s="166">
        <v>11000000</v>
      </c>
      <c r="BW115" s="166">
        <f t="shared" si="388"/>
        <v>15400000</v>
      </c>
      <c r="BX115" s="166">
        <f t="shared" si="416"/>
        <v>-15164962</v>
      </c>
      <c r="BY115" s="166"/>
      <c r="BZ115" s="166"/>
      <c r="CA115" s="171"/>
      <c r="CB115" s="166"/>
      <c r="CC115" s="166"/>
      <c r="CD115" s="166"/>
      <c r="CE115" s="413">
        <v>8500000</v>
      </c>
      <c r="CF115" s="413">
        <f t="shared" ref="CF115" si="426">CE115*5%</f>
        <v>425000</v>
      </c>
      <c r="CG115" s="413">
        <v>0</v>
      </c>
      <c r="CH115" s="413">
        <v>0</v>
      </c>
      <c r="CI115" s="413"/>
      <c r="CJ115" s="369">
        <f t="shared" ref="CJ115" si="427">SUM(CF115:CI115)</f>
        <v>425000</v>
      </c>
      <c r="CK115" s="369">
        <f t="shared" ref="CK115" si="428">CE115+CJ115</f>
        <v>8925000</v>
      </c>
      <c r="CL115" s="414"/>
      <c r="CM115" s="413">
        <f t="shared" si="420"/>
        <v>8500000</v>
      </c>
      <c r="CN115" s="413">
        <f t="shared" si="420"/>
        <v>425000</v>
      </c>
      <c r="CO115" s="369">
        <f t="shared" si="420"/>
        <v>0</v>
      </c>
      <c r="CP115" s="369">
        <f t="shared" si="420"/>
        <v>0</v>
      </c>
      <c r="CQ115" s="369">
        <f t="shared" si="420"/>
        <v>0</v>
      </c>
      <c r="CR115" s="369">
        <f t="shared" ref="CR115" si="429">SUM(CN115:CQ115)</f>
        <v>425000</v>
      </c>
      <c r="CS115" s="369">
        <f t="shared" ref="CS115" si="430">CM115+CR115</f>
        <v>8925000</v>
      </c>
      <c r="CT115" s="173" t="s">
        <v>1187</v>
      </c>
      <c r="CU115" s="173" t="s">
        <v>2229</v>
      </c>
      <c r="CV115" s="450" t="s">
        <v>1305</v>
      </c>
      <c r="CW115" s="173" t="s">
        <v>2249</v>
      </c>
    </row>
    <row r="116" spans="1:101" ht="34.35" customHeight="1">
      <c r="A116" s="155">
        <f>SUBTOTAL(3,$C$11:C116)</f>
        <v>90</v>
      </c>
      <c r="B116" s="143" t="s">
        <v>791</v>
      </c>
      <c r="C116" s="144" t="s">
        <v>792</v>
      </c>
      <c r="D116" s="156" t="s">
        <v>101</v>
      </c>
      <c r="E116" s="157" t="str">
        <f>IF(CL116&gt;=400000000,"A1",IF(CL116&gt;=300000000,"A2",IF(CL116&gt;=240000000,"A3",IF(CL116&gt;=180000000,"A4",IF(CL116&gt;=120000000,"A5",IF(CL116&gt;=80000000,"A6",IF(CL116&gt;=40000000,"A7",IF(CL116&gt;=25000000,"B1",IF(CL116&gt;=12000000,"B2","B3")))))))))</f>
        <v>B3</v>
      </c>
      <c r="F116" s="158">
        <v>42110</v>
      </c>
      <c r="G116" s="159">
        <v>4300000</v>
      </c>
      <c r="H116" s="159"/>
      <c r="I116" s="160">
        <f t="shared" si="399"/>
        <v>4200000</v>
      </c>
      <c r="J116" s="160">
        <f t="shared" si="257"/>
        <v>850000</v>
      </c>
      <c r="K116" s="161">
        <f t="shared" si="356"/>
        <v>5050000</v>
      </c>
      <c r="L116" s="161">
        <f t="shared" si="357"/>
        <v>9350000</v>
      </c>
      <c r="M116" s="162">
        <f t="shared" si="358"/>
        <v>1</v>
      </c>
      <c r="N116" s="163">
        <f t="shared" si="359"/>
        <v>3640000</v>
      </c>
      <c r="O116" s="163">
        <v>0</v>
      </c>
      <c r="P116" s="406">
        <v>2</v>
      </c>
      <c r="Q116" s="406">
        <v>12</v>
      </c>
      <c r="R116" s="406">
        <v>0</v>
      </c>
      <c r="S116" s="406">
        <v>0</v>
      </c>
      <c r="T116" s="406"/>
      <c r="U116" s="406"/>
      <c r="V116" s="406"/>
      <c r="W116" s="406"/>
      <c r="X116" s="389"/>
      <c r="Y116" s="406"/>
      <c r="Z116" s="406"/>
      <c r="AA116" s="406"/>
      <c r="AB116" s="406"/>
      <c r="AC116" s="406"/>
      <c r="AD116" s="406">
        <v>0</v>
      </c>
      <c r="AE116" s="164">
        <f t="shared" si="400"/>
        <v>0</v>
      </c>
      <c r="AF116" s="166">
        <f t="shared" si="401"/>
        <v>719231</v>
      </c>
      <c r="AG116" s="166">
        <f t="shared" si="402"/>
        <v>0</v>
      </c>
      <c r="AH116" s="166">
        <f t="shared" si="403"/>
        <v>0</v>
      </c>
      <c r="AI116" s="166">
        <f t="shared" si="404"/>
        <v>0</v>
      </c>
      <c r="AJ116" s="166">
        <f t="shared" si="405"/>
        <v>0</v>
      </c>
      <c r="AK116" s="166">
        <f t="shared" si="406"/>
        <v>0</v>
      </c>
      <c r="AL116" s="166">
        <f t="shared" si="407"/>
        <v>0</v>
      </c>
      <c r="AM116" s="166">
        <f t="shared" si="408"/>
        <v>0</v>
      </c>
      <c r="AN116" s="166">
        <f t="shared" si="409"/>
        <v>0</v>
      </c>
      <c r="AO116" s="167">
        <f t="shared" si="410"/>
        <v>0</v>
      </c>
      <c r="AP116" s="166">
        <v>0</v>
      </c>
      <c r="AQ116" s="166">
        <f t="shared" si="411"/>
        <v>719231</v>
      </c>
      <c r="AR116" s="166">
        <v>1266000</v>
      </c>
      <c r="AS116" s="167"/>
      <c r="AT116" s="166"/>
      <c r="AU116" s="166"/>
      <c r="AV116" s="166">
        <f t="shared" si="412"/>
        <v>1985231</v>
      </c>
      <c r="AW116" s="166">
        <f t="shared" si="373"/>
        <v>344000</v>
      </c>
      <c r="AX116" s="166">
        <f t="shared" si="374"/>
        <v>64500</v>
      </c>
      <c r="AY116" s="166">
        <f t="shared" si="375"/>
        <v>43000</v>
      </c>
      <c r="AZ116" s="166">
        <f t="shared" si="413"/>
        <v>451500</v>
      </c>
      <c r="BA116" s="166">
        <f t="shared" si="377"/>
        <v>21500</v>
      </c>
      <c r="BB116" s="166">
        <f t="shared" si="378"/>
        <v>110000</v>
      </c>
      <c r="BC116" s="166"/>
      <c r="BD116" s="166">
        <v>0</v>
      </c>
      <c r="BE116" s="166">
        <f t="shared" si="414"/>
        <v>583000</v>
      </c>
      <c r="BF116" s="166">
        <f t="shared" si="415"/>
        <v>1402231</v>
      </c>
      <c r="BG116" s="166">
        <f t="shared" si="381"/>
        <v>0</v>
      </c>
      <c r="BH116" s="166">
        <v>1</v>
      </c>
      <c r="BI116" s="369" t="s">
        <v>40</v>
      </c>
      <c r="BJ116" s="166">
        <f t="shared" si="382"/>
        <v>0</v>
      </c>
      <c r="BK116" s="166">
        <f t="shared" si="383"/>
        <v>1</v>
      </c>
      <c r="BL116" s="166">
        <v>0</v>
      </c>
      <c r="BM116" s="166">
        <f t="shared" si="384"/>
        <v>0</v>
      </c>
      <c r="BN116" s="166" t="str">
        <f t="shared" si="385"/>
        <v>Trừ tiền</v>
      </c>
      <c r="BO116" s="410"/>
      <c r="BP116" s="166"/>
      <c r="BQ116" s="144"/>
      <c r="BR116" s="144"/>
      <c r="BS116" s="161">
        <f t="shared" si="386"/>
        <v>719231</v>
      </c>
      <c r="BT116" s="159">
        <v>1</v>
      </c>
      <c r="BU116" s="166">
        <f t="shared" si="387"/>
        <v>4400000</v>
      </c>
      <c r="BV116" s="166">
        <v>11000000</v>
      </c>
      <c r="BW116" s="166">
        <f t="shared" si="388"/>
        <v>15400000</v>
      </c>
      <c r="BX116" s="166">
        <f t="shared" si="416"/>
        <v>-15132269</v>
      </c>
      <c r="BY116" s="166"/>
      <c r="BZ116" s="166"/>
      <c r="CA116" s="171"/>
      <c r="CB116" s="166"/>
      <c r="CC116" s="166"/>
      <c r="CD116" s="166"/>
      <c r="CE116" s="413">
        <v>8500000</v>
      </c>
      <c r="CF116" s="413">
        <f>CE116*10%</f>
        <v>850000</v>
      </c>
      <c r="CG116" s="413">
        <v>0</v>
      </c>
      <c r="CH116" s="413">
        <v>0</v>
      </c>
      <c r="CI116" s="413"/>
      <c r="CJ116" s="369">
        <f>SUM(CF116:CI116)</f>
        <v>850000</v>
      </c>
      <c r="CK116" s="369">
        <f>CE116+CJ116</f>
        <v>9350000</v>
      </c>
      <c r="CL116" s="414"/>
      <c r="CM116" s="413">
        <f t="shared" si="420"/>
        <v>8500000</v>
      </c>
      <c r="CN116" s="413">
        <f t="shared" si="420"/>
        <v>850000</v>
      </c>
      <c r="CO116" s="369">
        <f t="shared" si="420"/>
        <v>0</v>
      </c>
      <c r="CP116" s="369">
        <f t="shared" si="420"/>
        <v>0</v>
      </c>
      <c r="CQ116" s="369">
        <f t="shared" si="420"/>
        <v>0</v>
      </c>
      <c r="CR116" s="369">
        <f>SUM(CN116:CQ116)</f>
        <v>850000</v>
      </c>
      <c r="CS116" s="369">
        <f>CM116+CR116</f>
        <v>9350000</v>
      </c>
      <c r="CT116" s="173" t="s">
        <v>1187</v>
      </c>
      <c r="CU116" s="173" t="s">
        <v>2229</v>
      </c>
      <c r="CV116" s="450" t="s">
        <v>1241</v>
      </c>
      <c r="CW116" s="173" t="s">
        <v>2249</v>
      </c>
    </row>
    <row r="117" spans="1:101" ht="34.35" customHeight="1">
      <c r="A117" s="155">
        <f>SUBTOTAL(3,$C$11:C117)</f>
        <v>91</v>
      </c>
      <c r="B117" s="143" t="s">
        <v>670</v>
      </c>
      <c r="C117" s="144" t="s">
        <v>671</v>
      </c>
      <c r="D117" s="156" t="s">
        <v>101</v>
      </c>
      <c r="E117" s="157" t="str">
        <f>IF(CL117&gt;=400000000,"A1",IF(CL117&gt;=300000000,"A2",IF(CL117&gt;=240000000,"A3",IF(CL117&gt;=180000000,"A4",IF(CL117&gt;=120000000,"A5",IF(CL117&gt;=80000000,"A6",IF(CL117&gt;=40000000,"A7",IF(CL117&gt;=25000000,"B1",IF(CL117&gt;=12000000,"B2","B3")))))))))</f>
        <v>B3</v>
      </c>
      <c r="F117" s="158">
        <v>42110</v>
      </c>
      <c r="G117" s="159">
        <v>4090000</v>
      </c>
      <c r="H117" s="159"/>
      <c r="I117" s="160">
        <f t="shared" si="399"/>
        <v>3410000</v>
      </c>
      <c r="J117" s="160">
        <f t="shared" si="257"/>
        <v>750000</v>
      </c>
      <c r="K117" s="161">
        <f t="shared" si="356"/>
        <v>4160000</v>
      </c>
      <c r="L117" s="161">
        <f t="shared" si="357"/>
        <v>8250000</v>
      </c>
      <c r="M117" s="162">
        <f t="shared" si="358"/>
        <v>1</v>
      </c>
      <c r="N117" s="163">
        <f t="shared" si="359"/>
        <v>3640000</v>
      </c>
      <c r="O117" s="163">
        <v>0</v>
      </c>
      <c r="P117" s="406">
        <v>3</v>
      </c>
      <c r="Q117" s="406">
        <v>11</v>
      </c>
      <c r="R117" s="406">
        <v>0</v>
      </c>
      <c r="S117" s="406">
        <v>0</v>
      </c>
      <c r="T117" s="406"/>
      <c r="U117" s="406"/>
      <c r="V117" s="406"/>
      <c r="W117" s="406"/>
      <c r="X117" s="389"/>
      <c r="Y117" s="406"/>
      <c r="Z117" s="406"/>
      <c r="AA117" s="406"/>
      <c r="AB117" s="406"/>
      <c r="AC117" s="406"/>
      <c r="AD117" s="406">
        <v>0</v>
      </c>
      <c r="AE117" s="164">
        <f t="shared" si="400"/>
        <v>0</v>
      </c>
      <c r="AF117" s="166">
        <f t="shared" si="401"/>
        <v>951923</v>
      </c>
      <c r="AG117" s="166">
        <f t="shared" si="402"/>
        <v>0</v>
      </c>
      <c r="AH117" s="166">
        <f t="shared" si="403"/>
        <v>0</v>
      </c>
      <c r="AI117" s="166">
        <f t="shared" si="404"/>
        <v>0</v>
      </c>
      <c r="AJ117" s="166">
        <f t="shared" si="405"/>
        <v>0</v>
      </c>
      <c r="AK117" s="166">
        <f t="shared" si="406"/>
        <v>0</v>
      </c>
      <c r="AL117" s="166">
        <f t="shared" si="407"/>
        <v>0</v>
      </c>
      <c r="AM117" s="166">
        <f t="shared" si="408"/>
        <v>0</v>
      </c>
      <c r="AN117" s="166">
        <f t="shared" si="409"/>
        <v>0</v>
      </c>
      <c r="AO117" s="167">
        <f t="shared" si="410"/>
        <v>0</v>
      </c>
      <c r="AP117" s="166">
        <v>0</v>
      </c>
      <c r="AQ117" s="166">
        <f t="shared" si="411"/>
        <v>951923</v>
      </c>
      <c r="AR117" s="166">
        <v>841000</v>
      </c>
      <c r="AS117" s="167"/>
      <c r="AT117" s="166"/>
      <c r="AU117" s="166"/>
      <c r="AV117" s="166">
        <f t="shared" si="412"/>
        <v>1792923</v>
      </c>
      <c r="AW117" s="166">
        <f t="shared" si="373"/>
        <v>327200</v>
      </c>
      <c r="AX117" s="166">
        <f t="shared" si="374"/>
        <v>61350</v>
      </c>
      <c r="AY117" s="166">
        <f t="shared" si="375"/>
        <v>40900</v>
      </c>
      <c r="AZ117" s="166">
        <f t="shared" si="413"/>
        <v>429450</v>
      </c>
      <c r="BA117" s="166">
        <f t="shared" si="377"/>
        <v>20450</v>
      </c>
      <c r="BB117" s="166">
        <f t="shared" si="378"/>
        <v>110000</v>
      </c>
      <c r="BC117" s="166"/>
      <c r="BD117" s="166">
        <v>0</v>
      </c>
      <c r="BE117" s="166">
        <f t="shared" si="414"/>
        <v>559900</v>
      </c>
      <c r="BF117" s="166">
        <f t="shared" si="415"/>
        <v>1233023</v>
      </c>
      <c r="BG117" s="166">
        <f t="shared" si="381"/>
        <v>0</v>
      </c>
      <c r="BH117" s="166">
        <v>1</v>
      </c>
      <c r="BI117" s="369" t="s">
        <v>40</v>
      </c>
      <c r="BJ117" s="166">
        <f t="shared" si="382"/>
        <v>0</v>
      </c>
      <c r="BK117" s="166">
        <f t="shared" si="383"/>
        <v>1</v>
      </c>
      <c r="BL117" s="166">
        <v>0</v>
      </c>
      <c r="BM117" s="166">
        <f t="shared" si="384"/>
        <v>0</v>
      </c>
      <c r="BN117" s="166" t="str">
        <f t="shared" si="385"/>
        <v>Trừ tiền</v>
      </c>
      <c r="BO117" s="410"/>
      <c r="BP117" s="166"/>
      <c r="BQ117" s="144"/>
      <c r="BR117" s="144"/>
      <c r="BS117" s="161">
        <f t="shared" si="386"/>
        <v>951923</v>
      </c>
      <c r="BT117" s="159">
        <v>0</v>
      </c>
      <c r="BU117" s="166">
        <f t="shared" si="387"/>
        <v>0</v>
      </c>
      <c r="BV117" s="166">
        <v>11000000</v>
      </c>
      <c r="BW117" s="166">
        <f t="shared" si="388"/>
        <v>11000000</v>
      </c>
      <c r="BX117" s="166">
        <f t="shared" si="416"/>
        <v>-10477527</v>
      </c>
      <c r="BY117" s="166"/>
      <c r="BZ117" s="166"/>
      <c r="CA117" s="171"/>
      <c r="CB117" s="166"/>
      <c r="CC117" s="166"/>
      <c r="CD117" s="166"/>
      <c r="CE117" s="413">
        <v>7500000</v>
      </c>
      <c r="CF117" s="413">
        <f>CE117*10%</f>
        <v>750000</v>
      </c>
      <c r="CG117" s="413">
        <v>0</v>
      </c>
      <c r="CH117" s="413">
        <v>0</v>
      </c>
      <c r="CI117" s="413"/>
      <c r="CJ117" s="369">
        <f>SUM(CF117:CI117)</f>
        <v>750000</v>
      </c>
      <c r="CK117" s="369">
        <f>CE117+CJ117</f>
        <v>8250000</v>
      </c>
      <c r="CL117" s="414"/>
      <c r="CM117" s="413">
        <f t="shared" si="420"/>
        <v>7500000</v>
      </c>
      <c r="CN117" s="413">
        <f t="shared" si="420"/>
        <v>750000</v>
      </c>
      <c r="CO117" s="369">
        <f t="shared" si="420"/>
        <v>0</v>
      </c>
      <c r="CP117" s="369">
        <f t="shared" si="420"/>
        <v>0</v>
      </c>
      <c r="CQ117" s="369">
        <f t="shared" si="420"/>
        <v>0</v>
      </c>
      <c r="CR117" s="369">
        <f>SUM(CN117:CQ117)</f>
        <v>750000</v>
      </c>
      <c r="CS117" s="369">
        <f>CM117+CR117</f>
        <v>8250000</v>
      </c>
      <c r="CT117" s="173" t="s">
        <v>1187</v>
      </c>
      <c r="CU117" s="173" t="s">
        <v>2229</v>
      </c>
      <c r="CV117" s="450" t="s">
        <v>1193</v>
      </c>
      <c r="CW117" s="173" t="s">
        <v>2249</v>
      </c>
    </row>
    <row r="118" spans="1:101" ht="34.35" customHeight="1">
      <c r="A118" s="240"/>
      <c r="B118" s="303" t="str">
        <f>"Tổ 5: " &amp;"["&amp;COUNT(A119:A129)&amp; "]"</f>
        <v>Tổ 5: [11]</v>
      </c>
      <c r="C118" s="241"/>
      <c r="D118" s="242"/>
      <c r="E118" s="242"/>
      <c r="F118" s="242"/>
      <c r="G118" s="242">
        <f>SUM(G119:G129)</f>
        <v>47130000</v>
      </c>
      <c r="H118" s="242">
        <f t="shared" ref="H118:BS118" si="431">SUM(H119:H129)</f>
        <v>0</v>
      </c>
      <c r="I118" s="242">
        <f t="shared" si="431"/>
        <v>41370000</v>
      </c>
      <c r="J118" s="242">
        <f t="shared" si="431"/>
        <v>6500000</v>
      </c>
      <c r="K118" s="242">
        <f t="shared" si="431"/>
        <v>47870000</v>
      </c>
      <c r="L118" s="242">
        <f t="shared" si="431"/>
        <v>95000000</v>
      </c>
      <c r="M118" s="242"/>
      <c r="N118" s="242">
        <f t="shared" si="431"/>
        <v>40040000</v>
      </c>
      <c r="O118" s="242">
        <f t="shared" si="431"/>
        <v>0</v>
      </c>
      <c r="P118" s="243">
        <f t="shared" si="431"/>
        <v>11</v>
      </c>
      <c r="Q118" s="243">
        <f t="shared" si="431"/>
        <v>132</v>
      </c>
      <c r="R118" s="243">
        <f t="shared" si="431"/>
        <v>0</v>
      </c>
      <c r="S118" s="243">
        <f t="shared" si="431"/>
        <v>0</v>
      </c>
      <c r="T118" s="243">
        <f t="shared" si="431"/>
        <v>0</v>
      </c>
      <c r="U118" s="243">
        <f t="shared" si="431"/>
        <v>0</v>
      </c>
      <c r="V118" s="243">
        <f t="shared" si="431"/>
        <v>0</v>
      </c>
      <c r="W118" s="243">
        <f t="shared" si="431"/>
        <v>0</v>
      </c>
      <c r="X118" s="243">
        <f t="shared" si="431"/>
        <v>0</v>
      </c>
      <c r="Y118" s="243">
        <f t="shared" si="431"/>
        <v>0</v>
      </c>
      <c r="Z118" s="243">
        <f t="shared" si="431"/>
        <v>0</v>
      </c>
      <c r="AA118" s="243">
        <f t="shared" si="431"/>
        <v>0</v>
      </c>
      <c r="AB118" s="243">
        <f t="shared" si="431"/>
        <v>0</v>
      </c>
      <c r="AC118" s="243">
        <f t="shared" si="431"/>
        <v>0</v>
      </c>
      <c r="AD118" s="243">
        <f t="shared" si="431"/>
        <v>0</v>
      </c>
      <c r="AE118" s="243">
        <f t="shared" si="431"/>
        <v>0</v>
      </c>
      <c r="AF118" s="242">
        <f t="shared" si="431"/>
        <v>3728846</v>
      </c>
      <c r="AG118" s="242">
        <f t="shared" si="431"/>
        <v>0</v>
      </c>
      <c r="AH118" s="242">
        <f t="shared" si="431"/>
        <v>0</v>
      </c>
      <c r="AI118" s="242">
        <f t="shared" si="431"/>
        <v>0</v>
      </c>
      <c r="AJ118" s="242">
        <f t="shared" si="431"/>
        <v>0</v>
      </c>
      <c r="AK118" s="242">
        <f t="shared" si="431"/>
        <v>0</v>
      </c>
      <c r="AL118" s="242">
        <f t="shared" si="431"/>
        <v>0</v>
      </c>
      <c r="AM118" s="242">
        <f t="shared" si="431"/>
        <v>0</v>
      </c>
      <c r="AN118" s="242">
        <f t="shared" si="431"/>
        <v>0</v>
      </c>
      <c r="AO118" s="242">
        <f t="shared" si="431"/>
        <v>0</v>
      </c>
      <c r="AP118" s="242">
        <f t="shared" si="431"/>
        <v>0</v>
      </c>
      <c r="AQ118" s="242">
        <f t="shared" si="431"/>
        <v>3728846</v>
      </c>
      <c r="AR118" s="242">
        <f t="shared" si="431"/>
        <v>11216000</v>
      </c>
      <c r="AS118" s="242">
        <f t="shared" si="431"/>
        <v>0</v>
      </c>
      <c r="AT118" s="242">
        <f t="shared" si="431"/>
        <v>0</v>
      </c>
      <c r="AU118" s="242">
        <f t="shared" si="431"/>
        <v>0</v>
      </c>
      <c r="AV118" s="242">
        <f t="shared" si="431"/>
        <v>14944846</v>
      </c>
      <c r="AW118" s="242">
        <f t="shared" si="431"/>
        <v>3770400</v>
      </c>
      <c r="AX118" s="242">
        <f t="shared" si="431"/>
        <v>706950</v>
      </c>
      <c r="AY118" s="242">
        <f t="shared" si="431"/>
        <v>471300</v>
      </c>
      <c r="AZ118" s="242">
        <f t="shared" si="431"/>
        <v>4948650</v>
      </c>
      <c r="BA118" s="242">
        <f t="shared" si="431"/>
        <v>235650</v>
      </c>
      <c r="BB118" s="242">
        <f t="shared" si="431"/>
        <v>1210000</v>
      </c>
      <c r="BC118" s="242">
        <f t="shared" si="431"/>
        <v>0</v>
      </c>
      <c r="BD118" s="242">
        <f t="shared" si="431"/>
        <v>0</v>
      </c>
      <c r="BE118" s="242">
        <f t="shared" si="431"/>
        <v>6394300</v>
      </c>
      <c r="BF118" s="242">
        <f t="shared" si="431"/>
        <v>8550546</v>
      </c>
      <c r="BG118" s="242">
        <f t="shared" si="431"/>
        <v>0</v>
      </c>
      <c r="BH118" s="242"/>
      <c r="BI118" s="242">
        <f t="shared" si="431"/>
        <v>0</v>
      </c>
      <c r="BJ118" s="242">
        <f t="shared" si="431"/>
        <v>0</v>
      </c>
      <c r="BK118" s="242"/>
      <c r="BL118" s="242">
        <f t="shared" si="431"/>
        <v>0</v>
      </c>
      <c r="BM118" s="242">
        <f t="shared" si="431"/>
        <v>0</v>
      </c>
      <c r="BN118" s="242">
        <f t="shared" si="431"/>
        <v>0</v>
      </c>
      <c r="BO118" s="242">
        <f t="shared" si="431"/>
        <v>0</v>
      </c>
      <c r="BP118" s="242">
        <f t="shared" si="431"/>
        <v>0</v>
      </c>
      <c r="BQ118" s="242">
        <f t="shared" si="431"/>
        <v>0</v>
      </c>
      <c r="BR118" s="242">
        <f t="shared" si="431"/>
        <v>0</v>
      </c>
      <c r="BS118" s="242">
        <f t="shared" si="431"/>
        <v>3728846</v>
      </c>
      <c r="BT118" s="242">
        <f t="shared" ref="BT118:CV118" si="432">SUM(BT119:BT129)</f>
        <v>12</v>
      </c>
      <c r="BU118" s="242">
        <f t="shared" si="432"/>
        <v>52800000</v>
      </c>
      <c r="BV118" s="242">
        <f t="shared" si="432"/>
        <v>121000000</v>
      </c>
      <c r="BW118" s="242">
        <f t="shared" si="432"/>
        <v>173800000</v>
      </c>
      <c r="BX118" s="242">
        <f t="shared" si="432"/>
        <v>-175019804</v>
      </c>
      <c r="BY118" s="242">
        <f t="shared" si="432"/>
        <v>0</v>
      </c>
      <c r="BZ118" s="242">
        <f t="shared" si="432"/>
        <v>0</v>
      </c>
      <c r="CA118" s="242">
        <f t="shared" si="432"/>
        <v>0</v>
      </c>
      <c r="CB118" s="242">
        <f t="shared" si="432"/>
        <v>0</v>
      </c>
      <c r="CC118" s="242">
        <f t="shared" si="432"/>
        <v>0</v>
      </c>
      <c r="CD118" s="242">
        <f t="shared" si="432"/>
        <v>0</v>
      </c>
      <c r="CE118" s="242">
        <f t="shared" si="432"/>
        <v>88500000</v>
      </c>
      <c r="CF118" s="242">
        <f t="shared" si="432"/>
        <v>5650000</v>
      </c>
      <c r="CG118" s="242">
        <f t="shared" si="432"/>
        <v>850000</v>
      </c>
      <c r="CH118" s="242">
        <f t="shared" si="432"/>
        <v>0</v>
      </c>
      <c r="CI118" s="242">
        <f t="shared" si="432"/>
        <v>0</v>
      </c>
      <c r="CJ118" s="242">
        <f t="shared" si="432"/>
        <v>6500000</v>
      </c>
      <c r="CK118" s="242">
        <f t="shared" si="432"/>
        <v>95000000</v>
      </c>
      <c r="CL118" s="242">
        <f t="shared" si="432"/>
        <v>0</v>
      </c>
      <c r="CM118" s="242">
        <f t="shared" si="432"/>
        <v>88500000</v>
      </c>
      <c r="CN118" s="242">
        <f t="shared" si="432"/>
        <v>5650000</v>
      </c>
      <c r="CO118" s="242">
        <f t="shared" si="432"/>
        <v>850000</v>
      </c>
      <c r="CP118" s="242">
        <f t="shared" si="432"/>
        <v>0</v>
      </c>
      <c r="CQ118" s="242">
        <f t="shared" si="432"/>
        <v>0</v>
      </c>
      <c r="CR118" s="242">
        <f t="shared" si="432"/>
        <v>6500000</v>
      </c>
      <c r="CS118" s="242">
        <f t="shared" si="432"/>
        <v>95000000</v>
      </c>
      <c r="CT118" s="242">
        <f t="shared" si="432"/>
        <v>0</v>
      </c>
      <c r="CU118" s="242">
        <f t="shared" si="432"/>
        <v>0</v>
      </c>
      <c r="CV118" s="446">
        <f t="shared" si="432"/>
        <v>0</v>
      </c>
      <c r="CW118" s="242"/>
    </row>
    <row r="119" spans="1:101" ht="34.35" customHeight="1">
      <c r="A119" s="155">
        <f>SUBTOTAL(3,$C$11:C119)</f>
        <v>92</v>
      </c>
      <c r="B119" s="143" t="s">
        <v>783</v>
      </c>
      <c r="C119" s="144" t="s">
        <v>784</v>
      </c>
      <c r="D119" s="156" t="s">
        <v>101</v>
      </c>
      <c r="E119" s="157" t="str">
        <f>IF(CL119&gt;=400000000,"A1",IF(CL119&gt;=300000000,"A2",IF(CL119&gt;=240000000,"A3",IF(CL119&gt;=180000000,"A4",IF(CL119&gt;=120000000,"A5",IF(CL119&gt;=80000000,"A6",IF(CL119&gt;=40000000,"A7",IF(CL119&gt;=25000000,"B1",IF(CL119&gt;=12000000,"B2","B3")))))))))</f>
        <v>B3</v>
      </c>
      <c r="F119" s="158">
        <v>39437</v>
      </c>
      <c r="G119" s="159">
        <v>4520000</v>
      </c>
      <c r="H119" s="159"/>
      <c r="I119" s="160">
        <f t="shared" ref="I119:I129" si="433">IF(G119&gt;0,CM119-G119,CM119-H119)</f>
        <v>3980000</v>
      </c>
      <c r="J119" s="160">
        <f t="shared" si="257"/>
        <v>1700000</v>
      </c>
      <c r="K119" s="161">
        <f t="shared" ref="K119:K129" si="434">SUM(I119:J119)</f>
        <v>5680000</v>
      </c>
      <c r="L119" s="161">
        <f t="shared" ref="L119:L129" si="435">IF(G119&gt;0,G119+K119,H119+K119)</f>
        <v>10200000</v>
      </c>
      <c r="M119" s="162">
        <f t="shared" ref="M119:M129" si="436">IF(CE119&gt;=11000000,80%,100%)</f>
        <v>1</v>
      </c>
      <c r="N119" s="163">
        <f t="shared" ref="N119:N129" si="437">ROUND(MAX(G119*70%,H119*70%,3640000),0)</f>
        <v>3640000</v>
      </c>
      <c r="O119" s="163">
        <v>0</v>
      </c>
      <c r="P119" s="406">
        <v>2</v>
      </c>
      <c r="Q119" s="406">
        <v>10</v>
      </c>
      <c r="R119" s="406">
        <v>0</v>
      </c>
      <c r="S119" s="406">
        <v>0</v>
      </c>
      <c r="T119" s="406"/>
      <c r="U119" s="406"/>
      <c r="V119" s="406"/>
      <c r="W119" s="406"/>
      <c r="X119" s="389"/>
      <c r="Y119" s="406"/>
      <c r="Z119" s="406"/>
      <c r="AA119" s="406"/>
      <c r="AB119" s="406"/>
      <c r="AC119" s="406"/>
      <c r="AD119" s="406">
        <v>0</v>
      </c>
      <c r="AE119" s="164">
        <f t="shared" ref="AE119:AE129" si="438">IF(OR(BL119="M1",BL119="M2",BL119="M3",BL119="M4"),P119+R119+S119+T119+U119,0)</f>
        <v>0</v>
      </c>
      <c r="AF119" s="166">
        <f t="shared" ref="AF119:AF129" si="439">ROUND(IF($P119=0,0,IF(OR($BJ119="lương tháng",$CE119&gt;=11000000),($L119/2-$L119/26*($CC$6-$P119))*$M119,$L119/26*$P119*$M119)),0)</f>
        <v>784615</v>
      </c>
      <c r="AG119" s="166">
        <f t="shared" ref="AG119:AG129" si="440">ROUND(MAX((G119+I119)*M119/26*R119,(H119+I119)*M119/26*R119,G119/26*R119*150%,H119/26*R119*150%)*BK119,0)</f>
        <v>0</v>
      </c>
      <c r="AH119" s="166">
        <f t="shared" ref="AH119:AH129" si="441">ROUND(MAX((G119+I119)*M119/26*S119,(H119+I119)*M119/26*S119,G119/26*S119*200%,H119/26*S119*200%)*BK119,0)</f>
        <v>0</v>
      </c>
      <c r="AI119" s="166">
        <f t="shared" ref="AI119:AI129" si="442">ROUND(IF(BJ119="Lương tháng",L119/26*T119,MAX((G119+I119)/26*(T119+U119)*200%+G119/26*T119,(H119+I119)/26*(T119+U119)*200%+H119/26*T119,G119/26*(T119+U119)*300%+G119/26*T119,H119/26*(T119+U119)*300%+H119/26*T119)),0)</f>
        <v>0</v>
      </c>
      <c r="AJ119" s="166">
        <f t="shared" ref="AJ119:AJ129" si="443">ROUND(IF((P119+Q119)=0,0,IF(BJ119="Lương tháng",MAX((G119+I119)/26*V119,(H119+I119)/26*V119),MAX(G119/26*V119,H119/26*V119))),0)</f>
        <v>0</v>
      </c>
      <c r="AK119" s="166">
        <f t="shared" ref="AK119:AK129" si="444">ROUND(IF(G119&gt;0,G119/26*W119,H119/26*W119),0)</f>
        <v>0</v>
      </c>
      <c r="AL119" s="166">
        <f t="shared" ref="AL119:AL129" si="445">ROUND(N119/26*Y119+O119/26*Z119+MAX(G119/26*AA119,H119/26*AA119),0)</f>
        <v>0</v>
      </c>
      <c r="AM119" s="166">
        <f t="shared" ref="AM119:AM129" si="446">ROUND(IF(BJ119="Lương tháng",L119/26*AC119,L119/26*AC119+MAX((G119+I119)/26*AB119,(H119+I119)/26*AB119)),0)</f>
        <v>0</v>
      </c>
      <c r="AN119" s="166">
        <f t="shared" ref="AN119:AN129" si="447">ROUND(IF(BJ119="lương tháng",0,MAX((G119+I119)/26*AD119*30%,(H119+I119)/26*AD119*30%)*BK119),0)</f>
        <v>0</v>
      </c>
      <c r="AO119" s="167">
        <f t="shared" ref="AO119:AO129" si="448">ROUND(BM119*AE119,0)</f>
        <v>0</v>
      </c>
      <c r="AP119" s="166">
        <v>0</v>
      </c>
      <c r="AQ119" s="166">
        <f t="shared" ref="AQ119:AQ129" si="449">ROUND(SUM(AF119:AP119),0)</f>
        <v>784615</v>
      </c>
      <c r="AR119" s="166">
        <v>954000</v>
      </c>
      <c r="AS119" s="167"/>
      <c r="AT119" s="166"/>
      <c r="AU119" s="166"/>
      <c r="AV119" s="166">
        <f t="shared" ref="AV119:AV129" si="450">ROUND(SUM(AQ119:AT119)-AU119,0)</f>
        <v>1738615</v>
      </c>
      <c r="AW119" s="166">
        <f t="shared" ref="AW119:AW129" si="451">ROUND(IF($BH119=1,$G119*$AW$9,0),0)</f>
        <v>361600</v>
      </c>
      <c r="AX119" s="166">
        <f t="shared" ref="AX119:AX129" si="452">ROUND(IF($BH119=1,$G119*$AX$9,0),0)</f>
        <v>67800</v>
      </c>
      <c r="AY119" s="166">
        <f t="shared" ref="AY119:AY129" si="453">ROUND(IF($BH119=1,$G119*$AY$9,0),0)</f>
        <v>45200</v>
      </c>
      <c r="AZ119" s="166">
        <f t="shared" ref="AZ119:AZ129" si="454">SUM(AW119:AY119)</f>
        <v>474600</v>
      </c>
      <c r="BA119" s="166">
        <f t="shared" ref="BA119:BA129" si="455">ROUND(IF($BI119="1x",$G119*0.5%,0),0)</f>
        <v>22600</v>
      </c>
      <c r="BB119" s="166">
        <f t="shared" ref="BB119:BB129" si="456">IF(BN119="Xem lại",0,IF(CM119&lt;11000000,5000,IF(AND(CM119&gt;=11000000,CM119&lt;25000000),10000,IF(AND(CM119&gt;=25000000,CM119&lt;40000000),15000,IF(AND(CM119&gt;=40000000,CM119&lt;120000000),20000,IF(AND(CM119&gt;=120000000,CM119&lt;240000000),25000,30000)))))*$BB$9)</f>
        <v>110000</v>
      </c>
      <c r="BC119" s="166"/>
      <c r="BD119" s="166">
        <v>0</v>
      </c>
      <c r="BE119" s="166">
        <f t="shared" ref="BE119:BE129" si="457">ROUND(SUM(AZ119:BD119),0)</f>
        <v>607200</v>
      </c>
      <c r="BF119" s="166">
        <f t="shared" ref="BF119:BF129" si="458">ROUND(IF(AV119&gt;BE119,AV119-BE119,0),0)</f>
        <v>1131415</v>
      </c>
      <c r="BG119" s="166">
        <f t="shared" ref="BG119:BG129" si="459">ROUND(IF(BE119&gt;AV119,BE119-AV119,0),0)</f>
        <v>0</v>
      </c>
      <c r="BH119" s="166">
        <v>1</v>
      </c>
      <c r="BI119" s="369" t="s">
        <v>40</v>
      </c>
      <c r="BJ119" s="166">
        <f t="shared" ref="BJ119:BJ129" si="460">IF(AND(D119="QTNV CL",CM119&gt;=11000000),"Lương tháng",IF(CM119&gt;=18000000,"Lương tháng",0))</f>
        <v>0</v>
      </c>
      <c r="BK119" s="166">
        <f t="shared" ref="BK119:BK129" si="461">IF(BJ119="Lương tháng",0,1)</f>
        <v>1</v>
      </c>
      <c r="BL119" s="166">
        <v>0</v>
      </c>
      <c r="BM119" s="166">
        <f t="shared" ref="BM119:BM129" si="462">IF(BL119="M1",13000,IF(BL119="M2",20000,IF(BL119="M3",26000,IF(BL119="M4",32000,0))))</f>
        <v>0</v>
      </c>
      <c r="BN119" s="166" t="str">
        <f t="shared" ref="BN119:BN129" si="463">IF(AND(G119&gt;0,(P119+Q119)&gt;=5),"Trừ tiền","Xem lại")</f>
        <v>Trừ tiền</v>
      </c>
      <c r="BO119" s="410"/>
      <c r="BP119" s="166"/>
      <c r="BQ119" s="144"/>
      <c r="BR119" s="144"/>
      <c r="BS119" s="161">
        <f t="shared" ref="BS119:BS129" si="464">AQ119+SUM(BO119:BR119)-AN119-AO119-SUM(BY119:CA119)</f>
        <v>784615</v>
      </c>
      <c r="BT119" s="159">
        <v>1</v>
      </c>
      <c r="BU119" s="166">
        <f t="shared" ref="BU119:BU129" si="465">BT119*4400000</f>
        <v>4400000</v>
      </c>
      <c r="BV119" s="166">
        <v>11000000</v>
      </c>
      <c r="BW119" s="166">
        <f t="shared" ref="BW119:BW129" si="466">BU119+BV119</f>
        <v>15400000</v>
      </c>
      <c r="BX119" s="166">
        <f t="shared" ref="BX119:BX129" si="467">BS119-SUM(CC119:CD119)-CB119-AZ119-BW119</f>
        <v>-15089985</v>
      </c>
      <c r="BY119" s="166"/>
      <c r="BZ119" s="166"/>
      <c r="CA119" s="171"/>
      <c r="CB119" s="166"/>
      <c r="CC119" s="166"/>
      <c r="CD119" s="166"/>
      <c r="CE119" s="413">
        <v>8500000</v>
      </c>
      <c r="CF119" s="413">
        <f>CE119*10%</f>
        <v>850000</v>
      </c>
      <c r="CG119" s="413">
        <f>CE119*10%</f>
        <v>850000</v>
      </c>
      <c r="CH119" s="413">
        <v>0</v>
      </c>
      <c r="CI119" s="413"/>
      <c r="CJ119" s="369">
        <f>SUM(CF119:CI119)</f>
        <v>1700000</v>
      </c>
      <c r="CK119" s="369">
        <f>CE119+CJ119</f>
        <v>10200000</v>
      </c>
      <c r="CL119" s="414"/>
      <c r="CM119" s="413">
        <f t="shared" ref="CM119:CQ129" si="468">CE119</f>
        <v>8500000</v>
      </c>
      <c r="CN119" s="413">
        <f t="shared" si="468"/>
        <v>850000</v>
      </c>
      <c r="CO119" s="369">
        <v>850000</v>
      </c>
      <c r="CP119" s="369">
        <f t="shared" ref="CP119:CQ129" si="469">CH119</f>
        <v>0</v>
      </c>
      <c r="CQ119" s="369">
        <f t="shared" si="469"/>
        <v>0</v>
      </c>
      <c r="CR119" s="369">
        <f>SUM(CN119:CQ119)</f>
        <v>1700000</v>
      </c>
      <c r="CS119" s="369">
        <f>CM119+CR119</f>
        <v>10200000</v>
      </c>
      <c r="CT119" s="173" t="s">
        <v>1196</v>
      </c>
      <c r="CU119" s="173" t="s">
        <v>2229</v>
      </c>
      <c r="CV119" s="450" t="s">
        <v>1235</v>
      </c>
      <c r="CW119" s="173" t="s">
        <v>2249</v>
      </c>
    </row>
    <row r="120" spans="1:101" ht="34.35" customHeight="1">
      <c r="A120" s="155">
        <f>SUBTOTAL(3,$C$11:C120)</f>
        <v>93</v>
      </c>
      <c r="B120" s="143" t="s">
        <v>668</v>
      </c>
      <c r="C120" s="144" t="s">
        <v>669</v>
      </c>
      <c r="D120" s="156" t="s">
        <v>101</v>
      </c>
      <c r="E120" s="157" t="str">
        <f>IF(CL120&gt;=400000000,"A1",IF(CL120&gt;=300000000,"A2",IF(CL120&gt;=240000000,"A3",IF(CL120&gt;=180000000,"A4",IF(CL120&gt;=120000000,"A5",IF(CL120&gt;=80000000,"A6",IF(CL120&gt;=40000000,"A7",IF(CL120&gt;=25000000,"B1",IF(CL120&gt;=12000000,"B2","B3")))))))))</f>
        <v>B3</v>
      </c>
      <c r="F120" s="158">
        <v>42110</v>
      </c>
      <c r="G120" s="159">
        <v>4300000</v>
      </c>
      <c r="H120" s="159"/>
      <c r="I120" s="160">
        <f t="shared" si="433"/>
        <v>4200000</v>
      </c>
      <c r="J120" s="160">
        <f t="shared" si="257"/>
        <v>850000</v>
      </c>
      <c r="K120" s="161">
        <f t="shared" si="434"/>
        <v>5050000</v>
      </c>
      <c r="L120" s="161">
        <f t="shared" si="435"/>
        <v>9350000</v>
      </c>
      <c r="M120" s="162">
        <f t="shared" si="436"/>
        <v>1</v>
      </c>
      <c r="N120" s="163">
        <f t="shared" si="437"/>
        <v>3640000</v>
      </c>
      <c r="O120" s="163">
        <v>0</v>
      </c>
      <c r="P120" s="406">
        <v>1</v>
      </c>
      <c r="Q120" s="406">
        <v>12</v>
      </c>
      <c r="R120" s="406">
        <v>0</v>
      </c>
      <c r="S120" s="406">
        <v>0</v>
      </c>
      <c r="T120" s="406"/>
      <c r="U120" s="406"/>
      <c r="V120" s="406"/>
      <c r="W120" s="406"/>
      <c r="X120" s="389"/>
      <c r="Y120" s="406"/>
      <c r="Z120" s="406"/>
      <c r="AA120" s="406"/>
      <c r="AB120" s="406"/>
      <c r="AC120" s="406"/>
      <c r="AD120" s="406">
        <v>0</v>
      </c>
      <c r="AE120" s="164">
        <f t="shared" si="438"/>
        <v>0</v>
      </c>
      <c r="AF120" s="166">
        <f t="shared" si="439"/>
        <v>359615</v>
      </c>
      <c r="AG120" s="166">
        <f t="shared" si="440"/>
        <v>0</v>
      </c>
      <c r="AH120" s="166">
        <f t="shared" si="441"/>
        <v>0</v>
      </c>
      <c r="AI120" s="166">
        <f t="shared" si="442"/>
        <v>0</v>
      </c>
      <c r="AJ120" s="166">
        <f t="shared" si="443"/>
        <v>0</v>
      </c>
      <c r="AK120" s="166">
        <f t="shared" si="444"/>
        <v>0</v>
      </c>
      <c r="AL120" s="166">
        <f t="shared" si="445"/>
        <v>0</v>
      </c>
      <c r="AM120" s="166">
        <f t="shared" si="446"/>
        <v>0</v>
      </c>
      <c r="AN120" s="166">
        <f t="shared" si="447"/>
        <v>0</v>
      </c>
      <c r="AO120" s="167">
        <f t="shared" si="448"/>
        <v>0</v>
      </c>
      <c r="AP120" s="166">
        <v>0</v>
      </c>
      <c r="AQ120" s="166">
        <f t="shared" si="449"/>
        <v>359615</v>
      </c>
      <c r="AR120" s="166">
        <v>1258000</v>
      </c>
      <c r="AS120" s="167"/>
      <c r="AT120" s="166"/>
      <c r="AU120" s="166"/>
      <c r="AV120" s="166">
        <f t="shared" si="450"/>
        <v>1617615</v>
      </c>
      <c r="AW120" s="166">
        <f t="shared" si="451"/>
        <v>344000</v>
      </c>
      <c r="AX120" s="166">
        <f t="shared" si="452"/>
        <v>64500</v>
      </c>
      <c r="AY120" s="166">
        <f t="shared" si="453"/>
        <v>43000</v>
      </c>
      <c r="AZ120" s="166">
        <f t="shared" si="454"/>
        <v>451500</v>
      </c>
      <c r="BA120" s="166">
        <f t="shared" si="455"/>
        <v>21500</v>
      </c>
      <c r="BB120" s="166">
        <f t="shared" si="456"/>
        <v>110000</v>
      </c>
      <c r="BC120" s="166"/>
      <c r="BD120" s="166">
        <v>0</v>
      </c>
      <c r="BE120" s="166">
        <f t="shared" si="457"/>
        <v>583000</v>
      </c>
      <c r="BF120" s="166">
        <f t="shared" si="458"/>
        <v>1034615</v>
      </c>
      <c r="BG120" s="166">
        <f t="shared" si="459"/>
        <v>0</v>
      </c>
      <c r="BH120" s="166">
        <v>1</v>
      </c>
      <c r="BI120" s="369" t="s">
        <v>40</v>
      </c>
      <c r="BJ120" s="166">
        <f t="shared" si="460"/>
        <v>0</v>
      </c>
      <c r="BK120" s="166">
        <f t="shared" si="461"/>
        <v>1</v>
      </c>
      <c r="BL120" s="166">
        <v>0</v>
      </c>
      <c r="BM120" s="166">
        <f t="shared" si="462"/>
        <v>0</v>
      </c>
      <c r="BN120" s="166" t="str">
        <f t="shared" si="463"/>
        <v>Trừ tiền</v>
      </c>
      <c r="BO120" s="410"/>
      <c r="BP120" s="166"/>
      <c r="BQ120" s="144"/>
      <c r="BR120" s="144"/>
      <c r="BS120" s="161">
        <f t="shared" si="464"/>
        <v>359615</v>
      </c>
      <c r="BT120" s="159">
        <v>1</v>
      </c>
      <c r="BU120" s="166">
        <f t="shared" si="465"/>
        <v>4400000</v>
      </c>
      <c r="BV120" s="166">
        <v>11000000</v>
      </c>
      <c r="BW120" s="166">
        <f t="shared" si="466"/>
        <v>15400000</v>
      </c>
      <c r="BX120" s="166">
        <f t="shared" si="467"/>
        <v>-15491885</v>
      </c>
      <c r="BY120" s="166"/>
      <c r="BZ120" s="166"/>
      <c r="CA120" s="171"/>
      <c r="CB120" s="166"/>
      <c r="CC120" s="166"/>
      <c r="CD120" s="166"/>
      <c r="CE120" s="413">
        <v>8500000</v>
      </c>
      <c r="CF120" s="413">
        <f>CE120*10%</f>
        <v>850000</v>
      </c>
      <c r="CG120" s="413">
        <v>0</v>
      </c>
      <c r="CH120" s="413">
        <v>0</v>
      </c>
      <c r="CI120" s="413"/>
      <c r="CJ120" s="369">
        <f>SUM(CF120:CI120)</f>
        <v>850000</v>
      </c>
      <c r="CK120" s="369">
        <f>CE120+CJ120</f>
        <v>9350000</v>
      </c>
      <c r="CL120" s="414"/>
      <c r="CM120" s="413">
        <f t="shared" si="468"/>
        <v>8500000</v>
      </c>
      <c r="CN120" s="413">
        <f t="shared" si="468"/>
        <v>850000</v>
      </c>
      <c r="CO120" s="369">
        <f>CG120</f>
        <v>0</v>
      </c>
      <c r="CP120" s="369">
        <f t="shared" si="469"/>
        <v>0</v>
      </c>
      <c r="CQ120" s="369">
        <f t="shared" si="469"/>
        <v>0</v>
      </c>
      <c r="CR120" s="369">
        <f>SUM(CN120:CQ120)</f>
        <v>850000</v>
      </c>
      <c r="CS120" s="369">
        <f>CM120+CR120</f>
        <v>9350000</v>
      </c>
      <c r="CT120" s="173" t="s">
        <v>1187</v>
      </c>
      <c r="CU120" s="173" t="s">
        <v>2229</v>
      </c>
      <c r="CV120" s="450" t="s">
        <v>1192</v>
      </c>
      <c r="CW120" s="173" t="s">
        <v>2249</v>
      </c>
    </row>
    <row r="121" spans="1:101" ht="34.35" customHeight="1">
      <c r="A121" s="155">
        <f>SUBTOTAL(3,$C$11:C121)</f>
        <v>94</v>
      </c>
      <c r="B121" s="246" t="s">
        <v>832</v>
      </c>
      <c r="C121" s="247" t="s">
        <v>833</v>
      </c>
      <c r="D121" s="156" t="s">
        <v>101</v>
      </c>
      <c r="E121" s="157" t="str">
        <f>IF(CL121&gt;=400000000,"A1",IF(CL121&gt;=300000000,"A2",IF(CL121&gt;=240000000,"A3",IF(CL121&gt;=180000000,"A4",IF(CL121&gt;=120000000,"A5",IF(CL121&gt;=80000000,"A6",IF(CL121&gt;=40000000,"A7",IF(CL121&gt;=25000000,"B1",IF(CL121&gt;=12000000,"B2","B3")))))))))</f>
        <v>B3</v>
      </c>
      <c r="F121" s="158">
        <v>42110</v>
      </c>
      <c r="G121" s="159">
        <v>4750000</v>
      </c>
      <c r="H121" s="159"/>
      <c r="I121" s="160">
        <f t="shared" si="433"/>
        <v>3750000</v>
      </c>
      <c r="J121" s="160">
        <f t="shared" si="257"/>
        <v>425000</v>
      </c>
      <c r="K121" s="161">
        <f t="shared" si="434"/>
        <v>4175000</v>
      </c>
      <c r="L121" s="161">
        <f t="shared" si="435"/>
        <v>8925000</v>
      </c>
      <c r="M121" s="162">
        <f t="shared" si="436"/>
        <v>1</v>
      </c>
      <c r="N121" s="163">
        <f t="shared" si="437"/>
        <v>3640000</v>
      </c>
      <c r="O121" s="163">
        <v>0</v>
      </c>
      <c r="P121" s="406">
        <v>1</v>
      </c>
      <c r="Q121" s="406">
        <v>12</v>
      </c>
      <c r="R121" s="406">
        <v>0</v>
      </c>
      <c r="S121" s="406">
        <v>0</v>
      </c>
      <c r="T121" s="406"/>
      <c r="U121" s="406"/>
      <c r="V121" s="406"/>
      <c r="W121" s="406"/>
      <c r="X121" s="389"/>
      <c r="Y121" s="406"/>
      <c r="Z121" s="406"/>
      <c r="AA121" s="406"/>
      <c r="AB121" s="406"/>
      <c r="AC121" s="406"/>
      <c r="AD121" s="406">
        <v>0</v>
      </c>
      <c r="AE121" s="164">
        <f t="shared" si="438"/>
        <v>0</v>
      </c>
      <c r="AF121" s="166">
        <f t="shared" si="439"/>
        <v>343269</v>
      </c>
      <c r="AG121" s="166">
        <f t="shared" si="440"/>
        <v>0</v>
      </c>
      <c r="AH121" s="166">
        <f t="shared" si="441"/>
        <v>0</v>
      </c>
      <c r="AI121" s="166">
        <f t="shared" si="442"/>
        <v>0</v>
      </c>
      <c r="AJ121" s="166">
        <f t="shared" si="443"/>
        <v>0</v>
      </c>
      <c r="AK121" s="166">
        <f t="shared" si="444"/>
        <v>0</v>
      </c>
      <c r="AL121" s="166">
        <f t="shared" si="445"/>
        <v>0</v>
      </c>
      <c r="AM121" s="166">
        <f t="shared" si="446"/>
        <v>0</v>
      </c>
      <c r="AN121" s="166">
        <f t="shared" si="447"/>
        <v>0</v>
      </c>
      <c r="AO121" s="167">
        <f t="shared" si="448"/>
        <v>0</v>
      </c>
      <c r="AP121" s="166">
        <v>0</v>
      </c>
      <c r="AQ121" s="166">
        <f t="shared" si="449"/>
        <v>343269</v>
      </c>
      <c r="AR121" s="166">
        <v>852000</v>
      </c>
      <c r="AS121" s="167"/>
      <c r="AT121" s="166"/>
      <c r="AU121" s="166"/>
      <c r="AV121" s="166">
        <f t="shared" si="450"/>
        <v>1195269</v>
      </c>
      <c r="AW121" s="166">
        <f t="shared" si="451"/>
        <v>380000</v>
      </c>
      <c r="AX121" s="166">
        <f t="shared" si="452"/>
        <v>71250</v>
      </c>
      <c r="AY121" s="166">
        <f t="shared" si="453"/>
        <v>47500</v>
      </c>
      <c r="AZ121" s="166">
        <f t="shared" si="454"/>
        <v>498750</v>
      </c>
      <c r="BA121" s="166">
        <f t="shared" si="455"/>
        <v>23750</v>
      </c>
      <c r="BB121" s="166">
        <f t="shared" si="456"/>
        <v>110000</v>
      </c>
      <c r="BC121" s="166"/>
      <c r="BD121" s="166">
        <v>0</v>
      </c>
      <c r="BE121" s="166">
        <f t="shared" si="457"/>
        <v>632500</v>
      </c>
      <c r="BF121" s="166">
        <f t="shared" si="458"/>
        <v>562769</v>
      </c>
      <c r="BG121" s="166">
        <f t="shared" si="459"/>
        <v>0</v>
      </c>
      <c r="BH121" s="166">
        <v>1</v>
      </c>
      <c r="BI121" s="369" t="s">
        <v>40</v>
      </c>
      <c r="BJ121" s="166">
        <f t="shared" si="460"/>
        <v>0</v>
      </c>
      <c r="BK121" s="166">
        <f t="shared" si="461"/>
        <v>1</v>
      </c>
      <c r="BL121" s="166">
        <v>0</v>
      </c>
      <c r="BM121" s="166">
        <f t="shared" si="462"/>
        <v>0</v>
      </c>
      <c r="BN121" s="166" t="str">
        <f t="shared" si="463"/>
        <v>Trừ tiền</v>
      </c>
      <c r="BO121" s="410"/>
      <c r="BP121" s="166"/>
      <c r="BQ121" s="144"/>
      <c r="BR121" s="144"/>
      <c r="BS121" s="161">
        <f t="shared" si="464"/>
        <v>343269</v>
      </c>
      <c r="BT121" s="159">
        <v>2</v>
      </c>
      <c r="BU121" s="166">
        <f t="shared" si="465"/>
        <v>8800000</v>
      </c>
      <c r="BV121" s="166">
        <v>11000000</v>
      </c>
      <c r="BW121" s="166">
        <f t="shared" si="466"/>
        <v>19800000</v>
      </c>
      <c r="BX121" s="166">
        <f t="shared" si="467"/>
        <v>-19955481</v>
      </c>
      <c r="BY121" s="166"/>
      <c r="BZ121" s="166"/>
      <c r="CA121" s="171"/>
      <c r="CB121" s="166"/>
      <c r="CC121" s="166"/>
      <c r="CD121" s="166"/>
      <c r="CE121" s="413">
        <v>8500000</v>
      </c>
      <c r="CF121" s="413">
        <f>CE121*5%</f>
        <v>425000</v>
      </c>
      <c r="CG121" s="413">
        <v>0</v>
      </c>
      <c r="CH121" s="413">
        <v>0</v>
      </c>
      <c r="CI121" s="413"/>
      <c r="CJ121" s="369">
        <f>SUM(CF121:CI121)</f>
        <v>425000</v>
      </c>
      <c r="CK121" s="369">
        <f>CE121+CJ121</f>
        <v>8925000</v>
      </c>
      <c r="CL121" s="414"/>
      <c r="CM121" s="413">
        <f t="shared" si="468"/>
        <v>8500000</v>
      </c>
      <c r="CN121" s="413">
        <f t="shared" si="468"/>
        <v>425000</v>
      </c>
      <c r="CO121" s="369">
        <f>CG121</f>
        <v>0</v>
      </c>
      <c r="CP121" s="369">
        <f t="shared" si="469"/>
        <v>0</v>
      </c>
      <c r="CQ121" s="369">
        <f t="shared" si="469"/>
        <v>0</v>
      </c>
      <c r="CR121" s="369">
        <f>SUM(CN121:CQ121)</f>
        <v>425000</v>
      </c>
      <c r="CS121" s="369">
        <f>CM121+CR121</f>
        <v>8925000</v>
      </c>
      <c r="CT121" s="173" t="s">
        <v>1187</v>
      </c>
      <c r="CU121" s="173" t="s">
        <v>2229</v>
      </c>
      <c r="CV121" s="450" t="s">
        <v>1194</v>
      </c>
      <c r="CW121" s="173" t="s">
        <v>2249</v>
      </c>
    </row>
    <row r="122" spans="1:101" ht="34.35" customHeight="1">
      <c r="A122" s="155">
        <f>SUBTOTAL(3,$C$11:C122)</f>
        <v>95</v>
      </c>
      <c r="B122" s="246" t="s">
        <v>992</v>
      </c>
      <c r="C122" s="247" t="s">
        <v>993</v>
      </c>
      <c r="D122" s="156" t="s">
        <v>101</v>
      </c>
      <c r="E122" s="157" t="str">
        <f t="shared" ref="E122:E129" si="470">IF(CL122&gt;=400000000,"A1",IF(CL122&gt;=300000000,"A2",IF(CL122&gt;=240000000,"A3",IF(CL122&gt;=180000000,"A4",IF(CL122&gt;=120000000,"A5",IF(CL122&gt;=80000000,"A6",IF(CL122&gt;=40000000,"A7",IF(CL122&gt;=25000000,"B1",IF(CL122&gt;=12000000,"B2","B3")))))))))</f>
        <v>B3</v>
      </c>
      <c r="F122" s="158">
        <v>42184</v>
      </c>
      <c r="G122" s="159">
        <v>4090000</v>
      </c>
      <c r="H122" s="159"/>
      <c r="I122" s="160">
        <f t="shared" si="433"/>
        <v>3410000</v>
      </c>
      <c r="J122" s="160">
        <f t="shared" si="257"/>
        <v>375000</v>
      </c>
      <c r="K122" s="161">
        <f t="shared" si="434"/>
        <v>3785000</v>
      </c>
      <c r="L122" s="161">
        <f t="shared" si="435"/>
        <v>7875000</v>
      </c>
      <c r="M122" s="162">
        <f t="shared" si="436"/>
        <v>1</v>
      </c>
      <c r="N122" s="163">
        <f t="shared" si="437"/>
        <v>3640000</v>
      </c>
      <c r="O122" s="163">
        <v>0</v>
      </c>
      <c r="P122" s="406">
        <v>1</v>
      </c>
      <c r="Q122" s="406">
        <v>13</v>
      </c>
      <c r="R122" s="406">
        <v>0</v>
      </c>
      <c r="S122" s="406">
        <v>0</v>
      </c>
      <c r="T122" s="406"/>
      <c r="U122" s="406"/>
      <c r="V122" s="406"/>
      <c r="W122" s="406"/>
      <c r="X122" s="389"/>
      <c r="Y122" s="406"/>
      <c r="Z122" s="406"/>
      <c r="AA122" s="406"/>
      <c r="AB122" s="406"/>
      <c r="AC122" s="406"/>
      <c r="AD122" s="406">
        <v>0</v>
      </c>
      <c r="AE122" s="164">
        <f t="shared" si="438"/>
        <v>0</v>
      </c>
      <c r="AF122" s="166">
        <f t="shared" si="439"/>
        <v>302885</v>
      </c>
      <c r="AG122" s="166">
        <f t="shared" si="440"/>
        <v>0</v>
      </c>
      <c r="AH122" s="166">
        <f t="shared" si="441"/>
        <v>0</v>
      </c>
      <c r="AI122" s="166">
        <f t="shared" si="442"/>
        <v>0</v>
      </c>
      <c r="AJ122" s="166">
        <f t="shared" si="443"/>
        <v>0</v>
      </c>
      <c r="AK122" s="166">
        <f t="shared" si="444"/>
        <v>0</v>
      </c>
      <c r="AL122" s="166">
        <f t="shared" si="445"/>
        <v>0</v>
      </c>
      <c r="AM122" s="166">
        <f t="shared" si="446"/>
        <v>0</v>
      </c>
      <c r="AN122" s="166">
        <f t="shared" si="447"/>
        <v>0</v>
      </c>
      <c r="AO122" s="167">
        <f t="shared" si="448"/>
        <v>0</v>
      </c>
      <c r="AP122" s="166">
        <v>0</v>
      </c>
      <c r="AQ122" s="166">
        <f t="shared" si="449"/>
        <v>302885</v>
      </c>
      <c r="AR122" s="166">
        <v>1421000</v>
      </c>
      <c r="AS122" s="167"/>
      <c r="AT122" s="166"/>
      <c r="AU122" s="166"/>
      <c r="AV122" s="166">
        <f t="shared" si="450"/>
        <v>1723885</v>
      </c>
      <c r="AW122" s="166">
        <f t="shared" si="451"/>
        <v>327200</v>
      </c>
      <c r="AX122" s="166">
        <f t="shared" si="452"/>
        <v>61350</v>
      </c>
      <c r="AY122" s="166">
        <f t="shared" si="453"/>
        <v>40900</v>
      </c>
      <c r="AZ122" s="166">
        <f t="shared" si="454"/>
        <v>429450</v>
      </c>
      <c r="BA122" s="166">
        <f t="shared" si="455"/>
        <v>20450</v>
      </c>
      <c r="BB122" s="166">
        <f t="shared" si="456"/>
        <v>110000</v>
      </c>
      <c r="BC122" s="166"/>
      <c r="BD122" s="166">
        <v>0</v>
      </c>
      <c r="BE122" s="166">
        <f t="shared" si="457"/>
        <v>559900</v>
      </c>
      <c r="BF122" s="166">
        <f t="shared" si="458"/>
        <v>1163985</v>
      </c>
      <c r="BG122" s="166">
        <f t="shared" si="459"/>
        <v>0</v>
      </c>
      <c r="BH122" s="166">
        <v>1</v>
      </c>
      <c r="BI122" s="369" t="s">
        <v>40</v>
      </c>
      <c r="BJ122" s="166">
        <f t="shared" si="460"/>
        <v>0</v>
      </c>
      <c r="BK122" s="166">
        <f t="shared" si="461"/>
        <v>1</v>
      </c>
      <c r="BL122" s="166">
        <v>0</v>
      </c>
      <c r="BM122" s="166">
        <f t="shared" si="462"/>
        <v>0</v>
      </c>
      <c r="BN122" s="166" t="str">
        <f t="shared" si="463"/>
        <v>Trừ tiền</v>
      </c>
      <c r="BO122" s="410"/>
      <c r="BP122" s="166"/>
      <c r="BQ122" s="144"/>
      <c r="BR122" s="144"/>
      <c r="BS122" s="161">
        <f t="shared" si="464"/>
        <v>302885</v>
      </c>
      <c r="BT122" s="159">
        <v>1</v>
      </c>
      <c r="BU122" s="166">
        <f t="shared" si="465"/>
        <v>4400000</v>
      </c>
      <c r="BV122" s="166">
        <v>11000000</v>
      </c>
      <c r="BW122" s="166">
        <f t="shared" si="466"/>
        <v>15400000</v>
      </c>
      <c r="BX122" s="166">
        <f t="shared" si="467"/>
        <v>-15526565</v>
      </c>
      <c r="BY122" s="166"/>
      <c r="BZ122" s="166"/>
      <c r="CA122" s="171"/>
      <c r="CB122" s="166"/>
      <c r="CC122" s="166"/>
      <c r="CD122" s="166"/>
      <c r="CE122" s="413">
        <v>7500000</v>
      </c>
      <c r="CF122" s="413">
        <f>CE122*5%</f>
        <v>375000</v>
      </c>
      <c r="CG122" s="413">
        <v>0</v>
      </c>
      <c r="CH122" s="413">
        <v>0</v>
      </c>
      <c r="CI122" s="413"/>
      <c r="CJ122" s="369">
        <f t="shared" ref="CJ122:CJ129" si="471">SUM(CF122:CI122)</f>
        <v>375000</v>
      </c>
      <c r="CK122" s="369">
        <f t="shared" ref="CK122:CK129" si="472">CE122+CJ122</f>
        <v>7875000</v>
      </c>
      <c r="CL122" s="414"/>
      <c r="CM122" s="413">
        <f t="shared" si="468"/>
        <v>7500000</v>
      </c>
      <c r="CN122" s="413">
        <f t="shared" si="468"/>
        <v>375000</v>
      </c>
      <c r="CO122" s="369">
        <f t="shared" si="468"/>
        <v>0</v>
      </c>
      <c r="CP122" s="369">
        <f t="shared" si="469"/>
        <v>0</v>
      </c>
      <c r="CQ122" s="369">
        <f t="shared" si="469"/>
        <v>0</v>
      </c>
      <c r="CR122" s="369">
        <f t="shared" ref="CR122:CR129" si="473">SUM(CN122:CQ122)</f>
        <v>375000</v>
      </c>
      <c r="CS122" s="369">
        <f t="shared" ref="CS122:CS129" si="474">CM122+CR122</f>
        <v>7875000</v>
      </c>
      <c r="CT122" s="173" t="s">
        <v>1187</v>
      </c>
      <c r="CU122" s="173" t="s">
        <v>2229</v>
      </c>
      <c r="CV122" s="450" t="s">
        <v>1236</v>
      </c>
      <c r="CW122" s="173" t="s">
        <v>2249</v>
      </c>
    </row>
    <row r="123" spans="1:101" ht="34.35" customHeight="1">
      <c r="A123" s="155">
        <f>SUBTOTAL(3,$C$11:C123)</f>
        <v>96</v>
      </c>
      <c r="B123" s="246" t="s">
        <v>990</v>
      </c>
      <c r="C123" s="247" t="s">
        <v>991</v>
      </c>
      <c r="D123" s="156" t="s">
        <v>101</v>
      </c>
      <c r="E123" s="157" t="str">
        <f t="shared" si="470"/>
        <v>B3</v>
      </c>
      <c r="F123" s="158">
        <v>42219</v>
      </c>
      <c r="G123" s="159">
        <v>4300000</v>
      </c>
      <c r="H123" s="159"/>
      <c r="I123" s="160">
        <f t="shared" si="433"/>
        <v>4200000</v>
      </c>
      <c r="J123" s="160">
        <f t="shared" si="257"/>
        <v>425000</v>
      </c>
      <c r="K123" s="161">
        <f t="shared" si="434"/>
        <v>4625000</v>
      </c>
      <c r="L123" s="161">
        <f t="shared" si="435"/>
        <v>8925000</v>
      </c>
      <c r="M123" s="162">
        <f t="shared" si="436"/>
        <v>1</v>
      </c>
      <c r="N123" s="163">
        <f t="shared" si="437"/>
        <v>3640000</v>
      </c>
      <c r="O123" s="163">
        <v>0</v>
      </c>
      <c r="P123" s="406">
        <v>0</v>
      </c>
      <c r="Q123" s="406">
        <v>15</v>
      </c>
      <c r="R123" s="406">
        <v>0</v>
      </c>
      <c r="S123" s="406">
        <v>0</v>
      </c>
      <c r="T123" s="406"/>
      <c r="U123" s="406"/>
      <c r="V123" s="406"/>
      <c r="W123" s="406"/>
      <c r="X123" s="389"/>
      <c r="Y123" s="406"/>
      <c r="Z123" s="406"/>
      <c r="AA123" s="406"/>
      <c r="AB123" s="406"/>
      <c r="AC123" s="406"/>
      <c r="AD123" s="406">
        <v>0</v>
      </c>
      <c r="AE123" s="164">
        <f t="shared" si="438"/>
        <v>0</v>
      </c>
      <c r="AF123" s="166">
        <f t="shared" si="439"/>
        <v>0</v>
      </c>
      <c r="AG123" s="166">
        <f t="shared" si="440"/>
        <v>0</v>
      </c>
      <c r="AH123" s="166">
        <f t="shared" si="441"/>
        <v>0</v>
      </c>
      <c r="AI123" s="166">
        <f t="shared" si="442"/>
        <v>0</v>
      </c>
      <c r="AJ123" s="166">
        <f t="shared" si="443"/>
        <v>0</v>
      </c>
      <c r="AK123" s="166">
        <f t="shared" si="444"/>
        <v>0</v>
      </c>
      <c r="AL123" s="166">
        <f t="shared" si="445"/>
        <v>0</v>
      </c>
      <c r="AM123" s="166">
        <f t="shared" si="446"/>
        <v>0</v>
      </c>
      <c r="AN123" s="166">
        <f t="shared" si="447"/>
        <v>0</v>
      </c>
      <c r="AO123" s="167">
        <f t="shared" si="448"/>
        <v>0</v>
      </c>
      <c r="AP123" s="166">
        <v>0</v>
      </c>
      <c r="AQ123" s="166">
        <f t="shared" si="449"/>
        <v>0</v>
      </c>
      <c r="AR123" s="166">
        <v>1360000</v>
      </c>
      <c r="AS123" s="408"/>
      <c r="AT123" s="408"/>
      <c r="AU123" s="408"/>
      <c r="AV123" s="166">
        <f t="shared" si="450"/>
        <v>1360000</v>
      </c>
      <c r="AW123" s="166">
        <f t="shared" si="451"/>
        <v>344000</v>
      </c>
      <c r="AX123" s="166">
        <f t="shared" si="452"/>
        <v>64500</v>
      </c>
      <c r="AY123" s="166">
        <f t="shared" si="453"/>
        <v>43000</v>
      </c>
      <c r="AZ123" s="166">
        <f t="shared" si="454"/>
        <v>451500</v>
      </c>
      <c r="BA123" s="166">
        <f t="shared" si="455"/>
        <v>21500</v>
      </c>
      <c r="BB123" s="166">
        <f t="shared" si="456"/>
        <v>110000</v>
      </c>
      <c r="BC123" s="242"/>
      <c r="BD123" s="166">
        <v>0</v>
      </c>
      <c r="BE123" s="166">
        <f t="shared" si="457"/>
        <v>583000</v>
      </c>
      <c r="BF123" s="166">
        <f t="shared" si="458"/>
        <v>777000</v>
      </c>
      <c r="BG123" s="166">
        <f t="shared" si="459"/>
        <v>0</v>
      </c>
      <c r="BH123" s="166">
        <v>1</v>
      </c>
      <c r="BI123" s="369" t="s">
        <v>40</v>
      </c>
      <c r="BJ123" s="166">
        <f t="shared" si="460"/>
        <v>0</v>
      </c>
      <c r="BK123" s="166">
        <f t="shared" si="461"/>
        <v>1</v>
      </c>
      <c r="BL123" s="166">
        <v>0</v>
      </c>
      <c r="BM123" s="166">
        <f t="shared" si="462"/>
        <v>0</v>
      </c>
      <c r="BN123" s="166" t="str">
        <f t="shared" si="463"/>
        <v>Trừ tiền</v>
      </c>
      <c r="BO123" s="410"/>
      <c r="BP123" s="408"/>
      <c r="BQ123" s="408"/>
      <c r="BR123" s="408"/>
      <c r="BS123" s="161">
        <f t="shared" si="464"/>
        <v>0</v>
      </c>
      <c r="BT123" s="159">
        <v>2</v>
      </c>
      <c r="BU123" s="166">
        <f t="shared" si="465"/>
        <v>8800000</v>
      </c>
      <c r="BV123" s="166">
        <v>11000000</v>
      </c>
      <c r="BW123" s="166">
        <f t="shared" si="466"/>
        <v>19800000</v>
      </c>
      <c r="BX123" s="166">
        <f t="shared" si="467"/>
        <v>-20251500</v>
      </c>
      <c r="BY123" s="408"/>
      <c r="BZ123" s="408"/>
      <c r="CA123" s="408"/>
      <c r="CB123" s="408"/>
      <c r="CC123" s="408"/>
      <c r="CD123" s="408"/>
      <c r="CE123" s="413">
        <v>8500000</v>
      </c>
      <c r="CF123" s="413">
        <f>CE123*5%</f>
        <v>425000</v>
      </c>
      <c r="CG123" s="413">
        <v>0</v>
      </c>
      <c r="CH123" s="413">
        <v>0</v>
      </c>
      <c r="CI123" s="413"/>
      <c r="CJ123" s="369">
        <f t="shared" si="471"/>
        <v>425000</v>
      </c>
      <c r="CK123" s="369">
        <f t="shared" si="472"/>
        <v>8925000</v>
      </c>
      <c r="CL123" s="414"/>
      <c r="CM123" s="413">
        <f t="shared" si="468"/>
        <v>8500000</v>
      </c>
      <c r="CN123" s="413">
        <f t="shared" si="468"/>
        <v>425000</v>
      </c>
      <c r="CO123" s="369">
        <f t="shared" si="468"/>
        <v>0</v>
      </c>
      <c r="CP123" s="369">
        <f t="shared" si="469"/>
        <v>0</v>
      </c>
      <c r="CQ123" s="369">
        <f t="shared" si="469"/>
        <v>0</v>
      </c>
      <c r="CR123" s="369">
        <f t="shared" si="473"/>
        <v>425000</v>
      </c>
      <c r="CS123" s="369">
        <f t="shared" si="474"/>
        <v>8925000</v>
      </c>
      <c r="CT123" s="173" t="s">
        <v>1187</v>
      </c>
      <c r="CU123" s="173" t="s">
        <v>2229</v>
      </c>
      <c r="CV123" s="450" t="s">
        <v>1237</v>
      </c>
      <c r="CW123" s="173" t="s">
        <v>2249</v>
      </c>
    </row>
    <row r="124" spans="1:101" ht="34.35" customHeight="1">
      <c r="A124" s="155">
        <f>SUBTOTAL(3,$C$11:C124)</f>
        <v>97</v>
      </c>
      <c r="B124" s="143" t="s">
        <v>785</v>
      </c>
      <c r="C124" s="144" t="s">
        <v>786</v>
      </c>
      <c r="D124" s="156" t="s">
        <v>101</v>
      </c>
      <c r="E124" s="157" t="str">
        <f t="shared" si="470"/>
        <v>B3</v>
      </c>
      <c r="F124" s="158">
        <v>44660</v>
      </c>
      <c r="G124" s="159">
        <v>4090000</v>
      </c>
      <c r="H124" s="159"/>
      <c r="I124" s="160">
        <f t="shared" si="433"/>
        <v>3410000</v>
      </c>
      <c r="J124" s="160">
        <f t="shared" si="257"/>
        <v>0</v>
      </c>
      <c r="K124" s="161">
        <f t="shared" si="434"/>
        <v>3410000</v>
      </c>
      <c r="L124" s="161">
        <f t="shared" si="435"/>
        <v>7500000</v>
      </c>
      <c r="M124" s="162">
        <f t="shared" si="436"/>
        <v>1</v>
      </c>
      <c r="N124" s="163">
        <f t="shared" si="437"/>
        <v>3640000</v>
      </c>
      <c r="O124" s="163">
        <v>0</v>
      </c>
      <c r="P124" s="406">
        <v>1</v>
      </c>
      <c r="Q124" s="406">
        <v>13</v>
      </c>
      <c r="R124" s="406">
        <v>0</v>
      </c>
      <c r="S124" s="406">
        <v>0</v>
      </c>
      <c r="T124" s="406"/>
      <c r="U124" s="406"/>
      <c r="V124" s="406"/>
      <c r="W124" s="406"/>
      <c r="X124" s="389"/>
      <c r="Y124" s="406"/>
      <c r="Z124" s="406"/>
      <c r="AA124" s="406"/>
      <c r="AB124" s="406"/>
      <c r="AC124" s="406"/>
      <c r="AD124" s="406">
        <v>0</v>
      </c>
      <c r="AE124" s="164">
        <f t="shared" si="438"/>
        <v>0</v>
      </c>
      <c r="AF124" s="166">
        <f t="shared" si="439"/>
        <v>288462</v>
      </c>
      <c r="AG124" s="166">
        <f t="shared" si="440"/>
        <v>0</v>
      </c>
      <c r="AH124" s="166">
        <f t="shared" si="441"/>
        <v>0</v>
      </c>
      <c r="AI124" s="166">
        <f t="shared" si="442"/>
        <v>0</v>
      </c>
      <c r="AJ124" s="166">
        <f t="shared" si="443"/>
        <v>0</v>
      </c>
      <c r="AK124" s="166">
        <f t="shared" si="444"/>
        <v>0</v>
      </c>
      <c r="AL124" s="166">
        <f t="shared" si="445"/>
        <v>0</v>
      </c>
      <c r="AM124" s="166">
        <f t="shared" si="446"/>
        <v>0</v>
      </c>
      <c r="AN124" s="166">
        <f t="shared" si="447"/>
        <v>0</v>
      </c>
      <c r="AO124" s="167">
        <f t="shared" si="448"/>
        <v>0</v>
      </c>
      <c r="AP124" s="166">
        <v>0</v>
      </c>
      <c r="AQ124" s="166">
        <f t="shared" si="449"/>
        <v>288462</v>
      </c>
      <c r="AR124" s="166">
        <v>1223000</v>
      </c>
      <c r="AS124" s="167"/>
      <c r="AT124" s="166"/>
      <c r="AU124" s="166"/>
      <c r="AV124" s="166">
        <f t="shared" si="450"/>
        <v>1511462</v>
      </c>
      <c r="AW124" s="166">
        <f t="shared" si="451"/>
        <v>327200</v>
      </c>
      <c r="AX124" s="166">
        <f t="shared" si="452"/>
        <v>61350</v>
      </c>
      <c r="AY124" s="166">
        <f t="shared" si="453"/>
        <v>40900</v>
      </c>
      <c r="AZ124" s="166">
        <f t="shared" si="454"/>
        <v>429450</v>
      </c>
      <c r="BA124" s="166">
        <f t="shared" si="455"/>
        <v>20450</v>
      </c>
      <c r="BB124" s="166">
        <f t="shared" si="456"/>
        <v>110000</v>
      </c>
      <c r="BC124" s="166"/>
      <c r="BD124" s="166">
        <v>0</v>
      </c>
      <c r="BE124" s="166">
        <f t="shared" si="457"/>
        <v>559900</v>
      </c>
      <c r="BF124" s="166">
        <f t="shared" si="458"/>
        <v>951562</v>
      </c>
      <c r="BG124" s="166">
        <f t="shared" si="459"/>
        <v>0</v>
      </c>
      <c r="BH124" s="166">
        <v>1</v>
      </c>
      <c r="BI124" s="369" t="s">
        <v>40</v>
      </c>
      <c r="BJ124" s="166">
        <f t="shared" si="460"/>
        <v>0</v>
      </c>
      <c r="BK124" s="166">
        <f t="shared" si="461"/>
        <v>1</v>
      </c>
      <c r="BL124" s="166">
        <v>0</v>
      </c>
      <c r="BM124" s="166">
        <f t="shared" si="462"/>
        <v>0</v>
      </c>
      <c r="BN124" s="166" t="str">
        <f t="shared" si="463"/>
        <v>Trừ tiền</v>
      </c>
      <c r="BO124" s="410"/>
      <c r="BP124" s="166"/>
      <c r="BQ124" s="144"/>
      <c r="BR124" s="144"/>
      <c r="BS124" s="161">
        <f t="shared" si="464"/>
        <v>288462</v>
      </c>
      <c r="BT124" s="159">
        <v>0</v>
      </c>
      <c r="BU124" s="166">
        <f t="shared" si="465"/>
        <v>0</v>
      </c>
      <c r="BV124" s="166">
        <v>11000000</v>
      </c>
      <c r="BW124" s="166">
        <f t="shared" si="466"/>
        <v>11000000</v>
      </c>
      <c r="BX124" s="166">
        <f t="shared" si="467"/>
        <v>-11140988</v>
      </c>
      <c r="BY124" s="166"/>
      <c r="BZ124" s="166"/>
      <c r="CA124" s="171"/>
      <c r="CB124" s="166"/>
      <c r="CC124" s="166"/>
      <c r="CD124" s="166"/>
      <c r="CE124" s="413">
        <v>7500000</v>
      </c>
      <c r="CF124" s="413">
        <v>0</v>
      </c>
      <c r="CG124" s="413">
        <v>0</v>
      </c>
      <c r="CH124" s="413">
        <v>0</v>
      </c>
      <c r="CI124" s="413"/>
      <c r="CJ124" s="369">
        <f t="shared" si="471"/>
        <v>0</v>
      </c>
      <c r="CK124" s="369">
        <f t="shared" si="472"/>
        <v>7500000</v>
      </c>
      <c r="CL124" s="414"/>
      <c r="CM124" s="413">
        <f t="shared" si="468"/>
        <v>7500000</v>
      </c>
      <c r="CN124" s="413">
        <f t="shared" si="468"/>
        <v>0</v>
      </c>
      <c r="CO124" s="369">
        <f t="shared" si="468"/>
        <v>0</v>
      </c>
      <c r="CP124" s="369">
        <f t="shared" si="469"/>
        <v>0</v>
      </c>
      <c r="CQ124" s="369">
        <f t="shared" si="469"/>
        <v>0</v>
      </c>
      <c r="CR124" s="369">
        <f t="shared" si="473"/>
        <v>0</v>
      </c>
      <c r="CS124" s="369">
        <f t="shared" si="474"/>
        <v>7500000</v>
      </c>
      <c r="CT124" s="173" t="s">
        <v>1187</v>
      </c>
      <c r="CU124" s="173" t="s">
        <v>2229</v>
      </c>
      <c r="CV124" s="450" t="s">
        <v>1238</v>
      </c>
      <c r="CW124" s="173" t="s">
        <v>2249</v>
      </c>
    </row>
    <row r="125" spans="1:101" ht="34.35" customHeight="1">
      <c r="A125" s="155">
        <f>SUBTOTAL(3,$C$11:C125)</f>
        <v>98</v>
      </c>
      <c r="B125" s="143" t="s">
        <v>787</v>
      </c>
      <c r="C125" s="144" t="s">
        <v>788</v>
      </c>
      <c r="D125" s="156" t="s">
        <v>101</v>
      </c>
      <c r="E125" s="157" t="str">
        <f t="shared" si="470"/>
        <v>B3</v>
      </c>
      <c r="F125" s="158">
        <v>42110</v>
      </c>
      <c r="G125" s="159">
        <v>4300000</v>
      </c>
      <c r="H125" s="159"/>
      <c r="I125" s="160">
        <f t="shared" si="433"/>
        <v>3200000</v>
      </c>
      <c r="J125" s="160">
        <f t="shared" si="257"/>
        <v>750000</v>
      </c>
      <c r="K125" s="161">
        <f t="shared" si="434"/>
        <v>3950000</v>
      </c>
      <c r="L125" s="161">
        <f t="shared" si="435"/>
        <v>8250000</v>
      </c>
      <c r="M125" s="162">
        <f t="shared" si="436"/>
        <v>1</v>
      </c>
      <c r="N125" s="163">
        <f t="shared" si="437"/>
        <v>3640000</v>
      </c>
      <c r="O125" s="163">
        <v>0</v>
      </c>
      <c r="P125" s="406">
        <v>1</v>
      </c>
      <c r="Q125" s="406">
        <v>12</v>
      </c>
      <c r="R125" s="406">
        <v>0</v>
      </c>
      <c r="S125" s="406">
        <v>0</v>
      </c>
      <c r="T125" s="406"/>
      <c r="U125" s="406"/>
      <c r="V125" s="406"/>
      <c r="W125" s="406"/>
      <c r="X125" s="389"/>
      <c r="Y125" s="406"/>
      <c r="Z125" s="406"/>
      <c r="AA125" s="406"/>
      <c r="AB125" s="406"/>
      <c r="AC125" s="406"/>
      <c r="AD125" s="406">
        <v>0</v>
      </c>
      <c r="AE125" s="164">
        <f t="shared" si="438"/>
        <v>0</v>
      </c>
      <c r="AF125" s="166">
        <f t="shared" si="439"/>
        <v>317308</v>
      </c>
      <c r="AG125" s="166">
        <f t="shared" si="440"/>
        <v>0</v>
      </c>
      <c r="AH125" s="166">
        <f t="shared" si="441"/>
        <v>0</v>
      </c>
      <c r="AI125" s="166">
        <f t="shared" si="442"/>
        <v>0</v>
      </c>
      <c r="AJ125" s="166">
        <f t="shared" si="443"/>
        <v>0</v>
      </c>
      <c r="AK125" s="166">
        <f t="shared" si="444"/>
        <v>0</v>
      </c>
      <c r="AL125" s="166">
        <f t="shared" si="445"/>
        <v>0</v>
      </c>
      <c r="AM125" s="166">
        <f t="shared" si="446"/>
        <v>0</v>
      </c>
      <c r="AN125" s="166">
        <f t="shared" si="447"/>
        <v>0</v>
      </c>
      <c r="AO125" s="167">
        <f t="shared" si="448"/>
        <v>0</v>
      </c>
      <c r="AP125" s="166">
        <v>0</v>
      </c>
      <c r="AQ125" s="166">
        <f t="shared" si="449"/>
        <v>317308</v>
      </c>
      <c r="AR125" s="166">
        <v>1197000</v>
      </c>
      <c r="AS125" s="167"/>
      <c r="AT125" s="166"/>
      <c r="AU125" s="166"/>
      <c r="AV125" s="166">
        <f t="shared" si="450"/>
        <v>1514308</v>
      </c>
      <c r="AW125" s="166">
        <f t="shared" si="451"/>
        <v>344000</v>
      </c>
      <c r="AX125" s="166">
        <f t="shared" si="452"/>
        <v>64500</v>
      </c>
      <c r="AY125" s="166">
        <f t="shared" si="453"/>
        <v>43000</v>
      </c>
      <c r="AZ125" s="166">
        <f t="shared" si="454"/>
        <v>451500</v>
      </c>
      <c r="BA125" s="166">
        <f t="shared" si="455"/>
        <v>21500</v>
      </c>
      <c r="BB125" s="166">
        <f t="shared" si="456"/>
        <v>110000</v>
      </c>
      <c r="BC125" s="166"/>
      <c r="BD125" s="166">
        <v>0</v>
      </c>
      <c r="BE125" s="166">
        <f t="shared" si="457"/>
        <v>583000</v>
      </c>
      <c r="BF125" s="166">
        <f t="shared" si="458"/>
        <v>931308</v>
      </c>
      <c r="BG125" s="166">
        <f t="shared" si="459"/>
        <v>0</v>
      </c>
      <c r="BH125" s="166">
        <v>1</v>
      </c>
      <c r="BI125" s="369" t="s">
        <v>40</v>
      </c>
      <c r="BJ125" s="166">
        <f t="shared" si="460"/>
        <v>0</v>
      </c>
      <c r="BK125" s="166">
        <f t="shared" si="461"/>
        <v>1</v>
      </c>
      <c r="BL125" s="166">
        <v>0</v>
      </c>
      <c r="BM125" s="166">
        <f t="shared" si="462"/>
        <v>0</v>
      </c>
      <c r="BN125" s="166" t="str">
        <f t="shared" si="463"/>
        <v>Trừ tiền</v>
      </c>
      <c r="BO125" s="410"/>
      <c r="BP125" s="166"/>
      <c r="BQ125" s="144"/>
      <c r="BR125" s="144"/>
      <c r="BS125" s="161">
        <f t="shared" si="464"/>
        <v>317308</v>
      </c>
      <c r="BT125" s="159">
        <v>1</v>
      </c>
      <c r="BU125" s="166">
        <f t="shared" si="465"/>
        <v>4400000</v>
      </c>
      <c r="BV125" s="166">
        <v>11000000</v>
      </c>
      <c r="BW125" s="166">
        <f t="shared" si="466"/>
        <v>15400000</v>
      </c>
      <c r="BX125" s="166">
        <f t="shared" si="467"/>
        <v>-15534192</v>
      </c>
      <c r="BY125" s="166"/>
      <c r="BZ125" s="166"/>
      <c r="CA125" s="171"/>
      <c r="CB125" s="166"/>
      <c r="CC125" s="166"/>
      <c r="CD125" s="166"/>
      <c r="CE125" s="413">
        <v>7500000</v>
      </c>
      <c r="CF125" s="413">
        <f>CE125*10%</f>
        <v>750000</v>
      </c>
      <c r="CG125" s="413">
        <v>0</v>
      </c>
      <c r="CH125" s="413">
        <v>0</v>
      </c>
      <c r="CI125" s="413"/>
      <c r="CJ125" s="369">
        <f t="shared" si="471"/>
        <v>750000</v>
      </c>
      <c r="CK125" s="369">
        <f t="shared" si="472"/>
        <v>8250000</v>
      </c>
      <c r="CL125" s="414"/>
      <c r="CM125" s="413">
        <f t="shared" si="468"/>
        <v>7500000</v>
      </c>
      <c r="CN125" s="413">
        <f t="shared" si="468"/>
        <v>750000</v>
      </c>
      <c r="CO125" s="369">
        <f t="shared" si="468"/>
        <v>0</v>
      </c>
      <c r="CP125" s="369">
        <f t="shared" si="469"/>
        <v>0</v>
      </c>
      <c r="CQ125" s="369">
        <f t="shared" si="469"/>
        <v>0</v>
      </c>
      <c r="CR125" s="369">
        <f t="shared" si="473"/>
        <v>750000</v>
      </c>
      <c r="CS125" s="369">
        <f t="shared" si="474"/>
        <v>8250000</v>
      </c>
      <c r="CT125" s="173" t="s">
        <v>1187</v>
      </c>
      <c r="CU125" s="173" t="s">
        <v>2229</v>
      </c>
      <c r="CV125" s="450" t="s">
        <v>1239</v>
      </c>
      <c r="CW125" s="173" t="s">
        <v>2249</v>
      </c>
    </row>
    <row r="126" spans="1:101" ht="34.35" customHeight="1">
      <c r="A126" s="155">
        <f>SUBTOTAL(3,$C$11:C126)</f>
        <v>99</v>
      </c>
      <c r="B126" s="143" t="s">
        <v>793</v>
      </c>
      <c r="C126" s="144" t="s">
        <v>794</v>
      </c>
      <c r="D126" s="156" t="s">
        <v>101</v>
      </c>
      <c r="E126" s="157" t="str">
        <f t="shared" si="470"/>
        <v>B3</v>
      </c>
      <c r="F126" s="158">
        <v>42110</v>
      </c>
      <c r="G126" s="159">
        <v>4300000</v>
      </c>
      <c r="H126" s="159"/>
      <c r="I126" s="160">
        <f t="shared" si="433"/>
        <v>4200000</v>
      </c>
      <c r="J126" s="160">
        <f t="shared" si="257"/>
        <v>425000</v>
      </c>
      <c r="K126" s="161">
        <f t="shared" si="434"/>
        <v>4625000</v>
      </c>
      <c r="L126" s="161">
        <f t="shared" si="435"/>
        <v>8925000</v>
      </c>
      <c r="M126" s="162">
        <f t="shared" si="436"/>
        <v>1</v>
      </c>
      <c r="N126" s="163">
        <f t="shared" si="437"/>
        <v>3640000</v>
      </c>
      <c r="O126" s="163">
        <v>0</v>
      </c>
      <c r="P126" s="406">
        <v>2</v>
      </c>
      <c r="Q126" s="406">
        <v>12</v>
      </c>
      <c r="R126" s="406">
        <v>0</v>
      </c>
      <c r="S126" s="406">
        <v>0</v>
      </c>
      <c r="T126" s="406"/>
      <c r="U126" s="406"/>
      <c r="V126" s="406"/>
      <c r="W126" s="406"/>
      <c r="X126" s="389"/>
      <c r="Y126" s="406"/>
      <c r="Z126" s="406"/>
      <c r="AA126" s="406"/>
      <c r="AB126" s="406"/>
      <c r="AC126" s="406"/>
      <c r="AD126" s="406">
        <v>0</v>
      </c>
      <c r="AE126" s="164">
        <f t="shared" si="438"/>
        <v>0</v>
      </c>
      <c r="AF126" s="166">
        <f t="shared" si="439"/>
        <v>686538</v>
      </c>
      <c r="AG126" s="166">
        <f t="shared" si="440"/>
        <v>0</v>
      </c>
      <c r="AH126" s="166">
        <f t="shared" si="441"/>
        <v>0</v>
      </c>
      <c r="AI126" s="166">
        <f t="shared" si="442"/>
        <v>0</v>
      </c>
      <c r="AJ126" s="166">
        <f t="shared" si="443"/>
        <v>0</v>
      </c>
      <c r="AK126" s="166">
        <f t="shared" si="444"/>
        <v>0</v>
      </c>
      <c r="AL126" s="166">
        <f t="shared" si="445"/>
        <v>0</v>
      </c>
      <c r="AM126" s="166">
        <f t="shared" si="446"/>
        <v>0</v>
      </c>
      <c r="AN126" s="166">
        <f t="shared" si="447"/>
        <v>0</v>
      </c>
      <c r="AO126" s="167">
        <f t="shared" si="448"/>
        <v>0</v>
      </c>
      <c r="AP126" s="166">
        <v>0</v>
      </c>
      <c r="AQ126" s="166">
        <f t="shared" si="449"/>
        <v>686538</v>
      </c>
      <c r="AR126" s="166">
        <v>956000</v>
      </c>
      <c r="AS126" s="167"/>
      <c r="AT126" s="166"/>
      <c r="AU126" s="166"/>
      <c r="AV126" s="166">
        <f t="shared" si="450"/>
        <v>1642538</v>
      </c>
      <c r="AW126" s="166">
        <f t="shared" si="451"/>
        <v>344000</v>
      </c>
      <c r="AX126" s="166">
        <f t="shared" si="452"/>
        <v>64500</v>
      </c>
      <c r="AY126" s="166">
        <f t="shared" si="453"/>
        <v>43000</v>
      </c>
      <c r="AZ126" s="166">
        <f t="shared" si="454"/>
        <v>451500</v>
      </c>
      <c r="BA126" s="166">
        <f t="shared" si="455"/>
        <v>21500</v>
      </c>
      <c r="BB126" s="166">
        <f t="shared" si="456"/>
        <v>110000</v>
      </c>
      <c r="BC126" s="166"/>
      <c r="BD126" s="166">
        <v>0</v>
      </c>
      <c r="BE126" s="166">
        <f t="shared" si="457"/>
        <v>583000</v>
      </c>
      <c r="BF126" s="166">
        <f t="shared" si="458"/>
        <v>1059538</v>
      </c>
      <c r="BG126" s="166">
        <f t="shared" si="459"/>
        <v>0</v>
      </c>
      <c r="BH126" s="166">
        <v>1</v>
      </c>
      <c r="BI126" s="369" t="s">
        <v>40</v>
      </c>
      <c r="BJ126" s="166">
        <f t="shared" si="460"/>
        <v>0</v>
      </c>
      <c r="BK126" s="166">
        <f t="shared" si="461"/>
        <v>1</v>
      </c>
      <c r="BL126" s="166">
        <v>0</v>
      </c>
      <c r="BM126" s="166">
        <f t="shared" si="462"/>
        <v>0</v>
      </c>
      <c r="BN126" s="166" t="str">
        <f t="shared" si="463"/>
        <v>Trừ tiền</v>
      </c>
      <c r="BO126" s="410"/>
      <c r="BP126" s="166"/>
      <c r="BQ126" s="144"/>
      <c r="BR126" s="144"/>
      <c r="BS126" s="161">
        <f t="shared" si="464"/>
        <v>686538</v>
      </c>
      <c r="BT126" s="159">
        <v>1</v>
      </c>
      <c r="BU126" s="166">
        <f t="shared" si="465"/>
        <v>4400000</v>
      </c>
      <c r="BV126" s="166">
        <v>11000000</v>
      </c>
      <c r="BW126" s="166">
        <f t="shared" si="466"/>
        <v>15400000</v>
      </c>
      <c r="BX126" s="166">
        <f t="shared" si="467"/>
        <v>-15164962</v>
      </c>
      <c r="BY126" s="166"/>
      <c r="BZ126" s="166"/>
      <c r="CA126" s="171"/>
      <c r="CB126" s="166"/>
      <c r="CC126" s="166"/>
      <c r="CD126" s="166"/>
      <c r="CE126" s="413">
        <v>8500000</v>
      </c>
      <c r="CF126" s="413">
        <f t="shared" ref="CF126:CF129" si="475">CE126*5%</f>
        <v>425000</v>
      </c>
      <c r="CG126" s="413">
        <v>0</v>
      </c>
      <c r="CH126" s="413">
        <v>0</v>
      </c>
      <c r="CI126" s="413"/>
      <c r="CJ126" s="369">
        <f t="shared" si="471"/>
        <v>425000</v>
      </c>
      <c r="CK126" s="369">
        <f t="shared" si="472"/>
        <v>8925000</v>
      </c>
      <c r="CL126" s="414"/>
      <c r="CM126" s="413">
        <f t="shared" si="468"/>
        <v>8500000</v>
      </c>
      <c r="CN126" s="413">
        <f t="shared" si="468"/>
        <v>425000</v>
      </c>
      <c r="CO126" s="369">
        <f t="shared" si="468"/>
        <v>0</v>
      </c>
      <c r="CP126" s="369">
        <f t="shared" si="469"/>
        <v>0</v>
      </c>
      <c r="CQ126" s="369">
        <f t="shared" si="469"/>
        <v>0</v>
      </c>
      <c r="CR126" s="369">
        <f t="shared" si="473"/>
        <v>425000</v>
      </c>
      <c r="CS126" s="369">
        <f t="shared" si="474"/>
        <v>8925000</v>
      </c>
      <c r="CT126" s="173" t="s">
        <v>1187</v>
      </c>
      <c r="CU126" s="173" t="s">
        <v>2229</v>
      </c>
      <c r="CV126" s="450" t="s">
        <v>1242</v>
      </c>
      <c r="CW126" s="173" t="s">
        <v>2249</v>
      </c>
    </row>
    <row r="127" spans="1:101" ht="34.35" customHeight="1">
      <c r="A127" s="155">
        <f>SUBTOTAL(3,$C$11:C127)</f>
        <v>100</v>
      </c>
      <c r="B127" s="143" t="s">
        <v>795</v>
      </c>
      <c r="C127" s="144" t="s">
        <v>796</v>
      </c>
      <c r="D127" s="156" t="s">
        <v>101</v>
      </c>
      <c r="E127" s="157" t="str">
        <f t="shared" si="470"/>
        <v>B3</v>
      </c>
      <c r="F127" s="158">
        <v>42110</v>
      </c>
      <c r="G127" s="159">
        <v>4090000</v>
      </c>
      <c r="H127" s="159"/>
      <c r="I127" s="160">
        <f t="shared" si="433"/>
        <v>3410000</v>
      </c>
      <c r="J127" s="160">
        <f t="shared" si="257"/>
        <v>750000</v>
      </c>
      <c r="K127" s="161">
        <f t="shared" si="434"/>
        <v>4160000</v>
      </c>
      <c r="L127" s="161">
        <f t="shared" si="435"/>
        <v>8250000</v>
      </c>
      <c r="M127" s="162">
        <f t="shared" si="436"/>
        <v>1</v>
      </c>
      <c r="N127" s="163">
        <f t="shared" si="437"/>
        <v>3640000</v>
      </c>
      <c r="O127" s="163">
        <v>0</v>
      </c>
      <c r="P127" s="406">
        <v>0</v>
      </c>
      <c r="Q127" s="406">
        <v>13</v>
      </c>
      <c r="R127" s="406">
        <v>0</v>
      </c>
      <c r="S127" s="406">
        <v>0</v>
      </c>
      <c r="T127" s="406"/>
      <c r="U127" s="406"/>
      <c r="V127" s="406"/>
      <c r="W127" s="406"/>
      <c r="X127" s="389"/>
      <c r="Y127" s="406"/>
      <c r="Z127" s="406"/>
      <c r="AA127" s="406"/>
      <c r="AB127" s="406"/>
      <c r="AC127" s="406"/>
      <c r="AD127" s="406">
        <v>0</v>
      </c>
      <c r="AE127" s="164">
        <f t="shared" si="438"/>
        <v>0</v>
      </c>
      <c r="AF127" s="166">
        <f t="shared" si="439"/>
        <v>0</v>
      </c>
      <c r="AG127" s="166">
        <f t="shared" si="440"/>
        <v>0</v>
      </c>
      <c r="AH127" s="166">
        <f t="shared" si="441"/>
        <v>0</v>
      </c>
      <c r="AI127" s="166">
        <f t="shared" si="442"/>
        <v>0</v>
      </c>
      <c r="AJ127" s="166">
        <f t="shared" si="443"/>
        <v>0</v>
      </c>
      <c r="AK127" s="166">
        <f t="shared" si="444"/>
        <v>0</v>
      </c>
      <c r="AL127" s="166">
        <f t="shared" si="445"/>
        <v>0</v>
      </c>
      <c r="AM127" s="166">
        <f t="shared" si="446"/>
        <v>0</v>
      </c>
      <c r="AN127" s="166">
        <f t="shared" si="447"/>
        <v>0</v>
      </c>
      <c r="AO127" s="167">
        <f t="shared" si="448"/>
        <v>0</v>
      </c>
      <c r="AP127" s="166">
        <v>0</v>
      </c>
      <c r="AQ127" s="166">
        <f t="shared" si="449"/>
        <v>0</v>
      </c>
      <c r="AR127" s="166">
        <v>1035000</v>
      </c>
      <c r="AS127" s="167"/>
      <c r="AT127" s="166"/>
      <c r="AU127" s="166"/>
      <c r="AV127" s="166">
        <f t="shared" si="450"/>
        <v>1035000</v>
      </c>
      <c r="AW127" s="166">
        <f t="shared" si="451"/>
        <v>327200</v>
      </c>
      <c r="AX127" s="166">
        <f t="shared" si="452"/>
        <v>61350</v>
      </c>
      <c r="AY127" s="166">
        <f t="shared" si="453"/>
        <v>40900</v>
      </c>
      <c r="AZ127" s="166">
        <f t="shared" si="454"/>
        <v>429450</v>
      </c>
      <c r="BA127" s="166">
        <f t="shared" si="455"/>
        <v>20450</v>
      </c>
      <c r="BB127" s="166">
        <f t="shared" si="456"/>
        <v>110000</v>
      </c>
      <c r="BC127" s="166"/>
      <c r="BD127" s="166">
        <v>0</v>
      </c>
      <c r="BE127" s="166">
        <f t="shared" si="457"/>
        <v>559900</v>
      </c>
      <c r="BF127" s="166">
        <f t="shared" si="458"/>
        <v>475100</v>
      </c>
      <c r="BG127" s="166">
        <f t="shared" si="459"/>
        <v>0</v>
      </c>
      <c r="BH127" s="166">
        <v>1</v>
      </c>
      <c r="BI127" s="369" t="s">
        <v>40</v>
      </c>
      <c r="BJ127" s="166">
        <f t="shared" si="460"/>
        <v>0</v>
      </c>
      <c r="BK127" s="166">
        <f t="shared" si="461"/>
        <v>1</v>
      </c>
      <c r="BL127" s="166">
        <v>0</v>
      </c>
      <c r="BM127" s="166">
        <f t="shared" si="462"/>
        <v>0</v>
      </c>
      <c r="BN127" s="166" t="str">
        <f t="shared" si="463"/>
        <v>Trừ tiền</v>
      </c>
      <c r="BO127" s="410"/>
      <c r="BP127" s="166"/>
      <c r="BQ127" s="144"/>
      <c r="BR127" s="144"/>
      <c r="BS127" s="161">
        <f t="shared" si="464"/>
        <v>0</v>
      </c>
      <c r="BT127" s="159">
        <v>0</v>
      </c>
      <c r="BU127" s="166">
        <f t="shared" si="465"/>
        <v>0</v>
      </c>
      <c r="BV127" s="166">
        <v>11000000</v>
      </c>
      <c r="BW127" s="166">
        <f t="shared" si="466"/>
        <v>11000000</v>
      </c>
      <c r="BX127" s="166">
        <f t="shared" si="467"/>
        <v>-11429450</v>
      </c>
      <c r="BY127" s="166"/>
      <c r="BZ127" s="166"/>
      <c r="CA127" s="171"/>
      <c r="CB127" s="166"/>
      <c r="CC127" s="166"/>
      <c r="CD127" s="166"/>
      <c r="CE127" s="413">
        <v>7500000</v>
      </c>
      <c r="CF127" s="413">
        <f>CE127*10%</f>
        <v>750000</v>
      </c>
      <c r="CG127" s="413">
        <v>0</v>
      </c>
      <c r="CH127" s="413">
        <v>0</v>
      </c>
      <c r="CI127" s="413"/>
      <c r="CJ127" s="369">
        <f t="shared" si="471"/>
        <v>750000</v>
      </c>
      <c r="CK127" s="369">
        <f t="shared" si="472"/>
        <v>8250000</v>
      </c>
      <c r="CL127" s="414"/>
      <c r="CM127" s="413">
        <f t="shared" si="468"/>
        <v>7500000</v>
      </c>
      <c r="CN127" s="413">
        <f t="shared" si="468"/>
        <v>750000</v>
      </c>
      <c r="CO127" s="369">
        <f t="shared" si="468"/>
        <v>0</v>
      </c>
      <c r="CP127" s="369">
        <f t="shared" si="469"/>
        <v>0</v>
      </c>
      <c r="CQ127" s="369">
        <f t="shared" si="469"/>
        <v>0</v>
      </c>
      <c r="CR127" s="369">
        <f t="shared" si="473"/>
        <v>750000</v>
      </c>
      <c r="CS127" s="369">
        <f t="shared" si="474"/>
        <v>8250000</v>
      </c>
      <c r="CT127" s="173" t="s">
        <v>1187</v>
      </c>
      <c r="CU127" s="173" t="s">
        <v>2229</v>
      </c>
      <c r="CV127" s="450" t="s">
        <v>1243</v>
      </c>
      <c r="CW127" s="173" t="s">
        <v>2249</v>
      </c>
    </row>
    <row r="128" spans="1:101" ht="34.35" customHeight="1">
      <c r="A128" s="155">
        <f>SUBTOTAL(3,$C$11:C128)</f>
        <v>101</v>
      </c>
      <c r="B128" s="246" t="s">
        <v>976</v>
      </c>
      <c r="C128" s="247" t="s">
        <v>977</v>
      </c>
      <c r="D128" s="156" t="s">
        <v>101</v>
      </c>
      <c r="E128" s="157" t="str">
        <f t="shared" si="470"/>
        <v>B3</v>
      </c>
      <c r="F128" s="158">
        <v>42339</v>
      </c>
      <c r="G128" s="159">
        <v>4300000</v>
      </c>
      <c r="H128" s="159"/>
      <c r="I128" s="160">
        <f t="shared" si="433"/>
        <v>4200000</v>
      </c>
      <c r="J128" s="160">
        <f t="shared" si="257"/>
        <v>425000</v>
      </c>
      <c r="K128" s="161">
        <f t="shared" si="434"/>
        <v>4625000</v>
      </c>
      <c r="L128" s="161">
        <f t="shared" si="435"/>
        <v>8925000</v>
      </c>
      <c r="M128" s="162">
        <f t="shared" si="436"/>
        <v>1</v>
      </c>
      <c r="N128" s="163">
        <f t="shared" si="437"/>
        <v>3640000</v>
      </c>
      <c r="O128" s="163">
        <v>0</v>
      </c>
      <c r="P128" s="406">
        <v>1</v>
      </c>
      <c r="Q128" s="406">
        <v>13</v>
      </c>
      <c r="R128" s="406">
        <v>0</v>
      </c>
      <c r="S128" s="406">
        <v>0</v>
      </c>
      <c r="T128" s="406"/>
      <c r="U128" s="406"/>
      <c r="V128" s="406"/>
      <c r="W128" s="406"/>
      <c r="X128" s="389"/>
      <c r="Y128" s="406"/>
      <c r="Z128" s="406"/>
      <c r="AA128" s="406"/>
      <c r="AB128" s="406"/>
      <c r="AC128" s="406"/>
      <c r="AD128" s="406">
        <v>0</v>
      </c>
      <c r="AE128" s="164">
        <f t="shared" si="438"/>
        <v>0</v>
      </c>
      <c r="AF128" s="166">
        <f t="shared" si="439"/>
        <v>343269</v>
      </c>
      <c r="AG128" s="166">
        <f t="shared" si="440"/>
        <v>0</v>
      </c>
      <c r="AH128" s="166">
        <f t="shared" si="441"/>
        <v>0</v>
      </c>
      <c r="AI128" s="166">
        <f t="shared" si="442"/>
        <v>0</v>
      </c>
      <c r="AJ128" s="166">
        <f t="shared" si="443"/>
        <v>0</v>
      </c>
      <c r="AK128" s="166">
        <f t="shared" si="444"/>
        <v>0</v>
      </c>
      <c r="AL128" s="166">
        <f t="shared" si="445"/>
        <v>0</v>
      </c>
      <c r="AM128" s="166">
        <f t="shared" si="446"/>
        <v>0</v>
      </c>
      <c r="AN128" s="166">
        <f t="shared" si="447"/>
        <v>0</v>
      </c>
      <c r="AO128" s="167">
        <f t="shared" si="448"/>
        <v>0</v>
      </c>
      <c r="AP128" s="166">
        <v>0</v>
      </c>
      <c r="AQ128" s="166">
        <f t="shared" si="449"/>
        <v>343269</v>
      </c>
      <c r="AR128" s="166">
        <v>700000</v>
      </c>
      <c r="AS128" s="167"/>
      <c r="AT128" s="166"/>
      <c r="AU128" s="166"/>
      <c r="AV128" s="166">
        <f t="shared" si="450"/>
        <v>1043269</v>
      </c>
      <c r="AW128" s="166">
        <f t="shared" si="451"/>
        <v>344000</v>
      </c>
      <c r="AX128" s="166">
        <f t="shared" si="452"/>
        <v>64500</v>
      </c>
      <c r="AY128" s="166">
        <f t="shared" si="453"/>
        <v>43000</v>
      </c>
      <c r="AZ128" s="166">
        <f t="shared" si="454"/>
        <v>451500</v>
      </c>
      <c r="BA128" s="166">
        <f t="shared" si="455"/>
        <v>21500</v>
      </c>
      <c r="BB128" s="166">
        <f t="shared" si="456"/>
        <v>110000</v>
      </c>
      <c r="BC128" s="166"/>
      <c r="BD128" s="166">
        <v>0</v>
      </c>
      <c r="BE128" s="166">
        <f t="shared" si="457"/>
        <v>583000</v>
      </c>
      <c r="BF128" s="166">
        <f t="shared" si="458"/>
        <v>460269</v>
      </c>
      <c r="BG128" s="166">
        <f t="shared" si="459"/>
        <v>0</v>
      </c>
      <c r="BH128" s="166">
        <v>1</v>
      </c>
      <c r="BI128" s="369" t="s">
        <v>40</v>
      </c>
      <c r="BJ128" s="166">
        <f t="shared" si="460"/>
        <v>0</v>
      </c>
      <c r="BK128" s="166">
        <f t="shared" si="461"/>
        <v>1</v>
      </c>
      <c r="BL128" s="166">
        <v>0</v>
      </c>
      <c r="BM128" s="166">
        <f t="shared" si="462"/>
        <v>0</v>
      </c>
      <c r="BN128" s="166" t="str">
        <f t="shared" si="463"/>
        <v>Trừ tiền</v>
      </c>
      <c r="BO128" s="410"/>
      <c r="BP128" s="166"/>
      <c r="BQ128" s="144"/>
      <c r="BR128" s="144"/>
      <c r="BS128" s="161">
        <f t="shared" si="464"/>
        <v>343269</v>
      </c>
      <c r="BT128" s="159">
        <v>2</v>
      </c>
      <c r="BU128" s="166">
        <f t="shared" si="465"/>
        <v>8800000</v>
      </c>
      <c r="BV128" s="166">
        <v>11000000</v>
      </c>
      <c r="BW128" s="166">
        <f t="shared" si="466"/>
        <v>19800000</v>
      </c>
      <c r="BX128" s="166">
        <f t="shared" si="467"/>
        <v>-19908231</v>
      </c>
      <c r="BY128" s="166"/>
      <c r="BZ128" s="166"/>
      <c r="CA128" s="171"/>
      <c r="CB128" s="166"/>
      <c r="CC128" s="166"/>
      <c r="CD128" s="166"/>
      <c r="CE128" s="413">
        <v>8500000</v>
      </c>
      <c r="CF128" s="413">
        <f t="shared" si="475"/>
        <v>425000</v>
      </c>
      <c r="CG128" s="413">
        <v>0</v>
      </c>
      <c r="CH128" s="413">
        <v>0</v>
      </c>
      <c r="CI128" s="413"/>
      <c r="CJ128" s="369">
        <f t="shared" si="471"/>
        <v>425000</v>
      </c>
      <c r="CK128" s="369">
        <f t="shared" si="472"/>
        <v>8925000</v>
      </c>
      <c r="CL128" s="414"/>
      <c r="CM128" s="413">
        <f t="shared" si="468"/>
        <v>8500000</v>
      </c>
      <c r="CN128" s="413">
        <f t="shared" si="468"/>
        <v>425000</v>
      </c>
      <c r="CO128" s="369">
        <f t="shared" si="468"/>
        <v>0</v>
      </c>
      <c r="CP128" s="369">
        <f t="shared" si="468"/>
        <v>0</v>
      </c>
      <c r="CQ128" s="369">
        <f t="shared" si="468"/>
        <v>0</v>
      </c>
      <c r="CR128" s="369">
        <f t="shared" si="473"/>
        <v>425000</v>
      </c>
      <c r="CS128" s="369">
        <f t="shared" si="474"/>
        <v>8925000</v>
      </c>
      <c r="CT128" s="173" t="s">
        <v>1187</v>
      </c>
      <c r="CU128" s="173" t="s">
        <v>2229</v>
      </c>
      <c r="CV128" s="450" t="s">
        <v>2351</v>
      </c>
      <c r="CW128" s="173" t="s">
        <v>2249</v>
      </c>
    </row>
    <row r="129" spans="1:101" ht="34.35" customHeight="1">
      <c r="A129" s="155">
        <f>SUBTOTAL(3,$C$11:C129)</f>
        <v>102</v>
      </c>
      <c r="B129" s="143" t="s">
        <v>801</v>
      </c>
      <c r="C129" s="144" t="s">
        <v>802</v>
      </c>
      <c r="D129" s="156" t="s">
        <v>101</v>
      </c>
      <c r="E129" s="157" t="str">
        <f t="shared" si="470"/>
        <v>B3</v>
      </c>
      <c r="F129" s="158">
        <v>42143</v>
      </c>
      <c r="G129" s="159">
        <v>4090000</v>
      </c>
      <c r="H129" s="159"/>
      <c r="I129" s="160">
        <f t="shared" si="433"/>
        <v>3410000</v>
      </c>
      <c r="J129" s="160">
        <f t="shared" si="257"/>
        <v>375000</v>
      </c>
      <c r="K129" s="161">
        <f t="shared" si="434"/>
        <v>3785000</v>
      </c>
      <c r="L129" s="161">
        <f t="shared" si="435"/>
        <v>7875000</v>
      </c>
      <c r="M129" s="162">
        <f t="shared" si="436"/>
        <v>1</v>
      </c>
      <c r="N129" s="163">
        <f t="shared" si="437"/>
        <v>3640000</v>
      </c>
      <c r="O129" s="163">
        <v>0</v>
      </c>
      <c r="P129" s="406">
        <v>1</v>
      </c>
      <c r="Q129" s="406">
        <v>7</v>
      </c>
      <c r="R129" s="406">
        <v>0</v>
      </c>
      <c r="S129" s="406">
        <v>0</v>
      </c>
      <c r="T129" s="406"/>
      <c r="U129" s="406"/>
      <c r="V129" s="406"/>
      <c r="W129" s="406"/>
      <c r="X129" s="389"/>
      <c r="Y129" s="406"/>
      <c r="Z129" s="406"/>
      <c r="AA129" s="406"/>
      <c r="AB129" s="406"/>
      <c r="AC129" s="406"/>
      <c r="AD129" s="406">
        <v>0</v>
      </c>
      <c r="AE129" s="164">
        <f t="shared" si="438"/>
        <v>0</v>
      </c>
      <c r="AF129" s="166">
        <f t="shared" si="439"/>
        <v>302885</v>
      </c>
      <c r="AG129" s="166">
        <f t="shared" si="440"/>
        <v>0</v>
      </c>
      <c r="AH129" s="166">
        <f t="shared" si="441"/>
        <v>0</v>
      </c>
      <c r="AI129" s="166">
        <f t="shared" si="442"/>
        <v>0</v>
      </c>
      <c r="AJ129" s="166">
        <f t="shared" si="443"/>
        <v>0</v>
      </c>
      <c r="AK129" s="166">
        <f t="shared" si="444"/>
        <v>0</v>
      </c>
      <c r="AL129" s="166">
        <f t="shared" si="445"/>
        <v>0</v>
      </c>
      <c r="AM129" s="166">
        <f t="shared" si="446"/>
        <v>0</v>
      </c>
      <c r="AN129" s="166">
        <f t="shared" si="447"/>
        <v>0</v>
      </c>
      <c r="AO129" s="167">
        <f t="shared" si="448"/>
        <v>0</v>
      </c>
      <c r="AP129" s="166">
        <v>0</v>
      </c>
      <c r="AQ129" s="166">
        <f t="shared" si="449"/>
        <v>302885</v>
      </c>
      <c r="AR129" s="166">
        <v>260000</v>
      </c>
      <c r="AS129" s="167"/>
      <c r="AT129" s="166"/>
      <c r="AU129" s="166"/>
      <c r="AV129" s="166">
        <f t="shared" si="450"/>
        <v>562885</v>
      </c>
      <c r="AW129" s="166">
        <f t="shared" si="451"/>
        <v>327200</v>
      </c>
      <c r="AX129" s="166">
        <f t="shared" si="452"/>
        <v>61350</v>
      </c>
      <c r="AY129" s="166">
        <f t="shared" si="453"/>
        <v>40900</v>
      </c>
      <c r="AZ129" s="166">
        <f t="shared" si="454"/>
        <v>429450</v>
      </c>
      <c r="BA129" s="166">
        <f t="shared" si="455"/>
        <v>20450</v>
      </c>
      <c r="BB129" s="166">
        <f t="shared" si="456"/>
        <v>110000</v>
      </c>
      <c r="BC129" s="166"/>
      <c r="BD129" s="166">
        <v>0</v>
      </c>
      <c r="BE129" s="166">
        <f t="shared" si="457"/>
        <v>559900</v>
      </c>
      <c r="BF129" s="166">
        <f t="shared" si="458"/>
        <v>2985</v>
      </c>
      <c r="BG129" s="166">
        <f t="shared" si="459"/>
        <v>0</v>
      </c>
      <c r="BH129" s="166">
        <v>1</v>
      </c>
      <c r="BI129" s="369" t="s">
        <v>40</v>
      </c>
      <c r="BJ129" s="166">
        <f t="shared" si="460"/>
        <v>0</v>
      </c>
      <c r="BK129" s="166">
        <f t="shared" si="461"/>
        <v>1</v>
      </c>
      <c r="BL129" s="166">
        <v>0</v>
      </c>
      <c r="BM129" s="166">
        <f t="shared" si="462"/>
        <v>0</v>
      </c>
      <c r="BN129" s="166" t="str">
        <f t="shared" si="463"/>
        <v>Trừ tiền</v>
      </c>
      <c r="BO129" s="410"/>
      <c r="BP129" s="166"/>
      <c r="BQ129" s="144"/>
      <c r="BR129" s="144"/>
      <c r="BS129" s="161">
        <f t="shared" si="464"/>
        <v>302885</v>
      </c>
      <c r="BT129" s="159">
        <v>1</v>
      </c>
      <c r="BU129" s="166">
        <f t="shared" si="465"/>
        <v>4400000</v>
      </c>
      <c r="BV129" s="166">
        <v>11000000</v>
      </c>
      <c r="BW129" s="166">
        <f t="shared" si="466"/>
        <v>15400000</v>
      </c>
      <c r="BX129" s="166">
        <f t="shared" si="467"/>
        <v>-15526565</v>
      </c>
      <c r="BY129" s="166"/>
      <c r="BZ129" s="166"/>
      <c r="CA129" s="171"/>
      <c r="CB129" s="166"/>
      <c r="CC129" s="166"/>
      <c r="CD129" s="166"/>
      <c r="CE129" s="413">
        <v>7500000</v>
      </c>
      <c r="CF129" s="413">
        <f t="shared" si="475"/>
        <v>375000</v>
      </c>
      <c r="CG129" s="413">
        <v>0</v>
      </c>
      <c r="CH129" s="413">
        <v>0</v>
      </c>
      <c r="CI129" s="413"/>
      <c r="CJ129" s="369">
        <f t="shared" si="471"/>
        <v>375000</v>
      </c>
      <c r="CK129" s="369">
        <f t="shared" si="472"/>
        <v>7875000</v>
      </c>
      <c r="CL129" s="414"/>
      <c r="CM129" s="413">
        <f t="shared" si="468"/>
        <v>7500000</v>
      </c>
      <c r="CN129" s="413">
        <f t="shared" si="468"/>
        <v>375000</v>
      </c>
      <c r="CO129" s="369">
        <f t="shared" si="468"/>
        <v>0</v>
      </c>
      <c r="CP129" s="369">
        <f t="shared" si="469"/>
        <v>0</v>
      </c>
      <c r="CQ129" s="369">
        <f t="shared" si="469"/>
        <v>0</v>
      </c>
      <c r="CR129" s="369">
        <f t="shared" si="473"/>
        <v>375000</v>
      </c>
      <c r="CS129" s="369">
        <f t="shared" si="474"/>
        <v>7875000</v>
      </c>
      <c r="CT129" s="173" t="s">
        <v>1187</v>
      </c>
      <c r="CU129" s="173" t="s">
        <v>2229</v>
      </c>
      <c r="CV129" s="450" t="s">
        <v>1244</v>
      </c>
      <c r="CW129" s="173" t="s">
        <v>2249</v>
      </c>
    </row>
    <row r="130" spans="1:101" ht="34.35" customHeight="1">
      <c r="A130" s="155"/>
      <c r="B130" s="303" t="str">
        <f>"Tổ 6: " &amp;"["&amp;COUNT(A131:A142)&amp; "]"</f>
        <v>Tổ 6: [12]</v>
      </c>
      <c r="C130" s="241"/>
      <c r="D130" s="242"/>
      <c r="E130" s="242"/>
      <c r="F130" s="242"/>
      <c r="G130" s="242">
        <f>SUM(G131:G142)</f>
        <v>50760000</v>
      </c>
      <c r="H130" s="242">
        <f t="shared" ref="H130:BS130" si="476">SUM(H131:H142)</f>
        <v>0</v>
      </c>
      <c r="I130" s="242">
        <f t="shared" si="476"/>
        <v>47240000</v>
      </c>
      <c r="J130" s="242">
        <f t="shared" si="476"/>
        <v>8250000</v>
      </c>
      <c r="K130" s="242">
        <f t="shared" si="476"/>
        <v>55490000</v>
      </c>
      <c r="L130" s="242">
        <f t="shared" si="476"/>
        <v>106250000</v>
      </c>
      <c r="M130" s="242"/>
      <c r="N130" s="242">
        <f t="shared" si="476"/>
        <v>43680000</v>
      </c>
      <c r="O130" s="242">
        <f t="shared" si="476"/>
        <v>0</v>
      </c>
      <c r="P130" s="243">
        <f t="shared" si="476"/>
        <v>13.5</v>
      </c>
      <c r="Q130" s="243">
        <f t="shared" si="476"/>
        <v>147</v>
      </c>
      <c r="R130" s="243">
        <f t="shared" si="476"/>
        <v>0</v>
      </c>
      <c r="S130" s="243">
        <f t="shared" si="476"/>
        <v>0</v>
      </c>
      <c r="T130" s="243">
        <f t="shared" si="476"/>
        <v>0</v>
      </c>
      <c r="U130" s="243">
        <f t="shared" si="476"/>
        <v>0</v>
      </c>
      <c r="V130" s="243">
        <f t="shared" si="476"/>
        <v>0</v>
      </c>
      <c r="W130" s="243">
        <f t="shared" si="476"/>
        <v>0</v>
      </c>
      <c r="X130" s="243">
        <f t="shared" si="476"/>
        <v>0</v>
      </c>
      <c r="Y130" s="243">
        <f t="shared" si="476"/>
        <v>0</v>
      </c>
      <c r="Z130" s="243">
        <f t="shared" si="476"/>
        <v>0</v>
      </c>
      <c r="AA130" s="243">
        <f t="shared" si="476"/>
        <v>0</v>
      </c>
      <c r="AB130" s="243">
        <f t="shared" si="476"/>
        <v>0</v>
      </c>
      <c r="AC130" s="243">
        <f t="shared" si="476"/>
        <v>0</v>
      </c>
      <c r="AD130" s="243">
        <f t="shared" si="476"/>
        <v>0</v>
      </c>
      <c r="AE130" s="243">
        <f t="shared" si="476"/>
        <v>0</v>
      </c>
      <c r="AF130" s="242">
        <f t="shared" si="476"/>
        <v>4766345</v>
      </c>
      <c r="AG130" s="242">
        <f t="shared" si="476"/>
        <v>0</v>
      </c>
      <c r="AH130" s="242">
        <f t="shared" si="476"/>
        <v>0</v>
      </c>
      <c r="AI130" s="242">
        <f t="shared" si="476"/>
        <v>0</v>
      </c>
      <c r="AJ130" s="242">
        <f t="shared" si="476"/>
        <v>0</v>
      </c>
      <c r="AK130" s="242">
        <f t="shared" si="476"/>
        <v>0</v>
      </c>
      <c r="AL130" s="242">
        <f t="shared" si="476"/>
        <v>0</v>
      </c>
      <c r="AM130" s="242">
        <f t="shared" si="476"/>
        <v>0</v>
      </c>
      <c r="AN130" s="242">
        <f t="shared" si="476"/>
        <v>0</v>
      </c>
      <c r="AO130" s="242">
        <f t="shared" si="476"/>
        <v>0</v>
      </c>
      <c r="AP130" s="242">
        <f t="shared" si="476"/>
        <v>0</v>
      </c>
      <c r="AQ130" s="242">
        <f t="shared" si="476"/>
        <v>4766345</v>
      </c>
      <c r="AR130" s="242">
        <f t="shared" si="476"/>
        <v>10710000</v>
      </c>
      <c r="AS130" s="242">
        <f t="shared" si="476"/>
        <v>0</v>
      </c>
      <c r="AT130" s="242">
        <f t="shared" si="476"/>
        <v>0</v>
      </c>
      <c r="AU130" s="242">
        <f t="shared" si="476"/>
        <v>0</v>
      </c>
      <c r="AV130" s="242">
        <f t="shared" si="476"/>
        <v>15476345</v>
      </c>
      <c r="AW130" s="242">
        <f t="shared" si="476"/>
        <v>4060800</v>
      </c>
      <c r="AX130" s="242">
        <f t="shared" si="476"/>
        <v>761400</v>
      </c>
      <c r="AY130" s="242">
        <f t="shared" si="476"/>
        <v>507600</v>
      </c>
      <c r="AZ130" s="242">
        <f t="shared" si="476"/>
        <v>5329800</v>
      </c>
      <c r="BA130" s="242">
        <f t="shared" si="476"/>
        <v>253800</v>
      </c>
      <c r="BB130" s="242">
        <f t="shared" si="476"/>
        <v>1320000</v>
      </c>
      <c r="BC130" s="242">
        <f t="shared" si="476"/>
        <v>0</v>
      </c>
      <c r="BD130" s="242">
        <f t="shared" si="476"/>
        <v>0</v>
      </c>
      <c r="BE130" s="242">
        <f t="shared" si="476"/>
        <v>6903600</v>
      </c>
      <c r="BF130" s="242">
        <f t="shared" si="476"/>
        <v>8572745</v>
      </c>
      <c r="BG130" s="242">
        <f t="shared" si="476"/>
        <v>0</v>
      </c>
      <c r="BH130" s="242"/>
      <c r="BI130" s="242">
        <f t="shared" si="476"/>
        <v>0</v>
      </c>
      <c r="BJ130" s="242">
        <f t="shared" si="476"/>
        <v>0</v>
      </c>
      <c r="BK130" s="242"/>
      <c r="BL130" s="242">
        <f t="shared" si="476"/>
        <v>0</v>
      </c>
      <c r="BM130" s="242">
        <f t="shared" si="476"/>
        <v>0</v>
      </c>
      <c r="BN130" s="242">
        <f t="shared" si="476"/>
        <v>0</v>
      </c>
      <c r="BO130" s="242">
        <f t="shared" si="476"/>
        <v>0</v>
      </c>
      <c r="BP130" s="242">
        <f t="shared" si="476"/>
        <v>0</v>
      </c>
      <c r="BQ130" s="242">
        <f t="shared" si="476"/>
        <v>0</v>
      </c>
      <c r="BR130" s="242">
        <f t="shared" si="476"/>
        <v>0</v>
      </c>
      <c r="BS130" s="242">
        <f t="shared" si="476"/>
        <v>4766345</v>
      </c>
      <c r="BT130" s="242">
        <f t="shared" ref="BT130:CV130" si="477">SUM(BT131:BT142)</f>
        <v>12</v>
      </c>
      <c r="BU130" s="242">
        <f t="shared" si="477"/>
        <v>52800000</v>
      </c>
      <c r="BV130" s="242">
        <f t="shared" si="477"/>
        <v>132000000</v>
      </c>
      <c r="BW130" s="242">
        <f t="shared" si="477"/>
        <v>184800000</v>
      </c>
      <c r="BX130" s="242">
        <f t="shared" si="477"/>
        <v>-185363455</v>
      </c>
      <c r="BY130" s="242">
        <f t="shared" si="477"/>
        <v>0</v>
      </c>
      <c r="BZ130" s="242">
        <f t="shared" si="477"/>
        <v>0</v>
      </c>
      <c r="CA130" s="242">
        <f t="shared" si="477"/>
        <v>0</v>
      </c>
      <c r="CB130" s="242">
        <f t="shared" si="477"/>
        <v>0</v>
      </c>
      <c r="CC130" s="242">
        <f t="shared" si="477"/>
        <v>0</v>
      </c>
      <c r="CD130" s="242">
        <f t="shared" si="477"/>
        <v>0</v>
      </c>
      <c r="CE130" s="242">
        <f t="shared" si="477"/>
        <v>98000000</v>
      </c>
      <c r="CF130" s="242">
        <f t="shared" si="477"/>
        <v>7400000</v>
      </c>
      <c r="CG130" s="242">
        <f t="shared" si="477"/>
        <v>850000</v>
      </c>
      <c r="CH130" s="242">
        <f t="shared" si="477"/>
        <v>0</v>
      </c>
      <c r="CI130" s="242">
        <f t="shared" si="477"/>
        <v>0</v>
      </c>
      <c r="CJ130" s="242">
        <f t="shared" si="477"/>
        <v>8250000</v>
      </c>
      <c r="CK130" s="242">
        <f t="shared" si="477"/>
        <v>106250000</v>
      </c>
      <c r="CL130" s="242">
        <f t="shared" si="477"/>
        <v>0</v>
      </c>
      <c r="CM130" s="242">
        <f t="shared" si="477"/>
        <v>98000000</v>
      </c>
      <c r="CN130" s="242">
        <f t="shared" si="477"/>
        <v>7400000</v>
      </c>
      <c r="CO130" s="242">
        <f t="shared" si="477"/>
        <v>850000</v>
      </c>
      <c r="CP130" s="242">
        <f t="shared" si="477"/>
        <v>0</v>
      </c>
      <c r="CQ130" s="242">
        <f t="shared" si="477"/>
        <v>0</v>
      </c>
      <c r="CR130" s="242">
        <f t="shared" si="477"/>
        <v>8250000</v>
      </c>
      <c r="CS130" s="242">
        <f t="shared" si="477"/>
        <v>106250000</v>
      </c>
      <c r="CT130" s="242">
        <f t="shared" si="477"/>
        <v>0</v>
      </c>
      <c r="CU130" s="242">
        <f t="shared" si="477"/>
        <v>0</v>
      </c>
      <c r="CV130" s="446">
        <f t="shared" si="477"/>
        <v>0</v>
      </c>
      <c r="CW130" s="242"/>
    </row>
    <row r="131" spans="1:101" ht="34.35" customHeight="1">
      <c r="A131" s="155">
        <f>SUBTOTAL(3,$C$11:C131)</f>
        <v>103</v>
      </c>
      <c r="B131" s="143" t="s">
        <v>803</v>
      </c>
      <c r="C131" s="144" t="s">
        <v>804</v>
      </c>
      <c r="D131" s="156" t="s">
        <v>101</v>
      </c>
      <c r="E131" s="157" t="str">
        <f t="shared" ref="E131:E141" si="478">IF(CL131&gt;=400000000,"A1",IF(CL131&gt;=300000000,"A2",IF(CL131&gt;=240000000,"A3",IF(CL131&gt;=180000000,"A4",IF(CL131&gt;=120000000,"A5",IF(CL131&gt;=80000000,"A6",IF(CL131&gt;=40000000,"A7",IF(CL131&gt;=25000000,"B1",IF(CL131&gt;=12000000,"B2","B3")))))))))</f>
        <v>B3</v>
      </c>
      <c r="F131" s="158">
        <v>38987</v>
      </c>
      <c r="G131" s="159">
        <v>4300000</v>
      </c>
      <c r="H131" s="159"/>
      <c r="I131" s="160">
        <f t="shared" ref="I131:I142" si="479">IF(G131&gt;0,CM131-G131,CM131-H131)</f>
        <v>4200000</v>
      </c>
      <c r="J131" s="160">
        <f t="shared" si="257"/>
        <v>1700000</v>
      </c>
      <c r="K131" s="161">
        <f t="shared" ref="K131:K142" si="480">SUM(I131:J131)</f>
        <v>5900000</v>
      </c>
      <c r="L131" s="161">
        <f t="shared" ref="L131:L142" si="481">IF(G131&gt;0,G131+K131,H131+K131)</f>
        <v>10200000</v>
      </c>
      <c r="M131" s="162">
        <f t="shared" ref="M131:M142" si="482">IF(CE131&gt;=11000000,80%,100%)</f>
        <v>1</v>
      </c>
      <c r="N131" s="163">
        <f t="shared" ref="N131:N142" si="483">ROUND(MAX(G131*70%,H131*70%,3640000),0)</f>
        <v>3640000</v>
      </c>
      <c r="O131" s="163">
        <v>0</v>
      </c>
      <c r="P131" s="406">
        <v>4</v>
      </c>
      <c r="Q131" s="406">
        <v>9</v>
      </c>
      <c r="R131" s="406">
        <v>0</v>
      </c>
      <c r="S131" s="406">
        <v>0</v>
      </c>
      <c r="T131" s="406"/>
      <c r="U131" s="406"/>
      <c r="V131" s="406"/>
      <c r="W131" s="406"/>
      <c r="X131" s="389"/>
      <c r="Y131" s="406"/>
      <c r="Z131" s="406"/>
      <c r="AA131" s="406"/>
      <c r="AB131" s="406"/>
      <c r="AC131" s="406"/>
      <c r="AD131" s="406">
        <v>0</v>
      </c>
      <c r="AE131" s="164">
        <f t="shared" ref="AE131:AE142" si="484">IF(OR(BL131="M1",BL131="M2",BL131="M3",BL131="M4"),P131+R131+S131+T131+U131,0)</f>
        <v>0</v>
      </c>
      <c r="AF131" s="166">
        <f t="shared" ref="AF131:AF142" si="485">ROUND(IF($P131=0,0,IF(OR($BJ131="lương tháng",$CE131&gt;=11000000),($L131/2-$L131/26*($CC$6-$P131))*$M131,$L131/26*$P131*$M131)),0)</f>
        <v>1569231</v>
      </c>
      <c r="AG131" s="166">
        <f t="shared" ref="AG131:AG142" si="486">ROUND(MAX((G131+I131)*M131/26*R131,(H131+I131)*M131/26*R131,G131/26*R131*150%,H131/26*R131*150%)*BK131,0)</f>
        <v>0</v>
      </c>
      <c r="AH131" s="166">
        <f t="shared" ref="AH131:AH142" si="487">ROUND(MAX((G131+I131)*M131/26*S131,(H131+I131)*M131/26*S131,G131/26*S131*200%,H131/26*S131*200%)*BK131,0)</f>
        <v>0</v>
      </c>
      <c r="AI131" s="166">
        <f t="shared" ref="AI131:AI142" si="488">ROUND(IF(BJ131="Lương tháng",L131/26*T131,MAX((G131+I131)/26*(T131+U131)*200%+G131/26*T131,(H131+I131)/26*(T131+U131)*200%+H131/26*T131,G131/26*(T131+U131)*300%+G131/26*T131,H131/26*(T131+U131)*300%+H131/26*T131)),0)</f>
        <v>0</v>
      </c>
      <c r="AJ131" s="166">
        <f t="shared" ref="AJ131:AJ142" si="489">ROUND(IF((P131+Q131)=0,0,IF(BJ131="Lương tháng",MAX((G131+I131)/26*V131,(H131+I131)/26*V131),MAX(G131/26*V131,H131/26*V131))),0)</f>
        <v>0</v>
      </c>
      <c r="AK131" s="166">
        <f t="shared" ref="AK131:AK142" si="490">ROUND(IF(G131&gt;0,G131/26*W131,H131/26*W131),0)</f>
        <v>0</v>
      </c>
      <c r="AL131" s="166">
        <f t="shared" ref="AL131:AL142" si="491">ROUND(N131/26*Y131+O131/26*Z131+MAX(G131/26*AA131,H131/26*AA131),0)</f>
        <v>0</v>
      </c>
      <c r="AM131" s="166">
        <f t="shared" ref="AM131:AM142" si="492">ROUND(IF(BJ131="Lương tháng",L131/26*AC131,L131/26*AC131+MAX((G131+I131)/26*AB131,(H131+I131)/26*AB131)),0)</f>
        <v>0</v>
      </c>
      <c r="AN131" s="166">
        <f t="shared" ref="AN131:AN142" si="493">ROUND(IF(BJ131="lương tháng",0,MAX((G131+I131)/26*AD131*30%,(H131+I131)/26*AD131*30%)*BK131),0)</f>
        <v>0</v>
      </c>
      <c r="AO131" s="167">
        <f t="shared" ref="AO131:AO142" si="494">ROUND(BM131*AE131,0)</f>
        <v>0</v>
      </c>
      <c r="AP131" s="166">
        <v>0</v>
      </c>
      <c r="AQ131" s="166">
        <f t="shared" ref="AQ131:AQ142" si="495">ROUND(SUM(AF131:AP131),0)</f>
        <v>1569231</v>
      </c>
      <c r="AR131" s="166">
        <v>544000</v>
      </c>
      <c r="AS131" s="167"/>
      <c r="AT131" s="166"/>
      <c r="AU131" s="166"/>
      <c r="AV131" s="166">
        <f t="shared" ref="AV131:AV142" si="496">ROUND(SUM(AQ131:AT131)-AU131,0)</f>
        <v>2113231</v>
      </c>
      <c r="AW131" s="166">
        <f t="shared" ref="AW131:AW142" si="497">ROUND(IF($BH131=1,$G131*$AW$9,0),0)</f>
        <v>344000</v>
      </c>
      <c r="AX131" s="166">
        <f t="shared" ref="AX131:AX142" si="498">ROUND(IF($BH131=1,$G131*$AX$9,0),0)</f>
        <v>64500</v>
      </c>
      <c r="AY131" s="166">
        <f t="shared" ref="AY131:AY142" si="499">ROUND(IF($BH131=1,$G131*$AY$9,0),0)</f>
        <v>43000</v>
      </c>
      <c r="AZ131" s="166">
        <f t="shared" ref="AZ131:AZ142" si="500">SUM(AW131:AY131)</f>
        <v>451500</v>
      </c>
      <c r="BA131" s="166">
        <f t="shared" ref="BA131:BA142" si="501">ROUND(IF($BI131="1x",$G131*0.5%,0),0)</f>
        <v>21500</v>
      </c>
      <c r="BB131" s="166">
        <f t="shared" ref="BB131:BB142" si="502">IF(BN131="Xem lại",0,IF(CM131&lt;11000000,5000,IF(AND(CM131&gt;=11000000,CM131&lt;25000000),10000,IF(AND(CM131&gt;=25000000,CM131&lt;40000000),15000,IF(AND(CM131&gt;=40000000,CM131&lt;120000000),20000,IF(AND(CM131&gt;=120000000,CM131&lt;240000000),25000,30000)))))*$BB$9)</f>
        <v>110000</v>
      </c>
      <c r="BC131" s="166"/>
      <c r="BD131" s="166">
        <v>0</v>
      </c>
      <c r="BE131" s="166">
        <f t="shared" ref="BE131:BE142" si="503">ROUND(SUM(AZ131:BD131),0)</f>
        <v>583000</v>
      </c>
      <c r="BF131" s="166">
        <f t="shared" ref="BF131:BF142" si="504">ROUND(IF(AV131&gt;BE131,AV131-BE131,0),0)</f>
        <v>1530231</v>
      </c>
      <c r="BG131" s="166">
        <f t="shared" ref="BG131:BG142" si="505">ROUND(IF(BE131&gt;AV131,BE131-AV131,0),0)</f>
        <v>0</v>
      </c>
      <c r="BH131" s="166">
        <v>1</v>
      </c>
      <c r="BI131" s="369" t="s">
        <v>40</v>
      </c>
      <c r="BJ131" s="166">
        <f t="shared" ref="BJ131:BJ142" si="506">IF(AND(D131="QTNV CL",CM131&gt;=11000000),"Lương tháng",IF(CM131&gt;=18000000,"Lương tháng",0))</f>
        <v>0</v>
      </c>
      <c r="BK131" s="166">
        <f t="shared" ref="BK131:BK142" si="507">IF(BJ131="Lương tháng",0,1)</f>
        <v>1</v>
      </c>
      <c r="BL131" s="166">
        <v>0</v>
      </c>
      <c r="BM131" s="166">
        <f t="shared" ref="BM131:BM142" si="508">IF(BL131="M1",13000,IF(BL131="M2",20000,IF(BL131="M3",26000,IF(BL131="M4",32000,0))))</f>
        <v>0</v>
      </c>
      <c r="BN131" s="166" t="str">
        <f t="shared" ref="BN131:BN142" si="509">IF(AND(G131&gt;0,(P131+Q131)&gt;=5),"Trừ tiền","Xem lại")</f>
        <v>Trừ tiền</v>
      </c>
      <c r="BO131" s="410"/>
      <c r="BP131" s="166"/>
      <c r="BQ131" s="144"/>
      <c r="BR131" s="144"/>
      <c r="BS131" s="161">
        <f t="shared" ref="BS131:BS142" si="510">AQ131+SUM(BO131:BR131)-AN131-AO131-SUM(BY131:CA131)</f>
        <v>1569231</v>
      </c>
      <c r="BT131" s="159">
        <v>1</v>
      </c>
      <c r="BU131" s="166">
        <f t="shared" ref="BU131:BU142" si="511">BT131*4400000</f>
        <v>4400000</v>
      </c>
      <c r="BV131" s="166">
        <v>11000000</v>
      </c>
      <c r="BW131" s="166">
        <f t="shared" ref="BW131:BW142" si="512">BU131+BV131</f>
        <v>15400000</v>
      </c>
      <c r="BX131" s="166">
        <f t="shared" ref="BX131:BX142" si="513">BS131-SUM(CC131:CD131)-CB131-AZ131-BW131</f>
        <v>-14282269</v>
      </c>
      <c r="BY131" s="166"/>
      <c r="BZ131" s="166"/>
      <c r="CA131" s="171"/>
      <c r="CB131" s="166"/>
      <c r="CC131" s="166"/>
      <c r="CD131" s="166"/>
      <c r="CE131" s="413">
        <v>8500000</v>
      </c>
      <c r="CF131" s="413">
        <f>CE131*10%</f>
        <v>850000</v>
      </c>
      <c r="CG131" s="413">
        <v>850000</v>
      </c>
      <c r="CH131" s="413">
        <v>0</v>
      </c>
      <c r="CI131" s="413"/>
      <c r="CJ131" s="369">
        <f t="shared" ref="CJ131:CJ140" si="514">SUM(CF131:CI131)</f>
        <v>1700000</v>
      </c>
      <c r="CK131" s="369">
        <f t="shared" ref="CK131:CK140" si="515">CE131+CJ131</f>
        <v>10200000</v>
      </c>
      <c r="CL131" s="414"/>
      <c r="CM131" s="413">
        <f t="shared" ref="CM131:CQ141" si="516">CE131</f>
        <v>8500000</v>
      </c>
      <c r="CN131" s="413">
        <f t="shared" si="516"/>
        <v>850000</v>
      </c>
      <c r="CO131" s="369">
        <f t="shared" si="516"/>
        <v>850000</v>
      </c>
      <c r="CP131" s="369">
        <f t="shared" si="516"/>
        <v>0</v>
      </c>
      <c r="CQ131" s="369">
        <f t="shared" si="516"/>
        <v>0</v>
      </c>
      <c r="CR131" s="369">
        <f t="shared" ref="CR131:CR140" si="517">SUM(CN131:CQ131)</f>
        <v>1700000</v>
      </c>
      <c r="CS131" s="369">
        <f t="shared" ref="CS131:CS140" si="518">CM131+CR131</f>
        <v>10200000</v>
      </c>
      <c r="CT131" s="173" t="s">
        <v>1196</v>
      </c>
      <c r="CU131" s="173" t="s">
        <v>2229</v>
      </c>
      <c r="CV131" s="450" t="s">
        <v>1245</v>
      </c>
      <c r="CW131" s="173" t="s">
        <v>2249</v>
      </c>
    </row>
    <row r="132" spans="1:101" ht="34.35" customHeight="1">
      <c r="A132" s="155">
        <f>SUBTOTAL(3,$C$11:C132)</f>
        <v>104</v>
      </c>
      <c r="B132" s="143" t="s">
        <v>807</v>
      </c>
      <c r="C132" s="144" t="s">
        <v>808</v>
      </c>
      <c r="D132" s="156" t="s">
        <v>101</v>
      </c>
      <c r="E132" s="157" t="str">
        <f t="shared" si="478"/>
        <v>B3</v>
      </c>
      <c r="F132" s="158">
        <v>44624</v>
      </c>
      <c r="G132" s="159">
        <v>4300000</v>
      </c>
      <c r="H132" s="159"/>
      <c r="I132" s="160">
        <f t="shared" si="479"/>
        <v>4200000</v>
      </c>
      <c r="J132" s="160">
        <f t="shared" si="257"/>
        <v>0</v>
      </c>
      <c r="K132" s="161">
        <f t="shared" si="480"/>
        <v>4200000</v>
      </c>
      <c r="L132" s="161">
        <f t="shared" si="481"/>
        <v>8500000</v>
      </c>
      <c r="M132" s="162">
        <f t="shared" si="482"/>
        <v>1</v>
      </c>
      <c r="N132" s="163">
        <f t="shared" si="483"/>
        <v>3640000</v>
      </c>
      <c r="O132" s="163">
        <v>0</v>
      </c>
      <c r="P132" s="406">
        <v>1</v>
      </c>
      <c r="Q132" s="406">
        <v>13</v>
      </c>
      <c r="R132" s="406">
        <v>0</v>
      </c>
      <c r="S132" s="406">
        <v>0</v>
      </c>
      <c r="T132" s="406"/>
      <c r="U132" s="406"/>
      <c r="V132" s="406"/>
      <c r="W132" s="406"/>
      <c r="X132" s="389"/>
      <c r="Y132" s="406"/>
      <c r="Z132" s="406"/>
      <c r="AA132" s="406"/>
      <c r="AB132" s="406"/>
      <c r="AC132" s="406"/>
      <c r="AD132" s="406">
        <v>0</v>
      </c>
      <c r="AE132" s="164">
        <f t="shared" si="484"/>
        <v>0</v>
      </c>
      <c r="AF132" s="166">
        <f t="shared" si="485"/>
        <v>326923</v>
      </c>
      <c r="AG132" s="166">
        <f t="shared" si="486"/>
        <v>0</v>
      </c>
      <c r="AH132" s="166">
        <f t="shared" si="487"/>
        <v>0</v>
      </c>
      <c r="AI132" s="166">
        <f t="shared" si="488"/>
        <v>0</v>
      </c>
      <c r="AJ132" s="166">
        <f t="shared" si="489"/>
        <v>0</v>
      </c>
      <c r="AK132" s="166">
        <f t="shared" si="490"/>
        <v>0</v>
      </c>
      <c r="AL132" s="166">
        <f t="shared" si="491"/>
        <v>0</v>
      </c>
      <c r="AM132" s="166">
        <f t="shared" si="492"/>
        <v>0</v>
      </c>
      <c r="AN132" s="166">
        <f t="shared" si="493"/>
        <v>0</v>
      </c>
      <c r="AO132" s="167">
        <f t="shared" si="494"/>
        <v>0</v>
      </c>
      <c r="AP132" s="166">
        <v>0</v>
      </c>
      <c r="AQ132" s="166">
        <f t="shared" si="495"/>
        <v>326923</v>
      </c>
      <c r="AR132" s="166">
        <v>948000</v>
      </c>
      <c r="AS132" s="167"/>
      <c r="AT132" s="166"/>
      <c r="AU132" s="166"/>
      <c r="AV132" s="166">
        <f t="shared" si="496"/>
        <v>1274923</v>
      </c>
      <c r="AW132" s="166">
        <f t="shared" si="497"/>
        <v>344000</v>
      </c>
      <c r="AX132" s="166">
        <f t="shared" si="498"/>
        <v>64500</v>
      </c>
      <c r="AY132" s="166">
        <f t="shared" si="499"/>
        <v>43000</v>
      </c>
      <c r="AZ132" s="166">
        <f t="shared" si="500"/>
        <v>451500</v>
      </c>
      <c r="BA132" s="166">
        <f t="shared" si="501"/>
        <v>21500</v>
      </c>
      <c r="BB132" s="166">
        <f t="shared" si="502"/>
        <v>110000</v>
      </c>
      <c r="BC132" s="166"/>
      <c r="BD132" s="166">
        <v>0</v>
      </c>
      <c r="BE132" s="166">
        <f t="shared" si="503"/>
        <v>583000</v>
      </c>
      <c r="BF132" s="166">
        <f t="shared" si="504"/>
        <v>691923</v>
      </c>
      <c r="BG132" s="166">
        <f t="shared" si="505"/>
        <v>0</v>
      </c>
      <c r="BH132" s="166">
        <v>1</v>
      </c>
      <c r="BI132" s="369" t="s">
        <v>40</v>
      </c>
      <c r="BJ132" s="166">
        <f t="shared" si="506"/>
        <v>0</v>
      </c>
      <c r="BK132" s="166">
        <f t="shared" si="507"/>
        <v>1</v>
      </c>
      <c r="BL132" s="166">
        <v>0</v>
      </c>
      <c r="BM132" s="166">
        <f t="shared" si="508"/>
        <v>0</v>
      </c>
      <c r="BN132" s="166" t="str">
        <f t="shared" si="509"/>
        <v>Trừ tiền</v>
      </c>
      <c r="BO132" s="410"/>
      <c r="BP132" s="166"/>
      <c r="BQ132" s="144"/>
      <c r="BR132" s="144"/>
      <c r="BS132" s="161">
        <f t="shared" si="510"/>
        <v>326923</v>
      </c>
      <c r="BT132" s="159">
        <v>0</v>
      </c>
      <c r="BU132" s="166">
        <f t="shared" si="511"/>
        <v>0</v>
      </c>
      <c r="BV132" s="166">
        <v>11000000</v>
      </c>
      <c r="BW132" s="166">
        <f t="shared" si="512"/>
        <v>11000000</v>
      </c>
      <c r="BX132" s="166">
        <f t="shared" si="513"/>
        <v>-11124577</v>
      </c>
      <c r="BY132" s="166"/>
      <c r="BZ132" s="166"/>
      <c r="CA132" s="171"/>
      <c r="CB132" s="166"/>
      <c r="CC132" s="166"/>
      <c r="CD132" s="166"/>
      <c r="CE132" s="413">
        <v>8500000</v>
      </c>
      <c r="CF132" s="413">
        <v>0</v>
      </c>
      <c r="CG132" s="413">
        <v>0</v>
      </c>
      <c r="CH132" s="413">
        <v>0</v>
      </c>
      <c r="CI132" s="413"/>
      <c r="CJ132" s="369">
        <f t="shared" si="514"/>
        <v>0</v>
      </c>
      <c r="CK132" s="369">
        <f t="shared" si="515"/>
        <v>8500000</v>
      </c>
      <c r="CL132" s="414"/>
      <c r="CM132" s="413">
        <f t="shared" si="516"/>
        <v>8500000</v>
      </c>
      <c r="CN132" s="413">
        <f t="shared" si="516"/>
        <v>0</v>
      </c>
      <c r="CO132" s="369">
        <f t="shared" si="516"/>
        <v>0</v>
      </c>
      <c r="CP132" s="369">
        <f t="shared" si="516"/>
        <v>0</v>
      </c>
      <c r="CQ132" s="369">
        <f t="shared" si="516"/>
        <v>0</v>
      </c>
      <c r="CR132" s="369">
        <f t="shared" si="517"/>
        <v>0</v>
      </c>
      <c r="CS132" s="369">
        <f t="shared" si="518"/>
        <v>8500000</v>
      </c>
      <c r="CT132" s="173" t="s">
        <v>1187</v>
      </c>
      <c r="CU132" s="173" t="s">
        <v>2229</v>
      </c>
      <c r="CV132" s="450" t="s">
        <v>1246</v>
      </c>
      <c r="CW132" s="173" t="s">
        <v>2249</v>
      </c>
    </row>
    <row r="133" spans="1:101" ht="34.35" customHeight="1">
      <c r="A133" s="155">
        <f>SUBTOTAL(3,$C$11:C133)</f>
        <v>105</v>
      </c>
      <c r="B133" s="143" t="s">
        <v>809</v>
      </c>
      <c r="C133" s="144" t="s">
        <v>810</v>
      </c>
      <c r="D133" s="156" t="s">
        <v>101</v>
      </c>
      <c r="E133" s="157" t="str">
        <f t="shared" si="478"/>
        <v>B3</v>
      </c>
      <c r="F133" s="158">
        <v>42250</v>
      </c>
      <c r="G133" s="159">
        <v>4090000</v>
      </c>
      <c r="H133" s="159"/>
      <c r="I133" s="160">
        <f t="shared" si="479"/>
        <v>3410000</v>
      </c>
      <c r="J133" s="160">
        <f t="shared" si="257"/>
        <v>375000</v>
      </c>
      <c r="K133" s="161">
        <f t="shared" si="480"/>
        <v>3785000</v>
      </c>
      <c r="L133" s="161">
        <f t="shared" si="481"/>
        <v>7875000</v>
      </c>
      <c r="M133" s="162">
        <f t="shared" si="482"/>
        <v>1</v>
      </c>
      <c r="N133" s="163">
        <f t="shared" si="483"/>
        <v>3640000</v>
      </c>
      <c r="O133" s="163">
        <v>0</v>
      </c>
      <c r="P133" s="406">
        <v>2</v>
      </c>
      <c r="Q133" s="406">
        <v>11</v>
      </c>
      <c r="R133" s="406">
        <v>0</v>
      </c>
      <c r="S133" s="406">
        <v>0</v>
      </c>
      <c r="T133" s="406"/>
      <c r="U133" s="406"/>
      <c r="V133" s="406"/>
      <c r="W133" s="406"/>
      <c r="X133" s="389"/>
      <c r="Y133" s="406"/>
      <c r="Z133" s="406"/>
      <c r="AA133" s="406"/>
      <c r="AB133" s="406"/>
      <c r="AC133" s="406"/>
      <c r="AD133" s="406">
        <v>0</v>
      </c>
      <c r="AE133" s="164">
        <f t="shared" si="484"/>
        <v>0</v>
      </c>
      <c r="AF133" s="166">
        <f t="shared" si="485"/>
        <v>605769</v>
      </c>
      <c r="AG133" s="166">
        <f t="shared" si="486"/>
        <v>0</v>
      </c>
      <c r="AH133" s="166">
        <f t="shared" si="487"/>
        <v>0</v>
      </c>
      <c r="AI133" s="166">
        <f t="shared" si="488"/>
        <v>0</v>
      </c>
      <c r="AJ133" s="166">
        <f t="shared" si="489"/>
        <v>0</v>
      </c>
      <c r="AK133" s="166">
        <f t="shared" si="490"/>
        <v>0</v>
      </c>
      <c r="AL133" s="166">
        <f t="shared" si="491"/>
        <v>0</v>
      </c>
      <c r="AM133" s="166">
        <f t="shared" si="492"/>
        <v>0</v>
      </c>
      <c r="AN133" s="166">
        <f t="shared" si="493"/>
        <v>0</v>
      </c>
      <c r="AO133" s="167">
        <f t="shared" si="494"/>
        <v>0</v>
      </c>
      <c r="AP133" s="166">
        <v>0</v>
      </c>
      <c r="AQ133" s="166">
        <f t="shared" si="495"/>
        <v>605769</v>
      </c>
      <c r="AR133" s="166">
        <v>558000</v>
      </c>
      <c r="AS133" s="408"/>
      <c r="AT133" s="408"/>
      <c r="AU133" s="408"/>
      <c r="AV133" s="166">
        <f t="shared" si="496"/>
        <v>1163769</v>
      </c>
      <c r="AW133" s="166">
        <f t="shared" si="497"/>
        <v>327200</v>
      </c>
      <c r="AX133" s="166">
        <f t="shared" si="498"/>
        <v>61350</v>
      </c>
      <c r="AY133" s="166">
        <f t="shared" si="499"/>
        <v>40900</v>
      </c>
      <c r="AZ133" s="166">
        <f t="shared" si="500"/>
        <v>429450</v>
      </c>
      <c r="BA133" s="166">
        <f t="shared" si="501"/>
        <v>20450</v>
      </c>
      <c r="BB133" s="166">
        <f t="shared" si="502"/>
        <v>110000</v>
      </c>
      <c r="BC133" s="242"/>
      <c r="BD133" s="166">
        <v>0</v>
      </c>
      <c r="BE133" s="166">
        <f t="shared" si="503"/>
        <v>559900</v>
      </c>
      <c r="BF133" s="166">
        <f t="shared" si="504"/>
        <v>603869</v>
      </c>
      <c r="BG133" s="166">
        <f t="shared" si="505"/>
        <v>0</v>
      </c>
      <c r="BH133" s="166">
        <v>1</v>
      </c>
      <c r="BI133" s="369" t="s">
        <v>40</v>
      </c>
      <c r="BJ133" s="166">
        <f t="shared" si="506"/>
        <v>0</v>
      </c>
      <c r="BK133" s="166">
        <f t="shared" si="507"/>
        <v>1</v>
      </c>
      <c r="BL133" s="166">
        <v>0</v>
      </c>
      <c r="BM133" s="166">
        <f t="shared" si="508"/>
        <v>0</v>
      </c>
      <c r="BN133" s="166" t="str">
        <f t="shared" si="509"/>
        <v>Trừ tiền</v>
      </c>
      <c r="BO133" s="410"/>
      <c r="BP133" s="408"/>
      <c r="BQ133" s="408"/>
      <c r="BR133" s="408"/>
      <c r="BS133" s="161">
        <f t="shared" si="510"/>
        <v>605769</v>
      </c>
      <c r="BT133" s="159">
        <v>2</v>
      </c>
      <c r="BU133" s="166">
        <f t="shared" si="511"/>
        <v>8800000</v>
      </c>
      <c r="BV133" s="166">
        <v>11000000</v>
      </c>
      <c r="BW133" s="166">
        <f t="shared" si="512"/>
        <v>19800000</v>
      </c>
      <c r="BX133" s="166">
        <f t="shared" si="513"/>
        <v>-19623681</v>
      </c>
      <c r="BY133" s="408"/>
      <c r="BZ133" s="408"/>
      <c r="CA133" s="408"/>
      <c r="CB133" s="408"/>
      <c r="CC133" s="408"/>
      <c r="CD133" s="408"/>
      <c r="CE133" s="413">
        <v>7500000</v>
      </c>
      <c r="CF133" s="413">
        <f t="shared" ref="CF133:CF140" si="519">CE133*5%</f>
        <v>375000</v>
      </c>
      <c r="CG133" s="413">
        <v>0</v>
      </c>
      <c r="CH133" s="413">
        <v>0</v>
      </c>
      <c r="CI133" s="413"/>
      <c r="CJ133" s="369">
        <f t="shared" si="514"/>
        <v>375000</v>
      </c>
      <c r="CK133" s="369">
        <f t="shared" si="515"/>
        <v>7875000</v>
      </c>
      <c r="CL133" s="414"/>
      <c r="CM133" s="413">
        <f t="shared" si="516"/>
        <v>7500000</v>
      </c>
      <c r="CN133" s="413">
        <f t="shared" si="516"/>
        <v>375000</v>
      </c>
      <c r="CO133" s="369">
        <f t="shared" si="516"/>
        <v>0</v>
      </c>
      <c r="CP133" s="369">
        <f t="shared" si="516"/>
        <v>0</v>
      </c>
      <c r="CQ133" s="369">
        <f t="shared" si="516"/>
        <v>0</v>
      </c>
      <c r="CR133" s="369">
        <f t="shared" si="517"/>
        <v>375000</v>
      </c>
      <c r="CS133" s="369">
        <f t="shared" si="518"/>
        <v>7875000</v>
      </c>
      <c r="CT133" s="173" t="s">
        <v>1187</v>
      </c>
      <c r="CU133" s="173" t="s">
        <v>2229</v>
      </c>
      <c r="CV133" s="450" t="s">
        <v>1247</v>
      </c>
      <c r="CW133" s="173" t="s">
        <v>2249</v>
      </c>
    </row>
    <row r="134" spans="1:101" ht="34.35" customHeight="1">
      <c r="A134" s="155">
        <f>SUBTOTAL(3,$C$11:C134)</f>
        <v>106</v>
      </c>
      <c r="B134" s="143" t="s">
        <v>811</v>
      </c>
      <c r="C134" s="144" t="s">
        <v>812</v>
      </c>
      <c r="D134" s="156" t="s">
        <v>101</v>
      </c>
      <c r="E134" s="157" t="str">
        <f t="shared" si="478"/>
        <v>B3</v>
      </c>
      <c r="F134" s="158">
        <v>42110</v>
      </c>
      <c r="G134" s="159">
        <v>4300000</v>
      </c>
      <c r="H134" s="159"/>
      <c r="I134" s="160">
        <f t="shared" si="479"/>
        <v>4200000</v>
      </c>
      <c r="J134" s="160">
        <f t="shared" si="257"/>
        <v>850000</v>
      </c>
      <c r="K134" s="161">
        <f t="shared" si="480"/>
        <v>5050000</v>
      </c>
      <c r="L134" s="161">
        <f t="shared" si="481"/>
        <v>9350000</v>
      </c>
      <c r="M134" s="162">
        <f t="shared" si="482"/>
        <v>1</v>
      </c>
      <c r="N134" s="163">
        <f t="shared" si="483"/>
        <v>3640000</v>
      </c>
      <c r="O134" s="163">
        <v>0</v>
      </c>
      <c r="P134" s="406">
        <v>1</v>
      </c>
      <c r="Q134" s="406">
        <v>13</v>
      </c>
      <c r="R134" s="406">
        <v>0</v>
      </c>
      <c r="S134" s="406">
        <v>0</v>
      </c>
      <c r="T134" s="406"/>
      <c r="U134" s="406"/>
      <c r="V134" s="406"/>
      <c r="W134" s="406"/>
      <c r="X134" s="389"/>
      <c r="Y134" s="406"/>
      <c r="Z134" s="406"/>
      <c r="AA134" s="406"/>
      <c r="AB134" s="406"/>
      <c r="AC134" s="406"/>
      <c r="AD134" s="406">
        <v>0</v>
      </c>
      <c r="AE134" s="164">
        <f t="shared" si="484"/>
        <v>0</v>
      </c>
      <c r="AF134" s="166">
        <f t="shared" si="485"/>
        <v>359615</v>
      </c>
      <c r="AG134" s="166">
        <f t="shared" si="486"/>
        <v>0</v>
      </c>
      <c r="AH134" s="166">
        <f t="shared" si="487"/>
        <v>0</v>
      </c>
      <c r="AI134" s="166">
        <f t="shared" si="488"/>
        <v>0</v>
      </c>
      <c r="AJ134" s="166">
        <f t="shared" si="489"/>
        <v>0</v>
      </c>
      <c r="AK134" s="166">
        <f t="shared" si="490"/>
        <v>0</v>
      </c>
      <c r="AL134" s="166">
        <f t="shared" si="491"/>
        <v>0</v>
      </c>
      <c r="AM134" s="166">
        <f t="shared" si="492"/>
        <v>0</v>
      </c>
      <c r="AN134" s="166">
        <f t="shared" si="493"/>
        <v>0</v>
      </c>
      <c r="AO134" s="167">
        <f t="shared" si="494"/>
        <v>0</v>
      </c>
      <c r="AP134" s="166">
        <v>0</v>
      </c>
      <c r="AQ134" s="166">
        <f t="shared" si="495"/>
        <v>359615</v>
      </c>
      <c r="AR134" s="166">
        <v>1091000</v>
      </c>
      <c r="AS134" s="167"/>
      <c r="AT134" s="166"/>
      <c r="AU134" s="166"/>
      <c r="AV134" s="166">
        <f t="shared" si="496"/>
        <v>1450615</v>
      </c>
      <c r="AW134" s="166">
        <f t="shared" si="497"/>
        <v>344000</v>
      </c>
      <c r="AX134" s="166">
        <f t="shared" si="498"/>
        <v>64500</v>
      </c>
      <c r="AY134" s="166">
        <f t="shared" si="499"/>
        <v>43000</v>
      </c>
      <c r="AZ134" s="166">
        <f t="shared" si="500"/>
        <v>451500</v>
      </c>
      <c r="BA134" s="166">
        <f t="shared" si="501"/>
        <v>21500</v>
      </c>
      <c r="BB134" s="166">
        <f t="shared" si="502"/>
        <v>110000</v>
      </c>
      <c r="BC134" s="166"/>
      <c r="BD134" s="166">
        <v>0</v>
      </c>
      <c r="BE134" s="166">
        <f t="shared" si="503"/>
        <v>583000</v>
      </c>
      <c r="BF134" s="166">
        <f t="shared" si="504"/>
        <v>867615</v>
      </c>
      <c r="BG134" s="166">
        <f t="shared" si="505"/>
        <v>0</v>
      </c>
      <c r="BH134" s="166">
        <v>1</v>
      </c>
      <c r="BI134" s="369" t="s">
        <v>40</v>
      </c>
      <c r="BJ134" s="166">
        <f t="shared" si="506"/>
        <v>0</v>
      </c>
      <c r="BK134" s="166">
        <f t="shared" si="507"/>
        <v>1</v>
      </c>
      <c r="BL134" s="166">
        <v>0</v>
      </c>
      <c r="BM134" s="166">
        <f t="shared" si="508"/>
        <v>0</v>
      </c>
      <c r="BN134" s="166" t="str">
        <f t="shared" si="509"/>
        <v>Trừ tiền</v>
      </c>
      <c r="BO134" s="410"/>
      <c r="BP134" s="166"/>
      <c r="BQ134" s="144"/>
      <c r="BR134" s="144"/>
      <c r="BS134" s="161">
        <f t="shared" si="510"/>
        <v>359615</v>
      </c>
      <c r="BT134" s="159">
        <v>2</v>
      </c>
      <c r="BU134" s="166">
        <f t="shared" si="511"/>
        <v>8800000</v>
      </c>
      <c r="BV134" s="166">
        <v>11000000</v>
      </c>
      <c r="BW134" s="166">
        <f t="shared" si="512"/>
        <v>19800000</v>
      </c>
      <c r="BX134" s="166">
        <f t="shared" si="513"/>
        <v>-19891885</v>
      </c>
      <c r="BY134" s="166"/>
      <c r="BZ134" s="166"/>
      <c r="CA134" s="171"/>
      <c r="CB134" s="166"/>
      <c r="CC134" s="166"/>
      <c r="CD134" s="166"/>
      <c r="CE134" s="413">
        <v>8500000</v>
      </c>
      <c r="CF134" s="413">
        <f>CE134*10%</f>
        <v>850000</v>
      </c>
      <c r="CG134" s="413">
        <v>0</v>
      </c>
      <c r="CH134" s="413">
        <v>0</v>
      </c>
      <c r="CI134" s="413"/>
      <c r="CJ134" s="369">
        <f t="shared" si="514"/>
        <v>850000</v>
      </c>
      <c r="CK134" s="369">
        <f t="shared" si="515"/>
        <v>9350000</v>
      </c>
      <c r="CL134" s="414"/>
      <c r="CM134" s="413">
        <f t="shared" si="516"/>
        <v>8500000</v>
      </c>
      <c r="CN134" s="413">
        <f t="shared" si="516"/>
        <v>850000</v>
      </c>
      <c r="CO134" s="369">
        <f t="shared" si="516"/>
        <v>0</v>
      </c>
      <c r="CP134" s="369">
        <f t="shared" si="516"/>
        <v>0</v>
      </c>
      <c r="CQ134" s="369">
        <f t="shared" si="516"/>
        <v>0</v>
      </c>
      <c r="CR134" s="369">
        <f t="shared" si="517"/>
        <v>850000</v>
      </c>
      <c r="CS134" s="369">
        <f t="shared" si="518"/>
        <v>9350000</v>
      </c>
      <c r="CT134" s="173" t="s">
        <v>1187</v>
      </c>
      <c r="CU134" s="173" t="s">
        <v>2229</v>
      </c>
      <c r="CV134" s="450" t="s">
        <v>1248</v>
      </c>
      <c r="CW134" s="173" t="s">
        <v>2249</v>
      </c>
    </row>
    <row r="135" spans="1:101" ht="34.35" customHeight="1">
      <c r="A135" s="155">
        <f>SUBTOTAL(3,$C$11:C135)</f>
        <v>107</v>
      </c>
      <c r="B135" s="143" t="s">
        <v>815</v>
      </c>
      <c r="C135" s="144" t="s">
        <v>816</v>
      </c>
      <c r="D135" s="156" t="s">
        <v>101</v>
      </c>
      <c r="E135" s="157" t="str">
        <f t="shared" si="478"/>
        <v>B3</v>
      </c>
      <c r="F135" s="158">
        <v>42110</v>
      </c>
      <c r="G135" s="159">
        <v>4300000</v>
      </c>
      <c r="H135" s="159"/>
      <c r="I135" s="160">
        <f t="shared" si="479"/>
        <v>4200000</v>
      </c>
      <c r="J135" s="160">
        <f t="shared" si="257"/>
        <v>850000</v>
      </c>
      <c r="K135" s="161">
        <f t="shared" si="480"/>
        <v>5050000</v>
      </c>
      <c r="L135" s="161">
        <f t="shared" si="481"/>
        <v>9350000</v>
      </c>
      <c r="M135" s="162">
        <f t="shared" si="482"/>
        <v>1</v>
      </c>
      <c r="N135" s="163">
        <f t="shared" si="483"/>
        <v>3640000</v>
      </c>
      <c r="O135" s="163">
        <v>0</v>
      </c>
      <c r="P135" s="406">
        <v>1.5</v>
      </c>
      <c r="Q135" s="406">
        <v>12</v>
      </c>
      <c r="R135" s="406">
        <v>0</v>
      </c>
      <c r="S135" s="406">
        <v>0</v>
      </c>
      <c r="T135" s="406"/>
      <c r="U135" s="406"/>
      <c r="V135" s="406"/>
      <c r="W135" s="406"/>
      <c r="X135" s="389"/>
      <c r="Y135" s="406"/>
      <c r="Z135" s="406"/>
      <c r="AA135" s="406"/>
      <c r="AB135" s="406"/>
      <c r="AC135" s="406"/>
      <c r="AD135" s="406">
        <v>0</v>
      </c>
      <c r="AE135" s="164">
        <f t="shared" si="484"/>
        <v>0</v>
      </c>
      <c r="AF135" s="166">
        <f t="shared" si="485"/>
        <v>539423</v>
      </c>
      <c r="AG135" s="166">
        <f t="shared" si="486"/>
        <v>0</v>
      </c>
      <c r="AH135" s="166">
        <f t="shared" si="487"/>
        <v>0</v>
      </c>
      <c r="AI135" s="166">
        <f t="shared" si="488"/>
        <v>0</v>
      </c>
      <c r="AJ135" s="166">
        <f t="shared" si="489"/>
        <v>0</v>
      </c>
      <c r="AK135" s="166">
        <f t="shared" si="490"/>
        <v>0</v>
      </c>
      <c r="AL135" s="166">
        <f t="shared" si="491"/>
        <v>0</v>
      </c>
      <c r="AM135" s="166">
        <f t="shared" si="492"/>
        <v>0</v>
      </c>
      <c r="AN135" s="166">
        <f t="shared" si="493"/>
        <v>0</v>
      </c>
      <c r="AO135" s="167">
        <f t="shared" si="494"/>
        <v>0</v>
      </c>
      <c r="AP135" s="166">
        <v>0</v>
      </c>
      <c r="AQ135" s="166">
        <f t="shared" si="495"/>
        <v>539423</v>
      </c>
      <c r="AR135" s="166">
        <v>564000</v>
      </c>
      <c r="AS135" s="167"/>
      <c r="AT135" s="166"/>
      <c r="AU135" s="166"/>
      <c r="AV135" s="166">
        <f t="shared" si="496"/>
        <v>1103423</v>
      </c>
      <c r="AW135" s="166">
        <f t="shared" si="497"/>
        <v>344000</v>
      </c>
      <c r="AX135" s="166">
        <f t="shared" si="498"/>
        <v>64500</v>
      </c>
      <c r="AY135" s="166">
        <f t="shared" si="499"/>
        <v>43000</v>
      </c>
      <c r="AZ135" s="166">
        <f t="shared" si="500"/>
        <v>451500</v>
      </c>
      <c r="BA135" s="166">
        <f t="shared" si="501"/>
        <v>21500</v>
      </c>
      <c r="BB135" s="166">
        <f t="shared" si="502"/>
        <v>110000</v>
      </c>
      <c r="BC135" s="166"/>
      <c r="BD135" s="166">
        <v>0</v>
      </c>
      <c r="BE135" s="166">
        <f t="shared" si="503"/>
        <v>583000</v>
      </c>
      <c r="BF135" s="166">
        <f t="shared" si="504"/>
        <v>520423</v>
      </c>
      <c r="BG135" s="166">
        <f t="shared" si="505"/>
        <v>0</v>
      </c>
      <c r="BH135" s="166">
        <v>1</v>
      </c>
      <c r="BI135" s="369" t="s">
        <v>40</v>
      </c>
      <c r="BJ135" s="166">
        <f t="shared" si="506"/>
        <v>0</v>
      </c>
      <c r="BK135" s="166">
        <f t="shared" si="507"/>
        <v>1</v>
      </c>
      <c r="BL135" s="166">
        <v>0</v>
      </c>
      <c r="BM135" s="166">
        <f t="shared" si="508"/>
        <v>0</v>
      </c>
      <c r="BN135" s="166" t="str">
        <f t="shared" si="509"/>
        <v>Trừ tiền</v>
      </c>
      <c r="BO135" s="410"/>
      <c r="BP135" s="166"/>
      <c r="BQ135" s="144"/>
      <c r="BR135" s="144"/>
      <c r="BS135" s="161">
        <f t="shared" si="510"/>
        <v>539423</v>
      </c>
      <c r="BT135" s="159">
        <v>2</v>
      </c>
      <c r="BU135" s="166">
        <f t="shared" si="511"/>
        <v>8800000</v>
      </c>
      <c r="BV135" s="166">
        <v>11000000</v>
      </c>
      <c r="BW135" s="166">
        <f t="shared" si="512"/>
        <v>19800000</v>
      </c>
      <c r="BX135" s="166">
        <f t="shared" si="513"/>
        <v>-19712077</v>
      </c>
      <c r="BY135" s="166"/>
      <c r="BZ135" s="166"/>
      <c r="CA135" s="171"/>
      <c r="CB135" s="166"/>
      <c r="CC135" s="166"/>
      <c r="CD135" s="166"/>
      <c r="CE135" s="413">
        <v>8500000</v>
      </c>
      <c r="CF135" s="413">
        <f t="shared" ref="CF135:CF136" si="520">CE135*10%</f>
        <v>850000</v>
      </c>
      <c r="CG135" s="413">
        <v>0</v>
      </c>
      <c r="CH135" s="413">
        <v>0</v>
      </c>
      <c r="CI135" s="413"/>
      <c r="CJ135" s="369">
        <f t="shared" si="514"/>
        <v>850000</v>
      </c>
      <c r="CK135" s="369">
        <f t="shared" si="515"/>
        <v>9350000</v>
      </c>
      <c r="CL135" s="414"/>
      <c r="CM135" s="413">
        <f t="shared" si="516"/>
        <v>8500000</v>
      </c>
      <c r="CN135" s="413">
        <f t="shared" si="516"/>
        <v>850000</v>
      </c>
      <c r="CO135" s="369">
        <f t="shared" si="516"/>
        <v>0</v>
      </c>
      <c r="CP135" s="369">
        <f t="shared" si="516"/>
        <v>0</v>
      </c>
      <c r="CQ135" s="369">
        <f t="shared" si="516"/>
        <v>0</v>
      </c>
      <c r="CR135" s="369">
        <f t="shared" si="517"/>
        <v>850000</v>
      </c>
      <c r="CS135" s="369">
        <f t="shared" si="518"/>
        <v>9350000</v>
      </c>
      <c r="CT135" s="173" t="s">
        <v>1187</v>
      </c>
      <c r="CU135" s="173" t="s">
        <v>2229</v>
      </c>
      <c r="CV135" s="450" t="s">
        <v>1249</v>
      </c>
      <c r="CW135" s="173" t="s">
        <v>2249</v>
      </c>
    </row>
    <row r="136" spans="1:101" ht="34.35" customHeight="1">
      <c r="A136" s="155">
        <f>SUBTOTAL(3,$C$11:C136)</f>
        <v>108</v>
      </c>
      <c r="B136" s="143" t="s">
        <v>817</v>
      </c>
      <c r="C136" s="144" t="s">
        <v>818</v>
      </c>
      <c r="D136" s="156" t="s">
        <v>101</v>
      </c>
      <c r="E136" s="157" t="str">
        <f t="shared" si="478"/>
        <v>B3</v>
      </c>
      <c r="F136" s="158">
        <v>42110</v>
      </c>
      <c r="G136" s="159">
        <v>4090000</v>
      </c>
      <c r="H136" s="159"/>
      <c r="I136" s="160">
        <f t="shared" si="479"/>
        <v>3410000</v>
      </c>
      <c r="J136" s="160">
        <f t="shared" si="257"/>
        <v>750000</v>
      </c>
      <c r="K136" s="161">
        <f t="shared" si="480"/>
        <v>4160000</v>
      </c>
      <c r="L136" s="161">
        <f t="shared" si="481"/>
        <v>8250000</v>
      </c>
      <c r="M136" s="162">
        <f t="shared" si="482"/>
        <v>1</v>
      </c>
      <c r="N136" s="163">
        <f t="shared" si="483"/>
        <v>3640000</v>
      </c>
      <c r="O136" s="163">
        <v>0</v>
      </c>
      <c r="P136" s="406">
        <v>0</v>
      </c>
      <c r="Q136" s="406">
        <v>13</v>
      </c>
      <c r="R136" s="406">
        <v>0</v>
      </c>
      <c r="S136" s="406">
        <v>0</v>
      </c>
      <c r="T136" s="406"/>
      <c r="U136" s="406"/>
      <c r="V136" s="406"/>
      <c r="W136" s="406"/>
      <c r="X136" s="389"/>
      <c r="Y136" s="406"/>
      <c r="Z136" s="406"/>
      <c r="AA136" s="406"/>
      <c r="AB136" s="406"/>
      <c r="AC136" s="406"/>
      <c r="AD136" s="406">
        <v>0</v>
      </c>
      <c r="AE136" s="164">
        <f t="shared" si="484"/>
        <v>0</v>
      </c>
      <c r="AF136" s="166">
        <f t="shared" si="485"/>
        <v>0</v>
      </c>
      <c r="AG136" s="166">
        <f t="shared" si="486"/>
        <v>0</v>
      </c>
      <c r="AH136" s="166">
        <f t="shared" si="487"/>
        <v>0</v>
      </c>
      <c r="AI136" s="166">
        <f t="shared" si="488"/>
        <v>0</v>
      </c>
      <c r="AJ136" s="166">
        <f t="shared" si="489"/>
        <v>0</v>
      </c>
      <c r="AK136" s="166">
        <f t="shared" si="490"/>
        <v>0</v>
      </c>
      <c r="AL136" s="166">
        <f t="shared" si="491"/>
        <v>0</v>
      </c>
      <c r="AM136" s="166">
        <f t="shared" si="492"/>
        <v>0</v>
      </c>
      <c r="AN136" s="166">
        <f t="shared" si="493"/>
        <v>0</v>
      </c>
      <c r="AO136" s="167">
        <f t="shared" si="494"/>
        <v>0</v>
      </c>
      <c r="AP136" s="166">
        <v>0</v>
      </c>
      <c r="AQ136" s="166">
        <f t="shared" si="495"/>
        <v>0</v>
      </c>
      <c r="AR136" s="166">
        <v>1148000</v>
      </c>
      <c r="AS136" s="167"/>
      <c r="AT136" s="166"/>
      <c r="AU136" s="166"/>
      <c r="AV136" s="166">
        <f t="shared" si="496"/>
        <v>1148000</v>
      </c>
      <c r="AW136" s="166">
        <f t="shared" si="497"/>
        <v>327200</v>
      </c>
      <c r="AX136" s="166">
        <f t="shared" si="498"/>
        <v>61350</v>
      </c>
      <c r="AY136" s="166">
        <f t="shared" si="499"/>
        <v>40900</v>
      </c>
      <c r="AZ136" s="166">
        <f t="shared" si="500"/>
        <v>429450</v>
      </c>
      <c r="BA136" s="166">
        <f t="shared" si="501"/>
        <v>20450</v>
      </c>
      <c r="BB136" s="166">
        <f t="shared" si="502"/>
        <v>110000</v>
      </c>
      <c r="BC136" s="166"/>
      <c r="BD136" s="166">
        <v>0</v>
      </c>
      <c r="BE136" s="166">
        <f t="shared" si="503"/>
        <v>559900</v>
      </c>
      <c r="BF136" s="166">
        <f t="shared" si="504"/>
        <v>588100</v>
      </c>
      <c r="BG136" s="166">
        <f t="shared" si="505"/>
        <v>0</v>
      </c>
      <c r="BH136" s="166">
        <v>1</v>
      </c>
      <c r="BI136" s="369" t="s">
        <v>40</v>
      </c>
      <c r="BJ136" s="166">
        <f t="shared" si="506"/>
        <v>0</v>
      </c>
      <c r="BK136" s="166">
        <f t="shared" si="507"/>
        <v>1</v>
      </c>
      <c r="BL136" s="166">
        <v>0</v>
      </c>
      <c r="BM136" s="166">
        <f t="shared" si="508"/>
        <v>0</v>
      </c>
      <c r="BN136" s="166" t="str">
        <f t="shared" si="509"/>
        <v>Trừ tiền</v>
      </c>
      <c r="BO136" s="410"/>
      <c r="BP136" s="166"/>
      <c r="BQ136" s="144"/>
      <c r="BR136" s="144"/>
      <c r="BS136" s="161">
        <f t="shared" si="510"/>
        <v>0</v>
      </c>
      <c r="BT136" s="159">
        <v>2</v>
      </c>
      <c r="BU136" s="166">
        <f t="shared" si="511"/>
        <v>8800000</v>
      </c>
      <c r="BV136" s="166">
        <v>11000000</v>
      </c>
      <c r="BW136" s="166">
        <f t="shared" si="512"/>
        <v>19800000</v>
      </c>
      <c r="BX136" s="166">
        <f t="shared" si="513"/>
        <v>-20229450</v>
      </c>
      <c r="BY136" s="166"/>
      <c r="BZ136" s="166"/>
      <c r="CA136" s="171"/>
      <c r="CB136" s="166"/>
      <c r="CC136" s="166"/>
      <c r="CD136" s="166"/>
      <c r="CE136" s="413">
        <v>7500000</v>
      </c>
      <c r="CF136" s="413">
        <f t="shared" si="520"/>
        <v>750000</v>
      </c>
      <c r="CG136" s="413">
        <v>0</v>
      </c>
      <c r="CH136" s="413">
        <v>0</v>
      </c>
      <c r="CI136" s="413"/>
      <c r="CJ136" s="369">
        <f t="shared" si="514"/>
        <v>750000</v>
      </c>
      <c r="CK136" s="369">
        <f t="shared" si="515"/>
        <v>8250000</v>
      </c>
      <c r="CL136" s="414"/>
      <c r="CM136" s="413">
        <f t="shared" si="516"/>
        <v>7500000</v>
      </c>
      <c r="CN136" s="413">
        <f t="shared" si="516"/>
        <v>750000</v>
      </c>
      <c r="CO136" s="369">
        <f t="shared" si="516"/>
        <v>0</v>
      </c>
      <c r="CP136" s="369">
        <f t="shared" si="516"/>
        <v>0</v>
      </c>
      <c r="CQ136" s="369">
        <f t="shared" si="516"/>
        <v>0</v>
      </c>
      <c r="CR136" s="369">
        <f t="shared" si="517"/>
        <v>750000</v>
      </c>
      <c r="CS136" s="369">
        <f t="shared" si="518"/>
        <v>8250000</v>
      </c>
      <c r="CT136" s="173" t="s">
        <v>1187</v>
      </c>
      <c r="CU136" s="173" t="s">
        <v>2229</v>
      </c>
      <c r="CV136" s="450" t="s">
        <v>1250</v>
      </c>
      <c r="CW136" s="173" t="s">
        <v>2249</v>
      </c>
    </row>
    <row r="137" spans="1:101" ht="34.35" customHeight="1">
      <c r="A137" s="155">
        <f>SUBTOTAL(3,$C$11:C137)</f>
        <v>109</v>
      </c>
      <c r="B137" s="143" t="s">
        <v>819</v>
      </c>
      <c r="C137" s="144" t="s">
        <v>820</v>
      </c>
      <c r="D137" s="156" t="s">
        <v>101</v>
      </c>
      <c r="E137" s="157" t="str">
        <f t="shared" si="478"/>
        <v>B3</v>
      </c>
      <c r="F137" s="158">
        <v>42219</v>
      </c>
      <c r="G137" s="159">
        <v>4090000</v>
      </c>
      <c r="H137" s="159"/>
      <c r="I137" s="160">
        <f t="shared" si="479"/>
        <v>3410000</v>
      </c>
      <c r="J137" s="160">
        <f t="shared" si="257"/>
        <v>375000</v>
      </c>
      <c r="K137" s="161">
        <f t="shared" si="480"/>
        <v>3785000</v>
      </c>
      <c r="L137" s="161">
        <f t="shared" si="481"/>
        <v>7875000</v>
      </c>
      <c r="M137" s="162">
        <f t="shared" si="482"/>
        <v>1</v>
      </c>
      <c r="N137" s="163">
        <f t="shared" si="483"/>
        <v>3640000</v>
      </c>
      <c r="O137" s="163">
        <v>0</v>
      </c>
      <c r="P137" s="406">
        <v>1</v>
      </c>
      <c r="Q137" s="406">
        <v>12</v>
      </c>
      <c r="R137" s="406">
        <v>0</v>
      </c>
      <c r="S137" s="406">
        <v>0</v>
      </c>
      <c r="T137" s="406"/>
      <c r="U137" s="406"/>
      <c r="V137" s="406"/>
      <c r="W137" s="406"/>
      <c r="X137" s="389"/>
      <c r="Y137" s="406"/>
      <c r="Z137" s="406"/>
      <c r="AA137" s="406"/>
      <c r="AB137" s="406"/>
      <c r="AC137" s="406"/>
      <c r="AD137" s="406">
        <v>0</v>
      </c>
      <c r="AE137" s="164">
        <f t="shared" si="484"/>
        <v>0</v>
      </c>
      <c r="AF137" s="166">
        <f t="shared" si="485"/>
        <v>302885</v>
      </c>
      <c r="AG137" s="166">
        <f t="shared" si="486"/>
        <v>0</v>
      </c>
      <c r="AH137" s="166">
        <f t="shared" si="487"/>
        <v>0</v>
      </c>
      <c r="AI137" s="166">
        <f t="shared" si="488"/>
        <v>0</v>
      </c>
      <c r="AJ137" s="166">
        <f t="shared" si="489"/>
        <v>0</v>
      </c>
      <c r="AK137" s="166">
        <f t="shared" si="490"/>
        <v>0</v>
      </c>
      <c r="AL137" s="166">
        <f t="shared" si="491"/>
        <v>0</v>
      </c>
      <c r="AM137" s="166">
        <f t="shared" si="492"/>
        <v>0</v>
      </c>
      <c r="AN137" s="166">
        <f t="shared" si="493"/>
        <v>0</v>
      </c>
      <c r="AO137" s="167">
        <f t="shared" si="494"/>
        <v>0</v>
      </c>
      <c r="AP137" s="166">
        <v>0</v>
      </c>
      <c r="AQ137" s="166">
        <f t="shared" si="495"/>
        <v>302885</v>
      </c>
      <c r="AR137" s="166">
        <v>905000</v>
      </c>
      <c r="AS137" s="167"/>
      <c r="AT137" s="166"/>
      <c r="AU137" s="166"/>
      <c r="AV137" s="166">
        <f t="shared" si="496"/>
        <v>1207885</v>
      </c>
      <c r="AW137" s="166">
        <f t="shared" si="497"/>
        <v>327200</v>
      </c>
      <c r="AX137" s="166">
        <f t="shared" si="498"/>
        <v>61350</v>
      </c>
      <c r="AY137" s="166">
        <f t="shared" si="499"/>
        <v>40900</v>
      </c>
      <c r="AZ137" s="166">
        <f t="shared" si="500"/>
        <v>429450</v>
      </c>
      <c r="BA137" s="166">
        <f t="shared" si="501"/>
        <v>20450</v>
      </c>
      <c r="BB137" s="166">
        <f t="shared" si="502"/>
        <v>110000</v>
      </c>
      <c r="BC137" s="166"/>
      <c r="BD137" s="166">
        <v>0</v>
      </c>
      <c r="BE137" s="166">
        <f t="shared" si="503"/>
        <v>559900</v>
      </c>
      <c r="BF137" s="166">
        <f t="shared" si="504"/>
        <v>647985</v>
      </c>
      <c r="BG137" s="166">
        <f t="shared" si="505"/>
        <v>0</v>
      </c>
      <c r="BH137" s="166">
        <v>1</v>
      </c>
      <c r="BI137" s="369" t="s">
        <v>40</v>
      </c>
      <c r="BJ137" s="166">
        <f t="shared" si="506"/>
        <v>0</v>
      </c>
      <c r="BK137" s="166">
        <f t="shared" si="507"/>
        <v>1</v>
      </c>
      <c r="BL137" s="166">
        <v>0</v>
      </c>
      <c r="BM137" s="166">
        <f t="shared" si="508"/>
        <v>0</v>
      </c>
      <c r="BN137" s="166" t="str">
        <f t="shared" si="509"/>
        <v>Trừ tiền</v>
      </c>
      <c r="BO137" s="410"/>
      <c r="BP137" s="166"/>
      <c r="BQ137" s="144"/>
      <c r="BR137" s="144"/>
      <c r="BS137" s="161">
        <f t="shared" si="510"/>
        <v>302885</v>
      </c>
      <c r="BT137" s="159">
        <v>0</v>
      </c>
      <c r="BU137" s="166">
        <f t="shared" si="511"/>
        <v>0</v>
      </c>
      <c r="BV137" s="166">
        <v>11000000</v>
      </c>
      <c r="BW137" s="166">
        <f t="shared" si="512"/>
        <v>11000000</v>
      </c>
      <c r="BX137" s="166">
        <f t="shared" si="513"/>
        <v>-11126565</v>
      </c>
      <c r="BY137" s="166"/>
      <c r="BZ137" s="166"/>
      <c r="CA137" s="171"/>
      <c r="CB137" s="166"/>
      <c r="CC137" s="166"/>
      <c r="CD137" s="166"/>
      <c r="CE137" s="413">
        <v>7500000</v>
      </c>
      <c r="CF137" s="413">
        <f t="shared" si="519"/>
        <v>375000</v>
      </c>
      <c r="CG137" s="413">
        <v>0</v>
      </c>
      <c r="CH137" s="413">
        <v>0</v>
      </c>
      <c r="CI137" s="413"/>
      <c r="CJ137" s="369">
        <f t="shared" si="514"/>
        <v>375000</v>
      </c>
      <c r="CK137" s="369">
        <f t="shared" si="515"/>
        <v>7875000</v>
      </c>
      <c r="CL137" s="414"/>
      <c r="CM137" s="413">
        <f t="shared" si="516"/>
        <v>7500000</v>
      </c>
      <c r="CN137" s="413">
        <f t="shared" si="516"/>
        <v>375000</v>
      </c>
      <c r="CO137" s="369">
        <f t="shared" si="516"/>
        <v>0</v>
      </c>
      <c r="CP137" s="369">
        <f t="shared" si="516"/>
        <v>0</v>
      </c>
      <c r="CQ137" s="369">
        <f t="shared" si="516"/>
        <v>0</v>
      </c>
      <c r="CR137" s="369">
        <f t="shared" si="517"/>
        <v>375000</v>
      </c>
      <c r="CS137" s="369">
        <f t="shared" si="518"/>
        <v>7875000</v>
      </c>
      <c r="CT137" s="173" t="s">
        <v>1187</v>
      </c>
      <c r="CU137" s="173" t="s">
        <v>2229</v>
      </c>
      <c r="CV137" s="450" t="s">
        <v>1251</v>
      </c>
      <c r="CW137" s="173" t="s">
        <v>2249</v>
      </c>
    </row>
    <row r="138" spans="1:101" ht="34.35" customHeight="1">
      <c r="A138" s="155">
        <f>SUBTOTAL(3,$C$11:C138)</f>
        <v>110</v>
      </c>
      <c r="B138" s="143" t="s">
        <v>822</v>
      </c>
      <c r="C138" s="144" t="s">
        <v>823</v>
      </c>
      <c r="D138" s="156" t="s">
        <v>101</v>
      </c>
      <c r="E138" s="157" t="str">
        <f t="shared" si="478"/>
        <v>B3</v>
      </c>
      <c r="F138" s="158">
        <v>42184</v>
      </c>
      <c r="G138" s="159">
        <v>4090000</v>
      </c>
      <c r="H138" s="159"/>
      <c r="I138" s="160">
        <f t="shared" si="479"/>
        <v>3410000</v>
      </c>
      <c r="J138" s="160">
        <f t="shared" si="257"/>
        <v>375000</v>
      </c>
      <c r="K138" s="161">
        <f t="shared" si="480"/>
        <v>3785000</v>
      </c>
      <c r="L138" s="161">
        <f t="shared" si="481"/>
        <v>7875000</v>
      </c>
      <c r="M138" s="162">
        <f t="shared" si="482"/>
        <v>1</v>
      </c>
      <c r="N138" s="163">
        <f t="shared" si="483"/>
        <v>3640000</v>
      </c>
      <c r="O138" s="163">
        <v>0</v>
      </c>
      <c r="P138" s="406">
        <v>0</v>
      </c>
      <c r="Q138" s="406">
        <v>14</v>
      </c>
      <c r="R138" s="406">
        <v>0</v>
      </c>
      <c r="S138" s="406">
        <v>0</v>
      </c>
      <c r="T138" s="406"/>
      <c r="U138" s="406"/>
      <c r="V138" s="406"/>
      <c r="W138" s="406"/>
      <c r="X138" s="389"/>
      <c r="Y138" s="406"/>
      <c r="Z138" s="406"/>
      <c r="AA138" s="406"/>
      <c r="AB138" s="406"/>
      <c r="AC138" s="406"/>
      <c r="AD138" s="406">
        <v>0</v>
      </c>
      <c r="AE138" s="164">
        <f t="shared" si="484"/>
        <v>0</v>
      </c>
      <c r="AF138" s="166">
        <f t="shared" si="485"/>
        <v>0</v>
      </c>
      <c r="AG138" s="166">
        <f t="shared" si="486"/>
        <v>0</v>
      </c>
      <c r="AH138" s="166">
        <f t="shared" si="487"/>
        <v>0</v>
      </c>
      <c r="AI138" s="166">
        <f t="shared" si="488"/>
        <v>0</v>
      </c>
      <c r="AJ138" s="166">
        <f t="shared" si="489"/>
        <v>0</v>
      </c>
      <c r="AK138" s="166">
        <f t="shared" si="490"/>
        <v>0</v>
      </c>
      <c r="AL138" s="166">
        <f t="shared" si="491"/>
        <v>0</v>
      </c>
      <c r="AM138" s="166">
        <f t="shared" si="492"/>
        <v>0</v>
      </c>
      <c r="AN138" s="166">
        <f t="shared" si="493"/>
        <v>0</v>
      </c>
      <c r="AO138" s="167">
        <f t="shared" si="494"/>
        <v>0</v>
      </c>
      <c r="AP138" s="166">
        <v>0</v>
      </c>
      <c r="AQ138" s="166">
        <f t="shared" si="495"/>
        <v>0</v>
      </c>
      <c r="AR138" s="166">
        <v>1476000</v>
      </c>
      <c r="AS138" s="167"/>
      <c r="AT138" s="166"/>
      <c r="AU138" s="166"/>
      <c r="AV138" s="166">
        <f t="shared" si="496"/>
        <v>1476000</v>
      </c>
      <c r="AW138" s="166">
        <f t="shared" si="497"/>
        <v>327200</v>
      </c>
      <c r="AX138" s="166">
        <f t="shared" si="498"/>
        <v>61350</v>
      </c>
      <c r="AY138" s="166">
        <f t="shared" si="499"/>
        <v>40900</v>
      </c>
      <c r="AZ138" s="166">
        <f t="shared" si="500"/>
        <v>429450</v>
      </c>
      <c r="BA138" s="166">
        <f t="shared" si="501"/>
        <v>20450</v>
      </c>
      <c r="BB138" s="166">
        <f t="shared" si="502"/>
        <v>110000</v>
      </c>
      <c r="BC138" s="166"/>
      <c r="BD138" s="166">
        <v>0</v>
      </c>
      <c r="BE138" s="166">
        <f t="shared" si="503"/>
        <v>559900</v>
      </c>
      <c r="BF138" s="166">
        <f t="shared" si="504"/>
        <v>916100</v>
      </c>
      <c r="BG138" s="166">
        <f t="shared" si="505"/>
        <v>0</v>
      </c>
      <c r="BH138" s="166">
        <v>1</v>
      </c>
      <c r="BI138" s="369" t="s">
        <v>40</v>
      </c>
      <c r="BJ138" s="166">
        <f t="shared" si="506"/>
        <v>0</v>
      </c>
      <c r="BK138" s="166">
        <f t="shared" si="507"/>
        <v>1</v>
      </c>
      <c r="BL138" s="166">
        <v>0</v>
      </c>
      <c r="BM138" s="166">
        <f t="shared" si="508"/>
        <v>0</v>
      </c>
      <c r="BN138" s="166" t="str">
        <f t="shared" si="509"/>
        <v>Trừ tiền</v>
      </c>
      <c r="BO138" s="410"/>
      <c r="BP138" s="166"/>
      <c r="BQ138" s="144"/>
      <c r="BR138" s="144"/>
      <c r="BS138" s="161">
        <f t="shared" si="510"/>
        <v>0</v>
      </c>
      <c r="BT138" s="159">
        <v>2</v>
      </c>
      <c r="BU138" s="166">
        <f t="shared" si="511"/>
        <v>8800000</v>
      </c>
      <c r="BV138" s="166">
        <v>11000000</v>
      </c>
      <c r="BW138" s="166">
        <f t="shared" si="512"/>
        <v>19800000</v>
      </c>
      <c r="BX138" s="166">
        <f t="shared" si="513"/>
        <v>-20229450</v>
      </c>
      <c r="BY138" s="166"/>
      <c r="BZ138" s="166"/>
      <c r="CA138" s="171"/>
      <c r="CB138" s="166"/>
      <c r="CC138" s="166"/>
      <c r="CD138" s="166"/>
      <c r="CE138" s="413">
        <v>7500000</v>
      </c>
      <c r="CF138" s="413">
        <f t="shared" si="519"/>
        <v>375000</v>
      </c>
      <c r="CG138" s="413">
        <v>0</v>
      </c>
      <c r="CH138" s="413">
        <v>0</v>
      </c>
      <c r="CI138" s="413"/>
      <c r="CJ138" s="369">
        <f t="shared" si="514"/>
        <v>375000</v>
      </c>
      <c r="CK138" s="369">
        <f t="shared" si="515"/>
        <v>7875000</v>
      </c>
      <c r="CL138" s="414"/>
      <c r="CM138" s="413">
        <f t="shared" si="516"/>
        <v>7500000</v>
      </c>
      <c r="CN138" s="413">
        <f t="shared" si="516"/>
        <v>375000</v>
      </c>
      <c r="CO138" s="369">
        <f t="shared" si="516"/>
        <v>0</v>
      </c>
      <c r="CP138" s="369">
        <f t="shared" si="516"/>
        <v>0</v>
      </c>
      <c r="CQ138" s="369">
        <f t="shared" si="516"/>
        <v>0</v>
      </c>
      <c r="CR138" s="369">
        <f t="shared" si="517"/>
        <v>375000</v>
      </c>
      <c r="CS138" s="369">
        <f t="shared" si="518"/>
        <v>7875000</v>
      </c>
      <c r="CT138" s="173" t="s">
        <v>1187</v>
      </c>
      <c r="CU138" s="173" t="s">
        <v>2229</v>
      </c>
      <c r="CV138" s="450" t="s">
        <v>1252</v>
      </c>
      <c r="CW138" s="173" t="s">
        <v>2249</v>
      </c>
    </row>
    <row r="139" spans="1:101" ht="34.35" customHeight="1">
      <c r="A139" s="155">
        <f>SUBTOTAL(3,$C$11:C139)</f>
        <v>111</v>
      </c>
      <c r="B139" s="246" t="s">
        <v>980</v>
      </c>
      <c r="C139" s="247" t="s">
        <v>981</v>
      </c>
      <c r="D139" s="156" t="s">
        <v>101</v>
      </c>
      <c r="E139" s="157" t="str">
        <f>IF(CL139&gt;=400000000,"A1",IF(CL139&gt;=300000000,"A2",IF(CL139&gt;=240000000,"A3",IF(CL139&gt;=180000000,"A4",IF(CL139&gt;=120000000,"A5",IF(CL139&gt;=80000000,"A6",IF(CL139&gt;=40000000,"A7",IF(CL139&gt;=25000000,"B1",IF(CL139&gt;=12000000,"B2","B3")))))))))</f>
        <v>B3</v>
      </c>
      <c r="F139" s="158">
        <v>42110</v>
      </c>
      <c r="G139" s="159">
        <v>4300000</v>
      </c>
      <c r="H139" s="159"/>
      <c r="I139" s="160">
        <f t="shared" si="479"/>
        <v>4200000</v>
      </c>
      <c r="J139" s="160">
        <f t="shared" ref="J139:J142" si="521">CR139</f>
        <v>850000</v>
      </c>
      <c r="K139" s="161">
        <f t="shared" si="480"/>
        <v>5050000</v>
      </c>
      <c r="L139" s="161">
        <f t="shared" si="481"/>
        <v>9350000</v>
      </c>
      <c r="M139" s="162">
        <f t="shared" si="482"/>
        <v>1</v>
      </c>
      <c r="N139" s="163">
        <f t="shared" si="483"/>
        <v>3640000</v>
      </c>
      <c r="O139" s="163">
        <v>0</v>
      </c>
      <c r="P139" s="406">
        <v>0</v>
      </c>
      <c r="Q139" s="406">
        <v>12</v>
      </c>
      <c r="R139" s="406">
        <v>0</v>
      </c>
      <c r="S139" s="406">
        <v>0</v>
      </c>
      <c r="T139" s="406"/>
      <c r="U139" s="406"/>
      <c r="V139" s="406"/>
      <c r="W139" s="406"/>
      <c r="X139" s="389"/>
      <c r="Y139" s="406"/>
      <c r="Z139" s="406"/>
      <c r="AA139" s="406"/>
      <c r="AB139" s="406"/>
      <c r="AC139" s="406"/>
      <c r="AD139" s="406">
        <v>0</v>
      </c>
      <c r="AE139" s="164">
        <f t="shared" si="484"/>
        <v>0</v>
      </c>
      <c r="AF139" s="166">
        <f t="shared" si="485"/>
        <v>0</v>
      </c>
      <c r="AG139" s="166">
        <f t="shared" si="486"/>
        <v>0</v>
      </c>
      <c r="AH139" s="166">
        <f t="shared" si="487"/>
        <v>0</v>
      </c>
      <c r="AI139" s="166">
        <f t="shared" si="488"/>
        <v>0</v>
      </c>
      <c r="AJ139" s="166">
        <f t="shared" si="489"/>
        <v>0</v>
      </c>
      <c r="AK139" s="166">
        <f t="shared" si="490"/>
        <v>0</v>
      </c>
      <c r="AL139" s="166">
        <f t="shared" si="491"/>
        <v>0</v>
      </c>
      <c r="AM139" s="166">
        <f t="shared" si="492"/>
        <v>0</v>
      </c>
      <c r="AN139" s="166">
        <f t="shared" si="493"/>
        <v>0</v>
      </c>
      <c r="AO139" s="167">
        <f t="shared" si="494"/>
        <v>0</v>
      </c>
      <c r="AP139" s="166">
        <v>0</v>
      </c>
      <c r="AQ139" s="166">
        <f t="shared" si="495"/>
        <v>0</v>
      </c>
      <c r="AR139" s="166">
        <v>990000</v>
      </c>
      <c r="AS139" s="167"/>
      <c r="AT139" s="166"/>
      <c r="AU139" s="166"/>
      <c r="AV139" s="166">
        <f t="shared" si="496"/>
        <v>990000</v>
      </c>
      <c r="AW139" s="166">
        <f t="shared" si="497"/>
        <v>344000</v>
      </c>
      <c r="AX139" s="166">
        <f t="shared" si="498"/>
        <v>64500</v>
      </c>
      <c r="AY139" s="166">
        <f t="shared" si="499"/>
        <v>43000</v>
      </c>
      <c r="AZ139" s="166">
        <f t="shared" si="500"/>
        <v>451500</v>
      </c>
      <c r="BA139" s="166">
        <f t="shared" si="501"/>
        <v>21500</v>
      </c>
      <c r="BB139" s="166">
        <f t="shared" si="502"/>
        <v>110000</v>
      </c>
      <c r="BC139" s="166"/>
      <c r="BD139" s="166">
        <v>0</v>
      </c>
      <c r="BE139" s="166">
        <f t="shared" si="503"/>
        <v>583000</v>
      </c>
      <c r="BF139" s="166">
        <f t="shared" si="504"/>
        <v>407000</v>
      </c>
      <c r="BG139" s="166">
        <f t="shared" si="505"/>
        <v>0</v>
      </c>
      <c r="BH139" s="166">
        <v>1</v>
      </c>
      <c r="BI139" s="369" t="s">
        <v>40</v>
      </c>
      <c r="BJ139" s="166">
        <f t="shared" si="506"/>
        <v>0</v>
      </c>
      <c r="BK139" s="166">
        <f t="shared" si="507"/>
        <v>1</v>
      </c>
      <c r="BL139" s="166">
        <v>0</v>
      </c>
      <c r="BM139" s="166">
        <f t="shared" si="508"/>
        <v>0</v>
      </c>
      <c r="BN139" s="166" t="str">
        <f t="shared" si="509"/>
        <v>Trừ tiền</v>
      </c>
      <c r="BO139" s="410"/>
      <c r="BP139" s="166"/>
      <c r="BQ139" s="144"/>
      <c r="BR139" s="144"/>
      <c r="BS139" s="161">
        <f t="shared" si="510"/>
        <v>0</v>
      </c>
      <c r="BT139" s="159">
        <v>0</v>
      </c>
      <c r="BU139" s="166">
        <f t="shared" si="511"/>
        <v>0</v>
      </c>
      <c r="BV139" s="166">
        <v>11000000</v>
      </c>
      <c r="BW139" s="166">
        <f t="shared" si="512"/>
        <v>11000000</v>
      </c>
      <c r="BX139" s="166">
        <f t="shared" si="513"/>
        <v>-11451500</v>
      </c>
      <c r="BY139" s="166"/>
      <c r="BZ139" s="166"/>
      <c r="CA139" s="171"/>
      <c r="CB139" s="166"/>
      <c r="CC139" s="166"/>
      <c r="CD139" s="166"/>
      <c r="CE139" s="413">
        <v>8500000</v>
      </c>
      <c r="CF139" s="413">
        <f>CE139*10%</f>
        <v>850000</v>
      </c>
      <c r="CG139" s="413">
        <v>0</v>
      </c>
      <c r="CH139" s="413">
        <v>0</v>
      </c>
      <c r="CI139" s="413"/>
      <c r="CJ139" s="369">
        <f>SUM(CF139:CI139)</f>
        <v>850000</v>
      </c>
      <c r="CK139" s="369">
        <f>CE139+CJ139</f>
        <v>9350000</v>
      </c>
      <c r="CL139" s="414"/>
      <c r="CM139" s="413">
        <f>CE139</f>
        <v>8500000</v>
      </c>
      <c r="CN139" s="413">
        <f>CF139</f>
        <v>850000</v>
      </c>
      <c r="CO139" s="369">
        <f>CG139</f>
        <v>0</v>
      </c>
      <c r="CP139" s="369">
        <f>CH139</f>
        <v>0</v>
      </c>
      <c r="CQ139" s="369">
        <f>CI139</f>
        <v>0</v>
      </c>
      <c r="CR139" s="369">
        <f>SUM(CN139:CQ139)</f>
        <v>850000</v>
      </c>
      <c r="CS139" s="369">
        <f>CM139+CR139</f>
        <v>9350000</v>
      </c>
      <c r="CT139" s="173" t="s">
        <v>1187</v>
      </c>
      <c r="CU139" s="173" t="s">
        <v>2229</v>
      </c>
      <c r="CV139" s="450" t="s">
        <v>1311</v>
      </c>
      <c r="CW139" s="173" t="s">
        <v>2249</v>
      </c>
    </row>
    <row r="140" spans="1:101" ht="34.35" customHeight="1">
      <c r="A140" s="155">
        <f>SUBTOTAL(3,$C$11:C140)</f>
        <v>112</v>
      </c>
      <c r="B140" s="143" t="s">
        <v>824</v>
      </c>
      <c r="C140" s="144" t="s">
        <v>825</v>
      </c>
      <c r="D140" s="156" t="s">
        <v>101</v>
      </c>
      <c r="E140" s="157" t="str">
        <f t="shared" si="478"/>
        <v>B3</v>
      </c>
      <c r="F140" s="158">
        <v>42494</v>
      </c>
      <c r="G140" s="159">
        <v>4300000</v>
      </c>
      <c r="H140" s="159"/>
      <c r="I140" s="160">
        <f t="shared" si="479"/>
        <v>4200000</v>
      </c>
      <c r="J140" s="160">
        <f t="shared" si="521"/>
        <v>425000</v>
      </c>
      <c r="K140" s="161">
        <f t="shared" si="480"/>
        <v>4625000</v>
      </c>
      <c r="L140" s="161">
        <f t="shared" si="481"/>
        <v>8925000</v>
      </c>
      <c r="M140" s="162">
        <f t="shared" si="482"/>
        <v>1</v>
      </c>
      <c r="N140" s="163">
        <f t="shared" si="483"/>
        <v>3640000</v>
      </c>
      <c r="O140" s="163">
        <v>0</v>
      </c>
      <c r="P140" s="406">
        <v>1</v>
      </c>
      <c r="Q140" s="406">
        <v>13</v>
      </c>
      <c r="R140" s="406">
        <v>0</v>
      </c>
      <c r="S140" s="406">
        <v>0</v>
      </c>
      <c r="T140" s="406"/>
      <c r="U140" s="406"/>
      <c r="V140" s="406"/>
      <c r="W140" s="406"/>
      <c r="X140" s="389"/>
      <c r="Y140" s="406"/>
      <c r="Z140" s="406"/>
      <c r="AA140" s="406"/>
      <c r="AB140" s="406"/>
      <c r="AC140" s="406"/>
      <c r="AD140" s="406">
        <v>0</v>
      </c>
      <c r="AE140" s="164">
        <f t="shared" si="484"/>
        <v>0</v>
      </c>
      <c r="AF140" s="166">
        <f t="shared" si="485"/>
        <v>343269</v>
      </c>
      <c r="AG140" s="166">
        <f t="shared" si="486"/>
        <v>0</v>
      </c>
      <c r="AH140" s="166">
        <f t="shared" si="487"/>
        <v>0</v>
      </c>
      <c r="AI140" s="166">
        <f t="shared" si="488"/>
        <v>0</v>
      </c>
      <c r="AJ140" s="166">
        <f t="shared" si="489"/>
        <v>0</v>
      </c>
      <c r="AK140" s="166">
        <f t="shared" si="490"/>
        <v>0</v>
      </c>
      <c r="AL140" s="166">
        <f t="shared" si="491"/>
        <v>0</v>
      </c>
      <c r="AM140" s="166">
        <f t="shared" si="492"/>
        <v>0</v>
      </c>
      <c r="AN140" s="166">
        <f t="shared" si="493"/>
        <v>0</v>
      </c>
      <c r="AO140" s="167">
        <f t="shared" si="494"/>
        <v>0</v>
      </c>
      <c r="AP140" s="166">
        <v>0</v>
      </c>
      <c r="AQ140" s="166">
        <f t="shared" si="495"/>
        <v>343269</v>
      </c>
      <c r="AR140" s="166">
        <v>534000</v>
      </c>
      <c r="AS140" s="167"/>
      <c r="AT140" s="166"/>
      <c r="AU140" s="166"/>
      <c r="AV140" s="166">
        <f t="shared" si="496"/>
        <v>877269</v>
      </c>
      <c r="AW140" s="166">
        <f t="shared" si="497"/>
        <v>344000</v>
      </c>
      <c r="AX140" s="166">
        <f t="shared" si="498"/>
        <v>64500</v>
      </c>
      <c r="AY140" s="166">
        <f t="shared" si="499"/>
        <v>43000</v>
      </c>
      <c r="AZ140" s="166">
        <f t="shared" si="500"/>
        <v>451500</v>
      </c>
      <c r="BA140" s="166">
        <f t="shared" si="501"/>
        <v>21500</v>
      </c>
      <c r="BB140" s="166">
        <f t="shared" si="502"/>
        <v>110000</v>
      </c>
      <c r="BC140" s="166"/>
      <c r="BD140" s="166">
        <v>0</v>
      </c>
      <c r="BE140" s="166">
        <f t="shared" si="503"/>
        <v>583000</v>
      </c>
      <c r="BF140" s="166">
        <f t="shared" si="504"/>
        <v>294269</v>
      </c>
      <c r="BG140" s="166">
        <f t="shared" si="505"/>
        <v>0</v>
      </c>
      <c r="BH140" s="166">
        <v>1</v>
      </c>
      <c r="BI140" s="369" t="s">
        <v>40</v>
      </c>
      <c r="BJ140" s="166">
        <f t="shared" si="506"/>
        <v>0</v>
      </c>
      <c r="BK140" s="166">
        <f t="shared" si="507"/>
        <v>1</v>
      </c>
      <c r="BL140" s="166">
        <v>0</v>
      </c>
      <c r="BM140" s="166">
        <f t="shared" si="508"/>
        <v>0</v>
      </c>
      <c r="BN140" s="166" t="str">
        <f t="shared" si="509"/>
        <v>Trừ tiền</v>
      </c>
      <c r="BO140" s="410"/>
      <c r="BP140" s="166"/>
      <c r="BQ140" s="144"/>
      <c r="BR140" s="144"/>
      <c r="BS140" s="161">
        <f t="shared" si="510"/>
        <v>343269</v>
      </c>
      <c r="BT140" s="159">
        <v>0</v>
      </c>
      <c r="BU140" s="166">
        <f t="shared" si="511"/>
        <v>0</v>
      </c>
      <c r="BV140" s="166">
        <v>11000000</v>
      </c>
      <c r="BW140" s="166">
        <f t="shared" si="512"/>
        <v>11000000</v>
      </c>
      <c r="BX140" s="166">
        <f t="shared" si="513"/>
        <v>-11108231</v>
      </c>
      <c r="BY140" s="166"/>
      <c r="BZ140" s="166"/>
      <c r="CA140" s="171"/>
      <c r="CB140" s="166"/>
      <c r="CC140" s="166"/>
      <c r="CD140" s="166"/>
      <c r="CE140" s="413">
        <v>8500000</v>
      </c>
      <c r="CF140" s="413">
        <f t="shared" si="519"/>
        <v>425000</v>
      </c>
      <c r="CG140" s="413">
        <v>0</v>
      </c>
      <c r="CH140" s="413">
        <v>0</v>
      </c>
      <c r="CI140" s="413"/>
      <c r="CJ140" s="369">
        <f t="shared" si="514"/>
        <v>425000</v>
      </c>
      <c r="CK140" s="369">
        <f t="shared" si="515"/>
        <v>8925000</v>
      </c>
      <c r="CL140" s="414"/>
      <c r="CM140" s="413">
        <f t="shared" si="516"/>
        <v>8500000</v>
      </c>
      <c r="CN140" s="413">
        <f t="shared" si="516"/>
        <v>425000</v>
      </c>
      <c r="CO140" s="369">
        <f t="shared" si="516"/>
        <v>0</v>
      </c>
      <c r="CP140" s="369">
        <f t="shared" si="516"/>
        <v>0</v>
      </c>
      <c r="CQ140" s="369">
        <f t="shared" si="516"/>
        <v>0</v>
      </c>
      <c r="CR140" s="369">
        <f t="shared" si="517"/>
        <v>425000</v>
      </c>
      <c r="CS140" s="369">
        <f t="shared" si="518"/>
        <v>8925000</v>
      </c>
      <c r="CT140" s="173" t="s">
        <v>1187</v>
      </c>
      <c r="CU140" s="173" t="s">
        <v>2229</v>
      </c>
      <c r="CV140" s="450" t="s">
        <v>1253</v>
      </c>
      <c r="CW140" s="173" t="s">
        <v>2249</v>
      </c>
    </row>
    <row r="141" spans="1:101" ht="34.35" customHeight="1">
      <c r="A141" s="155">
        <f>SUBTOTAL(3,$C$11:C141)</f>
        <v>113</v>
      </c>
      <c r="B141" s="246" t="s">
        <v>830</v>
      </c>
      <c r="C141" s="247" t="s">
        <v>831</v>
      </c>
      <c r="D141" s="156" t="s">
        <v>101</v>
      </c>
      <c r="E141" s="157" t="str">
        <f t="shared" si="478"/>
        <v>B3</v>
      </c>
      <c r="F141" s="158">
        <v>42110</v>
      </c>
      <c r="G141" s="159">
        <v>4300000</v>
      </c>
      <c r="H141" s="159"/>
      <c r="I141" s="160">
        <f t="shared" si="479"/>
        <v>4200000</v>
      </c>
      <c r="J141" s="160">
        <f t="shared" si="521"/>
        <v>850000</v>
      </c>
      <c r="K141" s="161">
        <f t="shared" si="480"/>
        <v>5050000</v>
      </c>
      <c r="L141" s="161">
        <f t="shared" si="481"/>
        <v>9350000</v>
      </c>
      <c r="M141" s="162">
        <f t="shared" si="482"/>
        <v>1</v>
      </c>
      <c r="N141" s="163">
        <f t="shared" si="483"/>
        <v>3640000</v>
      </c>
      <c r="O141" s="163">
        <v>0</v>
      </c>
      <c r="P141" s="406">
        <v>1</v>
      </c>
      <c r="Q141" s="406">
        <v>12</v>
      </c>
      <c r="R141" s="406">
        <v>0</v>
      </c>
      <c r="S141" s="406">
        <v>0</v>
      </c>
      <c r="T141" s="406"/>
      <c r="U141" s="406"/>
      <c r="V141" s="406"/>
      <c r="W141" s="406"/>
      <c r="X141" s="389"/>
      <c r="Y141" s="406"/>
      <c r="Z141" s="406"/>
      <c r="AA141" s="406"/>
      <c r="AB141" s="406"/>
      <c r="AC141" s="406"/>
      <c r="AD141" s="406">
        <v>0</v>
      </c>
      <c r="AE141" s="164">
        <f t="shared" si="484"/>
        <v>0</v>
      </c>
      <c r="AF141" s="166">
        <f t="shared" si="485"/>
        <v>359615</v>
      </c>
      <c r="AG141" s="166">
        <f t="shared" si="486"/>
        <v>0</v>
      </c>
      <c r="AH141" s="166">
        <f t="shared" si="487"/>
        <v>0</v>
      </c>
      <c r="AI141" s="166">
        <f t="shared" si="488"/>
        <v>0</v>
      </c>
      <c r="AJ141" s="166">
        <f t="shared" si="489"/>
        <v>0</v>
      </c>
      <c r="AK141" s="166">
        <f t="shared" si="490"/>
        <v>0</v>
      </c>
      <c r="AL141" s="166">
        <f t="shared" si="491"/>
        <v>0</v>
      </c>
      <c r="AM141" s="166">
        <f t="shared" si="492"/>
        <v>0</v>
      </c>
      <c r="AN141" s="166">
        <f t="shared" si="493"/>
        <v>0</v>
      </c>
      <c r="AO141" s="167">
        <f t="shared" si="494"/>
        <v>0</v>
      </c>
      <c r="AP141" s="166">
        <v>0</v>
      </c>
      <c r="AQ141" s="166">
        <f t="shared" si="495"/>
        <v>359615</v>
      </c>
      <c r="AR141" s="166">
        <v>934000</v>
      </c>
      <c r="AS141" s="167"/>
      <c r="AT141" s="166"/>
      <c r="AU141" s="166"/>
      <c r="AV141" s="166">
        <f t="shared" si="496"/>
        <v>1293615</v>
      </c>
      <c r="AW141" s="166">
        <f t="shared" si="497"/>
        <v>344000</v>
      </c>
      <c r="AX141" s="166">
        <f t="shared" si="498"/>
        <v>64500</v>
      </c>
      <c r="AY141" s="166">
        <f t="shared" si="499"/>
        <v>43000</v>
      </c>
      <c r="AZ141" s="166">
        <f t="shared" si="500"/>
        <v>451500</v>
      </c>
      <c r="BA141" s="166">
        <f t="shared" si="501"/>
        <v>21500</v>
      </c>
      <c r="BB141" s="166">
        <f t="shared" si="502"/>
        <v>110000</v>
      </c>
      <c r="BC141" s="166"/>
      <c r="BD141" s="166">
        <v>0</v>
      </c>
      <c r="BE141" s="166">
        <f t="shared" si="503"/>
        <v>583000</v>
      </c>
      <c r="BF141" s="166">
        <f t="shared" si="504"/>
        <v>710615</v>
      </c>
      <c r="BG141" s="166">
        <f t="shared" si="505"/>
        <v>0</v>
      </c>
      <c r="BH141" s="166">
        <v>1</v>
      </c>
      <c r="BI141" s="369" t="s">
        <v>40</v>
      </c>
      <c r="BJ141" s="166">
        <f t="shared" si="506"/>
        <v>0</v>
      </c>
      <c r="BK141" s="166">
        <f t="shared" si="507"/>
        <v>1</v>
      </c>
      <c r="BL141" s="166">
        <v>0</v>
      </c>
      <c r="BM141" s="166">
        <f t="shared" si="508"/>
        <v>0</v>
      </c>
      <c r="BN141" s="166" t="str">
        <f t="shared" si="509"/>
        <v>Trừ tiền</v>
      </c>
      <c r="BO141" s="410"/>
      <c r="BP141" s="166"/>
      <c r="BQ141" s="144"/>
      <c r="BR141" s="144"/>
      <c r="BS141" s="161">
        <f t="shared" si="510"/>
        <v>359615</v>
      </c>
      <c r="BT141" s="159">
        <v>1</v>
      </c>
      <c r="BU141" s="166">
        <f t="shared" si="511"/>
        <v>4400000</v>
      </c>
      <c r="BV141" s="166">
        <v>11000000</v>
      </c>
      <c r="BW141" s="166">
        <f t="shared" si="512"/>
        <v>15400000</v>
      </c>
      <c r="BX141" s="166">
        <f t="shared" si="513"/>
        <v>-15491885</v>
      </c>
      <c r="BY141" s="166"/>
      <c r="BZ141" s="166"/>
      <c r="CA141" s="171"/>
      <c r="CB141" s="166"/>
      <c r="CC141" s="166"/>
      <c r="CD141" s="166"/>
      <c r="CE141" s="413">
        <v>8500000</v>
      </c>
      <c r="CF141" s="413">
        <f>CE141*10%</f>
        <v>850000</v>
      </c>
      <c r="CG141" s="413">
        <v>0</v>
      </c>
      <c r="CH141" s="413">
        <v>0</v>
      </c>
      <c r="CI141" s="413"/>
      <c r="CJ141" s="369">
        <f>SUM(CF141:CI141)</f>
        <v>850000</v>
      </c>
      <c r="CK141" s="369">
        <f>CE141+CJ141</f>
        <v>9350000</v>
      </c>
      <c r="CL141" s="414"/>
      <c r="CM141" s="413">
        <f t="shared" si="516"/>
        <v>8500000</v>
      </c>
      <c r="CN141" s="413">
        <f t="shared" si="516"/>
        <v>850000</v>
      </c>
      <c r="CO141" s="369">
        <f t="shared" si="516"/>
        <v>0</v>
      </c>
      <c r="CP141" s="369">
        <f t="shared" si="516"/>
        <v>0</v>
      </c>
      <c r="CQ141" s="369">
        <f t="shared" si="516"/>
        <v>0</v>
      </c>
      <c r="CR141" s="369">
        <f>SUM(CN141:CQ141)</f>
        <v>850000</v>
      </c>
      <c r="CS141" s="369">
        <f>CM141+CR141</f>
        <v>9350000</v>
      </c>
      <c r="CT141" s="173" t="s">
        <v>1187</v>
      </c>
      <c r="CU141" s="173" t="s">
        <v>2229</v>
      </c>
      <c r="CV141" s="450" t="s">
        <v>1256</v>
      </c>
      <c r="CW141" s="173" t="s">
        <v>2249</v>
      </c>
    </row>
    <row r="142" spans="1:101" ht="34.35" customHeight="1">
      <c r="A142" s="155">
        <f>SUBTOTAL(3,$C$11:C142)</f>
        <v>114</v>
      </c>
      <c r="B142" s="143" t="s">
        <v>659</v>
      </c>
      <c r="C142" s="144" t="s">
        <v>660</v>
      </c>
      <c r="D142" s="156" t="s">
        <v>101</v>
      </c>
      <c r="E142" s="157" t="str">
        <f>IF(CL142&gt;=400000000,"A1",IF(CL142&gt;=300000000,"A2",IF(CL142&gt;=240000000,"A3",IF(CL142&gt;=180000000,"A4",IF(CL142&gt;=120000000,"A5",IF(CL142&gt;=80000000,"A6",IF(CL142&gt;=40000000,"A7",IF(CL142&gt;=25000000,"B1",IF(CL142&gt;=12000000,"B2","B3")))))))))</f>
        <v>B3</v>
      </c>
      <c r="F142" s="158">
        <v>40603</v>
      </c>
      <c r="G142" s="159">
        <v>4300000</v>
      </c>
      <c r="H142" s="159"/>
      <c r="I142" s="160">
        <f t="shared" si="479"/>
        <v>4200000</v>
      </c>
      <c r="J142" s="160">
        <f t="shared" si="521"/>
        <v>850000</v>
      </c>
      <c r="K142" s="161">
        <f t="shared" si="480"/>
        <v>5050000</v>
      </c>
      <c r="L142" s="161">
        <f t="shared" si="481"/>
        <v>9350000</v>
      </c>
      <c r="M142" s="162">
        <f t="shared" si="482"/>
        <v>1</v>
      </c>
      <c r="N142" s="163">
        <f t="shared" si="483"/>
        <v>3640000</v>
      </c>
      <c r="O142" s="163">
        <v>0</v>
      </c>
      <c r="P142" s="406">
        <v>1</v>
      </c>
      <c r="Q142" s="406">
        <v>13</v>
      </c>
      <c r="R142" s="406">
        <v>0</v>
      </c>
      <c r="S142" s="406">
        <v>0</v>
      </c>
      <c r="T142" s="406"/>
      <c r="U142" s="406"/>
      <c r="V142" s="406"/>
      <c r="W142" s="406"/>
      <c r="X142" s="389"/>
      <c r="Y142" s="406"/>
      <c r="Z142" s="406"/>
      <c r="AA142" s="406"/>
      <c r="AB142" s="406"/>
      <c r="AC142" s="406"/>
      <c r="AD142" s="406">
        <v>0</v>
      </c>
      <c r="AE142" s="164">
        <f t="shared" si="484"/>
        <v>0</v>
      </c>
      <c r="AF142" s="166">
        <f t="shared" si="485"/>
        <v>359615</v>
      </c>
      <c r="AG142" s="166">
        <f t="shared" si="486"/>
        <v>0</v>
      </c>
      <c r="AH142" s="166">
        <f t="shared" si="487"/>
        <v>0</v>
      </c>
      <c r="AI142" s="166">
        <f t="shared" si="488"/>
        <v>0</v>
      </c>
      <c r="AJ142" s="166">
        <f t="shared" si="489"/>
        <v>0</v>
      </c>
      <c r="AK142" s="166">
        <f t="shared" si="490"/>
        <v>0</v>
      </c>
      <c r="AL142" s="166">
        <f t="shared" si="491"/>
        <v>0</v>
      </c>
      <c r="AM142" s="166">
        <f t="shared" si="492"/>
        <v>0</v>
      </c>
      <c r="AN142" s="166">
        <f t="shared" si="493"/>
        <v>0</v>
      </c>
      <c r="AO142" s="167">
        <f t="shared" si="494"/>
        <v>0</v>
      </c>
      <c r="AP142" s="166">
        <v>0</v>
      </c>
      <c r="AQ142" s="166">
        <f t="shared" si="495"/>
        <v>359615</v>
      </c>
      <c r="AR142" s="166">
        <v>1018000</v>
      </c>
      <c r="AS142" s="167"/>
      <c r="AT142" s="166"/>
      <c r="AU142" s="166"/>
      <c r="AV142" s="166">
        <f t="shared" si="496"/>
        <v>1377615</v>
      </c>
      <c r="AW142" s="166">
        <f t="shared" si="497"/>
        <v>344000</v>
      </c>
      <c r="AX142" s="166">
        <f t="shared" si="498"/>
        <v>64500</v>
      </c>
      <c r="AY142" s="166">
        <f t="shared" si="499"/>
        <v>43000</v>
      </c>
      <c r="AZ142" s="166">
        <f t="shared" si="500"/>
        <v>451500</v>
      </c>
      <c r="BA142" s="166">
        <f t="shared" si="501"/>
        <v>21500</v>
      </c>
      <c r="BB142" s="166">
        <f t="shared" si="502"/>
        <v>110000</v>
      </c>
      <c r="BC142" s="166"/>
      <c r="BD142" s="166">
        <v>0</v>
      </c>
      <c r="BE142" s="166">
        <f t="shared" si="503"/>
        <v>583000</v>
      </c>
      <c r="BF142" s="166">
        <f t="shared" si="504"/>
        <v>794615</v>
      </c>
      <c r="BG142" s="166">
        <f t="shared" si="505"/>
        <v>0</v>
      </c>
      <c r="BH142" s="166">
        <v>1</v>
      </c>
      <c r="BI142" s="369" t="s">
        <v>40</v>
      </c>
      <c r="BJ142" s="166">
        <f t="shared" si="506"/>
        <v>0</v>
      </c>
      <c r="BK142" s="166">
        <f t="shared" si="507"/>
        <v>1</v>
      </c>
      <c r="BL142" s="166">
        <v>0</v>
      </c>
      <c r="BM142" s="166">
        <f t="shared" si="508"/>
        <v>0</v>
      </c>
      <c r="BN142" s="166" t="str">
        <f t="shared" si="509"/>
        <v>Trừ tiền</v>
      </c>
      <c r="BO142" s="410"/>
      <c r="BP142" s="166"/>
      <c r="BQ142" s="144"/>
      <c r="BR142" s="144"/>
      <c r="BS142" s="161">
        <f t="shared" si="510"/>
        <v>359615</v>
      </c>
      <c r="BT142" s="159">
        <v>0</v>
      </c>
      <c r="BU142" s="166">
        <f t="shared" si="511"/>
        <v>0</v>
      </c>
      <c r="BV142" s="166">
        <v>11000000</v>
      </c>
      <c r="BW142" s="166">
        <f t="shared" si="512"/>
        <v>11000000</v>
      </c>
      <c r="BX142" s="166">
        <f t="shared" si="513"/>
        <v>-11091885</v>
      </c>
      <c r="BY142" s="166"/>
      <c r="BZ142" s="166"/>
      <c r="CA142" s="171"/>
      <c r="CB142" s="166"/>
      <c r="CC142" s="166"/>
      <c r="CD142" s="166"/>
      <c r="CE142" s="413">
        <v>8500000</v>
      </c>
      <c r="CF142" s="413">
        <f>CE142*10%</f>
        <v>850000</v>
      </c>
      <c r="CG142" s="413"/>
      <c r="CH142" s="413">
        <v>0</v>
      </c>
      <c r="CI142" s="413"/>
      <c r="CJ142" s="369">
        <f>SUM(CF142:CI142)</f>
        <v>850000</v>
      </c>
      <c r="CK142" s="369">
        <f>CE142+CJ142</f>
        <v>9350000</v>
      </c>
      <c r="CL142" s="414"/>
      <c r="CM142" s="413">
        <f>CE142</f>
        <v>8500000</v>
      </c>
      <c r="CN142" s="413">
        <f>CF142</f>
        <v>850000</v>
      </c>
      <c r="CO142" s="369">
        <f>CG142</f>
        <v>0</v>
      </c>
      <c r="CP142" s="369">
        <f>CH142</f>
        <v>0</v>
      </c>
      <c r="CQ142" s="369">
        <f>CI142</f>
        <v>0</v>
      </c>
      <c r="CR142" s="369">
        <f>SUM(CN142:CQ142)</f>
        <v>850000</v>
      </c>
      <c r="CS142" s="369">
        <f>CM142+CR142</f>
        <v>9350000</v>
      </c>
      <c r="CT142" s="173" t="s">
        <v>1187</v>
      </c>
      <c r="CU142" s="173" t="s">
        <v>2229</v>
      </c>
      <c r="CV142" s="450" t="s">
        <v>1188</v>
      </c>
      <c r="CW142" s="173" t="s">
        <v>2249</v>
      </c>
    </row>
    <row r="143" spans="1:101" ht="34.35" customHeight="1">
      <c r="A143" s="240"/>
      <c r="B143" s="303" t="str">
        <f>"Tổ 7: " &amp;"["&amp;COUNT(A144:A155)&amp; "]"</f>
        <v>Tổ 7: [12]</v>
      </c>
      <c r="C143" s="241"/>
      <c r="D143" s="242"/>
      <c r="E143" s="242"/>
      <c r="F143" s="242"/>
      <c r="G143" s="242">
        <f>SUM(G144:G155)</f>
        <v>50130000</v>
      </c>
      <c r="H143" s="242">
        <f t="shared" ref="H143:BS143" si="522">SUM(H144:H155)</f>
        <v>0</v>
      </c>
      <c r="I143" s="242">
        <f t="shared" si="522"/>
        <v>43870000</v>
      </c>
      <c r="J143" s="242">
        <f t="shared" si="522"/>
        <v>8975000</v>
      </c>
      <c r="K143" s="242">
        <f t="shared" si="522"/>
        <v>52845000</v>
      </c>
      <c r="L143" s="242">
        <f t="shared" si="522"/>
        <v>102975000</v>
      </c>
      <c r="M143" s="242"/>
      <c r="N143" s="242">
        <f t="shared" si="522"/>
        <v>43680000</v>
      </c>
      <c r="O143" s="242">
        <f t="shared" si="522"/>
        <v>0</v>
      </c>
      <c r="P143" s="243">
        <f t="shared" si="522"/>
        <v>13</v>
      </c>
      <c r="Q143" s="243">
        <f t="shared" si="522"/>
        <v>148</v>
      </c>
      <c r="R143" s="243">
        <f t="shared" si="522"/>
        <v>0</v>
      </c>
      <c r="S143" s="243">
        <f t="shared" si="522"/>
        <v>0</v>
      </c>
      <c r="T143" s="243">
        <f t="shared" si="522"/>
        <v>0</v>
      </c>
      <c r="U143" s="243">
        <f t="shared" si="522"/>
        <v>0</v>
      </c>
      <c r="V143" s="243">
        <f t="shared" si="522"/>
        <v>0</v>
      </c>
      <c r="W143" s="243">
        <f t="shared" si="522"/>
        <v>0</v>
      </c>
      <c r="X143" s="243">
        <f t="shared" si="522"/>
        <v>0</v>
      </c>
      <c r="Y143" s="243">
        <f t="shared" si="522"/>
        <v>0</v>
      </c>
      <c r="Z143" s="243">
        <f t="shared" si="522"/>
        <v>0</v>
      </c>
      <c r="AA143" s="243">
        <f t="shared" si="522"/>
        <v>0</v>
      </c>
      <c r="AB143" s="243">
        <f t="shared" si="522"/>
        <v>0</v>
      </c>
      <c r="AC143" s="243">
        <f t="shared" si="522"/>
        <v>0</v>
      </c>
      <c r="AD143" s="243">
        <f t="shared" si="522"/>
        <v>0</v>
      </c>
      <c r="AE143" s="243">
        <f t="shared" si="522"/>
        <v>0</v>
      </c>
      <c r="AF143" s="242">
        <f t="shared" si="522"/>
        <v>4320192</v>
      </c>
      <c r="AG143" s="242">
        <f t="shared" si="522"/>
        <v>0</v>
      </c>
      <c r="AH143" s="242">
        <f t="shared" si="522"/>
        <v>0</v>
      </c>
      <c r="AI143" s="242">
        <f t="shared" si="522"/>
        <v>0</v>
      </c>
      <c r="AJ143" s="242">
        <f t="shared" si="522"/>
        <v>0</v>
      </c>
      <c r="AK143" s="242">
        <f t="shared" si="522"/>
        <v>0</v>
      </c>
      <c r="AL143" s="242">
        <f t="shared" si="522"/>
        <v>0</v>
      </c>
      <c r="AM143" s="242">
        <f t="shared" si="522"/>
        <v>0</v>
      </c>
      <c r="AN143" s="242">
        <f t="shared" si="522"/>
        <v>0</v>
      </c>
      <c r="AO143" s="242">
        <f t="shared" si="522"/>
        <v>0</v>
      </c>
      <c r="AP143" s="242">
        <f t="shared" si="522"/>
        <v>0</v>
      </c>
      <c r="AQ143" s="242">
        <f t="shared" si="522"/>
        <v>4320192</v>
      </c>
      <c r="AR143" s="242">
        <f t="shared" si="522"/>
        <v>12524000</v>
      </c>
      <c r="AS143" s="242">
        <f t="shared" si="522"/>
        <v>0</v>
      </c>
      <c r="AT143" s="242">
        <f t="shared" si="522"/>
        <v>0</v>
      </c>
      <c r="AU143" s="242">
        <f t="shared" si="522"/>
        <v>0</v>
      </c>
      <c r="AV143" s="242">
        <f t="shared" si="522"/>
        <v>16844192</v>
      </c>
      <c r="AW143" s="242">
        <f t="shared" si="522"/>
        <v>4010400</v>
      </c>
      <c r="AX143" s="242">
        <f t="shared" si="522"/>
        <v>751950</v>
      </c>
      <c r="AY143" s="242">
        <f t="shared" si="522"/>
        <v>501300</v>
      </c>
      <c r="AZ143" s="242">
        <f t="shared" si="522"/>
        <v>5263650</v>
      </c>
      <c r="BA143" s="242">
        <f t="shared" si="522"/>
        <v>250650</v>
      </c>
      <c r="BB143" s="242">
        <f t="shared" si="522"/>
        <v>1320000</v>
      </c>
      <c r="BC143" s="242">
        <f t="shared" si="522"/>
        <v>0</v>
      </c>
      <c r="BD143" s="242">
        <f t="shared" si="522"/>
        <v>0</v>
      </c>
      <c r="BE143" s="242">
        <f t="shared" si="522"/>
        <v>6834300</v>
      </c>
      <c r="BF143" s="242">
        <f t="shared" si="522"/>
        <v>10009892</v>
      </c>
      <c r="BG143" s="242">
        <f t="shared" si="522"/>
        <v>0</v>
      </c>
      <c r="BH143" s="242"/>
      <c r="BI143" s="242">
        <f t="shared" si="522"/>
        <v>0</v>
      </c>
      <c r="BJ143" s="242">
        <f t="shared" si="522"/>
        <v>0</v>
      </c>
      <c r="BK143" s="242"/>
      <c r="BL143" s="242">
        <f t="shared" si="522"/>
        <v>0</v>
      </c>
      <c r="BM143" s="242">
        <f t="shared" si="522"/>
        <v>0</v>
      </c>
      <c r="BN143" s="242">
        <f t="shared" si="522"/>
        <v>0</v>
      </c>
      <c r="BO143" s="242">
        <f t="shared" si="522"/>
        <v>0</v>
      </c>
      <c r="BP143" s="242">
        <f t="shared" si="522"/>
        <v>0</v>
      </c>
      <c r="BQ143" s="242">
        <f t="shared" si="522"/>
        <v>0</v>
      </c>
      <c r="BR143" s="242">
        <f t="shared" si="522"/>
        <v>0</v>
      </c>
      <c r="BS143" s="242">
        <f t="shared" si="522"/>
        <v>4320192</v>
      </c>
      <c r="BT143" s="242">
        <f t="shared" ref="BT143:CV143" si="523">SUM(BT144:BT155)</f>
        <v>14</v>
      </c>
      <c r="BU143" s="242">
        <f t="shared" si="523"/>
        <v>61600000</v>
      </c>
      <c r="BV143" s="242">
        <f t="shared" si="523"/>
        <v>132000000</v>
      </c>
      <c r="BW143" s="242">
        <f t="shared" si="523"/>
        <v>193600000</v>
      </c>
      <c r="BX143" s="242">
        <f t="shared" si="523"/>
        <v>-194543458</v>
      </c>
      <c r="BY143" s="242">
        <f t="shared" si="523"/>
        <v>0</v>
      </c>
      <c r="BZ143" s="242">
        <f t="shared" si="523"/>
        <v>0</v>
      </c>
      <c r="CA143" s="242">
        <f t="shared" si="523"/>
        <v>0</v>
      </c>
      <c r="CB143" s="242">
        <f t="shared" si="523"/>
        <v>0</v>
      </c>
      <c r="CC143" s="242">
        <f t="shared" si="523"/>
        <v>0</v>
      </c>
      <c r="CD143" s="242">
        <f t="shared" si="523"/>
        <v>0</v>
      </c>
      <c r="CE143" s="242">
        <f t="shared" si="523"/>
        <v>94000000</v>
      </c>
      <c r="CF143" s="242">
        <f t="shared" si="523"/>
        <v>8225000</v>
      </c>
      <c r="CG143" s="242">
        <f t="shared" si="523"/>
        <v>750000</v>
      </c>
      <c r="CH143" s="242">
        <f t="shared" si="523"/>
        <v>0</v>
      </c>
      <c r="CI143" s="242">
        <f t="shared" si="523"/>
        <v>0</v>
      </c>
      <c r="CJ143" s="242">
        <f t="shared" si="523"/>
        <v>8975000</v>
      </c>
      <c r="CK143" s="242">
        <f t="shared" si="523"/>
        <v>102975000</v>
      </c>
      <c r="CL143" s="242">
        <f t="shared" si="523"/>
        <v>0</v>
      </c>
      <c r="CM143" s="242">
        <f t="shared" si="523"/>
        <v>94000000</v>
      </c>
      <c r="CN143" s="242">
        <f t="shared" si="523"/>
        <v>8225000</v>
      </c>
      <c r="CO143" s="242">
        <f t="shared" si="523"/>
        <v>750000</v>
      </c>
      <c r="CP143" s="242">
        <f t="shared" si="523"/>
        <v>0</v>
      </c>
      <c r="CQ143" s="242">
        <f t="shared" si="523"/>
        <v>0</v>
      </c>
      <c r="CR143" s="242">
        <f t="shared" si="523"/>
        <v>8975000</v>
      </c>
      <c r="CS143" s="242">
        <f t="shared" si="523"/>
        <v>102975000</v>
      </c>
      <c r="CT143" s="242">
        <f t="shared" si="523"/>
        <v>0</v>
      </c>
      <c r="CU143" s="242">
        <f t="shared" si="523"/>
        <v>0</v>
      </c>
      <c r="CV143" s="446">
        <f t="shared" si="523"/>
        <v>0</v>
      </c>
      <c r="CW143" s="242"/>
    </row>
    <row r="144" spans="1:101" ht="34.35" customHeight="1">
      <c r="A144" s="155">
        <f>SUBTOTAL(3,$C$11:C144)</f>
        <v>115</v>
      </c>
      <c r="B144" s="143" t="s">
        <v>676</v>
      </c>
      <c r="C144" s="144" t="s">
        <v>677</v>
      </c>
      <c r="D144" s="156" t="s">
        <v>101</v>
      </c>
      <c r="E144" s="157" t="str">
        <f t="shared" ref="E144:E155" si="524">IF(CL144&gt;=400000000,"A1",IF(CL144&gt;=300000000,"A2",IF(CL144&gt;=240000000,"A3",IF(CL144&gt;=180000000,"A4",IF(CL144&gt;=120000000,"A5",IF(CL144&gt;=80000000,"A6",IF(CL144&gt;=40000000,"A7",IF(CL144&gt;=25000000,"B1",IF(CL144&gt;=12000000,"B2","B3")))))))))</f>
        <v>B3</v>
      </c>
      <c r="F144" s="158">
        <v>42110</v>
      </c>
      <c r="G144" s="159">
        <v>4300000</v>
      </c>
      <c r="H144" s="159"/>
      <c r="I144" s="160">
        <f t="shared" ref="I144:I155" si="525">IF(G144&gt;0,CM144-G144,CM144-H144)</f>
        <v>3200000</v>
      </c>
      <c r="J144" s="160">
        <f t="shared" ref="J144:J193" si="526">CR144</f>
        <v>1500000</v>
      </c>
      <c r="K144" s="161">
        <f t="shared" ref="K144:K155" si="527">SUM(I144:J144)</f>
        <v>4700000</v>
      </c>
      <c r="L144" s="161">
        <f t="shared" ref="L144:L155" si="528">IF(G144&gt;0,G144+K144,H144+K144)</f>
        <v>9000000</v>
      </c>
      <c r="M144" s="162">
        <f t="shared" ref="M144:M155" si="529">IF(CE144&gt;=11000000,80%,100%)</f>
        <v>1</v>
      </c>
      <c r="N144" s="163">
        <f t="shared" ref="N144:N155" si="530">ROUND(MAX(G144*70%,H144*70%,3640000),0)</f>
        <v>3640000</v>
      </c>
      <c r="O144" s="163">
        <v>0</v>
      </c>
      <c r="P144" s="406">
        <v>1</v>
      </c>
      <c r="Q144" s="406">
        <v>12</v>
      </c>
      <c r="R144" s="406">
        <v>0</v>
      </c>
      <c r="S144" s="406">
        <v>0</v>
      </c>
      <c r="T144" s="406"/>
      <c r="U144" s="406"/>
      <c r="V144" s="406"/>
      <c r="W144" s="406"/>
      <c r="X144" s="389"/>
      <c r="Y144" s="406"/>
      <c r="Z144" s="406"/>
      <c r="AA144" s="406"/>
      <c r="AB144" s="406"/>
      <c r="AC144" s="406"/>
      <c r="AD144" s="406">
        <v>0</v>
      </c>
      <c r="AE144" s="164">
        <f t="shared" ref="AE144:AE155" si="531">IF(OR(BL144="M1",BL144="M2",BL144="M3",BL144="M4"),P144+R144+S144+T144+U144,0)</f>
        <v>0</v>
      </c>
      <c r="AF144" s="166">
        <f t="shared" ref="AF144:AF155" si="532">ROUND(IF($P144=0,0,IF(OR($BJ144="lương tháng",$CE144&gt;=11000000),($L144/2-$L144/26*($CC$6-$P144))*$M144,$L144/26*$P144*$M144)),0)</f>
        <v>346154</v>
      </c>
      <c r="AG144" s="166">
        <f t="shared" ref="AG144:AG155" si="533">ROUND(MAX((G144+I144)*M144/26*R144,(H144+I144)*M144/26*R144,G144/26*R144*150%,H144/26*R144*150%)*BK144,0)</f>
        <v>0</v>
      </c>
      <c r="AH144" s="166">
        <f t="shared" ref="AH144:AH155" si="534">ROUND(MAX((G144+I144)*M144/26*S144,(H144+I144)*M144/26*S144,G144/26*S144*200%,H144/26*S144*200%)*BK144,0)</f>
        <v>0</v>
      </c>
      <c r="AI144" s="166">
        <f t="shared" ref="AI144:AI155" si="535">ROUND(IF(BJ144="Lương tháng",L144/26*T144,MAX((G144+I144)/26*(T144+U144)*200%+G144/26*T144,(H144+I144)/26*(T144+U144)*200%+H144/26*T144,G144/26*(T144+U144)*300%+G144/26*T144,H144/26*(T144+U144)*300%+H144/26*T144)),0)</f>
        <v>0</v>
      </c>
      <c r="AJ144" s="166">
        <f t="shared" ref="AJ144:AJ155" si="536">ROUND(IF((P144+Q144)=0,0,IF(BJ144="Lương tháng",MAX((G144+I144)/26*V144,(H144+I144)/26*V144),MAX(G144/26*V144,H144/26*V144))),0)</f>
        <v>0</v>
      </c>
      <c r="AK144" s="166">
        <f t="shared" ref="AK144:AK155" si="537">ROUND(IF(G144&gt;0,G144/26*W144,H144/26*W144),0)</f>
        <v>0</v>
      </c>
      <c r="AL144" s="166">
        <f t="shared" ref="AL144:AL155" si="538">ROUND(N144/26*Y144+O144/26*Z144+MAX(G144/26*AA144,H144/26*AA144),0)</f>
        <v>0</v>
      </c>
      <c r="AM144" s="166">
        <f t="shared" ref="AM144:AM155" si="539">ROUND(IF(BJ144="Lương tháng",L144/26*AC144,L144/26*AC144+MAX((G144+I144)/26*AB144,(H144+I144)/26*AB144)),0)</f>
        <v>0</v>
      </c>
      <c r="AN144" s="166">
        <f t="shared" ref="AN144:AN155" si="540">ROUND(IF(BJ144="lương tháng",0,MAX((G144+I144)/26*AD144*30%,(H144+I144)/26*AD144*30%)*BK144),0)</f>
        <v>0</v>
      </c>
      <c r="AO144" s="167">
        <f t="shared" ref="AO144:AO155" si="541">ROUND(BM144*AE144,0)</f>
        <v>0</v>
      </c>
      <c r="AP144" s="166">
        <v>0</v>
      </c>
      <c r="AQ144" s="166">
        <f t="shared" ref="AQ144:AQ155" si="542">ROUND(SUM(AF144:AP144),0)</f>
        <v>346154</v>
      </c>
      <c r="AR144" s="166">
        <v>759000</v>
      </c>
      <c r="AS144" s="408"/>
      <c r="AT144" s="408"/>
      <c r="AU144" s="408"/>
      <c r="AV144" s="166">
        <f t="shared" ref="AV144:AV155" si="543">ROUND(SUM(AQ144:AT144)-AU144,0)</f>
        <v>1105154</v>
      </c>
      <c r="AW144" s="166">
        <f t="shared" ref="AW144:AW155" si="544">ROUND(IF($BH144=1,$G144*$AW$9,0),0)</f>
        <v>344000</v>
      </c>
      <c r="AX144" s="166">
        <f t="shared" ref="AX144:AX155" si="545">ROUND(IF($BH144=1,$G144*$AX$9,0),0)</f>
        <v>64500</v>
      </c>
      <c r="AY144" s="166">
        <f t="shared" ref="AY144:AY155" si="546">ROUND(IF($BH144=1,$G144*$AY$9,0),0)</f>
        <v>43000</v>
      </c>
      <c r="AZ144" s="166">
        <f t="shared" ref="AZ144:AZ155" si="547">SUM(AW144:AY144)</f>
        <v>451500</v>
      </c>
      <c r="BA144" s="166">
        <f t="shared" ref="BA144:BA155" si="548">ROUND(IF($BI144="1x",$G144*0.5%,0),0)</f>
        <v>21500</v>
      </c>
      <c r="BB144" s="166">
        <f t="shared" ref="BB144:BB155" si="549">IF(BN144="Xem lại",0,IF(CM144&lt;11000000,5000,IF(AND(CM144&gt;=11000000,CM144&lt;25000000),10000,IF(AND(CM144&gt;=25000000,CM144&lt;40000000),15000,IF(AND(CM144&gt;=40000000,CM144&lt;120000000),20000,IF(AND(CM144&gt;=120000000,CM144&lt;240000000),25000,30000)))))*$BB$9)</f>
        <v>110000</v>
      </c>
      <c r="BC144" s="242"/>
      <c r="BD144" s="166">
        <v>0</v>
      </c>
      <c r="BE144" s="166">
        <f t="shared" ref="BE144:BE155" si="550">ROUND(SUM(AZ144:BD144),0)</f>
        <v>583000</v>
      </c>
      <c r="BF144" s="166">
        <f t="shared" ref="BF144:BF155" si="551">ROUND(IF(AV144&gt;BE144,AV144-BE144,0),0)</f>
        <v>522154</v>
      </c>
      <c r="BG144" s="166">
        <f t="shared" ref="BG144:BG155" si="552">ROUND(IF(BE144&gt;AV144,BE144-AV144,0),0)</f>
        <v>0</v>
      </c>
      <c r="BH144" s="166">
        <v>1</v>
      </c>
      <c r="BI144" s="369" t="s">
        <v>40</v>
      </c>
      <c r="BJ144" s="166">
        <f t="shared" ref="BJ144:BJ155" si="553">IF(AND(D144="QTNV CL",CM144&gt;=11000000),"Lương tháng",IF(CM144&gt;=18000000,"Lương tháng",0))</f>
        <v>0</v>
      </c>
      <c r="BK144" s="166">
        <f t="shared" ref="BK144:BK155" si="554">IF(BJ144="Lương tháng",0,1)</f>
        <v>1</v>
      </c>
      <c r="BL144" s="166">
        <v>0</v>
      </c>
      <c r="BM144" s="166">
        <f t="shared" ref="BM144:BM155" si="555">IF(BL144="M1",13000,IF(BL144="M2",20000,IF(BL144="M3",26000,IF(BL144="M4",32000,0))))</f>
        <v>0</v>
      </c>
      <c r="BN144" s="166" t="str">
        <f t="shared" ref="BN144:BN155" si="556">IF(AND(G144&gt;0,(P144+Q144)&gt;=5),"Trừ tiền","Xem lại")</f>
        <v>Trừ tiền</v>
      </c>
      <c r="BO144" s="410"/>
      <c r="BP144" s="408"/>
      <c r="BQ144" s="408"/>
      <c r="BR144" s="408"/>
      <c r="BS144" s="161">
        <f t="shared" ref="BS144:BS155" si="557">AQ144+SUM(BO144:BR144)-AN144-AO144-SUM(BY144:CA144)</f>
        <v>346154</v>
      </c>
      <c r="BT144" s="159">
        <v>2</v>
      </c>
      <c r="BU144" s="166">
        <f t="shared" ref="BU144:BU155" si="558">BT144*4400000</f>
        <v>8800000</v>
      </c>
      <c r="BV144" s="166">
        <v>11000000</v>
      </c>
      <c r="BW144" s="166">
        <f t="shared" ref="BW144:BW155" si="559">BU144+BV144</f>
        <v>19800000</v>
      </c>
      <c r="BX144" s="166">
        <f t="shared" ref="BX144:BX155" si="560">BS144-SUM(CC144:CD144)-CB144-AZ144-BW144</f>
        <v>-19905346</v>
      </c>
      <c r="BY144" s="408"/>
      <c r="BZ144" s="408"/>
      <c r="CA144" s="408"/>
      <c r="CB144" s="408"/>
      <c r="CC144" s="408"/>
      <c r="CD144" s="408"/>
      <c r="CE144" s="413">
        <v>7500000</v>
      </c>
      <c r="CF144" s="413">
        <f>CE144*10%</f>
        <v>750000</v>
      </c>
      <c r="CG144" s="413">
        <f>CE144*10%</f>
        <v>750000</v>
      </c>
      <c r="CH144" s="413">
        <v>0</v>
      </c>
      <c r="CI144" s="413"/>
      <c r="CJ144" s="369">
        <f t="shared" ref="CJ144:CJ155" si="561">SUM(CF144:CI144)</f>
        <v>1500000</v>
      </c>
      <c r="CK144" s="369">
        <f t="shared" ref="CK144:CK155" si="562">CE144+CJ144</f>
        <v>9000000</v>
      </c>
      <c r="CL144" s="414"/>
      <c r="CM144" s="413">
        <f t="shared" ref="CM144:CQ155" si="563">CE144</f>
        <v>7500000</v>
      </c>
      <c r="CN144" s="413">
        <f t="shared" si="563"/>
        <v>750000</v>
      </c>
      <c r="CO144" s="369">
        <f t="shared" si="563"/>
        <v>750000</v>
      </c>
      <c r="CP144" s="369">
        <f t="shared" si="563"/>
        <v>0</v>
      </c>
      <c r="CQ144" s="369">
        <f t="shared" si="563"/>
        <v>0</v>
      </c>
      <c r="CR144" s="369">
        <f t="shared" ref="CR144:CR155" si="564">SUM(CN144:CQ144)</f>
        <v>1500000</v>
      </c>
      <c r="CS144" s="369">
        <f t="shared" ref="CS144:CS155" si="565">CM144+CR144</f>
        <v>9000000</v>
      </c>
      <c r="CT144" s="173" t="s">
        <v>1196</v>
      </c>
      <c r="CU144" s="173" t="s">
        <v>2229</v>
      </c>
      <c r="CV144" s="450" t="s">
        <v>1197</v>
      </c>
      <c r="CW144" s="173" t="s">
        <v>2249</v>
      </c>
    </row>
    <row r="145" spans="1:101" ht="34.35" customHeight="1">
      <c r="A145" s="155">
        <f>SUBTOTAL(3,$C$11:C145)</f>
        <v>116</v>
      </c>
      <c r="B145" s="143" t="s">
        <v>678</v>
      </c>
      <c r="C145" s="144" t="s">
        <v>679</v>
      </c>
      <c r="D145" s="156" t="s">
        <v>101</v>
      </c>
      <c r="E145" s="157" t="str">
        <f t="shared" si="524"/>
        <v>B3</v>
      </c>
      <c r="F145" s="158">
        <v>42110</v>
      </c>
      <c r="G145" s="159">
        <v>4090000</v>
      </c>
      <c r="H145" s="159"/>
      <c r="I145" s="160">
        <f t="shared" si="525"/>
        <v>3410000</v>
      </c>
      <c r="J145" s="160">
        <f t="shared" si="526"/>
        <v>750000</v>
      </c>
      <c r="K145" s="161">
        <f t="shared" si="527"/>
        <v>4160000</v>
      </c>
      <c r="L145" s="161">
        <f t="shared" si="528"/>
        <v>8250000</v>
      </c>
      <c r="M145" s="162">
        <f t="shared" si="529"/>
        <v>1</v>
      </c>
      <c r="N145" s="163">
        <f t="shared" si="530"/>
        <v>3640000</v>
      </c>
      <c r="O145" s="163">
        <v>0</v>
      </c>
      <c r="P145" s="406">
        <v>0</v>
      </c>
      <c r="Q145" s="406">
        <v>13</v>
      </c>
      <c r="R145" s="406">
        <v>0</v>
      </c>
      <c r="S145" s="406">
        <v>0</v>
      </c>
      <c r="T145" s="406"/>
      <c r="U145" s="406"/>
      <c r="V145" s="406"/>
      <c r="W145" s="406"/>
      <c r="X145" s="389"/>
      <c r="Y145" s="406"/>
      <c r="Z145" s="406"/>
      <c r="AA145" s="406"/>
      <c r="AB145" s="406"/>
      <c r="AC145" s="406"/>
      <c r="AD145" s="406">
        <v>0</v>
      </c>
      <c r="AE145" s="164">
        <f t="shared" si="531"/>
        <v>0</v>
      </c>
      <c r="AF145" s="166">
        <f t="shared" si="532"/>
        <v>0</v>
      </c>
      <c r="AG145" s="166">
        <f t="shared" si="533"/>
        <v>0</v>
      </c>
      <c r="AH145" s="166">
        <f t="shared" si="534"/>
        <v>0</v>
      </c>
      <c r="AI145" s="166">
        <f t="shared" si="535"/>
        <v>0</v>
      </c>
      <c r="AJ145" s="166">
        <f t="shared" si="536"/>
        <v>0</v>
      </c>
      <c r="AK145" s="166">
        <f t="shared" si="537"/>
        <v>0</v>
      </c>
      <c r="AL145" s="166">
        <f t="shared" si="538"/>
        <v>0</v>
      </c>
      <c r="AM145" s="166">
        <f t="shared" si="539"/>
        <v>0</v>
      </c>
      <c r="AN145" s="166">
        <f t="shared" si="540"/>
        <v>0</v>
      </c>
      <c r="AO145" s="167">
        <f t="shared" si="541"/>
        <v>0</v>
      </c>
      <c r="AP145" s="166">
        <v>0</v>
      </c>
      <c r="AQ145" s="166">
        <f t="shared" si="542"/>
        <v>0</v>
      </c>
      <c r="AR145" s="166">
        <v>1068000</v>
      </c>
      <c r="AS145" s="167"/>
      <c r="AT145" s="166"/>
      <c r="AU145" s="166"/>
      <c r="AV145" s="166">
        <f t="shared" si="543"/>
        <v>1068000</v>
      </c>
      <c r="AW145" s="166">
        <f t="shared" si="544"/>
        <v>327200</v>
      </c>
      <c r="AX145" s="166">
        <f t="shared" si="545"/>
        <v>61350</v>
      </c>
      <c r="AY145" s="166">
        <f t="shared" si="546"/>
        <v>40900</v>
      </c>
      <c r="AZ145" s="166">
        <f t="shared" si="547"/>
        <v>429450</v>
      </c>
      <c r="BA145" s="166">
        <f t="shared" si="548"/>
        <v>20450</v>
      </c>
      <c r="BB145" s="166">
        <f t="shared" si="549"/>
        <v>110000</v>
      </c>
      <c r="BC145" s="166"/>
      <c r="BD145" s="166">
        <v>0</v>
      </c>
      <c r="BE145" s="166">
        <f t="shared" si="550"/>
        <v>559900</v>
      </c>
      <c r="BF145" s="166">
        <f t="shared" si="551"/>
        <v>508100</v>
      </c>
      <c r="BG145" s="166">
        <f t="shared" si="552"/>
        <v>0</v>
      </c>
      <c r="BH145" s="166">
        <v>1</v>
      </c>
      <c r="BI145" s="369" t="s">
        <v>40</v>
      </c>
      <c r="BJ145" s="166">
        <f t="shared" si="553"/>
        <v>0</v>
      </c>
      <c r="BK145" s="166">
        <f t="shared" si="554"/>
        <v>1</v>
      </c>
      <c r="BL145" s="166">
        <v>0</v>
      </c>
      <c r="BM145" s="166">
        <f t="shared" si="555"/>
        <v>0</v>
      </c>
      <c r="BN145" s="166" t="str">
        <f t="shared" si="556"/>
        <v>Trừ tiền</v>
      </c>
      <c r="BO145" s="410"/>
      <c r="BP145" s="166"/>
      <c r="BQ145" s="144"/>
      <c r="BR145" s="144"/>
      <c r="BS145" s="161">
        <f t="shared" si="557"/>
        <v>0</v>
      </c>
      <c r="BT145" s="159">
        <v>2</v>
      </c>
      <c r="BU145" s="166">
        <f t="shared" si="558"/>
        <v>8800000</v>
      </c>
      <c r="BV145" s="166">
        <v>11000000</v>
      </c>
      <c r="BW145" s="166">
        <f t="shared" si="559"/>
        <v>19800000</v>
      </c>
      <c r="BX145" s="166">
        <f t="shared" si="560"/>
        <v>-20229450</v>
      </c>
      <c r="BY145" s="166"/>
      <c r="BZ145" s="166"/>
      <c r="CA145" s="171"/>
      <c r="CB145" s="166"/>
      <c r="CC145" s="166"/>
      <c r="CD145" s="166"/>
      <c r="CE145" s="413">
        <v>7500000</v>
      </c>
      <c r="CF145" s="413">
        <f t="shared" ref="CF145:CF146" si="566">CE145*10%</f>
        <v>750000</v>
      </c>
      <c r="CG145" s="413">
        <v>0</v>
      </c>
      <c r="CH145" s="413">
        <v>0</v>
      </c>
      <c r="CI145" s="413"/>
      <c r="CJ145" s="369">
        <f t="shared" si="561"/>
        <v>750000</v>
      </c>
      <c r="CK145" s="369">
        <f t="shared" si="562"/>
        <v>8250000</v>
      </c>
      <c r="CL145" s="414"/>
      <c r="CM145" s="413">
        <f t="shared" si="563"/>
        <v>7500000</v>
      </c>
      <c r="CN145" s="413">
        <f t="shared" si="563"/>
        <v>750000</v>
      </c>
      <c r="CO145" s="369">
        <f t="shared" si="563"/>
        <v>0</v>
      </c>
      <c r="CP145" s="369">
        <f t="shared" si="563"/>
        <v>0</v>
      </c>
      <c r="CQ145" s="369">
        <f t="shared" si="563"/>
        <v>0</v>
      </c>
      <c r="CR145" s="369">
        <f t="shared" si="564"/>
        <v>750000</v>
      </c>
      <c r="CS145" s="369">
        <f t="shared" si="565"/>
        <v>8250000</v>
      </c>
      <c r="CT145" s="173" t="s">
        <v>1187</v>
      </c>
      <c r="CU145" s="173" t="s">
        <v>2229</v>
      </c>
      <c r="CV145" s="450" t="s">
        <v>1198</v>
      </c>
      <c r="CW145" s="173" t="s">
        <v>2249</v>
      </c>
    </row>
    <row r="146" spans="1:101" ht="34.35" customHeight="1">
      <c r="A146" s="155">
        <f>SUBTOTAL(3,$C$11:C146)</f>
        <v>117</v>
      </c>
      <c r="B146" s="143" t="s">
        <v>680</v>
      </c>
      <c r="C146" s="144" t="s">
        <v>681</v>
      </c>
      <c r="D146" s="156" t="s">
        <v>101</v>
      </c>
      <c r="E146" s="157" t="str">
        <f t="shared" si="524"/>
        <v>B3</v>
      </c>
      <c r="F146" s="158">
        <v>42110</v>
      </c>
      <c r="G146" s="159">
        <v>4090000</v>
      </c>
      <c r="H146" s="159"/>
      <c r="I146" s="160">
        <f t="shared" si="525"/>
        <v>3410000</v>
      </c>
      <c r="J146" s="160">
        <f t="shared" si="526"/>
        <v>750000</v>
      </c>
      <c r="K146" s="161">
        <f t="shared" si="527"/>
        <v>4160000</v>
      </c>
      <c r="L146" s="161">
        <f t="shared" si="528"/>
        <v>8250000</v>
      </c>
      <c r="M146" s="162">
        <f t="shared" si="529"/>
        <v>1</v>
      </c>
      <c r="N146" s="163">
        <f t="shared" si="530"/>
        <v>3640000</v>
      </c>
      <c r="O146" s="163">
        <v>0</v>
      </c>
      <c r="P146" s="406">
        <v>3</v>
      </c>
      <c r="Q146" s="406">
        <v>11</v>
      </c>
      <c r="R146" s="406">
        <v>0</v>
      </c>
      <c r="S146" s="406">
        <v>0</v>
      </c>
      <c r="T146" s="406"/>
      <c r="U146" s="406"/>
      <c r="V146" s="406"/>
      <c r="W146" s="406"/>
      <c r="X146" s="389"/>
      <c r="Y146" s="406"/>
      <c r="Z146" s="406"/>
      <c r="AA146" s="406"/>
      <c r="AB146" s="406"/>
      <c r="AC146" s="406"/>
      <c r="AD146" s="406">
        <v>0</v>
      </c>
      <c r="AE146" s="164">
        <f t="shared" si="531"/>
        <v>0</v>
      </c>
      <c r="AF146" s="166">
        <f t="shared" si="532"/>
        <v>951923</v>
      </c>
      <c r="AG146" s="166">
        <f t="shared" si="533"/>
        <v>0</v>
      </c>
      <c r="AH146" s="166">
        <f t="shared" si="534"/>
        <v>0</v>
      </c>
      <c r="AI146" s="166">
        <f t="shared" si="535"/>
        <v>0</v>
      </c>
      <c r="AJ146" s="166">
        <f t="shared" si="536"/>
        <v>0</v>
      </c>
      <c r="AK146" s="166">
        <f t="shared" si="537"/>
        <v>0</v>
      </c>
      <c r="AL146" s="166">
        <f t="shared" si="538"/>
        <v>0</v>
      </c>
      <c r="AM146" s="166">
        <f t="shared" si="539"/>
        <v>0</v>
      </c>
      <c r="AN146" s="166">
        <f t="shared" si="540"/>
        <v>0</v>
      </c>
      <c r="AO146" s="167">
        <f t="shared" si="541"/>
        <v>0</v>
      </c>
      <c r="AP146" s="166">
        <v>0</v>
      </c>
      <c r="AQ146" s="166">
        <f t="shared" si="542"/>
        <v>951923</v>
      </c>
      <c r="AR146" s="166">
        <v>1018000</v>
      </c>
      <c r="AS146" s="167"/>
      <c r="AT146" s="166"/>
      <c r="AU146" s="166"/>
      <c r="AV146" s="166">
        <f t="shared" si="543"/>
        <v>1969923</v>
      </c>
      <c r="AW146" s="166">
        <f t="shared" si="544"/>
        <v>327200</v>
      </c>
      <c r="AX146" s="166">
        <f t="shared" si="545"/>
        <v>61350</v>
      </c>
      <c r="AY146" s="166">
        <f t="shared" si="546"/>
        <v>40900</v>
      </c>
      <c r="AZ146" s="166">
        <f t="shared" si="547"/>
        <v>429450</v>
      </c>
      <c r="BA146" s="166">
        <f t="shared" si="548"/>
        <v>20450</v>
      </c>
      <c r="BB146" s="166">
        <f t="shared" si="549"/>
        <v>110000</v>
      </c>
      <c r="BC146" s="166"/>
      <c r="BD146" s="166">
        <v>0</v>
      </c>
      <c r="BE146" s="166">
        <f t="shared" si="550"/>
        <v>559900</v>
      </c>
      <c r="BF146" s="166">
        <f t="shared" si="551"/>
        <v>1410023</v>
      </c>
      <c r="BG146" s="166">
        <f t="shared" si="552"/>
        <v>0</v>
      </c>
      <c r="BH146" s="166">
        <v>1</v>
      </c>
      <c r="BI146" s="369" t="s">
        <v>40</v>
      </c>
      <c r="BJ146" s="166">
        <f t="shared" si="553"/>
        <v>0</v>
      </c>
      <c r="BK146" s="166">
        <f t="shared" si="554"/>
        <v>1</v>
      </c>
      <c r="BL146" s="166">
        <v>0</v>
      </c>
      <c r="BM146" s="166">
        <f t="shared" si="555"/>
        <v>0</v>
      </c>
      <c r="BN146" s="166" t="str">
        <f t="shared" si="556"/>
        <v>Trừ tiền</v>
      </c>
      <c r="BO146" s="410"/>
      <c r="BP146" s="166"/>
      <c r="BQ146" s="144"/>
      <c r="BR146" s="144"/>
      <c r="BS146" s="161">
        <f t="shared" si="557"/>
        <v>951923</v>
      </c>
      <c r="BT146" s="159">
        <v>1</v>
      </c>
      <c r="BU146" s="166">
        <f t="shared" si="558"/>
        <v>4400000</v>
      </c>
      <c r="BV146" s="166">
        <v>11000000</v>
      </c>
      <c r="BW146" s="166">
        <f t="shared" si="559"/>
        <v>15400000</v>
      </c>
      <c r="BX146" s="166">
        <f t="shared" si="560"/>
        <v>-14877527</v>
      </c>
      <c r="BY146" s="166"/>
      <c r="BZ146" s="166"/>
      <c r="CA146" s="171"/>
      <c r="CB146" s="166"/>
      <c r="CC146" s="166"/>
      <c r="CD146" s="166"/>
      <c r="CE146" s="413">
        <v>7500000</v>
      </c>
      <c r="CF146" s="413">
        <f t="shared" si="566"/>
        <v>750000</v>
      </c>
      <c r="CG146" s="413">
        <v>0</v>
      </c>
      <c r="CH146" s="413">
        <v>0</v>
      </c>
      <c r="CI146" s="413"/>
      <c r="CJ146" s="369">
        <f t="shared" si="561"/>
        <v>750000</v>
      </c>
      <c r="CK146" s="369">
        <f t="shared" si="562"/>
        <v>8250000</v>
      </c>
      <c r="CL146" s="414"/>
      <c r="CM146" s="413">
        <f t="shared" si="563"/>
        <v>7500000</v>
      </c>
      <c r="CN146" s="413">
        <f t="shared" si="563"/>
        <v>750000</v>
      </c>
      <c r="CO146" s="369">
        <f t="shared" si="563"/>
        <v>0</v>
      </c>
      <c r="CP146" s="369">
        <f t="shared" si="563"/>
        <v>0</v>
      </c>
      <c r="CQ146" s="369">
        <f t="shared" si="563"/>
        <v>0</v>
      </c>
      <c r="CR146" s="369">
        <f t="shared" si="564"/>
        <v>750000</v>
      </c>
      <c r="CS146" s="369">
        <f t="shared" si="565"/>
        <v>8250000</v>
      </c>
      <c r="CT146" s="173" t="s">
        <v>1187</v>
      </c>
      <c r="CU146" s="173" t="s">
        <v>2229</v>
      </c>
      <c r="CV146" s="450" t="s">
        <v>1199</v>
      </c>
      <c r="CW146" s="173" t="s">
        <v>2249</v>
      </c>
    </row>
    <row r="147" spans="1:101" ht="34.35" customHeight="1">
      <c r="A147" s="155">
        <f>SUBTOTAL(3,$C$11:C147)</f>
        <v>118</v>
      </c>
      <c r="B147" s="246" t="s">
        <v>978</v>
      </c>
      <c r="C147" s="247" t="s">
        <v>979</v>
      </c>
      <c r="D147" s="156" t="s">
        <v>101</v>
      </c>
      <c r="E147" s="157" t="str">
        <f>IF(CL147&gt;=400000000,"A1",IF(CL147&gt;=300000000,"A2",IF(CL147&gt;=240000000,"A3",IF(CL147&gt;=180000000,"A4",IF(CL147&gt;=120000000,"A5",IF(CL147&gt;=80000000,"A6",IF(CL147&gt;=40000000,"A7",IF(CL147&gt;=25000000,"B1",IF(CL147&gt;=12000000,"B2","B3")))))))))</f>
        <v>B3</v>
      </c>
      <c r="F147" s="158">
        <v>42110</v>
      </c>
      <c r="G147" s="159">
        <v>4090000</v>
      </c>
      <c r="H147" s="159"/>
      <c r="I147" s="160">
        <f t="shared" si="525"/>
        <v>3410000</v>
      </c>
      <c r="J147" s="160">
        <f t="shared" si="526"/>
        <v>750000</v>
      </c>
      <c r="K147" s="161">
        <f t="shared" si="527"/>
        <v>4160000</v>
      </c>
      <c r="L147" s="161">
        <f t="shared" si="528"/>
        <v>8250000</v>
      </c>
      <c r="M147" s="162">
        <f t="shared" si="529"/>
        <v>1</v>
      </c>
      <c r="N147" s="163">
        <f t="shared" si="530"/>
        <v>3640000</v>
      </c>
      <c r="O147" s="163">
        <v>0</v>
      </c>
      <c r="P147" s="406">
        <v>1</v>
      </c>
      <c r="Q147" s="406">
        <v>12</v>
      </c>
      <c r="R147" s="406">
        <v>0</v>
      </c>
      <c r="S147" s="406">
        <v>0</v>
      </c>
      <c r="T147" s="406"/>
      <c r="U147" s="406"/>
      <c r="V147" s="406"/>
      <c r="W147" s="406"/>
      <c r="X147" s="389"/>
      <c r="Y147" s="406"/>
      <c r="Z147" s="406"/>
      <c r="AA147" s="406"/>
      <c r="AB147" s="406"/>
      <c r="AC147" s="406"/>
      <c r="AD147" s="406">
        <v>0</v>
      </c>
      <c r="AE147" s="164">
        <f t="shared" si="531"/>
        <v>0</v>
      </c>
      <c r="AF147" s="166">
        <f t="shared" si="532"/>
        <v>317308</v>
      </c>
      <c r="AG147" s="166">
        <f t="shared" si="533"/>
        <v>0</v>
      </c>
      <c r="AH147" s="166">
        <f t="shared" si="534"/>
        <v>0</v>
      </c>
      <c r="AI147" s="166">
        <f t="shared" si="535"/>
        <v>0</v>
      </c>
      <c r="AJ147" s="166">
        <f t="shared" si="536"/>
        <v>0</v>
      </c>
      <c r="AK147" s="166">
        <f t="shared" si="537"/>
        <v>0</v>
      </c>
      <c r="AL147" s="166">
        <f t="shared" si="538"/>
        <v>0</v>
      </c>
      <c r="AM147" s="166">
        <f t="shared" si="539"/>
        <v>0</v>
      </c>
      <c r="AN147" s="166">
        <f t="shared" si="540"/>
        <v>0</v>
      </c>
      <c r="AO147" s="167">
        <f t="shared" si="541"/>
        <v>0</v>
      </c>
      <c r="AP147" s="166">
        <v>0</v>
      </c>
      <c r="AQ147" s="166">
        <f t="shared" si="542"/>
        <v>317308</v>
      </c>
      <c r="AR147" s="166">
        <v>1037000</v>
      </c>
      <c r="AS147" s="167"/>
      <c r="AT147" s="166"/>
      <c r="AU147" s="166"/>
      <c r="AV147" s="166">
        <f t="shared" si="543"/>
        <v>1354308</v>
      </c>
      <c r="AW147" s="166">
        <f t="shared" si="544"/>
        <v>327200</v>
      </c>
      <c r="AX147" s="166">
        <f t="shared" si="545"/>
        <v>61350</v>
      </c>
      <c r="AY147" s="166">
        <f t="shared" si="546"/>
        <v>40900</v>
      </c>
      <c r="AZ147" s="166">
        <f t="shared" si="547"/>
        <v>429450</v>
      </c>
      <c r="BA147" s="166">
        <f t="shared" si="548"/>
        <v>20450</v>
      </c>
      <c r="BB147" s="166">
        <f t="shared" si="549"/>
        <v>110000</v>
      </c>
      <c r="BC147" s="166"/>
      <c r="BD147" s="166">
        <v>0</v>
      </c>
      <c r="BE147" s="166">
        <f t="shared" si="550"/>
        <v>559900</v>
      </c>
      <c r="BF147" s="166">
        <f t="shared" si="551"/>
        <v>794408</v>
      </c>
      <c r="BG147" s="166">
        <f t="shared" si="552"/>
        <v>0</v>
      </c>
      <c r="BH147" s="166">
        <v>1</v>
      </c>
      <c r="BI147" s="369" t="s">
        <v>40</v>
      </c>
      <c r="BJ147" s="166">
        <f t="shared" si="553"/>
        <v>0</v>
      </c>
      <c r="BK147" s="166">
        <f t="shared" si="554"/>
        <v>1</v>
      </c>
      <c r="BL147" s="166">
        <v>0</v>
      </c>
      <c r="BM147" s="166">
        <f t="shared" si="555"/>
        <v>0</v>
      </c>
      <c r="BN147" s="166" t="str">
        <f t="shared" si="556"/>
        <v>Trừ tiền</v>
      </c>
      <c r="BO147" s="410"/>
      <c r="BP147" s="166"/>
      <c r="BQ147" s="144"/>
      <c r="BR147" s="144"/>
      <c r="BS147" s="161">
        <f t="shared" si="557"/>
        <v>317308</v>
      </c>
      <c r="BT147" s="159">
        <v>0</v>
      </c>
      <c r="BU147" s="166">
        <f t="shared" si="558"/>
        <v>0</v>
      </c>
      <c r="BV147" s="166">
        <v>11000000</v>
      </c>
      <c r="BW147" s="166">
        <f t="shared" si="559"/>
        <v>11000000</v>
      </c>
      <c r="BX147" s="166">
        <f t="shared" si="560"/>
        <v>-11112142</v>
      </c>
      <c r="BY147" s="166"/>
      <c r="BZ147" s="166"/>
      <c r="CA147" s="171"/>
      <c r="CB147" s="166"/>
      <c r="CC147" s="166"/>
      <c r="CD147" s="166"/>
      <c r="CE147" s="413">
        <v>7500000</v>
      </c>
      <c r="CF147" s="413">
        <f>CE147*10%</f>
        <v>750000</v>
      </c>
      <c r="CG147" s="413">
        <v>0</v>
      </c>
      <c r="CH147" s="413">
        <v>0</v>
      </c>
      <c r="CI147" s="413"/>
      <c r="CJ147" s="369">
        <f>SUM(CF147:CI147)</f>
        <v>750000</v>
      </c>
      <c r="CK147" s="369">
        <f>CE147+CJ147</f>
        <v>8250000</v>
      </c>
      <c r="CL147" s="414"/>
      <c r="CM147" s="413">
        <f t="shared" si="563"/>
        <v>7500000</v>
      </c>
      <c r="CN147" s="413">
        <f t="shared" si="563"/>
        <v>750000</v>
      </c>
      <c r="CO147" s="369">
        <f t="shared" si="563"/>
        <v>0</v>
      </c>
      <c r="CP147" s="369">
        <f t="shared" si="563"/>
        <v>0</v>
      </c>
      <c r="CQ147" s="369">
        <f t="shared" si="563"/>
        <v>0</v>
      </c>
      <c r="CR147" s="369">
        <f>SUM(CN147:CQ147)</f>
        <v>750000</v>
      </c>
      <c r="CS147" s="369">
        <f>CM147+CR147</f>
        <v>8250000</v>
      </c>
      <c r="CT147" s="173" t="s">
        <v>1187</v>
      </c>
      <c r="CU147" s="173" t="s">
        <v>2229</v>
      </c>
      <c r="CV147" s="450" t="s">
        <v>1310</v>
      </c>
      <c r="CW147" s="173" t="s">
        <v>2249</v>
      </c>
    </row>
    <row r="148" spans="1:101" ht="34.35" customHeight="1">
      <c r="A148" s="155">
        <f>SUBTOTAL(3,$C$11:C148)</f>
        <v>119</v>
      </c>
      <c r="B148" s="246" t="s">
        <v>984</v>
      </c>
      <c r="C148" s="247" t="s">
        <v>985</v>
      </c>
      <c r="D148" s="156" t="s">
        <v>101</v>
      </c>
      <c r="E148" s="157" t="str">
        <f>IF(CL148&gt;=400000000,"A1",IF(CL148&gt;=300000000,"A2",IF(CL148&gt;=240000000,"A3",IF(CL148&gt;=180000000,"A4",IF(CL148&gt;=120000000,"A5",IF(CL148&gt;=80000000,"A6",IF(CL148&gt;=40000000,"A7",IF(CL148&gt;=25000000,"B1",IF(CL148&gt;=12000000,"B2","B3")))))))))</f>
        <v>B3</v>
      </c>
      <c r="F148" s="158">
        <v>42110</v>
      </c>
      <c r="G148" s="159">
        <v>4090000</v>
      </c>
      <c r="H148" s="159"/>
      <c r="I148" s="160">
        <f t="shared" si="525"/>
        <v>3410000</v>
      </c>
      <c r="J148" s="160">
        <f t="shared" si="526"/>
        <v>375000</v>
      </c>
      <c r="K148" s="161">
        <f t="shared" si="527"/>
        <v>3785000</v>
      </c>
      <c r="L148" s="161">
        <f t="shared" si="528"/>
        <v>7875000</v>
      </c>
      <c r="M148" s="162">
        <f t="shared" si="529"/>
        <v>1</v>
      </c>
      <c r="N148" s="163">
        <f t="shared" si="530"/>
        <v>3640000</v>
      </c>
      <c r="O148" s="163">
        <v>0</v>
      </c>
      <c r="P148" s="406">
        <v>0</v>
      </c>
      <c r="Q148" s="406">
        <v>14</v>
      </c>
      <c r="R148" s="406">
        <v>0</v>
      </c>
      <c r="S148" s="406">
        <v>0</v>
      </c>
      <c r="T148" s="406"/>
      <c r="U148" s="406"/>
      <c r="V148" s="406"/>
      <c r="W148" s="406"/>
      <c r="X148" s="389"/>
      <c r="Y148" s="406"/>
      <c r="Z148" s="406"/>
      <c r="AA148" s="406"/>
      <c r="AB148" s="406"/>
      <c r="AC148" s="406"/>
      <c r="AD148" s="406">
        <v>0</v>
      </c>
      <c r="AE148" s="164">
        <f t="shared" si="531"/>
        <v>0</v>
      </c>
      <c r="AF148" s="166">
        <f t="shared" si="532"/>
        <v>0</v>
      </c>
      <c r="AG148" s="166">
        <f t="shared" si="533"/>
        <v>0</v>
      </c>
      <c r="AH148" s="166">
        <f t="shared" si="534"/>
        <v>0</v>
      </c>
      <c r="AI148" s="166">
        <f t="shared" si="535"/>
        <v>0</v>
      </c>
      <c r="AJ148" s="166">
        <f t="shared" si="536"/>
        <v>0</v>
      </c>
      <c r="AK148" s="166">
        <f t="shared" si="537"/>
        <v>0</v>
      </c>
      <c r="AL148" s="166">
        <f t="shared" si="538"/>
        <v>0</v>
      </c>
      <c r="AM148" s="166">
        <f t="shared" si="539"/>
        <v>0</v>
      </c>
      <c r="AN148" s="166">
        <f t="shared" si="540"/>
        <v>0</v>
      </c>
      <c r="AO148" s="167">
        <f t="shared" si="541"/>
        <v>0</v>
      </c>
      <c r="AP148" s="166">
        <v>0</v>
      </c>
      <c r="AQ148" s="166">
        <f t="shared" si="542"/>
        <v>0</v>
      </c>
      <c r="AR148" s="166">
        <v>1497000</v>
      </c>
      <c r="AS148" s="167"/>
      <c r="AT148" s="166"/>
      <c r="AU148" s="166"/>
      <c r="AV148" s="166">
        <f t="shared" si="543"/>
        <v>1497000</v>
      </c>
      <c r="AW148" s="166">
        <f t="shared" si="544"/>
        <v>327200</v>
      </c>
      <c r="AX148" s="166">
        <f t="shared" si="545"/>
        <v>61350</v>
      </c>
      <c r="AY148" s="166">
        <f t="shared" si="546"/>
        <v>40900</v>
      </c>
      <c r="AZ148" s="166">
        <f t="shared" si="547"/>
        <v>429450</v>
      </c>
      <c r="BA148" s="166">
        <f t="shared" si="548"/>
        <v>20450</v>
      </c>
      <c r="BB148" s="166">
        <f t="shared" si="549"/>
        <v>110000</v>
      </c>
      <c r="BC148" s="166"/>
      <c r="BD148" s="166">
        <v>0</v>
      </c>
      <c r="BE148" s="166">
        <f t="shared" si="550"/>
        <v>559900</v>
      </c>
      <c r="BF148" s="166">
        <f t="shared" si="551"/>
        <v>937100</v>
      </c>
      <c r="BG148" s="166">
        <f t="shared" si="552"/>
        <v>0</v>
      </c>
      <c r="BH148" s="166">
        <v>1</v>
      </c>
      <c r="BI148" s="369" t="s">
        <v>40</v>
      </c>
      <c r="BJ148" s="166">
        <f t="shared" si="553"/>
        <v>0</v>
      </c>
      <c r="BK148" s="166">
        <f t="shared" si="554"/>
        <v>1</v>
      </c>
      <c r="BL148" s="166">
        <v>0</v>
      </c>
      <c r="BM148" s="166">
        <f t="shared" si="555"/>
        <v>0</v>
      </c>
      <c r="BN148" s="166" t="str">
        <f t="shared" si="556"/>
        <v>Trừ tiền</v>
      </c>
      <c r="BO148" s="410"/>
      <c r="BP148" s="166"/>
      <c r="BQ148" s="144"/>
      <c r="BR148" s="144"/>
      <c r="BS148" s="161">
        <f t="shared" si="557"/>
        <v>0</v>
      </c>
      <c r="BT148" s="159">
        <v>0</v>
      </c>
      <c r="BU148" s="166">
        <f t="shared" si="558"/>
        <v>0</v>
      </c>
      <c r="BV148" s="166">
        <v>11000000</v>
      </c>
      <c r="BW148" s="166">
        <f t="shared" si="559"/>
        <v>11000000</v>
      </c>
      <c r="BX148" s="166">
        <f t="shared" si="560"/>
        <v>-11429450</v>
      </c>
      <c r="BY148" s="166"/>
      <c r="BZ148" s="166"/>
      <c r="CA148" s="171"/>
      <c r="CB148" s="166"/>
      <c r="CC148" s="166"/>
      <c r="CD148" s="166"/>
      <c r="CE148" s="413">
        <v>7500000</v>
      </c>
      <c r="CF148" s="413">
        <f>CE148*5%</f>
        <v>375000</v>
      </c>
      <c r="CG148" s="413">
        <v>0</v>
      </c>
      <c r="CH148" s="413">
        <v>0</v>
      </c>
      <c r="CI148" s="413"/>
      <c r="CJ148" s="369">
        <f>SUM(CF148:CI148)</f>
        <v>375000</v>
      </c>
      <c r="CK148" s="369">
        <f>CE148+CJ148</f>
        <v>7875000</v>
      </c>
      <c r="CL148" s="414"/>
      <c r="CM148" s="413">
        <f t="shared" si="563"/>
        <v>7500000</v>
      </c>
      <c r="CN148" s="413">
        <f t="shared" si="563"/>
        <v>375000</v>
      </c>
      <c r="CO148" s="369">
        <f t="shared" si="563"/>
        <v>0</v>
      </c>
      <c r="CP148" s="369">
        <f t="shared" si="563"/>
        <v>0</v>
      </c>
      <c r="CQ148" s="369">
        <f t="shared" si="563"/>
        <v>0</v>
      </c>
      <c r="CR148" s="369">
        <f>SUM(CN148:CQ148)</f>
        <v>375000</v>
      </c>
      <c r="CS148" s="369">
        <f>CM148+CR148</f>
        <v>7875000</v>
      </c>
      <c r="CT148" s="173" t="s">
        <v>1187</v>
      </c>
      <c r="CU148" s="173" t="s">
        <v>2229</v>
      </c>
      <c r="CV148" s="450" t="s">
        <v>1314</v>
      </c>
      <c r="CW148" s="173" t="s">
        <v>2249</v>
      </c>
    </row>
    <row r="149" spans="1:101" ht="34.35" customHeight="1">
      <c r="A149" s="155">
        <f>SUBTOTAL(3,$C$11:C149)</f>
        <v>120</v>
      </c>
      <c r="B149" s="143" t="s">
        <v>686</v>
      </c>
      <c r="C149" s="144" t="s">
        <v>687</v>
      </c>
      <c r="D149" s="156" t="s">
        <v>101</v>
      </c>
      <c r="E149" s="157" t="str">
        <f t="shared" si="524"/>
        <v>B3</v>
      </c>
      <c r="F149" s="158">
        <v>42110</v>
      </c>
      <c r="G149" s="159">
        <v>4090000</v>
      </c>
      <c r="H149" s="159"/>
      <c r="I149" s="160">
        <f t="shared" si="525"/>
        <v>3410000</v>
      </c>
      <c r="J149" s="160">
        <f t="shared" si="526"/>
        <v>750000</v>
      </c>
      <c r="K149" s="161">
        <f t="shared" si="527"/>
        <v>4160000</v>
      </c>
      <c r="L149" s="161">
        <f t="shared" si="528"/>
        <v>8250000</v>
      </c>
      <c r="M149" s="162">
        <f t="shared" si="529"/>
        <v>1</v>
      </c>
      <c r="N149" s="163">
        <f t="shared" si="530"/>
        <v>3640000</v>
      </c>
      <c r="O149" s="163">
        <v>0</v>
      </c>
      <c r="P149" s="406">
        <v>0</v>
      </c>
      <c r="Q149" s="406">
        <v>13</v>
      </c>
      <c r="R149" s="406">
        <v>0</v>
      </c>
      <c r="S149" s="406">
        <v>0</v>
      </c>
      <c r="T149" s="406"/>
      <c r="U149" s="406"/>
      <c r="V149" s="406"/>
      <c r="W149" s="406"/>
      <c r="X149" s="389"/>
      <c r="Y149" s="406"/>
      <c r="Z149" s="406"/>
      <c r="AA149" s="406"/>
      <c r="AB149" s="406"/>
      <c r="AC149" s="406"/>
      <c r="AD149" s="406">
        <v>0</v>
      </c>
      <c r="AE149" s="164">
        <f t="shared" si="531"/>
        <v>0</v>
      </c>
      <c r="AF149" s="166">
        <f t="shared" si="532"/>
        <v>0</v>
      </c>
      <c r="AG149" s="166">
        <f t="shared" si="533"/>
        <v>0</v>
      </c>
      <c r="AH149" s="166">
        <f t="shared" si="534"/>
        <v>0</v>
      </c>
      <c r="AI149" s="166">
        <f t="shared" si="535"/>
        <v>0</v>
      </c>
      <c r="AJ149" s="166">
        <f t="shared" si="536"/>
        <v>0</v>
      </c>
      <c r="AK149" s="166">
        <f t="shared" si="537"/>
        <v>0</v>
      </c>
      <c r="AL149" s="166">
        <f t="shared" si="538"/>
        <v>0</v>
      </c>
      <c r="AM149" s="166">
        <f t="shared" si="539"/>
        <v>0</v>
      </c>
      <c r="AN149" s="166">
        <f t="shared" si="540"/>
        <v>0</v>
      </c>
      <c r="AO149" s="167">
        <f t="shared" si="541"/>
        <v>0</v>
      </c>
      <c r="AP149" s="166">
        <v>0</v>
      </c>
      <c r="AQ149" s="166">
        <f t="shared" si="542"/>
        <v>0</v>
      </c>
      <c r="AR149" s="166">
        <v>1046000</v>
      </c>
      <c r="AS149" s="167"/>
      <c r="AT149" s="166"/>
      <c r="AU149" s="166"/>
      <c r="AV149" s="166">
        <f t="shared" si="543"/>
        <v>1046000</v>
      </c>
      <c r="AW149" s="166">
        <f t="shared" si="544"/>
        <v>327200</v>
      </c>
      <c r="AX149" s="166">
        <f t="shared" si="545"/>
        <v>61350</v>
      </c>
      <c r="AY149" s="166">
        <f t="shared" si="546"/>
        <v>40900</v>
      </c>
      <c r="AZ149" s="166">
        <f t="shared" si="547"/>
        <v>429450</v>
      </c>
      <c r="BA149" s="166">
        <f t="shared" si="548"/>
        <v>20450</v>
      </c>
      <c r="BB149" s="166">
        <f t="shared" si="549"/>
        <v>110000</v>
      </c>
      <c r="BC149" s="166"/>
      <c r="BD149" s="166">
        <v>0</v>
      </c>
      <c r="BE149" s="166">
        <f t="shared" si="550"/>
        <v>559900</v>
      </c>
      <c r="BF149" s="166">
        <f t="shared" si="551"/>
        <v>486100</v>
      </c>
      <c r="BG149" s="166">
        <f t="shared" si="552"/>
        <v>0</v>
      </c>
      <c r="BH149" s="166">
        <v>1</v>
      </c>
      <c r="BI149" s="369" t="s">
        <v>40</v>
      </c>
      <c r="BJ149" s="166">
        <f t="shared" si="553"/>
        <v>0</v>
      </c>
      <c r="BK149" s="166">
        <f t="shared" si="554"/>
        <v>1</v>
      </c>
      <c r="BL149" s="166">
        <v>0</v>
      </c>
      <c r="BM149" s="166">
        <f t="shared" si="555"/>
        <v>0</v>
      </c>
      <c r="BN149" s="166" t="str">
        <f t="shared" si="556"/>
        <v>Trừ tiền</v>
      </c>
      <c r="BO149" s="410"/>
      <c r="BP149" s="166"/>
      <c r="BQ149" s="144"/>
      <c r="BR149" s="144"/>
      <c r="BS149" s="161">
        <f t="shared" si="557"/>
        <v>0</v>
      </c>
      <c r="BT149" s="159">
        <v>0</v>
      </c>
      <c r="BU149" s="166">
        <f t="shared" si="558"/>
        <v>0</v>
      </c>
      <c r="BV149" s="166">
        <v>11000000</v>
      </c>
      <c r="BW149" s="166">
        <f t="shared" si="559"/>
        <v>11000000</v>
      </c>
      <c r="BX149" s="166">
        <f t="shared" si="560"/>
        <v>-11429450</v>
      </c>
      <c r="BY149" s="166"/>
      <c r="BZ149" s="166"/>
      <c r="CA149" s="171"/>
      <c r="CB149" s="166"/>
      <c r="CC149" s="166"/>
      <c r="CD149" s="166"/>
      <c r="CE149" s="413">
        <v>7500000</v>
      </c>
      <c r="CF149" s="413">
        <f>CE149*10%</f>
        <v>750000</v>
      </c>
      <c r="CG149" s="413">
        <v>0</v>
      </c>
      <c r="CH149" s="413">
        <v>0</v>
      </c>
      <c r="CI149" s="413"/>
      <c r="CJ149" s="369">
        <f t="shared" si="561"/>
        <v>750000</v>
      </c>
      <c r="CK149" s="369">
        <f t="shared" si="562"/>
        <v>8250000</v>
      </c>
      <c r="CL149" s="414"/>
      <c r="CM149" s="413">
        <f t="shared" si="563"/>
        <v>7500000</v>
      </c>
      <c r="CN149" s="413">
        <f t="shared" si="563"/>
        <v>750000</v>
      </c>
      <c r="CO149" s="369">
        <f t="shared" si="563"/>
        <v>0</v>
      </c>
      <c r="CP149" s="369">
        <f t="shared" si="563"/>
        <v>0</v>
      </c>
      <c r="CQ149" s="369">
        <f t="shared" si="563"/>
        <v>0</v>
      </c>
      <c r="CR149" s="369">
        <f t="shared" si="564"/>
        <v>750000</v>
      </c>
      <c r="CS149" s="369">
        <f t="shared" si="565"/>
        <v>8250000</v>
      </c>
      <c r="CT149" s="173" t="s">
        <v>1187</v>
      </c>
      <c r="CU149" s="173" t="s">
        <v>2229</v>
      </c>
      <c r="CV149" s="450" t="s">
        <v>1201</v>
      </c>
      <c r="CW149" s="173" t="s">
        <v>2249</v>
      </c>
    </row>
    <row r="150" spans="1:101" ht="34.35" customHeight="1">
      <c r="A150" s="155">
        <f>SUBTOTAL(3,$C$11:C150)</f>
        <v>121</v>
      </c>
      <c r="B150" s="143" t="s">
        <v>688</v>
      </c>
      <c r="C150" s="144" t="s">
        <v>689</v>
      </c>
      <c r="D150" s="156" t="s">
        <v>101</v>
      </c>
      <c r="E150" s="157" t="str">
        <f t="shared" si="524"/>
        <v>B3</v>
      </c>
      <c r="F150" s="158">
        <v>42110</v>
      </c>
      <c r="G150" s="159">
        <v>4300000</v>
      </c>
      <c r="H150" s="159"/>
      <c r="I150" s="160">
        <f t="shared" si="525"/>
        <v>4200000</v>
      </c>
      <c r="J150" s="160">
        <f t="shared" si="526"/>
        <v>850000</v>
      </c>
      <c r="K150" s="161">
        <f t="shared" si="527"/>
        <v>5050000</v>
      </c>
      <c r="L150" s="161">
        <f t="shared" si="528"/>
        <v>9350000</v>
      </c>
      <c r="M150" s="162">
        <f t="shared" si="529"/>
        <v>1</v>
      </c>
      <c r="N150" s="163">
        <f t="shared" si="530"/>
        <v>3640000</v>
      </c>
      <c r="O150" s="163">
        <v>0</v>
      </c>
      <c r="P150" s="406">
        <v>1</v>
      </c>
      <c r="Q150" s="406">
        <v>13</v>
      </c>
      <c r="R150" s="406">
        <v>0</v>
      </c>
      <c r="S150" s="406">
        <v>0</v>
      </c>
      <c r="T150" s="406"/>
      <c r="U150" s="406"/>
      <c r="V150" s="406"/>
      <c r="W150" s="406"/>
      <c r="X150" s="389"/>
      <c r="Y150" s="406"/>
      <c r="Z150" s="406"/>
      <c r="AA150" s="406"/>
      <c r="AB150" s="406"/>
      <c r="AC150" s="406"/>
      <c r="AD150" s="406">
        <v>0</v>
      </c>
      <c r="AE150" s="164">
        <f t="shared" si="531"/>
        <v>0</v>
      </c>
      <c r="AF150" s="166">
        <f t="shared" si="532"/>
        <v>359615</v>
      </c>
      <c r="AG150" s="166">
        <f t="shared" si="533"/>
        <v>0</v>
      </c>
      <c r="AH150" s="166">
        <f t="shared" si="534"/>
        <v>0</v>
      </c>
      <c r="AI150" s="166">
        <f t="shared" si="535"/>
        <v>0</v>
      </c>
      <c r="AJ150" s="166">
        <f t="shared" si="536"/>
        <v>0</v>
      </c>
      <c r="AK150" s="166">
        <f t="shared" si="537"/>
        <v>0</v>
      </c>
      <c r="AL150" s="166">
        <f t="shared" si="538"/>
        <v>0</v>
      </c>
      <c r="AM150" s="166">
        <f t="shared" si="539"/>
        <v>0</v>
      </c>
      <c r="AN150" s="166">
        <f t="shared" si="540"/>
        <v>0</v>
      </c>
      <c r="AO150" s="167">
        <f t="shared" si="541"/>
        <v>0</v>
      </c>
      <c r="AP150" s="166">
        <v>0</v>
      </c>
      <c r="AQ150" s="166">
        <f t="shared" si="542"/>
        <v>359615</v>
      </c>
      <c r="AR150" s="166">
        <v>623000</v>
      </c>
      <c r="AS150" s="167"/>
      <c r="AT150" s="166"/>
      <c r="AU150" s="166"/>
      <c r="AV150" s="166">
        <f t="shared" si="543"/>
        <v>982615</v>
      </c>
      <c r="AW150" s="166">
        <f t="shared" si="544"/>
        <v>344000</v>
      </c>
      <c r="AX150" s="166">
        <f t="shared" si="545"/>
        <v>64500</v>
      </c>
      <c r="AY150" s="166">
        <f t="shared" si="546"/>
        <v>43000</v>
      </c>
      <c r="AZ150" s="166">
        <f t="shared" si="547"/>
        <v>451500</v>
      </c>
      <c r="BA150" s="166">
        <f t="shared" si="548"/>
        <v>21500</v>
      </c>
      <c r="BB150" s="166">
        <f t="shared" si="549"/>
        <v>110000</v>
      </c>
      <c r="BC150" s="166"/>
      <c r="BD150" s="166">
        <v>0</v>
      </c>
      <c r="BE150" s="166">
        <f t="shared" si="550"/>
        <v>583000</v>
      </c>
      <c r="BF150" s="166">
        <f t="shared" si="551"/>
        <v>399615</v>
      </c>
      <c r="BG150" s="166">
        <f t="shared" si="552"/>
        <v>0</v>
      </c>
      <c r="BH150" s="166">
        <v>1</v>
      </c>
      <c r="BI150" s="369" t="s">
        <v>40</v>
      </c>
      <c r="BJ150" s="166">
        <f t="shared" si="553"/>
        <v>0</v>
      </c>
      <c r="BK150" s="166">
        <f t="shared" si="554"/>
        <v>1</v>
      </c>
      <c r="BL150" s="166">
        <v>0</v>
      </c>
      <c r="BM150" s="166">
        <f t="shared" si="555"/>
        <v>0</v>
      </c>
      <c r="BN150" s="166" t="str">
        <f t="shared" si="556"/>
        <v>Trừ tiền</v>
      </c>
      <c r="BO150" s="410"/>
      <c r="BP150" s="166"/>
      <c r="BQ150" s="144"/>
      <c r="BR150" s="144"/>
      <c r="BS150" s="161">
        <f t="shared" si="557"/>
        <v>359615</v>
      </c>
      <c r="BT150" s="159">
        <v>3</v>
      </c>
      <c r="BU150" s="166">
        <f t="shared" si="558"/>
        <v>13200000</v>
      </c>
      <c r="BV150" s="166">
        <v>11000000</v>
      </c>
      <c r="BW150" s="166">
        <f t="shared" si="559"/>
        <v>24200000</v>
      </c>
      <c r="BX150" s="166">
        <f t="shared" si="560"/>
        <v>-24291885</v>
      </c>
      <c r="BY150" s="166"/>
      <c r="BZ150" s="166"/>
      <c r="CA150" s="171"/>
      <c r="CB150" s="166"/>
      <c r="CC150" s="166"/>
      <c r="CD150" s="166"/>
      <c r="CE150" s="413">
        <v>8500000</v>
      </c>
      <c r="CF150" s="413">
        <f>CE150*10%</f>
        <v>850000</v>
      </c>
      <c r="CG150" s="413">
        <v>0</v>
      </c>
      <c r="CH150" s="413">
        <v>0</v>
      </c>
      <c r="CI150" s="413"/>
      <c r="CJ150" s="369">
        <f t="shared" si="561"/>
        <v>850000</v>
      </c>
      <c r="CK150" s="369">
        <f t="shared" si="562"/>
        <v>9350000</v>
      </c>
      <c r="CL150" s="414"/>
      <c r="CM150" s="413">
        <f t="shared" si="563"/>
        <v>8500000</v>
      </c>
      <c r="CN150" s="413">
        <f t="shared" si="563"/>
        <v>850000</v>
      </c>
      <c r="CO150" s="369">
        <f t="shared" si="563"/>
        <v>0</v>
      </c>
      <c r="CP150" s="369">
        <f t="shared" si="563"/>
        <v>0</v>
      </c>
      <c r="CQ150" s="369">
        <f t="shared" si="563"/>
        <v>0</v>
      </c>
      <c r="CR150" s="369">
        <f t="shared" si="564"/>
        <v>850000</v>
      </c>
      <c r="CS150" s="369">
        <f t="shared" si="565"/>
        <v>9350000</v>
      </c>
      <c r="CT150" s="173" t="s">
        <v>1187</v>
      </c>
      <c r="CU150" s="173" t="s">
        <v>2229</v>
      </c>
      <c r="CV150" s="450" t="s">
        <v>1202</v>
      </c>
      <c r="CW150" s="173" t="s">
        <v>2249</v>
      </c>
    </row>
    <row r="151" spans="1:101" ht="34.35" customHeight="1">
      <c r="A151" s="155">
        <f>SUBTOTAL(3,$C$11:C151)</f>
        <v>122</v>
      </c>
      <c r="B151" s="143" t="s">
        <v>690</v>
      </c>
      <c r="C151" s="144" t="s">
        <v>691</v>
      </c>
      <c r="D151" s="156" t="s">
        <v>101</v>
      </c>
      <c r="E151" s="157" t="str">
        <f t="shared" si="524"/>
        <v>B3</v>
      </c>
      <c r="F151" s="158">
        <v>42128</v>
      </c>
      <c r="G151" s="159">
        <v>4090000</v>
      </c>
      <c r="H151" s="159"/>
      <c r="I151" s="160">
        <f t="shared" si="525"/>
        <v>3410000</v>
      </c>
      <c r="J151" s="160">
        <f t="shared" si="526"/>
        <v>375000</v>
      </c>
      <c r="K151" s="161">
        <f t="shared" si="527"/>
        <v>3785000</v>
      </c>
      <c r="L151" s="161">
        <f t="shared" si="528"/>
        <v>7875000</v>
      </c>
      <c r="M151" s="162">
        <f t="shared" si="529"/>
        <v>1</v>
      </c>
      <c r="N151" s="163">
        <f t="shared" si="530"/>
        <v>3640000</v>
      </c>
      <c r="O151" s="163">
        <v>0</v>
      </c>
      <c r="P151" s="406">
        <v>2</v>
      </c>
      <c r="Q151" s="406">
        <v>11</v>
      </c>
      <c r="R151" s="406">
        <v>0</v>
      </c>
      <c r="S151" s="406">
        <v>0</v>
      </c>
      <c r="T151" s="406"/>
      <c r="U151" s="406"/>
      <c r="V151" s="406"/>
      <c r="W151" s="406"/>
      <c r="X151" s="389"/>
      <c r="Y151" s="406"/>
      <c r="Z151" s="406"/>
      <c r="AA151" s="406"/>
      <c r="AB151" s="406"/>
      <c r="AC151" s="406"/>
      <c r="AD151" s="406">
        <v>0</v>
      </c>
      <c r="AE151" s="164">
        <f t="shared" si="531"/>
        <v>0</v>
      </c>
      <c r="AF151" s="166">
        <f t="shared" si="532"/>
        <v>605769</v>
      </c>
      <c r="AG151" s="166">
        <f t="shared" si="533"/>
        <v>0</v>
      </c>
      <c r="AH151" s="166">
        <f t="shared" si="534"/>
        <v>0</v>
      </c>
      <c r="AI151" s="166">
        <f t="shared" si="535"/>
        <v>0</v>
      </c>
      <c r="AJ151" s="166">
        <f t="shared" si="536"/>
        <v>0</v>
      </c>
      <c r="AK151" s="166">
        <f t="shared" si="537"/>
        <v>0</v>
      </c>
      <c r="AL151" s="166">
        <f t="shared" si="538"/>
        <v>0</v>
      </c>
      <c r="AM151" s="166">
        <f t="shared" si="539"/>
        <v>0</v>
      </c>
      <c r="AN151" s="166">
        <f t="shared" si="540"/>
        <v>0</v>
      </c>
      <c r="AO151" s="167">
        <f t="shared" si="541"/>
        <v>0</v>
      </c>
      <c r="AP151" s="166">
        <v>0</v>
      </c>
      <c r="AQ151" s="166">
        <f t="shared" si="542"/>
        <v>605769</v>
      </c>
      <c r="AR151" s="166">
        <v>870000</v>
      </c>
      <c r="AS151" s="167"/>
      <c r="AT151" s="166"/>
      <c r="AU151" s="166"/>
      <c r="AV151" s="166">
        <f t="shared" si="543"/>
        <v>1475769</v>
      </c>
      <c r="AW151" s="166">
        <f t="shared" si="544"/>
        <v>327200</v>
      </c>
      <c r="AX151" s="166">
        <f t="shared" si="545"/>
        <v>61350</v>
      </c>
      <c r="AY151" s="166">
        <f t="shared" si="546"/>
        <v>40900</v>
      </c>
      <c r="AZ151" s="166">
        <f t="shared" si="547"/>
        <v>429450</v>
      </c>
      <c r="BA151" s="166">
        <f t="shared" si="548"/>
        <v>20450</v>
      </c>
      <c r="BB151" s="166">
        <f t="shared" si="549"/>
        <v>110000</v>
      </c>
      <c r="BC151" s="166"/>
      <c r="BD151" s="166">
        <v>0</v>
      </c>
      <c r="BE151" s="166">
        <f t="shared" si="550"/>
        <v>559900</v>
      </c>
      <c r="BF151" s="166">
        <f t="shared" si="551"/>
        <v>915869</v>
      </c>
      <c r="BG151" s="166">
        <f t="shared" si="552"/>
        <v>0</v>
      </c>
      <c r="BH151" s="166">
        <v>1</v>
      </c>
      <c r="BI151" s="369" t="s">
        <v>40</v>
      </c>
      <c r="BJ151" s="166">
        <f t="shared" si="553"/>
        <v>0</v>
      </c>
      <c r="BK151" s="166">
        <f t="shared" si="554"/>
        <v>1</v>
      </c>
      <c r="BL151" s="166">
        <v>0</v>
      </c>
      <c r="BM151" s="166">
        <f t="shared" si="555"/>
        <v>0</v>
      </c>
      <c r="BN151" s="166" t="str">
        <f t="shared" si="556"/>
        <v>Trừ tiền</v>
      </c>
      <c r="BO151" s="410"/>
      <c r="BP151" s="166"/>
      <c r="BQ151" s="144"/>
      <c r="BR151" s="144"/>
      <c r="BS151" s="161">
        <f t="shared" si="557"/>
        <v>605769</v>
      </c>
      <c r="BT151" s="159">
        <v>1</v>
      </c>
      <c r="BU151" s="166">
        <f t="shared" si="558"/>
        <v>4400000</v>
      </c>
      <c r="BV151" s="166">
        <v>11000000</v>
      </c>
      <c r="BW151" s="166">
        <f t="shared" si="559"/>
        <v>15400000</v>
      </c>
      <c r="BX151" s="166">
        <f t="shared" si="560"/>
        <v>-15223681</v>
      </c>
      <c r="BY151" s="166"/>
      <c r="BZ151" s="166"/>
      <c r="CA151" s="171"/>
      <c r="CB151" s="166"/>
      <c r="CC151" s="166"/>
      <c r="CD151" s="166"/>
      <c r="CE151" s="413">
        <v>7500000</v>
      </c>
      <c r="CF151" s="413">
        <f t="shared" ref="CF151:CF155" si="567">CE151*5%</f>
        <v>375000</v>
      </c>
      <c r="CG151" s="413">
        <v>0</v>
      </c>
      <c r="CH151" s="413">
        <v>0</v>
      </c>
      <c r="CI151" s="413"/>
      <c r="CJ151" s="369">
        <f t="shared" si="561"/>
        <v>375000</v>
      </c>
      <c r="CK151" s="369">
        <f t="shared" si="562"/>
        <v>7875000</v>
      </c>
      <c r="CL151" s="414"/>
      <c r="CM151" s="413">
        <f t="shared" si="563"/>
        <v>7500000</v>
      </c>
      <c r="CN151" s="413">
        <f t="shared" si="563"/>
        <v>375000</v>
      </c>
      <c r="CO151" s="369">
        <f t="shared" si="563"/>
        <v>0</v>
      </c>
      <c r="CP151" s="369">
        <f t="shared" si="563"/>
        <v>0</v>
      </c>
      <c r="CQ151" s="369">
        <f t="shared" si="563"/>
        <v>0</v>
      </c>
      <c r="CR151" s="369">
        <f t="shared" si="564"/>
        <v>375000</v>
      </c>
      <c r="CS151" s="369">
        <f t="shared" si="565"/>
        <v>7875000</v>
      </c>
      <c r="CT151" s="173" t="s">
        <v>1187</v>
      </c>
      <c r="CU151" s="173" t="s">
        <v>2229</v>
      </c>
      <c r="CV151" s="450" t="s">
        <v>1203</v>
      </c>
      <c r="CW151" s="173" t="s">
        <v>2249</v>
      </c>
    </row>
    <row r="152" spans="1:101" ht="34.35" customHeight="1">
      <c r="A152" s="155">
        <f>SUBTOTAL(3,$C$11:C152)</f>
        <v>123</v>
      </c>
      <c r="B152" s="143" t="s">
        <v>692</v>
      </c>
      <c r="C152" s="144" t="s">
        <v>693</v>
      </c>
      <c r="D152" s="156" t="s">
        <v>101</v>
      </c>
      <c r="E152" s="157" t="str">
        <f t="shared" si="524"/>
        <v>B3</v>
      </c>
      <c r="F152" s="158">
        <v>42110</v>
      </c>
      <c r="G152" s="159">
        <v>4300000</v>
      </c>
      <c r="H152" s="159"/>
      <c r="I152" s="160">
        <f t="shared" si="525"/>
        <v>4200000</v>
      </c>
      <c r="J152" s="160">
        <f t="shared" si="526"/>
        <v>850000</v>
      </c>
      <c r="K152" s="161">
        <f t="shared" si="527"/>
        <v>5050000</v>
      </c>
      <c r="L152" s="161">
        <f t="shared" si="528"/>
        <v>9350000</v>
      </c>
      <c r="M152" s="162">
        <f t="shared" si="529"/>
        <v>1</v>
      </c>
      <c r="N152" s="163">
        <f t="shared" si="530"/>
        <v>3640000</v>
      </c>
      <c r="O152" s="163">
        <v>0</v>
      </c>
      <c r="P152" s="406">
        <v>2</v>
      </c>
      <c r="Q152" s="406">
        <v>12</v>
      </c>
      <c r="R152" s="406">
        <v>0</v>
      </c>
      <c r="S152" s="406">
        <v>0</v>
      </c>
      <c r="T152" s="406"/>
      <c r="U152" s="406"/>
      <c r="V152" s="406"/>
      <c r="W152" s="406"/>
      <c r="X152" s="389"/>
      <c r="Y152" s="406"/>
      <c r="Z152" s="406"/>
      <c r="AA152" s="406"/>
      <c r="AB152" s="406"/>
      <c r="AC152" s="406"/>
      <c r="AD152" s="406">
        <v>0</v>
      </c>
      <c r="AE152" s="164">
        <f t="shared" si="531"/>
        <v>0</v>
      </c>
      <c r="AF152" s="166">
        <f t="shared" si="532"/>
        <v>719231</v>
      </c>
      <c r="AG152" s="166">
        <f t="shared" si="533"/>
        <v>0</v>
      </c>
      <c r="AH152" s="166">
        <f t="shared" si="534"/>
        <v>0</v>
      </c>
      <c r="AI152" s="166">
        <f t="shared" si="535"/>
        <v>0</v>
      </c>
      <c r="AJ152" s="166">
        <f t="shared" si="536"/>
        <v>0</v>
      </c>
      <c r="AK152" s="166">
        <f t="shared" si="537"/>
        <v>0</v>
      </c>
      <c r="AL152" s="166">
        <f t="shared" si="538"/>
        <v>0</v>
      </c>
      <c r="AM152" s="166">
        <f t="shared" si="539"/>
        <v>0</v>
      </c>
      <c r="AN152" s="166">
        <f t="shared" si="540"/>
        <v>0</v>
      </c>
      <c r="AO152" s="167">
        <f t="shared" si="541"/>
        <v>0</v>
      </c>
      <c r="AP152" s="166">
        <v>0</v>
      </c>
      <c r="AQ152" s="166">
        <f t="shared" si="542"/>
        <v>719231</v>
      </c>
      <c r="AR152" s="166">
        <v>1486000</v>
      </c>
      <c r="AS152" s="167"/>
      <c r="AT152" s="166"/>
      <c r="AU152" s="166"/>
      <c r="AV152" s="166">
        <f t="shared" si="543"/>
        <v>2205231</v>
      </c>
      <c r="AW152" s="166">
        <f t="shared" si="544"/>
        <v>344000</v>
      </c>
      <c r="AX152" s="166">
        <f t="shared" si="545"/>
        <v>64500</v>
      </c>
      <c r="AY152" s="166">
        <f t="shared" si="546"/>
        <v>43000</v>
      </c>
      <c r="AZ152" s="166">
        <f t="shared" si="547"/>
        <v>451500</v>
      </c>
      <c r="BA152" s="166">
        <f t="shared" si="548"/>
        <v>21500</v>
      </c>
      <c r="BB152" s="166">
        <f t="shared" si="549"/>
        <v>110000</v>
      </c>
      <c r="BC152" s="166"/>
      <c r="BD152" s="166">
        <v>0</v>
      </c>
      <c r="BE152" s="166">
        <f t="shared" si="550"/>
        <v>583000</v>
      </c>
      <c r="BF152" s="166">
        <f t="shared" si="551"/>
        <v>1622231</v>
      </c>
      <c r="BG152" s="166">
        <f t="shared" si="552"/>
        <v>0</v>
      </c>
      <c r="BH152" s="166">
        <v>1</v>
      </c>
      <c r="BI152" s="369" t="s">
        <v>40</v>
      </c>
      <c r="BJ152" s="166">
        <f t="shared" si="553"/>
        <v>0</v>
      </c>
      <c r="BK152" s="166">
        <f t="shared" si="554"/>
        <v>1</v>
      </c>
      <c r="BL152" s="166">
        <v>0</v>
      </c>
      <c r="BM152" s="166">
        <f t="shared" si="555"/>
        <v>0</v>
      </c>
      <c r="BN152" s="166" t="str">
        <f t="shared" si="556"/>
        <v>Trừ tiền</v>
      </c>
      <c r="BO152" s="410"/>
      <c r="BP152" s="166"/>
      <c r="BQ152" s="144"/>
      <c r="BR152" s="144"/>
      <c r="BS152" s="161">
        <f t="shared" si="557"/>
        <v>719231</v>
      </c>
      <c r="BT152" s="159">
        <v>2</v>
      </c>
      <c r="BU152" s="166">
        <f t="shared" si="558"/>
        <v>8800000</v>
      </c>
      <c r="BV152" s="166">
        <v>11000000</v>
      </c>
      <c r="BW152" s="166">
        <f t="shared" si="559"/>
        <v>19800000</v>
      </c>
      <c r="BX152" s="166">
        <f t="shared" si="560"/>
        <v>-19532269</v>
      </c>
      <c r="BY152" s="166"/>
      <c r="BZ152" s="166"/>
      <c r="CA152" s="171"/>
      <c r="CB152" s="166"/>
      <c r="CC152" s="166"/>
      <c r="CD152" s="166"/>
      <c r="CE152" s="413">
        <v>8500000</v>
      </c>
      <c r="CF152" s="413">
        <f>CE152*10%</f>
        <v>850000</v>
      </c>
      <c r="CG152" s="413">
        <v>0</v>
      </c>
      <c r="CH152" s="413">
        <v>0</v>
      </c>
      <c r="CI152" s="413"/>
      <c r="CJ152" s="369">
        <f t="shared" si="561"/>
        <v>850000</v>
      </c>
      <c r="CK152" s="369">
        <f t="shared" si="562"/>
        <v>9350000</v>
      </c>
      <c r="CL152" s="414"/>
      <c r="CM152" s="413">
        <f t="shared" si="563"/>
        <v>8500000</v>
      </c>
      <c r="CN152" s="413">
        <f t="shared" si="563"/>
        <v>850000</v>
      </c>
      <c r="CO152" s="369">
        <f t="shared" si="563"/>
        <v>0</v>
      </c>
      <c r="CP152" s="369">
        <f t="shared" si="563"/>
        <v>0</v>
      </c>
      <c r="CQ152" s="369">
        <f t="shared" si="563"/>
        <v>0</v>
      </c>
      <c r="CR152" s="369">
        <f t="shared" si="564"/>
        <v>850000</v>
      </c>
      <c r="CS152" s="369">
        <f t="shared" si="565"/>
        <v>9350000</v>
      </c>
      <c r="CT152" s="173" t="s">
        <v>1187</v>
      </c>
      <c r="CU152" s="173" t="s">
        <v>2229</v>
      </c>
      <c r="CV152" s="450" t="s">
        <v>1204</v>
      </c>
      <c r="CW152" s="173" t="s">
        <v>2249</v>
      </c>
    </row>
    <row r="153" spans="1:101" ht="34.35" customHeight="1">
      <c r="A153" s="155">
        <f>SUBTOTAL(3,$C$11:C153)</f>
        <v>124</v>
      </c>
      <c r="B153" s="143" t="s">
        <v>726</v>
      </c>
      <c r="C153" s="144" t="s">
        <v>727</v>
      </c>
      <c r="D153" s="156" t="s">
        <v>101</v>
      </c>
      <c r="E153" s="157" t="str">
        <f t="shared" si="524"/>
        <v>B3</v>
      </c>
      <c r="F153" s="158">
        <v>42110</v>
      </c>
      <c r="G153" s="159">
        <v>4300000</v>
      </c>
      <c r="H153" s="159"/>
      <c r="I153" s="160">
        <f t="shared" si="525"/>
        <v>4200000</v>
      </c>
      <c r="J153" s="160">
        <f t="shared" si="526"/>
        <v>850000</v>
      </c>
      <c r="K153" s="161">
        <f t="shared" si="527"/>
        <v>5050000</v>
      </c>
      <c r="L153" s="161">
        <f t="shared" si="528"/>
        <v>9350000</v>
      </c>
      <c r="M153" s="162">
        <f t="shared" si="529"/>
        <v>1</v>
      </c>
      <c r="N153" s="163">
        <f t="shared" si="530"/>
        <v>3640000</v>
      </c>
      <c r="O153" s="163">
        <v>0</v>
      </c>
      <c r="P153" s="406">
        <v>1</v>
      </c>
      <c r="Q153" s="406">
        <v>12</v>
      </c>
      <c r="R153" s="406">
        <v>0</v>
      </c>
      <c r="S153" s="406">
        <v>0</v>
      </c>
      <c r="T153" s="406"/>
      <c r="U153" s="406"/>
      <c r="V153" s="406"/>
      <c r="W153" s="406"/>
      <c r="X153" s="389"/>
      <c r="Y153" s="406"/>
      <c r="Z153" s="406"/>
      <c r="AA153" s="406"/>
      <c r="AB153" s="406"/>
      <c r="AC153" s="406"/>
      <c r="AD153" s="406">
        <v>0</v>
      </c>
      <c r="AE153" s="164">
        <f t="shared" si="531"/>
        <v>0</v>
      </c>
      <c r="AF153" s="166">
        <f t="shared" si="532"/>
        <v>359615</v>
      </c>
      <c r="AG153" s="166">
        <f t="shared" si="533"/>
        <v>0</v>
      </c>
      <c r="AH153" s="166">
        <f t="shared" si="534"/>
        <v>0</v>
      </c>
      <c r="AI153" s="166">
        <f t="shared" si="535"/>
        <v>0</v>
      </c>
      <c r="AJ153" s="166">
        <f t="shared" si="536"/>
        <v>0</v>
      </c>
      <c r="AK153" s="166">
        <f t="shared" si="537"/>
        <v>0</v>
      </c>
      <c r="AL153" s="166">
        <f t="shared" si="538"/>
        <v>0</v>
      </c>
      <c r="AM153" s="166">
        <f t="shared" si="539"/>
        <v>0</v>
      </c>
      <c r="AN153" s="166">
        <f t="shared" si="540"/>
        <v>0</v>
      </c>
      <c r="AO153" s="167">
        <f t="shared" si="541"/>
        <v>0</v>
      </c>
      <c r="AP153" s="166">
        <v>0</v>
      </c>
      <c r="AQ153" s="166">
        <f t="shared" si="542"/>
        <v>359615</v>
      </c>
      <c r="AR153" s="166">
        <v>552000</v>
      </c>
      <c r="AS153" s="167"/>
      <c r="AT153" s="166"/>
      <c r="AU153" s="166"/>
      <c r="AV153" s="166">
        <f t="shared" si="543"/>
        <v>911615</v>
      </c>
      <c r="AW153" s="166">
        <f t="shared" si="544"/>
        <v>344000</v>
      </c>
      <c r="AX153" s="166">
        <f t="shared" si="545"/>
        <v>64500</v>
      </c>
      <c r="AY153" s="166">
        <f t="shared" si="546"/>
        <v>43000</v>
      </c>
      <c r="AZ153" s="166">
        <f t="shared" si="547"/>
        <v>451500</v>
      </c>
      <c r="BA153" s="166">
        <f t="shared" si="548"/>
        <v>21500</v>
      </c>
      <c r="BB153" s="166">
        <f t="shared" si="549"/>
        <v>110000</v>
      </c>
      <c r="BC153" s="166"/>
      <c r="BD153" s="166">
        <v>0</v>
      </c>
      <c r="BE153" s="166">
        <f t="shared" si="550"/>
        <v>583000</v>
      </c>
      <c r="BF153" s="166">
        <f t="shared" si="551"/>
        <v>328615</v>
      </c>
      <c r="BG153" s="166">
        <f t="shared" si="552"/>
        <v>0</v>
      </c>
      <c r="BH153" s="166">
        <v>1</v>
      </c>
      <c r="BI153" s="369" t="s">
        <v>40</v>
      </c>
      <c r="BJ153" s="166">
        <f t="shared" si="553"/>
        <v>0</v>
      </c>
      <c r="BK153" s="166">
        <f t="shared" si="554"/>
        <v>1</v>
      </c>
      <c r="BL153" s="166">
        <v>0</v>
      </c>
      <c r="BM153" s="166">
        <f t="shared" si="555"/>
        <v>0</v>
      </c>
      <c r="BN153" s="166" t="str">
        <f t="shared" si="556"/>
        <v>Trừ tiền</v>
      </c>
      <c r="BO153" s="410"/>
      <c r="BP153" s="166"/>
      <c r="BQ153" s="144"/>
      <c r="BR153" s="144"/>
      <c r="BS153" s="161">
        <f t="shared" si="557"/>
        <v>359615</v>
      </c>
      <c r="BT153" s="159">
        <v>2</v>
      </c>
      <c r="BU153" s="166">
        <f t="shared" si="558"/>
        <v>8800000</v>
      </c>
      <c r="BV153" s="166">
        <v>11000000</v>
      </c>
      <c r="BW153" s="166">
        <f t="shared" si="559"/>
        <v>19800000</v>
      </c>
      <c r="BX153" s="166">
        <f t="shared" si="560"/>
        <v>-19891885</v>
      </c>
      <c r="BY153" s="166"/>
      <c r="BZ153" s="166"/>
      <c r="CA153" s="171"/>
      <c r="CB153" s="166"/>
      <c r="CC153" s="166"/>
      <c r="CD153" s="166"/>
      <c r="CE153" s="413">
        <v>8500000</v>
      </c>
      <c r="CF153" s="413">
        <f>CE153*10%</f>
        <v>850000</v>
      </c>
      <c r="CG153" s="413"/>
      <c r="CH153" s="413">
        <v>0</v>
      </c>
      <c r="CI153" s="413"/>
      <c r="CJ153" s="369">
        <f t="shared" si="561"/>
        <v>850000</v>
      </c>
      <c r="CK153" s="369">
        <f t="shared" si="562"/>
        <v>9350000</v>
      </c>
      <c r="CL153" s="414"/>
      <c r="CM153" s="413">
        <f t="shared" si="563"/>
        <v>8500000</v>
      </c>
      <c r="CN153" s="413">
        <f t="shared" si="563"/>
        <v>850000</v>
      </c>
      <c r="CO153" s="369">
        <f t="shared" si="563"/>
        <v>0</v>
      </c>
      <c r="CP153" s="369">
        <f t="shared" si="563"/>
        <v>0</v>
      </c>
      <c r="CQ153" s="369">
        <f t="shared" si="563"/>
        <v>0</v>
      </c>
      <c r="CR153" s="369">
        <f t="shared" si="564"/>
        <v>850000</v>
      </c>
      <c r="CS153" s="369">
        <f t="shared" si="565"/>
        <v>9350000</v>
      </c>
      <c r="CT153" s="173" t="s">
        <v>1187</v>
      </c>
      <c r="CU153" s="173" t="s">
        <v>2229</v>
      </c>
      <c r="CV153" s="450" t="s">
        <v>1216</v>
      </c>
      <c r="CW153" s="173" t="s">
        <v>2249</v>
      </c>
    </row>
    <row r="154" spans="1:101" ht="34.35" customHeight="1">
      <c r="A154" s="155">
        <f>SUBTOTAL(3,$C$11:C154)</f>
        <v>125</v>
      </c>
      <c r="B154" s="143" t="s">
        <v>728</v>
      </c>
      <c r="C154" s="144" t="s">
        <v>729</v>
      </c>
      <c r="D154" s="156" t="s">
        <v>101</v>
      </c>
      <c r="E154" s="157" t="str">
        <f t="shared" si="524"/>
        <v>B3</v>
      </c>
      <c r="F154" s="158">
        <v>42110</v>
      </c>
      <c r="G154" s="159">
        <v>4090000</v>
      </c>
      <c r="H154" s="159"/>
      <c r="I154" s="160">
        <f t="shared" si="525"/>
        <v>3410000</v>
      </c>
      <c r="J154" s="160">
        <f t="shared" si="526"/>
        <v>750000</v>
      </c>
      <c r="K154" s="161">
        <f t="shared" si="527"/>
        <v>4160000</v>
      </c>
      <c r="L154" s="161">
        <f t="shared" si="528"/>
        <v>8250000</v>
      </c>
      <c r="M154" s="162">
        <f t="shared" si="529"/>
        <v>1</v>
      </c>
      <c r="N154" s="163">
        <f t="shared" si="530"/>
        <v>3640000</v>
      </c>
      <c r="O154" s="163">
        <v>0</v>
      </c>
      <c r="P154" s="406">
        <v>1</v>
      </c>
      <c r="Q154" s="406">
        <v>12</v>
      </c>
      <c r="R154" s="406">
        <v>0</v>
      </c>
      <c r="S154" s="406">
        <v>0</v>
      </c>
      <c r="T154" s="406"/>
      <c r="U154" s="406"/>
      <c r="V154" s="406"/>
      <c r="W154" s="406"/>
      <c r="X154" s="389"/>
      <c r="Y154" s="406"/>
      <c r="Z154" s="406"/>
      <c r="AA154" s="406"/>
      <c r="AB154" s="406"/>
      <c r="AC154" s="406"/>
      <c r="AD154" s="406">
        <v>0</v>
      </c>
      <c r="AE154" s="164">
        <f t="shared" si="531"/>
        <v>0</v>
      </c>
      <c r="AF154" s="166">
        <f t="shared" si="532"/>
        <v>317308</v>
      </c>
      <c r="AG154" s="166">
        <f t="shared" si="533"/>
        <v>0</v>
      </c>
      <c r="AH154" s="166">
        <f t="shared" si="534"/>
        <v>0</v>
      </c>
      <c r="AI154" s="166">
        <f t="shared" si="535"/>
        <v>0</v>
      </c>
      <c r="AJ154" s="166">
        <f t="shared" si="536"/>
        <v>0</v>
      </c>
      <c r="AK154" s="166">
        <f t="shared" si="537"/>
        <v>0</v>
      </c>
      <c r="AL154" s="166">
        <f t="shared" si="538"/>
        <v>0</v>
      </c>
      <c r="AM154" s="166">
        <f t="shared" si="539"/>
        <v>0</v>
      </c>
      <c r="AN154" s="166">
        <f t="shared" si="540"/>
        <v>0</v>
      </c>
      <c r="AO154" s="167">
        <f t="shared" si="541"/>
        <v>0</v>
      </c>
      <c r="AP154" s="166">
        <v>0</v>
      </c>
      <c r="AQ154" s="166">
        <f t="shared" si="542"/>
        <v>317308</v>
      </c>
      <c r="AR154" s="166">
        <v>1617000</v>
      </c>
      <c r="AS154" s="167"/>
      <c r="AT154" s="166"/>
      <c r="AU154" s="166"/>
      <c r="AV154" s="166">
        <f t="shared" si="543"/>
        <v>1934308</v>
      </c>
      <c r="AW154" s="166">
        <f t="shared" si="544"/>
        <v>327200</v>
      </c>
      <c r="AX154" s="166">
        <f t="shared" si="545"/>
        <v>61350</v>
      </c>
      <c r="AY154" s="166">
        <f t="shared" si="546"/>
        <v>40900</v>
      </c>
      <c r="AZ154" s="166">
        <f t="shared" si="547"/>
        <v>429450</v>
      </c>
      <c r="BA154" s="166">
        <f t="shared" si="548"/>
        <v>20450</v>
      </c>
      <c r="BB154" s="166">
        <f t="shared" si="549"/>
        <v>110000</v>
      </c>
      <c r="BC154" s="166"/>
      <c r="BD154" s="166">
        <v>0</v>
      </c>
      <c r="BE154" s="166">
        <f t="shared" si="550"/>
        <v>559900</v>
      </c>
      <c r="BF154" s="166">
        <f t="shared" si="551"/>
        <v>1374408</v>
      </c>
      <c r="BG154" s="166">
        <f t="shared" si="552"/>
        <v>0</v>
      </c>
      <c r="BH154" s="166">
        <v>1</v>
      </c>
      <c r="BI154" s="369" t="s">
        <v>40</v>
      </c>
      <c r="BJ154" s="166">
        <f t="shared" si="553"/>
        <v>0</v>
      </c>
      <c r="BK154" s="166">
        <f t="shared" si="554"/>
        <v>1</v>
      </c>
      <c r="BL154" s="166">
        <v>0</v>
      </c>
      <c r="BM154" s="166">
        <f t="shared" si="555"/>
        <v>0</v>
      </c>
      <c r="BN154" s="166" t="str">
        <f t="shared" si="556"/>
        <v>Trừ tiền</v>
      </c>
      <c r="BO154" s="410"/>
      <c r="BP154" s="166"/>
      <c r="BQ154" s="144"/>
      <c r="BR154" s="144"/>
      <c r="BS154" s="161">
        <f t="shared" si="557"/>
        <v>317308</v>
      </c>
      <c r="BT154" s="159">
        <v>0</v>
      </c>
      <c r="BU154" s="166">
        <f t="shared" si="558"/>
        <v>0</v>
      </c>
      <c r="BV154" s="166">
        <v>11000000</v>
      </c>
      <c r="BW154" s="166">
        <f t="shared" si="559"/>
        <v>11000000</v>
      </c>
      <c r="BX154" s="166">
        <f t="shared" si="560"/>
        <v>-11112142</v>
      </c>
      <c r="BY154" s="166"/>
      <c r="BZ154" s="166"/>
      <c r="CA154" s="171"/>
      <c r="CB154" s="166"/>
      <c r="CC154" s="166"/>
      <c r="CD154" s="166"/>
      <c r="CE154" s="413">
        <v>7500000</v>
      </c>
      <c r="CF154" s="413">
        <f>CE154*10%</f>
        <v>750000</v>
      </c>
      <c r="CG154" s="413">
        <v>0</v>
      </c>
      <c r="CH154" s="413">
        <v>0</v>
      </c>
      <c r="CI154" s="413"/>
      <c r="CJ154" s="369">
        <f t="shared" si="561"/>
        <v>750000</v>
      </c>
      <c r="CK154" s="369">
        <f t="shared" si="562"/>
        <v>8250000</v>
      </c>
      <c r="CL154" s="414"/>
      <c r="CM154" s="413">
        <f t="shared" si="563"/>
        <v>7500000</v>
      </c>
      <c r="CN154" s="413">
        <f t="shared" si="563"/>
        <v>750000</v>
      </c>
      <c r="CO154" s="369">
        <f t="shared" si="563"/>
        <v>0</v>
      </c>
      <c r="CP154" s="369">
        <f t="shared" si="563"/>
        <v>0</v>
      </c>
      <c r="CQ154" s="369">
        <f t="shared" si="563"/>
        <v>0</v>
      </c>
      <c r="CR154" s="369">
        <f t="shared" si="564"/>
        <v>750000</v>
      </c>
      <c r="CS154" s="369">
        <f t="shared" si="565"/>
        <v>8250000</v>
      </c>
      <c r="CT154" s="173" t="s">
        <v>1187</v>
      </c>
      <c r="CU154" s="173" t="s">
        <v>2229</v>
      </c>
      <c r="CV154" s="450" t="s">
        <v>1217</v>
      </c>
      <c r="CW154" s="173" t="s">
        <v>2249</v>
      </c>
    </row>
    <row r="155" spans="1:101" ht="34.35" customHeight="1">
      <c r="A155" s="155">
        <f>SUBTOTAL(3,$C$11:C155)</f>
        <v>126</v>
      </c>
      <c r="B155" s="143" t="s">
        <v>698</v>
      </c>
      <c r="C155" s="144" t="s">
        <v>699</v>
      </c>
      <c r="D155" s="156" t="s">
        <v>101</v>
      </c>
      <c r="E155" s="157" t="str">
        <f t="shared" si="524"/>
        <v>B3</v>
      </c>
      <c r="F155" s="158">
        <v>42110</v>
      </c>
      <c r="G155" s="159">
        <v>4300000</v>
      </c>
      <c r="H155" s="159"/>
      <c r="I155" s="160">
        <f t="shared" si="525"/>
        <v>4200000</v>
      </c>
      <c r="J155" s="160">
        <f t="shared" si="526"/>
        <v>425000</v>
      </c>
      <c r="K155" s="161">
        <f t="shared" si="527"/>
        <v>4625000</v>
      </c>
      <c r="L155" s="161">
        <f t="shared" si="528"/>
        <v>8925000</v>
      </c>
      <c r="M155" s="162">
        <f t="shared" si="529"/>
        <v>1</v>
      </c>
      <c r="N155" s="163">
        <f t="shared" si="530"/>
        <v>3640000</v>
      </c>
      <c r="O155" s="163">
        <v>0</v>
      </c>
      <c r="P155" s="406">
        <v>1</v>
      </c>
      <c r="Q155" s="406">
        <v>13</v>
      </c>
      <c r="R155" s="406">
        <v>0</v>
      </c>
      <c r="S155" s="406">
        <v>0</v>
      </c>
      <c r="T155" s="406"/>
      <c r="U155" s="406"/>
      <c r="V155" s="406"/>
      <c r="W155" s="406"/>
      <c r="X155" s="389"/>
      <c r="Y155" s="406"/>
      <c r="Z155" s="406"/>
      <c r="AA155" s="406"/>
      <c r="AB155" s="406"/>
      <c r="AC155" s="406"/>
      <c r="AD155" s="406">
        <v>0</v>
      </c>
      <c r="AE155" s="164">
        <f t="shared" si="531"/>
        <v>0</v>
      </c>
      <c r="AF155" s="166">
        <f t="shared" si="532"/>
        <v>343269</v>
      </c>
      <c r="AG155" s="166">
        <f t="shared" si="533"/>
        <v>0</v>
      </c>
      <c r="AH155" s="166">
        <f t="shared" si="534"/>
        <v>0</v>
      </c>
      <c r="AI155" s="166">
        <f t="shared" si="535"/>
        <v>0</v>
      </c>
      <c r="AJ155" s="166">
        <f t="shared" si="536"/>
        <v>0</v>
      </c>
      <c r="AK155" s="166">
        <f t="shared" si="537"/>
        <v>0</v>
      </c>
      <c r="AL155" s="166">
        <f t="shared" si="538"/>
        <v>0</v>
      </c>
      <c r="AM155" s="166">
        <f t="shared" si="539"/>
        <v>0</v>
      </c>
      <c r="AN155" s="166">
        <f t="shared" si="540"/>
        <v>0</v>
      </c>
      <c r="AO155" s="167">
        <f t="shared" si="541"/>
        <v>0</v>
      </c>
      <c r="AP155" s="166">
        <v>0</v>
      </c>
      <c r="AQ155" s="166">
        <f t="shared" si="542"/>
        <v>343269</v>
      </c>
      <c r="AR155" s="166">
        <v>951000</v>
      </c>
      <c r="AS155" s="167"/>
      <c r="AT155" s="166"/>
      <c r="AU155" s="166"/>
      <c r="AV155" s="166">
        <f t="shared" si="543"/>
        <v>1294269</v>
      </c>
      <c r="AW155" s="166">
        <f t="shared" si="544"/>
        <v>344000</v>
      </c>
      <c r="AX155" s="166">
        <f t="shared" si="545"/>
        <v>64500</v>
      </c>
      <c r="AY155" s="166">
        <f t="shared" si="546"/>
        <v>43000</v>
      </c>
      <c r="AZ155" s="166">
        <f t="shared" si="547"/>
        <v>451500</v>
      </c>
      <c r="BA155" s="166">
        <f t="shared" si="548"/>
        <v>21500</v>
      </c>
      <c r="BB155" s="166">
        <f t="shared" si="549"/>
        <v>110000</v>
      </c>
      <c r="BC155" s="166"/>
      <c r="BD155" s="166">
        <v>0</v>
      </c>
      <c r="BE155" s="166">
        <f t="shared" si="550"/>
        <v>583000</v>
      </c>
      <c r="BF155" s="166">
        <f t="shared" si="551"/>
        <v>711269</v>
      </c>
      <c r="BG155" s="166">
        <f t="shared" si="552"/>
        <v>0</v>
      </c>
      <c r="BH155" s="166">
        <v>1</v>
      </c>
      <c r="BI155" s="369" t="s">
        <v>40</v>
      </c>
      <c r="BJ155" s="166">
        <f t="shared" si="553"/>
        <v>0</v>
      </c>
      <c r="BK155" s="166">
        <f t="shared" si="554"/>
        <v>1</v>
      </c>
      <c r="BL155" s="166">
        <v>0</v>
      </c>
      <c r="BM155" s="166">
        <f t="shared" si="555"/>
        <v>0</v>
      </c>
      <c r="BN155" s="166" t="str">
        <f t="shared" si="556"/>
        <v>Trừ tiền</v>
      </c>
      <c r="BO155" s="410"/>
      <c r="BP155" s="166"/>
      <c r="BQ155" s="144"/>
      <c r="BR155" s="144"/>
      <c r="BS155" s="161">
        <f t="shared" si="557"/>
        <v>343269</v>
      </c>
      <c r="BT155" s="159">
        <v>1</v>
      </c>
      <c r="BU155" s="166">
        <f t="shared" si="558"/>
        <v>4400000</v>
      </c>
      <c r="BV155" s="166">
        <v>11000000</v>
      </c>
      <c r="BW155" s="166">
        <f t="shared" si="559"/>
        <v>15400000</v>
      </c>
      <c r="BX155" s="166">
        <f t="shared" si="560"/>
        <v>-15508231</v>
      </c>
      <c r="BY155" s="166"/>
      <c r="BZ155" s="166"/>
      <c r="CA155" s="171"/>
      <c r="CB155" s="166"/>
      <c r="CC155" s="166"/>
      <c r="CD155" s="166"/>
      <c r="CE155" s="413">
        <v>8500000</v>
      </c>
      <c r="CF155" s="413">
        <f t="shared" si="567"/>
        <v>425000</v>
      </c>
      <c r="CG155" s="413">
        <v>0</v>
      </c>
      <c r="CH155" s="413">
        <v>0</v>
      </c>
      <c r="CI155" s="413"/>
      <c r="CJ155" s="369">
        <f t="shared" si="561"/>
        <v>425000</v>
      </c>
      <c r="CK155" s="369">
        <f t="shared" si="562"/>
        <v>8925000</v>
      </c>
      <c r="CL155" s="414"/>
      <c r="CM155" s="413">
        <f t="shared" si="563"/>
        <v>8500000</v>
      </c>
      <c r="CN155" s="413">
        <f t="shared" si="563"/>
        <v>425000</v>
      </c>
      <c r="CO155" s="369">
        <f t="shared" si="563"/>
        <v>0</v>
      </c>
      <c r="CP155" s="369">
        <f t="shared" si="563"/>
        <v>0</v>
      </c>
      <c r="CQ155" s="369">
        <f t="shared" si="563"/>
        <v>0</v>
      </c>
      <c r="CR155" s="369">
        <f t="shared" si="564"/>
        <v>425000</v>
      </c>
      <c r="CS155" s="369">
        <f t="shared" si="565"/>
        <v>8925000</v>
      </c>
      <c r="CT155" s="173" t="s">
        <v>1187</v>
      </c>
      <c r="CU155" s="173" t="s">
        <v>2229</v>
      </c>
      <c r="CV155" s="450" t="s">
        <v>1205</v>
      </c>
      <c r="CW155" s="173" t="s">
        <v>2249</v>
      </c>
    </row>
    <row r="156" spans="1:101" ht="34.35" customHeight="1">
      <c r="A156" s="240"/>
      <c r="B156" s="303" t="str">
        <f>"Tổ 8: " &amp;"["&amp;COUNT(A157:A168)&amp; "]"</f>
        <v>Tổ 8: [12]</v>
      </c>
      <c r="C156" s="241"/>
      <c r="D156" s="242"/>
      <c r="E156" s="242"/>
      <c r="F156" s="242"/>
      <c r="G156" s="242">
        <f>SUM(G157:G168)</f>
        <v>51400000</v>
      </c>
      <c r="H156" s="242">
        <f t="shared" ref="H156:BS156" si="568">SUM(H157:H168)</f>
        <v>0</v>
      </c>
      <c r="I156" s="242">
        <f t="shared" si="568"/>
        <v>49100000</v>
      </c>
      <c r="J156" s="242">
        <f t="shared" si="568"/>
        <v>8450000</v>
      </c>
      <c r="K156" s="242">
        <f t="shared" si="568"/>
        <v>57550000</v>
      </c>
      <c r="L156" s="242">
        <f t="shared" si="568"/>
        <v>108950000</v>
      </c>
      <c r="M156" s="242"/>
      <c r="N156" s="242">
        <f t="shared" si="568"/>
        <v>43680000</v>
      </c>
      <c r="O156" s="242">
        <f t="shared" si="568"/>
        <v>0</v>
      </c>
      <c r="P156" s="243">
        <f t="shared" si="568"/>
        <v>9</v>
      </c>
      <c r="Q156" s="243">
        <f t="shared" si="568"/>
        <v>150</v>
      </c>
      <c r="R156" s="243">
        <f t="shared" si="568"/>
        <v>0</v>
      </c>
      <c r="S156" s="243">
        <f t="shared" si="568"/>
        <v>0</v>
      </c>
      <c r="T156" s="243">
        <f t="shared" si="568"/>
        <v>0</v>
      </c>
      <c r="U156" s="243">
        <f t="shared" si="568"/>
        <v>0</v>
      </c>
      <c r="V156" s="243">
        <f t="shared" si="568"/>
        <v>0</v>
      </c>
      <c r="W156" s="243">
        <f t="shared" si="568"/>
        <v>0</v>
      </c>
      <c r="X156" s="243">
        <f t="shared" si="568"/>
        <v>0</v>
      </c>
      <c r="Y156" s="243">
        <f t="shared" si="568"/>
        <v>0</v>
      </c>
      <c r="Z156" s="243">
        <f t="shared" si="568"/>
        <v>0</v>
      </c>
      <c r="AA156" s="243">
        <f t="shared" si="568"/>
        <v>0</v>
      </c>
      <c r="AB156" s="243">
        <f t="shared" si="568"/>
        <v>0</v>
      </c>
      <c r="AC156" s="243">
        <f t="shared" si="568"/>
        <v>0</v>
      </c>
      <c r="AD156" s="243">
        <f t="shared" si="568"/>
        <v>0</v>
      </c>
      <c r="AE156" s="243">
        <f t="shared" si="568"/>
        <v>0</v>
      </c>
      <c r="AF156" s="242">
        <f t="shared" si="568"/>
        <v>3187499</v>
      </c>
      <c r="AG156" s="242">
        <f t="shared" si="568"/>
        <v>0</v>
      </c>
      <c r="AH156" s="242">
        <f t="shared" si="568"/>
        <v>0</v>
      </c>
      <c r="AI156" s="242">
        <f t="shared" si="568"/>
        <v>0</v>
      </c>
      <c r="AJ156" s="242">
        <f t="shared" si="568"/>
        <v>0</v>
      </c>
      <c r="AK156" s="242">
        <f t="shared" si="568"/>
        <v>0</v>
      </c>
      <c r="AL156" s="242">
        <f t="shared" si="568"/>
        <v>0</v>
      </c>
      <c r="AM156" s="242">
        <f t="shared" si="568"/>
        <v>0</v>
      </c>
      <c r="AN156" s="242">
        <f t="shared" si="568"/>
        <v>0</v>
      </c>
      <c r="AO156" s="242">
        <f t="shared" si="568"/>
        <v>0</v>
      </c>
      <c r="AP156" s="242">
        <f t="shared" si="568"/>
        <v>0</v>
      </c>
      <c r="AQ156" s="242">
        <f t="shared" si="568"/>
        <v>3187499</v>
      </c>
      <c r="AR156" s="242">
        <f t="shared" si="568"/>
        <v>10753000</v>
      </c>
      <c r="AS156" s="242">
        <f t="shared" si="568"/>
        <v>0</v>
      </c>
      <c r="AT156" s="242">
        <f t="shared" si="568"/>
        <v>0</v>
      </c>
      <c r="AU156" s="242">
        <f t="shared" si="568"/>
        <v>0</v>
      </c>
      <c r="AV156" s="242">
        <f t="shared" si="568"/>
        <v>13940499</v>
      </c>
      <c r="AW156" s="242">
        <f t="shared" si="568"/>
        <v>4112000</v>
      </c>
      <c r="AX156" s="242">
        <f t="shared" si="568"/>
        <v>771000</v>
      </c>
      <c r="AY156" s="242">
        <f t="shared" si="568"/>
        <v>514000</v>
      </c>
      <c r="AZ156" s="242">
        <f t="shared" si="568"/>
        <v>5397000</v>
      </c>
      <c r="BA156" s="242">
        <f t="shared" si="568"/>
        <v>257000</v>
      </c>
      <c r="BB156" s="242">
        <f t="shared" si="568"/>
        <v>1320000</v>
      </c>
      <c r="BC156" s="242">
        <f t="shared" si="568"/>
        <v>0</v>
      </c>
      <c r="BD156" s="242">
        <f t="shared" si="568"/>
        <v>20000</v>
      </c>
      <c r="BE156" s="242">
        <f t="shared" si="568"/>
        <v>6994000</v>
      </c>
      <c r="BF156" s="242">
        <f t="shared" si="568"/>
        <v>6946499</v>
      </c>
      <c r="BG156" s="242">
        <f t="shared" si="568"/>
        <v>0</v>
      </c>
      <c r="BH156" s="242"/>
      <c r="BI156" s="242">
        <f t="shared" si="568"/>
        <v>0</v>
      </c>
      <c r="BJ156" s="242">
        <f t="shared" si="568"/>
        <v>0</v>
      </c>
      <c r="BK156" s="242"/>
      <c r="BL156" s="242">
        <f t="shared" si="568"/>
        <v>0</v>
      </c>
      <c r="BM156" s="242">
        <f t="shared" si="568"/>
        <v>0</v>
      </c>
      <c r="BN156" s="242">
        <f t="shared" si="568"/>
        <v>0</v>
      </c>
      <c r="BO156" s="242">
        <f t="shared" si="568"/>
        <v>0</v>
      </c>
      <c r="BP156" s="242">
        <f t="shared" si="568"/>
        <v>0</v>
      </c>
      <c r="BQ156" s="242">
        <f t="shared" si="568"/>
        <v>0</v>
      </c>
      <c r="BR156" s="242">
        <f t="shared" si="568"/>
        <v>0</v>
      </c>
      <c r="BS156" s="242">
        <f t="shared" si="568"/>
        <v>3187499</v>
      </c>
      <c r="BT156" s="242">
        <f t="shared" ref="BT156:CV156" si="569">SUM(BT157:BT168)</f>
        <v>12</v>
      </c>
      <c r="BU156" s="242">
        <f t="shared" si="569"/>
        <v>52800000</v>
      </c>
      <c r="BV156" s="242">
        <f t="shared" si="569"/>
        <v>132000000</v>
      </c>
      <c r="BW156" s="242">
        <f t="shared" si="569"/>
        <v>184800000</v>
      </c>
      <c r="BX156" s="242">
        <f t="shared" si="569"/>
        <v>-187009501</v>
      </c>
      <c r="BY156" s="242">
        <f t="shared" si="569"/>
        <v>0</v>
      </c>
      <c r="BZ156" s="242">
        <f t="shared" si="569"/>
        <v>0</v>
      </c>
      <c r="CA156" s="242">
        <f t="shared" si="569"/>
        <v>0</v>
      </c>
      <c r="CB156" s="242">
        <f t="shared" si="569"/>
        <v>0</v>
      </c>
      <c r="CC156" s="242">
        <f t="shared" si="569"/>
        <v>0</v>
      </c>
      <c r="CD156" s="242">
        <f t="shared" si="569"/>
        <v>0</v>
      </c>
      <c r="CE156" s="242">
        <f t="shared" si="569"/>
        <v>100500000</v>
      </c>
      <c r="CF156" s="242">
        <f t="shared" si="569"/>
        <v>7550000</v>
      </c>
      <c r="CG156" s="242">
        <f t="shared" si="569"/>
        <v>900000</v>
      </c>
      <c r="CH156" s="242">
        <f t="shared" si="569"/>
        <v>0</v>
      </c>
      <c r="CI156" s="242">
        <f t="shared" si="569"/>
        <v>0</v>
      </c>
      <c r="CJ156" s="242">
        <f t="shared" si="569"/>
        <v>8450000</v>
      </c>
      <c r="CK156" s="242">
        <f t="shared" si="569"/>
        <v>108950000</v>
      </c>
      <c r="CL156" s="242">
        <f t="shared" si="569"/>
        <v>0</v>
      </c>
      <c r="CM156" s="242">
        <f t="shared" si="569"/>
        <v>100500000</v>
      </c>
      <c r="CN156" s="242">
        <f t="shared" si="569"/>
        <v>7550000</v>
      </c>
      <c r="CO156" s="242">
        <f t="shared" si="569"/>
        <v>900000</v>
      </c>
      <c r="CP156" s="242">
        <f t="shared" si="569"/>
        <v>0</v>
      </c>
      <c r="CQ156" s="242">
        <f t="shared" si="569"/>
        <v>0</v>
      </c>
      <c r="CR156" s="242">
        <f t="shared" si="569"/>
        <v>8450000</v>
      </c>
      <c r="CS156" s="242">
        <f t="shared" si="569"/>
        <v>108950000</v>
      </c>
      <c r="CT156" s="242">
        <f t="shared" si="569"/>
        <v>0</v>
      </c>
      <c r="CU156" s="242">
        <f t="shared" si="569"/>
        <v>0</v>
      </c>
      <c r="CV156" s="446">
        <f t="shared" si="569"/>
        <v>0</v>
      </c>
      <c r="CW156" s="242"/>
    </row>
    <row r="157" spans="1:101" ht="34.35" customHeight="1">
      <c r="A157" s="155">
        <f>SUBTOTAL(3,$C$11:C157)</f>
        <v>127</v>
      </c>
      <c r="B157" s="246" t="s">
        <v>860</v>
      </c>
      <c r="C157" s="247" t="s">
        <v>591</v>
      </c>
      <c r="D157" s="156" t="s">
        <v>101</v>
      </c>
      <c r="E157" s="157" t="str">
        <f>IF(CL157&gt;=400000000,"A1",IF(CL157&gt;=300000000,"A2",IF(CL157&gt;=240000000,"A3",IF(CL157&gt;=180000000,"A4",IF(CL157&gt;=120000000,"A5",IF(CL157&gt;=80000000,"A6",IF(CL157&gt;=40000000,"A7",IF(CL157&gt;=25000000,"B1",IF(CL157&gt;=12000000,"B2","B3")))))))))</f>
        <v>B3</v>
      </c>
      <c r="F157" s="158">
        <v>40434</v>
      </c>
      <c r="G157" s="159">
        <v>4520000</v>
      </c>
      <c r="H157" s="159"/>
      <c r="I157" s="160">
        <f t="shared" ref="I157:I168" si="570">IF(G157&gt;0,CM157-G157,CM157-H157)</f>
        <v>4480000</v>
      </c>
      <c r="J157" s="160">
        <f t="shared" si="526"/>
        <v>1800000</v>
      </c>
      <c r="K157" s="161">
        <f t="shared" ref="K157:K168" si="571">SUM(I157:J157)</f>
        <v>6280000</v>
      </c>
      <c r="L157" s="161">
        <f t="shared" ref="L157:L168" si="572">IF(G157&gt;0,G157+K157,H157+K157)</f>
        <v>10800000</v>
      </c>
      <c r="M157" s="162">
        <f t="shared" ref="M157:M168" si="573">IF(CE157&gt;=11000000,80%,100%)</f>
        <v>1</v>
      </c>
      <c r="N157" s="163">
        <f t="shared" ref="N157:N193" si="574">ROUND(MAX(G157*70%,H157*70%,3640000),0)</f>
        <v>3640000</v>
      </c>
      <c r="O157" s="163">
        <v>0</v>
      </c>
      <c r="P157" s="406">
        <v>0</v>
      </c>
      <c r="Q157" s="406">
        <v>15</v>
      </c>
      <c r="R157" s="406">
        <v>0</v>
      </c>
      <c r="S157" s="406">
        <v>0</v>
      </c>
      <c r="T157" s="406"/>
      <c r="U157" s="406"/>
      <c r="V157" s="406"/>
      <c r="W157" s="406"/>
      <c r="X157" s="389"/>
      <c r="Y157" s="406"/>
      <c r="Z157" s="406"/>
      <c r="AA157" s="406"/>
      <c r="AB157" s="406"/>
      <c r="AC157" s="406"/>
      <c r="AD157" s="406">
        <v>0</v>
      </c>
      <c r="AE157" s="164">
        <f t="shared" ref="AE157:AE168" si="575">IF(OR(BL157="M1",BL157="M2",BL157="M3",BL157="M4"),P157+R157+S157+T157+U157,0)</f>
        <v>0</v>
      </c>
      <c r="AF157" s="166">
        <f t="shared" ref="AF157:AF168" si="576">ROUND(IF($P157=0,0,IF(OR($BJ157="lương tháng",$CE157&gt;=11000000),($L157/2-$L157/26*($CC$6-$P157))*$M157,$L157/26*$P157*$M157)),0)</f>
        <v>0</v>
      </c>
      <c r="AG157" s="166">
        <f t="shared" ref="AG157:AG168" si="577">ROUND(MAX((G157+I157)*M157/26*R157,(H157+I157)*M157/26*R157,G157/26*R157*150%,H157/26*R157*150%)*BK157,0)</f>
        <v>0</v>
      </c>
      <c r="AH157" s="166">
        <f t="shared" ref="AH157:AH168" si="578">ROUND(MAX((G157+I157)*M157/26*S157,(H157+I157)*M157/26*S157,G157/26*S157*200%,H157/26*S157*200%)*BK157,0)</f>
        <v>0</v>
      </c>
      <c r="AI157" s="166">
        <f t="shared" ref="AI157:AI168" si="579">ROUND(IF(BJ157="Lương tháng",L157/26*T157,MAX((G157+I157)/26*(T157+U157)*200%+G157/26*T157,(H157+I157)/26*(T157+U157)*200%+H157/26*T157,G157/26*(T157+U157)*300%+G157/26*T157,H157/26*(T157+U157)*300%+H157/26*T157)),0)</f>
        <v>0</v>
      </c>
      <c r="AJ157" s="166">
        <f t="shared" ref="AJ157:AJ168" si="580">ROUND(IF((P157+Q157)=0,0,IF(BJ157="Lương tháng",MAX((G157+I157)/26*V157,(H157+I157)/26*V157),MAX(G157/26*V157,H157/26*V157))),0)</f>
        <v>0</v>
      </c>
      <c r="AK157" s="166">
        <f t="shared" ref="AK157:AK168" si="581">ROUND(IF(G157&gt;0,G157/26*W157,H157/26*W157),0)</f>
        <v>0</v>
      </c>
      <c r="AL157" s="166">
        <f t="shared" ref="AL157:AL168" si="582">ROUND(N157/26*Y157+O157/26*Z157+MAX(G157/26*AA157,H157/26*AA157),0)</f>
        <v>0</v>
      </c>
      <c r="AM157" s="166">
        <f t="shared" ref="AM157:AM168" si="583">ROUND(IF(BJ157="Lương tháng",L157/26*AC157,L157/26*AC157+MAX((G157+I157)/26*AB157,(H157+I157)/26*AB157)),0)</f>
        <v>0</v>
      </c>
      <c r="AN157" s="166">
        <f t="shared" ref="AN157:AN168" si="584">ROUND(IF(BJ157="lương tháng",0,MAX((G157+I157)/26*AD157*30%,(H157+I157)/26*AD157*30%)*BK157),0)</f>
        <v>0</v>
      </c>
      <c r="AO157" s="167">
        <f t="shared" ref="AO157:AO168" si="585">ROUND(BM157*AE157,0)</f>
        <v>0</v>
      </c>
      <c r="AP157" s="166">
        <v>0</v>
      </c>
      <c r="AQ157" s="166">
        <f t="shared" ref="AQ157:AQ168" si="586">ROUND(SUM(AF157:AP157),0)</f>
        <v>0</v>
      </c>
      <c r="AR157" s="166">
        <v>612000</v>
      </c>
      <c r="AS157" s="408"/>
      <c r="AT157" s="408"/>
      <c r="AU157" s="408"/>
      <c r="AV157" s="166">
        <f t="shared" ref="AV157:AV168" si="587">ROUND(SUM(AQ157:AT157)-AU157,0)</f>
        <v>612000</v>
      </c>
      <c r="AW157" s="166">
        <f t="shared" ref="AW157:AW168" si="588">ROUND(IF($BH157=1,$G157*$AW$9,0),0)</f>
        <v>361600</v>
      </c>
      <c r="AX157" s="166">
        <f t="shared" ref="AX157:AX168" si="589">ROUND(IF($BH157=1,$G157*$AX$9,0),0)</f>
        <v>67800</v>
      </c>
      <c r="AY157" s="166">
        <f t="shared" ref="AY157:AY168" si="590">ROUND(IF($BH157=1,$G157*$AY$9,0),0)</f>
        <v>45200</v>
      </c>
      <c r="AZ157" s="166">
        <f t="shared" ref="AZ157:AZ168" si="591">SUM(AW157:AY157)</f>
        <v>474600</v>
      </c>
      <c r="BA157" s="166">
        <f t="shared" ref="BA157:BA168" si="592">ROUND(IF($BI157="1x",$G157*0.5%,0),0)</f>
        <v>22600</v>
      </c>
      <c r="BB157" s="166">
        <f t="shared" ref="BB157:BB168" si="593">IF(BN157="Xem lại",0,IF(CM157&lt;11000000,5000,IF(AND(CM157&gt;=11000000,CM157&lt;25000000),10000,IF(AND(CM157&gt;=25000000,CM157&lt;40000000),15000,IF(AND(CM157&gt;=40000000,CM157&lt;120000000),20000,IF(AND(CM157&gt;=120000000,CM157&lt;240000000),25000,30000)))))*$BB$9)</f>
        <v>110000</v>
      </c>
      <c r="BC157" s="242"/>
      <c r="BD157" s="166">
        <v>0</v>
      </c>
      <c r="BE157" s="166">
        <f t="shared" ref="BE157:BE168" si="594">ROUND(SUM(AZ157:BD157),0)</f>
        <v>607200</v>
      </c>
      <c r="BF157" s="166">
        <f t="shared" ref="BF157:BF168" si="595">ROUND(IF(AV157&gt;BE157,AV157-BE157,0),0)</f>
        <v>4800</v>
      </c>
      <c r="BG157" s="166">
        <f t="shared" ref="BG157:BG168" si="596">ROUND(IF(BE157&gt;AV157,BE157-AV157,0),0)</f>
        <v>0</v>
      </c>
      <c r="BH157" s="166">
        <v>1</v>
      </c>
      <c r="BI157" s="369" t="s">
        <v>40</v>
      </c>
      <c r="BJ157" s="166">
        <f t="shared" ref="BJ157:BJ193" si="597">IF(AND(D157="QTNV CL",CM157&gt;=11000000),"Lương tháng",IF(CM157&gt;=18000000,"Lương tháng",0))</f>
        <v>0</v>
      </c>
      <c r="BK157" s="166">
        <f t="shared" ref="BK157:BK168" si="598">IF(BJ157="Lương tháng",0,1)</f>
        <v>1</v>
      </c>
      <c r="BL157" s="166">
        <v>0</v>
      </c>
      <c r="BM157" s="166">
        <f t="shared" ref="BM157:BM168" si="599">IF(BL157="M1",13000,IF(BL157="M2",20000,IF(BL157="M3",26000,IF(BL157="M4",32000,0))))</f>
        <v>0</v>
      </c>
      <c r="BN157" s="166" t="str">
        <f t="shared" ref="BN157:BN168" si="600">IF(AND(G157&gt;0,(P157+Q157)&gt;=5),"Trừ tiền","Xem lại")</f>
        <v>Trừ tiền</v>
      </c>
      <c r="BO157" s="410"/>
      <c r="BP157" s="408"/>
      <c r="BQ157" s="408"/>
      <c r="BR157" s="408"/>
      <c r="BS157" s="161">
        <f t="shared" ref="BS157:BS168" si="601">AQ157+SUM(BO157:BR157)-AN157-AO157-SUM(BY157:CA157)</f>
        <v>0</v>
      </c>
      <c r="BT157" s="159">
        <v>1</v>
      </c>
      <c r="BU157" s="166">
        <f t="shared" ref="BU157:BU168" si="602">BT157*4400000</f>
        <v>4400000</v>
      </c>
      <c r="BV157" s="166">
        <v>11000000</v>
      </c>
      <c r="BW157" s="166">
        <f t="shared" ref="BW157:BW168" si="603">BU157+BV157</f>
        <v>15400000</v>
      </c>
      <c r="BX157" s="166">
        <f t="shared" ref="BX157:BX168" si="604">BS157-SUM(CC157:CD157)-CB157-AZ157-BW157</f>
        <v>-15874600</v>
      </c>
      <c r="BY157" s="408"/>
      <c r="BZ157" s="408"/>
      <c r="CA157" s="408"/>
      <c r="CB157" s="408"/>
      <c r="CC157" s="408"/>
      <c r="CD157" s="408"/>
      <c r="CE157" s="413">
        <v>9000000</v>
      </c>
      <c r="CF157" s="413">
        <f>CE157*10%</f>
        <v>900000</v>
      </c>
      <c r="CG157" s="413">
        <v>900000</v>
      </c>
      <c r="CH157" s="413">
        <v>0</v>
      </c>
      <c r="CI157" s="413"/>
      <c r="CJ157" s="369">
        <f>SUM(CF157:CI157)</f>
        <v>1800000</v>
      </c>
      <c r="CK157" s="369">
        <f>CE157+CJ157</f>
        <v>10800000</v>
      </c>
      <c r="CL157" s="414"/>
      <c r="CM157" s="413">
        <f t="shared" ref="CM157:CQ167" si="605">CE157</f>
        <v>9000000</v>
      </c>
      <c r="CN157" s="413">
        <f t="shared" si="605"/>
        <v>900000</v>
      </c>
      <c r="CO157" s="369">
        <f t="shared" si="605"/>
        <v>900000</v>
      </c>
      <c r="CP157" s="369">
        <f t="shared" si="605"/>
        <v>0</v>
      </c>
      <c r="CQ157" s="369">
        <f t="shared" si="605"/>
        <v>0</v>
      </c>
      <c r="CR157" s="369">
        <f>SUM(CN157:CQ157)</f>
        <v>1800000</v>
      </c>
      <c r="CS157" s="369">
        <f>CM157+CR157</f>
        <v>10800000</v>
      </c>
      <c r="CT157" s="173" t="s">
        <v>1196</v>
      </c>
      <c r="CU157" s="173" t="s">
        <v>2229</v>
      </c>
      <c r="CV157" s="450" t="s">
        <v>1266</v>
      </c>
      <c r="CW157" s="173" t="s">
        <v>2249</v>
      </c>
    </row>
    <row r="158" spans="1:101" ht="34.35" customHeight="1">
      <c r="A158" s="155">
        <f>SUBTOTAL(3,$C$11:C158)</f>
        <v>128</v>
      </c>
      <c r="B158" s="246" t="s">
        <v>836</v>
      </c>
      <c r="C158" s="247" t="s">
        <v>837</v>
      </c>
      <c r="D158" s="156" t="s">
        <v>101</v>
      </c>
      <c r="E158" s="157" t="str">
        <f>IF(CL158&gt;=400000000,"A1",IF(CL158&gt;=300000000,"A2",IF(CL158&gt;=240000000,"A3",IF(CL158&gt;=180000000,"A4",IF(CL158&gt;=120000000,"A5",IF(CL158&gt;=80000000,"A6",IF(CL158&gt;=40000000,"A7",IF(CL158&gt;=25000000,"B1",IF(CL158&gt;=12000000,"B2","B3")))))))))</f>
        <v>B3</v>
      </c>
      <c r="F158" s="158">
        <v>42110</v>
      </c>
      <c r="G158" s="159">
        <v>4300000</v>
      </c>
      <c r="H158" s="159"/>
      <c r="I158" s="160">
        <f t="shared" si="570"/>
        <v>4200000</v>
      </c>
      <c r="J158" s="160">
        <f t="shared" si="526"/>
        <v>425000</v>
      </c>
      <c r="K158" s="161">
        <f t="shared" si="571"/>
        <v>4625000</v>
      </c>
      <c r="L158" s="161">
        <f t="shared" si="572"/>
        <v>8925000</v>
      </c>
      <c r="M158" s="162">
        <f t="shared" si="573"/>
        <v>1</v>
      </c>
      <c r="N158" s="163">
        <f t="shared" si="574"/>
        <v>3640000</v>
      </c>
      <c r="O158" s="163">
        <v>0</v>
      </c>
      <c r="P158" s="406">
        <v>0</v>
      </c>
      <c r="Q158" s="406">
        <v>14</v>
      </c>
      <c r="R158" s="406">
        <v>0</v>
      </c>
      <c r="S158" s="406">
        <v>0</v>
      </c>
      <c r="T158" s="406"/>
      <c r="U158" s="406"/>
      <c r="V158" s="406"/>
      <c r="W158" s="406"/>
      <c r="X158" s="389"/>
      <c r="Y158" s="406"/>
      <c r="Z158" s="406"/>
      <c r="AA158" s="406"/>
      <c r="AB158" s="406"/>
      <c r="AC158" s="406"/>
      <c r="AD158" s="406">
        <v>0</v>
      </c>
      <c r="AE158" s="164">
        <f t="shared" si="575"/>
        <v>0</v>
      </c>
      <c r="AF158" s="166">
        <f t="shared" si="576"/>
        <v>0</v>
      </c>
      <c r="AG158" s="166">
        <f t="shared" si="577"/>
        <v>0</v>
      </c>
      <c r="AH158" s="166">
        <f t="shared" si="578"/>
        <v>0</v>
      </c>
      <c r="AI158" s="166">
        <f t="shared" si="579"/>
        <v>0</v>
      </c>
      <c r="AJ158" s="166">
        <f t="shared" si="580"/>
        <v>0</v>
      </c>
      <c r="AK158" s="166">
        <f t="shared" si="581"/>
        <v>0</v>
      </c>
      <c r="AL158" s="166">
        <f t="shared" si="582"/>
        <v>0</v>
      </c>
      <c r="AM158" s="166">
        <f t="shared" si="583"/>
        <v>0</v>
      </c>
      <c r="AN158" s="166">
        <f t="shared" si="584"/>
        <v>0</v>
      </c>
      <c r="AO158" s="167">
        <f t="shared" si="585"/>
        <v>0</v>
      </c>
      <c r="AP158" s="166">
        <v>0</v>
      </c>
      <c r="AQ158" s="166">
        <f t="shared" si="586"/>
        <v>0</v>
      </c>
      <c r="AR158" s="166">
        <v>1201000</v>
      </c>
      <c r="AS158" s="167"/>
      <c r="AT158" s="166"/>
      <c r="AU158" s="166"/>
      <c r="AV158" s="166">
        <f t="shared" si="587"/>
        <v>1201000</v>
      </c>
      <c r="AW158" s="166">
        <f t="shared" si="588"/>
        <v>344000</v>
      </c>
      <c r="AX158" s="166">
        <f t="shared" si="589"/>
        <v>64500</v>
      </c>
      <c r="AY158" s="166">
        <f t="shared" si="590"/>
        <v>43000</v>
      </c>
      <c r="AZ158" s="166">
        <f t="shared" si="591"/>
        <v>451500</v>
      </c>
      <c r="BA158" s="166">
        <f t="shared" si="592"/>
        <v>21500</v>
      </c>
      <c r="BB158" s="166">
        <f t="shared" si="593"/>
        <v>110000</v>
      </c>
      <c r="BC158" s="166"/>
      <c r="BD158" s="166">
        <v>0</v>
      </c>
      <c r="BE158" s="166">
        <f t="shared" si="594"/>
        <v>583000</v>
      </c>
      <c r="BF158" s="166">
        <f t="shared" si="595"/>
        <v>618000</v>
      </c>
      <c r="BG158" s="166">
        <f t="shared" si="596"/>
        <v>0</v>
      </c>
      <c r="BH158" s="166">
        <v>1</v>
      </c>
      <c r="BI158" s="369" t="s">
        <v>40</v>
      </c>
      <c r="BJ158" s="166">
        <f t="shared" si="597"/>
        <v>0</v>
      </c>
      <c r="BK158" s="166">
        <f t="shared" si="598"/>
        <v>1</v>
      </c>
      <c r="BL158" s="166">
        <v>0</v>
      </c>
      <c r="BM158" s="166">
        <f t="shared" si="599"/>
        <v>0</v>
      </c>
      <c r="BN158" s="166" t="str">
        <f t="shared" si="600"/>
        <v>Trừ tiền</v>
      </c>
      <c r="BO158" s="410"/>
      <c r="BP158" s="166"/>
      <c r="BQ158" s="144"/>
      <c r="BR158" s="144"/>
      <c r="BS158" s="161">
        <f t="shared" si="601"/>
        <v>0</v>
      </c>
      <c r="BT158" s="159">
        <v>1</v>
      </c>
      <c r="BU158" s="166">
        <f t="shared" si="602"/>
        <v>4400000</v>
      </c>
      <c r="BV158" s="166">
        <v>11000000</v>
      </c>
      <c r="BW158" s="166">
        <f t="shared" si="603"/>
        <v>15400000</v>
      </c>
      <c r="BX158" s="166">
        <f t="shared" si="604"/>
        <v>-15851500</v>
      </c>
      <c r="BY158" s="166"/>
      <c r="BZ158" s="166"/>
      <c r="CA158" s="171"/>
      <c r="CB158" s="166"/>
      <c r="CC158" s="166"/>
      <c r="CD158" s="166"/>
      <c r="CE158" s="413">
        <v>8500000</v>
      </c>
      <c r="CF158" s="413">
        <f>CE158*5%</f>
        <v>425000</v>
      </c>
      <c r="CG158" s="413">
        <v>0</v>
      </c>
      <c r="CH158" s="413">
        <v>0</v>
      </c>
      <c r="CI158" s="413"/>
      <c r="CJ158" s="369">
        <f>SUM(CF158:CI158)</f>
        <v>425000</v>
      </c>
      <c r="CK158" s="369">
        <f>CE158+CJ158</f>
        <v>8925000</v>
      </c>
      <c r="CL158" s="414"/>
      <c r="CM158" s="413">
        <f t="shared" si="605"/>
        <v>8500000</v>
      </c>
      <c r="CN158" s="413">
        <f t="shared" si="605"/>
        <v>425000</v>
      </c>
      <c r="CO158" s="369">
        <f t="shared" si="605"/>
        <v>0</v>
      </c>
      <c r="CP158" s="369">
        <f t="shared" si="605"/>
        <v>0</v>
      </c>
      <c r="CQ158" s="369">
        <f t="shared" si="605"/>
        <v>0</v>
      </c>
      <c r="CR158" s="369">
        <f>SUM(CN158:CQ158)</f>
        <v>425000</v>
      </c>
      <c r="CS158" s="369">
        <f>CM158+CR158</f>
        <v>8925000</v>
      </c>
      <c r="CT158" s="173" t="s">
        <v>1187</v>
      </c>
      <c r="CU158" s="173" t="s">
        <v>2229</v>
      </c>
      <c r="CV158" s="450" t="s">
        <v>1257</v>
      </c>
      <c r="CW158" s="173" t="s">
        <v>2249</v>
      </c>
    </row>
    <row r="159" spans="1:101" ht="34.35" customHeight="1">
      <c r="A159" s="155">
        <f>SUBTOTAL(3,$C$11:C159)</f>
        <v>129</v>
      </c>
      <c r="B159" s="246" t="s">
        <v>838</v>
      </c>
      <c r="C159" s="247" t="s">
        <v>839</v>
      </c>
      <c r="D159" s="156" t="s">
        <v>101</v>
      </c>
      <c r="E159" s="157" t="str">
        <f>IF(CL159&gt;=400000000,"A1",IF(CL159&gt;=300000000,"A2",IF(CL159&gt;=240000000,"A3",IF(CL159&gt;=180000000,"A4",IF(CL159&gt;=120000000,"A5",IF(CL159&gt;=80000000,"A6",IF(CL159&gt;=40000000,"A7",IF(CL159&gt;=25000000,"B1",IF(CL159&gt;=12000000,"B2","B3")))))))))</f>
        <v>B3</v>
      </c>
      <c r="F159" s="158">
        <v>42110</v>
      </c>
      <c r="G159" s="159">
        <v>4090000</v>
      </c>
      <c r="H159" s="159"/>
      <c r="I159" s="160">
        <f t="shared" si="570"/>
        <v>3410000</v>
      </c>
      <c r="J159" s="160">
        <f t="shared" si="526"/>
        <v>375000</v>
      </c>
      <c r="K159" s="161">
        <f t="shared" si="571"/>
        <v>3785000</v>
      </c>
      <c r="L159" s="161">
        <f t="shared" si="572"/>
        <v>7875000</v>
      </c>
      <c r="M159" s="162">
        <f t="shared" si="573"/>
        <v>1</v>
      </c>
      <c r="N159" s="163">
        <f t="shared" si="574"/>
        <v>3640000</v>
      </c>
      <c r="O159" s="163">
        <v>0</v>
      </c>
      <c r="P159" s="406">
        <v>0</v>
      </c>
      <c r="Q159" s="406">
        <v>13</v>
      </c>
      <c r="R159" s="406">
        <v>0</v>
      </c>
      <c r="S159" s="406">
        <v>0</v>
      </c>
      <c r="T159" s="406"/>
      <c r="U159" s="406"/>
      <c r="V159" s="406"/>
      <c r="W159" s="406"/>
      <c r="X159" s="389"/>
      <c r="Y159" s="406"/>
      <c r="Z159" s="406"/>
      <c r="AA159" s="406"/>
      <c r="AB159" s="406"/>
      <c r="AC159" s="406"/>
      <c r="AD159" s="406">
        <v>0</v>
      </c>
      <c r="AE159" s="164">
        <f t="shared" si="575"/>
        <v>0</v>
      </c>
      <c r="AF159" s="166">
        <f t="shared" si="576"/>
        <v>0</v>
      </c>
      <c r="AG159" s="166">
        <f t="shared" si="577"/>
        <v>0</v>
      </c>
      <c r="AH159" s="166">
        <f t="shared" si="578"/>
        <v>0</v>
      </c>
      <c r="AI159" s="166">
        <f t="shared" si="579"/>
        <v>0</v>
      </c>
      <c r="AJ159" s="166">
        <f t="shared" si="580"/>
        <v>0</v>
      </c>
      <c r="AK159" s="166">
        <f t="shared" si="581"/>
        <v>0</v>
      </c>
      <c r="AL159" s="166">
        <f t="shared" si="582"/>
        <v>0</v>
      </c>
      <c r="AM159" s="166">
        <f t="shared" si="583"/>
        <v>0</v>
      </c>
      <c r="AN159" s="166">
        <f t="shared" si="584"/>
        <v>0</v>
      </c>
      <c r="AO159" s="167">
        <f t="shared" si="585"/>
        <v>0</v>
      </c>
      <c r="AP159" s="166">
        <v>0</v>
      </c>
      <c r="AQ159" s="166">
        <f t="shared" si="586"/>
        <v>0</v>
      </c>
      <c r="AR159" s="166">
        <v>874000</v>
      </c>
      <c r="AS159" s="167"/>
      <c r="AT159" s="166"/>
      <c r="AU159" s="166"/>
      <c r="AV159" s="166">
        <f t="shared" si="587"/>
        <v>874000</v>
      </c>
      <c r="AW159" s="166">
        <f t="shared" si="588"/>
        <v>327200</v>
      </c>
      <c r="AX159" s="166">
        <f t="shared" si="589"/>
        <v>61350</v>
      </c>
      <c r="AY159" s="166">
        <f t="shared" si="590"/>
        <v>40900</v>
      </c>
      <c r="AZ159" s="166">
        <f t="shared" si="591"/>
        <v>429450</v>
      </c>
      <c r="BA159" s="166">
        <f t="shared" si="592"/>
        <v>20450</v>
      </c>
      <c r="BB159" s="166">
        <f t="shared" si="593"/>
        <v>110000</v>
      </c>
      <c r="BC159" s="166"/>
      <c r="BD159" s="166">
        <v>0</v>
      </c>
      <c r="BE159" s="166">
        <f t="shared" si="594"/>
        <v>559900</v>
      </c>
      <c r="BF159" s="166">
        <f t="shared" si="595"/>
        <v>314100</v>
      </c>
      <c r="BG159" s="166">
        <f t="shared" si="596"/>
        <v>0</v>
      </c>
      <c r="BH159" s="166">
        <v>1</v>
      </c>
      <c r="BI159" s="369" t="s">
        <v>40</v>
      </c>
      <c r="BJ159" s="166">
        <f t="shared" si="597"/>
        <v>0</v>
      </c>
      <c r="BK159" s="166">
        <f t="shared" si="598"/>
        <v>1</v>
      </c>
      <c r="BL159" s="166">
        <v>0</v>
      </c>
      <c r="BM159" s="166">
        <f t="shared" si="599"/>
        <v>0</v>
      </c>
      <c r="BN159" s="166" t="str">
        <f t="shared" si="600"/>
        <v>Trừ tiền</v>
      </c>
      <c r="BO159" s="410"/>
      <c r="BP159" s="166"/>
      <c r="BQ159" s="144"/>
      <c r="BR159" s="144"/>
      <c r="BS159" s="161">
        <f t="shared" si="601"/>
        <v>0</v>
      </c>
      <c r="BT159" s="159">
        <v>0</v>
      </c>
      <c r="BU159" s="166">
        <f t="shared" si="602"/>
        <v>0</v>
      </c>
      <c r="BV159" s="166">
        <v>11000000</v>
      </c>
      <c r="BW159" s="166">
        <f t="shared" si="603"/>
        <v>11000000</v>
      </c>
      <c r="BX159" s="166">
        <f t="shared" si="604"/>
        <v>-11429450</v>
      </c>
      <c r="BY159" s="166"/>
      <c r="BZ159" s="166"/>
      <c r="CA159" s="171"/>
      <c r="CB159" s="166"/>
      <c r="CC159" s="166"/>
      <c r="CD159" s="166"/>
      <c r="CE159" s="413">
        <v>7500000</v>
      </c>
      <c r="CF159" s="413">
        <f>CE159*5%</f>
        <v>375000</v>
      </c>
      <c r="CG159" s="413">
        <v>0</v>
      </c>
      <c r="CH159" s="413">
        <v>0</v>
      </c>
      <c r="CI159" s="413"/>
      <c r="CJ159" s="369">
        <f>SUM(CF159:CI159)</f>
        <v>375000</v>
      </c>
      <c r="CK159" s="369">
        <f>CE159+CJ159</f>
        <v>7875000</v>
      </c>
      <c r="CL159" s="414"/>
      <c r="CM159" s="413">
        <f t="shared" si="605"/>
        <v>7500000</v>
      </c>
      <c r="CN159" s="413">
        <f t="shared" si="605"/>
        <v>375000</v>
      </c>
      <c r="CO159" s="369">
        <f t="shared" si="605"/>
        <v>0</v>
      </c>
      <c r="CP159" s="369">
        <f t="shared" si="605"/>
        <v>0</v>
      </c>
      <c r="CQ159" s="369">
        <f t="shared" si="605"/>
        <v>0</v>
      </c>
      <c r="CR159" s="369">
        <f>SUM(CN159:CQ159)</f>
        <v>375000</v>
      </c>
      <c r="CS159" s="369">
        <f>CM159+CR159</f>
        <v>7875000</v>
      </c>
      <c r="CT159" s="173" t="s">
        <v>1187</v>
      </c>
      <c r="CU159" s="173" t="s">
        <v>2229</v>
      </c>
      <c r="CV159" s="450" t="s">
        <v>1258</v>
      </c>
      <c r="CW159" s="173" t="s">
        <v>2249</v>
      </c>
    </row>
    <row r="160" spans="1:101" ht="34.35" customHeight="1">
      <c r="A160" s="155">
        <f>SUBTOTAL(3,$C$11:C160)</f>
        <v>130</v>
      </c>
      <c r="B160" s="246" t="s">
        <v>988</v>
      </c>
      <c r="C160" s="247" t="s">
        <v>989</v>
      </c>
      <c r="D160" s="156" t="s">
        <v>101</v>
      </c>
      <c r="E160" s="157" t="str">
        <f t="shared" ref="E160:E167" si="606">IF(CL160&gt;=400000000,"A1",IF(CL160&gt;=300000000,"A2",IF(CL160&gt;=240000000,"A3",IF(CL160&gt;=180000000,"A4",IF(CL160&gt;=120000000,"A5",IF(CL160&gt;=80000000,"A6",IF(CL160&gt;=40000000,"A7",IF(CL160&gt;=25000000,"B1",IF(CL160&gt;=12000000,"B2","B3")))))))))</f>
        <v>B3</v>
      </c>
      <c r="F160" s="158">
        <v>42110</v>
      </c>
      <c r="G160" s="159">
        <v>4300000</v>
      </c>
      <c r="H160" s="159"/>
      <c r="I160" s="160">
        <f t="shared" si="570"/>
        <v>4200000</v>
      </c>
      <c r="J160" s="160">
        <f t="shared" si="526"/>
        <v>850000</v>
      </c>
      <c r="K160" s="161">
        <f t="shared" si="571"/>
        <v>5050000</v>
      </c>
      <c r="L160" s="161">
        <f t="shared" si="572"/>
        <v>9350000</v>
      </c>
      <c r="M160" s="162">
        <f t="shared" si="573"/>
        <v>1</v>
      </c>
      <c r="N160" s="163">
        <f t="shared" si="574"/>
        <v>3640000</v>
      </c>
      <c r="O160" s="163">
        <v>0</v>
      </c>
      <c r="P160" s="406">
        <v>1</v>
      </c>
      <c r="Q160" s="406">
        <v>13</v>
      </c>
      <c r="R160" s="406">
        <v>0</v>
      </c>
      <c r="S160" s="406">
        <v>0</v>
      </c>
      <c r="T160" s="406"/>
      <c r="U160" s="406"/>
      <c r="V160" s="406"/>
      <c r="W160" s="406"/>
      <c r="X160" s="389"/>
      <c r="Y160" s="406"/>
      <c r="Z160" s="406"/>
      <c r="AA160" s="406"/>
      <c r="AB160" s="406"/>
      <c r="AC160" s="406"/>
      <c r="AD160" s="406">
        <v>0</v>
      </c>
      <c r="AE160" s="164">
        <f t="shared" si="575"/>
        <v>0</v>
      </c>
      <c r="AF160" s="166">
        <f t="shared" si="576"/>
        <v>359615</v>
      </c>
      <c r="AG160" s="166">
        <f t="shared" si="577"/>
        <v>0</v>
      </c>
      <c r="AH160" s="166">
        <f t="shared" si="578"/>
        <v>0</v>
      </c>
      <c r="AI160" s="166">
        <f t="shared" si="579"/>
        <v>0</v>
      </c>
      <c r="AJ160" s="166">
        <f t="shared" si="580"/>
        <v>0</v>
      </c>
      <c r="AK160" s="166">
        <f t="shared" si="581"/>
        <v>0</v>
      </c>
      <c r="AL160" s="166">
        <f t="shared" si="582"/>
        <v>0</v>
      </c>
      <c r="AM160" s="166">
        <f t="shared" si="583"/>
        <v>0</v>
      </c>
      <c r="AN160" s="166">
        <f t="shared" si="584"/>
        <v>0</v>
      </c>
      <c r="AO160" s="167">
        <f t="shared" si="585"/>
        <v>0</v>
      </c>
      <c r="AP160" s="166">
        <v>0</v>
      </c>
      <c r="AQ160" s="166">
        <f t="shared" si="586"/>
        <v>359615</v>
      </c>
      <c r="AR160" s="166">
        <v>914000</v>
      </c>
      <c r="AS160" s="167"/>
      <c r="AT160" s="166"/>
      <c r="AU160" s="166"/>
      <c r="AV160" s="166">
        <f t="shared" si="587"/>
        <v>1273615</v>
      </c>
      <c r="AW160" s="166">
        <f t="shared" si="588"/>
        <v>344000</v>
      </c>
      <c r="AX160" s="166">
        <f t="shared" si="589"/>
        <v>64500</v>
      </c>
      <c r="AY160" s="166">
        <f t="shared" si="590"/>
        <v>43000</v>
      </c>
      <c r="AZ160" s="166">
        <f t="shared" si="591"/>
        <v>451500</v>
      </c>
      <c r="BA160" s="166">
        <f t="shared" si="592"/>
        <v>21500</v>
      </c>
      <c r="BB160" s="166">
        <f t="shared" si="593"/>
        <v>110000</v>
      </c>
      <c r="BC160" s="166"/>
      <c r="BD160" s="166">
        <v>0</v>
      </c>
      <c r="BE160" s="166">
        <f t="shared" si="594"/>
        <v>583000</v>
      </c>
      <c r="BF160" s="166">
        <f t="shared" si="595"/>
        <v>690615</v>
      </c>
      <c r="BG160" s="166">
        <f t="shared" si="596"/>
        <v>0</v>
      </c>
      <c r="BH160" s="166">
        <v>1</v>
      </c>
      <c r="BI160" s="369" t="s">
        <v>40</v>
      </c>
      <c r="BJ160" s="166">
        <f t="shared" si="597"/>
        <v>0</v>
      </c>
      <c r="BK160" s="166">
        <f t="shared" si="598"/>
        <v>1</v>
      </c>
      <c r="BL160" s="166">
        <v>0</v>
      </c>
      <c r="BM160" s="166">
        <f t="shared" si="599"/>
        <v>0</v>
      </c>
      <c r="BN160" s="166" t="str">
        <f t="shared" si="600"/>
        <v>Trừ tiền</v>
      </c>
      <c r="BO160" s="410"/>
      <c r="BP160" s="166"/>
      <c r="BQ160" s="144"/>
      <c r="BR160" s="144"/>
      <c r="BS160" s="161">
        <f t="shared" si="601"/>
        <v>359615</v>
      </c>
      <c r="BT160" s="159">
        <v>1</v>
      </c>
      <c r="BU160" s="166">
        <f t="shared" si="602"/>
        <v>4400000</v>
      </c>
      <c r="BV160" s="166">
        <v>11000000</v>
      </c>
      <c r="BW160" s="166">
        <f t="shared" si="603"/>
        <v>15400000</v>
      </c>
      <c r="BX160" s="166">
        <f t="shared" si="604"/>
        <v>-15491885</v>
      </c>
      <c r="BY160" s="166"/>
      <c r="BZ160" s="166"/>
      <c r="CA160" s="171"/>
      <c r="CB160" s="166"/>
      <c r="CC160" s="166"/>
      <c r="CD160" s="166"/>
      <c r="CE160" s="413">
        <v>8500000</v>
      </c>
      <c r="CF160" s="413">
        <f>CE160*10%</f>
        <v>850000</v>
      </c>
      <c r="CG160" s="413">
        <v>0</v>
      </c>
      <c r="CH160" s="413">
        <v>0</v>
      </c>
      <c r="CI160" s="413"/>
      <c r="CJ160" s="369">
        <f t="shared" ref="CJ160:CJ167" si="607">SUM(CF160:CI160)</f>
        <v>850000</v>
      </c>
      <c r="CK160" s="369">
        <f t="shared" ref="CK160:CK167" si="608">CE160+CJ160</f>
        <v>9350000</v>
      </c>
      <c r="CL160" s="414"/>
      <c r="CM160" s="413">
        <f t="shared" si="605"/>
        <v>8500000</v>
      </c>
      <c r="CN160" s="413">
        <f t="shared" si="605"/>
        <v>850000</v>
      </c>
      <c r="CO160" s="369">
        <f t="shared" si="605"/>
        <v>0</v>
      </c>
      <c r="CP160" s="369">
        <f t="shared" si="605"/>
        <v>0</v>
      </c>
      <c r="CQ160" s="369">
        <f t="shared" si="605"/>
        <v>0</v>
      </c>
      <c r="CR160" s="369">
        <f t="shared" ref="CR160:CR167" si="609">SUM(CN160:CQ160)</f>
        <v>850000</v>
      </c>
      <c r="CS160" s="369">
        <f t="shared" ref="CS160:CS167" si="610">CM160+CR160</f>
        <v>9350000</v>
      </c>
      <c r="CT160" s="173" t="s">
        <v>1187</v>
      </c>
      <c r="CU160" s="173" t="s">
        <v>2229</v>
      </c>
      <c r="CV160" s="450" t="s">
        <v>1267</v>
      </c>
      <c r="CW160" s="173" t="s">
        <v>2249</v>
      </c>
    </row>
    <row r="161" spans="1:101" ht="34.35" customHeight="1">
      <c r="A161" s="155">
        <f>SUBTOTAL(3,$C$11:C161)</f>
        <v>131</v>
      </c>
      <c r="B161" s="246" t="s">
        <v>861</v>
      </c>
      <c r="C161" s="247" t="s">
        <v>862</v>
      </c>
      <c r="D161" s="156" t="s">
        <v>101</v>
      </c>
      <c r="E161" s="157" t="str">
        <f t="shared" si="606"/>
        <v>B3</v>
      </c>
      <c r="F161" s="158">
        <v>41594</v>
      </c>
      <c r="G161" s="159">
        <v>4300000</v>
      </c>
      <c r="H161" s="159"/>
      <c r="I161" s="160">
        <f t="shared" si="570"/>
        <v>4200000</v>
      </c>
      <c r="J161" s="160">
        <f t="shared" si="526"/>
        <v>850000</v>
      </c>
      <c r="K161" s="161">
        <f t="shared" si="571"/>
        <v>5050000</v>
      </c>
      <c r="L161" s="161">
        <f t="shared" si="572"/>
        <v>9350000</v>
      </c>
      <c r="M161" s="162">
        <f t="shared" si="573"/>
        <v>1</v>
      </c>
      <c r="N161" s="163">
        <f t="shared" si="574"/>
        <v>3640000</v>
      </c>
      <c r="O161" s="163">
        <v>0</v>
      </c>
      <c r="P161" s="406">
        <v>2</v>
      </c>
      <c r="Q161" s="406">
        <v>9</v>
      </c>
      <c r="R161" s="406">
        <v>0</v>
      </c>
      <c r="S161" s="406">
        <v>0</v>
      </c>
      <c r="T161" s="406"/>
      <c r="U161" s="406"/>
      <c r="V161" s="406"/>
      <c r="W161" s="406"/>
      <c r="X161" s="389"/>
      <c r="Y161" s="406"/>
      <c r="Z161" s="406"/>
      <c r="AA161" s="406"/>
      <c r="AB161" s="406"/>
      <c r="AC161" s="406"/>
      <c r="AD161" s="406">
        <v>0</v>
      </c>
      <c r="AE161" s="164">
        <f t="shared" si="575"/>
        <v>0</v>
      </c>
      <c r="AF161" s="166">
        <f t="shared" si="576"/>
        <v>719231</v>
      </c>
      <c r="AG161" s="166">
        <f t="shared" si="577"/>
        <v>0</v>
      </c>
      <c r="AH161" s="166">
        <f t="shared" si="578"/>
        <v>0</v>
      </c>
      <c r="AI161" s="166">
        <f t="shared" si="579"/>
        <v>0</v>
      </c>
      <c r="AJ161" s="166">
        <f t="shared" si="580"/>
        <v>0</v>
      </c>
      <c r="AK161" s="166">
        <f t="shared" si="581"/>
        <v>0</v>
      </c>
      <c r="AL161" s="166">
        <f t="shared" si="582"/>
        <v>0</v>
      </c>
      <c r="AM161" s="166">
        <f t="shared" si="583"/>
        <v>0</v>
      </c>
      <c r="AN161" s="166">
        <f t="shared" si="584"/>
        <v>0</v>
      </c>
      <c r="AO161" s="167">
        <f t="shared" si="585"/>
        <v>0</v>
      </c>
      <c r="AP161" s="166">
        <v>0</v>
      </c>
      <c r="AQ161" s="166">
        <f t="shared" si="586"/>
        <v>719231</v>
      </c>
      <c r="AR161" s="166">
        <v>0</v>
      </c>
      <c r="AS161" s="167"/>
      <c r="AT161" s="166"/>
      <c r="AU161" s="166"/>
      <c r="AV161" s="166">
        <f t="shared" si="587"/>
        <v>719231</v>
      </c>
      <c r="AW161" s="166">
        <f t="shared" si="588"/>
        <v>344000</v>
      </c>
      <c r="AX161" s="166">
        <f t="shared" si="589"/>
        <v>64500</v>
      </c>
      <c r="AY161" s="166">
        <f t="shared" si="590"/>
        <v>43000</v>
      </c>
      <c r="AZ161" s="166">
        <f t="shared" si="591"/>
        <v>451500</v>
      </c>
      <c r="BA161" s="166">
        <f t="shared" si="592"/>
        <v>21500</v>
      </c>
      <c r="BB161" s="166">
        <f t="shared" si="593"/>
        <v>110000</v>
      </c>
      <c r="BC161" s="166"/>
      <c r="BD161" s="166">
        <v>20000</v>
      </c>
      <c r="BE161" s="166">
        <f t="shared" si="594"/>
        <v>603000</v>
      </c>
      <c r="BF161" s="166">
        <f t="shared" si="595"/>
        <v>116231</v>
      </c>
      <c r="BG161" s="166">
        <f t="shared" si="596"/>
        <v>0</v>
      </c>
      <c r="BH161" s="166">
        <v>1</v>
      </c>
      <c r="BI161" s="369" t="s">
        <v>40</v>
      </c>
      <c r="BJ161" s="166">
        <f t="shared" si="597"/>
        <v>0</v>
      </c>
      <c r="BK161" s="166">
        <f t="shared" si="598"/>
        <v>1</v>
      </c>
      <c r="BL161" s="166">
        <v>0</v>
      </c>
      <c r="BM161" s="166">
        <f t="shared" si="599"/>
        <v>0</v>
      </c>
      <c r="BN161" s="166" t="str">
        <f t="shared" si="600"/>
        <v>Trừ tiền</v>
      </c>
      <c r="BO161" s="410"/>
      <c r="BP161" s="166"/>
      <c r="BQ161" s="144"/>
      <c r="BR161" s="144"/>
      <c r="BS161" s="161">
        <f t="shared" si="601"/>
        <v>719231</v>
      </c>
      <c r="BT161" s="159">
        <v>1</v>
      </c>
      <c r="BU161" s="166">
        <f t="shared" si="602"/>
        <v>4400000</v>
      </c>
      <c r="BV161" s="166">
        <v>11000000</v>
      </c>
      <c r="BW161" s="166">
        <f t="shared" si="603"/>
        <v>15400000</v>
      </c>
      <c r="BX161" s="166">
        <f t="shared" si="604"/>
        <v>-15132269</v>
      </c>
      <c r="BY161" s="166"/>
      <c r="BZ161" s="166"/>
      <c r="CA161" s="171"/>
      <c r="CB161" s="166"/>
      <c r="CC161" s="166"/>
      <c r="CD161" s="166"/>
      <c r="CE161" s="413">
        <v>8500000</v>
      </c>
      <c r="CF161" s="413">
        <f>CE161*10%</f>
        <v>850000</v>
      </c>
      <c r="CG161" s="413">
        <v>0</v>
      </c>
      <c r="CH161" s="413">
        <v>0</v>
      </c>
      <c r="CI161" s="413"/>
      <c r="CJ161" s="369">
        <f t="shared" si="607"/>
        <v>850000</v>
      </c>
      <c r="CK161" s="369">
        <f t="shared" si="608"/>
        <v>9350000</v>
      </c>
      <c r="CL161" s="414"/>
      <c r="CM161" s="413">
        <f t="shared" si="605"/>
        <v>8500000</v>
      </c>
      <c r="CN161" s="413">
        <f t="shared" si="605"/>
        <v>850000</v>
      </c>
      <c r="CO161" s="369">
        <f t="shared" si="605"/>
        <v>0</v>
      </c>
      <c r="CP161" s="369">
        <f t="shared" si="605"/>
        <v>0</v>
      </c>
      <c r="CQ161" s="369">
        <f t="shared" si="605"/>
        <v>0</v>
      </c>
      <c r="CR161" s="369">
        <f t="shared" si="609"/>
        <v>850000</v>
      </c>
      <c r="CS161" s="369">
        <f t="shared" si="610"/>
        <v>9350000</v>
      </c>
      <c r="CT161" s="173" t="s">
        <v>1187</v>
      </c>
      <c r="CU161" s="173" t="s">
        <v>2229</v>
      </c>
      <c r="CV161" s="450" t="s">
        <v>1268</v>
      </c>
      <c r="CW161" s="173" t="s">
        <v>2249</v>
      </c>
    </row>
    <row r="162" spans="1:101" ht="34.35" customHeight="1">
      <c r="A162" s="155">
        <f>SUBTOTAL(3,$C$11:C162)</f>
        <v>132</v>
      </c>
      <c r="B162" s="246" t="s">
        <v>867</v>
      </c>
      <c r="C162" s="247" t="s">
        <v>868</v>
      </c>
      <c r="D162" s="156" t="s">
        <v>101</v>
      </c>
      <c r="E162" s="157" t="str">
        <f t="shared" si="606"/>
        <v>B3</v>
      </c>
      <c r="F162" s="158">
        <v>42110</v>
      </c>
      <c r="G162" s="159">
        <v>4300000</v>
      </c>
      <c r="H162" s="159"/>
      <c r="I162" s="160">
        <f t="shared" si="570"/>
        <v>4200000</v>
      </c>
      <c r="J162" s="160">
        <f t="shared" si="526"/>
        <v>850000</v>
      </c>
      <c r="K162" s="161">
        <f t="shared" si="571"/>
        <v>5050000</v>
      </c>
      <c r="L162" s="161">
        <f t="shared" si="572"/>
        <v>9350000</v>
      </c>
      <c r="M162" s="162">
        <f t="shared" si="573"/>
        <v>1</v>
      </c>
      <c r="N162" s="163">
        <f t="shared" si="574"/>
        <v>3640000</v>
      </c>
      <c r="O162" s="163">
        <v>0</v>
      </c>
      <c r="P162" s="406">
        <v>1</v>
      </c>
      <c r="Q162" s="406">
        <v>13</v>
      </c>
      <c r="R162" s="406">
        <v>0</v>
      </c>
      <c r="S162" s="406">
        <v>0</v>
      </c>
      <c r="T162" s="406"/>
      <c r="U162" s="406"/>
      <c r="V162" s="406"/>
      <c r="W162" s="406"/>
      <c r="X162" s="389"/>
      <c r="Y162" s="406"/>
      <c r="Z162" s="406"/>
      <c r="AA162" s="406"/>
      <c r="AB162" s="406"/>
      <c r="AC162" s="406"/>
      <c r="AD162" s="406">
        <v>0</v>
      </c>
      <c r="AE162" s="164">
        <f t="shared" si="575"/>
        <v>0</v>
      </c>
      <c r="AF162" s="166">
        <f t="shared" si="576"/>
        <v>359615</v>
      </c>
      <c r="AG162" s="166">
        <f t="shared" si="577"/>
        <v>0</v>
      </c>
      <c r="AH162" s="166">
        <f t="shared" si="578"/>
        <v>0</v>
      </c>
      <c r="AI162" s="166">
        <f t="shared" si="579"/>
        <v>0</v>
      </c>
      <c r="AJ162" s="166">
        <f t="shared" si="580"/>
        <v>0</v>
      </c>
      <c r="AK162" s="166">
        <f t="shared" si="581"/>
        <v>0</v>
      </c>
      <c r="AL162" s="166">
        <f t="shared" si="582"/>
        <v>0</v>
      </c>
      <c r="AM162" s="166">
        <f t="shared" si="583"/>
        <v>0</v>
      </c>
      <c r="AN162" s="166">
        <f t="shared" si="584"/>
        <v>0</v>
      </c>
      <c r="AO162" s="167">
        <f t="shared" si="585"/>
        <v>0</v>
      </c>
      <c r="AP162" s="166">
        <v>0</v>
      </c>
      <c r="AQ162" s="166">
        <f t="shared" si="586"/>
        <v>359615</v>
      </c>
      <c r="AR162" s="166">
        <v>824000</v>
      </c>
      <c r="AS162" s="167"/>
      <c r="AT162" s="166"/>
      <c r="AU162" s="166"/>
      <c r="AV162" s="166">
        <f t="shared" si="587"/>
        <v>1183615</v>
      </c>
      <c r="AW162" s="166">
        <f t="shared" si="588"/>
        <v>344000</v>
      </c>
      <c r="AX162" s="166">
        <f t="shared" si="589"/>
        <v>64500</v>
      </c>
      <c r="AY162" s="166">
        <f t="shared" si="590"/>
        <v>43000</v>
      </c>
      <c r="AZ162" s="166">
        <f t="shared" si="591"/>
        <v>451500</v>
      </c>
      <c r="BA162" s="166">
        <f t="shared" si="592"/>
        <v>21500</v>
      </c>
      <c r="BB162" s="166">
        <f t="shared" si="593"/>
        <v>110000</v>
      </c>
      <c r="BC162" s="166"/>
      <c r="BD162" s="166">
        <v>0</v>
      </c>
      <c r="BE162" s="166">
        <f t="shared" si="594"/>
        <v>583000</v>
      </c>
      <c r="BF162" s="166">
        <f t="shared" si="595"/>
        <v>600615</v>
      </c>
      <c r="BG162" s="166">
        <f t="shared" si="596"/>
        <v>0</v>
      </c>
      <c r="BH162" s="166">
        <v>1</v>
      </c>
      <c r="BI162" s="369" t="s">
        <v>40</v>
      </c>
      <c r="BJ162" s="166">
        <f t="shared" si="597"/>
        <v>0</v>
      </c>
      <c r="BK162" s="166">
        <f t="shared" si="598"/>
        <v>1</v>
      </c>
      <c r="BL162" s="166">
        <v>0</v>
      </c>
      <c r="BM162" s="166">
        <f t="shared" si="599"/>
        <v>0</v>
      </c>
      <c r="BN162" s="166" t="str">
        <f t="shared" si="600"/>
        <v>Trừ tiền</v>
      </c>
      <c r="BO162" s="410"/>
      <c r="BP162" s="166"/>
      <c r="BQ162" s="144"/>
      <c r="BR162" s="144"/>
      <c r="BS162" s="161">
        <f t="shared" si="601"/>
        <v>359615</v>
      </c>
      <c r="BT162" s="159">
        <v>3</v>
      </c>
      <c r="BU162" s="166">
        <f t="shared" si="602"/>
        <v>13200000</v>
      </c>
      <c r="BV162" s="166">
        <v>11000000</v>
      </c>
      <c r="BW162" s="166">
        <f t="shared" si="603"/>
        <v>24200000</v>
      </c>
      <c r="BX162" s="166">
        <f t="shared" si="604"/>
        <v>-24291885</v>
      </c>
      <c r="BY162" s="166"/>
      <c r="BZ162" s="166"/>
      <c r="CA162" s="171"/>
      <c r="CB162" s="166"/>
      <c r="CC162" s="166"/>
      <c r="CD162" s="166"/>
      <c r="CE162" s="413">
        <v>8500000</v>
      </c>
      <c r="CF162" s="413">
        <f>CE162*10%</f>
        <v>850000</v>
      </c>
      <c r="CG162" s="413">
        <v>0</v>
      </c>
      <c r="CH162" s="413">
        <v>0</v>
      </c>
      <c r="CI162" s="413"/>
      <c r="CJ162" s="369">
        <f t="shared" si="607"/>
        <v>850000</v>
      </c>
      <c r="CK162" s="369">
        <f t="shared" si="608"/>
        <v>9350000</v>
      </c>
      <c r="CL162" s="414"/>
      <c r="CM162" s="413">
        <f t="shared" si="605"/>
        <v>8500000</v>
      </c>
      <c r="CN162" s="413">
        <f t="shared" si="605"/>
        <v>850000</v>
      </c>
      <c r="CO162" s="369">
        <f t="shared" si="605"/>
        <v>0</v>
      </c>
      <c r="CP162" s="369">
        <f t="shared" si="605"/>
        <v>0</v>
      </c>
      <c r="CQ162" s="369">
        <f t="shared" si="605"/>
        <v>0</v>
      </c>
      <c r="CR162" s="369">
        <f t="shared" si="609"/>
        <v>850000</v>
      </c>
      <c r="CS162" s="369">
        <f t="shared" si="610"/>
        <v>9350000</v>
      </c>
      <c r="CT162" s="173" t="s">
        <v>1187</v>
      </c>
      <c r="CU162" s="173" t="s">
        <v>2229</v>
      </c>
      <c r="CV162" s="450" t="s">
        <v>1269</v>
      </c>
      <c r="CW162" s="173" t="s">
        <v>2249</v>
      </c>
    </row>
    <row r="163" spans="1:101" ht="34.35" customHeight="1">
      <c r="A163" s="155">
        <f>SUBTOTAL(3,$C$11:C163)</f>
        <v>133</v>
      </c>
      <c r="B163" s="246" t="s">
        <v>947</v>
      </c>
      <c r="C163" s="247" t="s">
        <v>948</v>
      </c>
      <c r="D163" s="156" t="s">
        <v>101</v>
      </c>
      <c r="E163" s="157" t="str">
        <f>IF(CL163&gt;=400000000,"A1",IF(CL163&gt;=300000000,"A2",IF(CL163&gt;=240000000,"A3",IF(CL163&gt;=180000000,"A4",IF(CL163&gt;=120000000,"A5",IF(CL163&gt;=80000000,"A6",IF(CL163&gt;=40000000,"A7",IF(CL163&gt;=25000000,"B1",IF(CL163&gt;=12000000,"B2","B3")))))))))</f>
        <v>B3</v>
      </c>
      <c r="F163" s="158">
        <v>44357</v>
      </c>
      <c r="G163" s="159">
        <v>4300000</v>
      </c>
      <c r="H163" s="159"/>
      <c r="I163" s="160">
        <f t="shared" si="570"/>
        <v>4200000</v>
      </c>
      <c r="J163" s="160">
        <f t="shared" si="526"/>
        <v>0</v>
      </c>
      <c r="K163" s="161">
        <f t="shared" si="571"/>
        <v>4200000</v>
      </c>
      <c r="L163" s="161">
        <f t="shared" si="572"/>
        <v>8500000</v>
      </c>
      <c r="M163" s="162">
        <f t="shared" si="573"/>
        <v>1</v>
      </c>
      <c r="N163" s="163">
        <f t="shared" si="574"/>
        <v>3640000</v>
      </c>
      <c r="O163" s="163">
        <v>0</v>
      </c>
      <c r="P163" s="406">
        <v>0</v>
      </c>
      <c r="Q163" s="406">
        <v>13</v>
      </c>
      <c r="R163" s="406">
        <v>0</v>
      </c>
      <c r="S163" s="406">
        <v>0</v>
      </c>
      <c r="T163" s="406"/>
      <c r="U163" s="406"/>
      <c r="V163" s="406"/>
      <c r="W163" s="406"/>
      <c r="X163" s="389"/>
      <c r="Y163" s="406"/>
      <c r="Z163" s="406"/>
      <c r="AA163" s="406"/>
      <c r="AB163" s="406"/>
      <c r="AC163" s="406"/>
      <c r="AD163" s="406">
        <v>0</v>
      </c>
      <c r="AE163" s="164">
        <f t="shared" si="575"/>
        <v>0</v>
      </c>
      <c r="AF163" s="166">
        <f t="shared" si="576"/>
        <v>0</v>
      </c>
      <c r="AG163" s="166">
        <f t="shared" si="577"/>
        <v>0</v>
      </c>
      <c r="AH163" s="166">
        <f t="shared" si="578"/>
        <v>0</v>
      </c>
      <c r="AI163" s="166">
        <f t="shared" si="579"/>
        <v>0</v>
      </c>
      <c r="AJ163" s="166">
        <f t="shared" si="580"/>
        <v>0</v>
      </c>
      <c r="AK163" s="166">
        <f t="shared" si="581"/>
        <v>0</v>
      </c>
      <c r="AL163" s="166">
        <f t="shared" si="582"/>
        <v>0</v>
      </c>
      <c r="AM163" s="166">
        <f t="shared" si="583"/>
        <v>0</v>
      </c>
      <c r="AN163" s="166">
        <f t="shared" si="584"/>
        <v>0</v>
      </c>
      <c r="AO163" s="167">
        <f t="shared" si="585"/>
        <v>0</v>
      </c>
      <c r="AP163" s="166">
        <v>0</v>
      </c>
      <c r="AQ163" s="166">
        <f t="shared" si="586"/>
        <v>0</v>
      </c>
      <c r="AR163" s="166">
        <v>1344000</v>
      </c>
      <c r="AS163" s="167"/>
      <c r="AT163" s="166"/>
      <c r="AU163" s="166"/>
      <c r="AV163" s="166">
        <f t="shared" si="587"/>
        <v>1344000</v>
      </c>
      <c r="AW163" s="166">
        <f t="shared" si="588"/>
        <v>344000</v>
      </c>
      <c r="AX163" s="166">
        <f t="shared" si="589"/>
        <v>64500</v>
      </c>
      <c r="AY163" s="166">
        <f t="shared" si="590"/>
        <v>43000</v>
      </c>
      <c r="AZ163" s="166">
        <f t="shared" si="591"/>
        <v>451500</v>
      </c>
      <c r="BA163" s="166">
        <f t="shared" si="592"/>
        <v>21500</v>
      </c>
      <c r="BB163" s="166">
        <f t="shared" si="593"/>
        <v>110000</v>
      </c>
      <c r="BC163" s="166"/>
      <c r="BD163" s="166">
        <v>0</v>
      </c>
      <c r="BE163" s="166">
        <f t="shared" si="594"/>
        <v>583000</v>
      </c>
      <c r="BF163" s="166">
        <f t="shared" si="595"/>
        <v>761000</v>
      </c>
      <c r="BG163" s="166">
        <f t="shared" si="596"/>
        <v>0</v>
      </c>
      <c r="BH163" s="166">
        <v>1</v>
      </c>
      <c r="BI163" s="369" t="s">
        <v>40</v>
      </c>
      <c r="BJ163" s="166">
        <f t="shared" si="597"/>
        <v>0</v>
      </c>
      <c r="BK163" s="166">
        <f t="shared" si="598"/>
        <v>1</v>
      </c>
      <c r="BL163" s="166">
        <v>0</v>
      </c>
      <c r="BM163" s="166">
        <f t="shared" si="599"/>
        <v>0</v>
      </c>
      <c r="BN163" s="166" t="str">
        <f t="shared" si="600"/>
        <v>Trừ tiền</v>
      </c>
      <c r="BO163" s="410"/>
      <c r="BP163" s="166"/>
      <c r="BQ163" s="144"/>
      <c r="BR163" s="144"/>
      <c r="BS163" s="161">
        <f t="shared" si="601"/>
        <v>0</v>
      </c>
      <c r="BT163" s="159">
        <v>1</v>
      </c>
      <c r="BU163" s="166">
        <f t="shared" si="602"/>
        <v>4400000</v>
      </c>
      <c r="BV163" s="166">
        <v>11000000</v>
      </c>
      <c r="BW163" s="166">
        <f t="shared" si="603"/>
        <v>15400000</v>
      </c>
      <c r="BX163" s="166">
        <f t="shared" si="604"/>
        <v>-15851500</v>
      </c>
      <c r="BY163" s="166"/>
      <c r="BZ163" s="166"/>
      <c r="CA163" s="171"/>
      <c r="CB163" s="166"/>
      <c r="CC163" s="166"/>
      <c r="CD163" s="166"/>
      <c r="CE163" s="413">
        <v>8500000</v>
      </c>
      <c r="CF163" s="413">
        <v>0</v>
      </c>
      <c r="CG163" s="413">
        <v>0</v>
      </c>
      <c r="CH163" s="413">
        <v>0</v>
      </c>
      <c r="CI163" s="413"/>
      <c r="CJ163" s="369">
        <f>SUM(CF163:CI163)</f>
        <v>0</v>
      </c>
      <c r="CK163" s="369">
        <f>CE163+CJ163</f>
        <v>8500000</v>
      </c>
      <c r="CL163" s="414"/>
      <c r="CM163" s="413">
        <f t="shared" si="605"/>
        <v>8500000</v>
      </c>
      <c r="CN163" s="413">
        <f t="shared" si="605"/>
        <v>0</v>
      </c>
      <c r="CO163" s="369">
        <f t="shared" si="605"/>
        <v>0</v>
      </c>
      <c r="CP163" s="369">
        <f t="shared" si="605"/>
        <v>0</v>
      </c>
      <c r="CQ163" s="369">
        <f t="shared" si="605"/>
        <v>0</v>
      </c>
      <c r="CR163" s="369">
        <f>SUM(CN163:CQ163)</f>
        <v>0</v>
      </c>
      <c r="CS163" s="369">
        <f>CM163+CR163</f>
        <v>8500000</v>
      </c>
      <c r="CT163" s="173" t="s">
        <v>1187</v>
      </c>
      <c r="CU163" s="173" t="s">
        <v>2229</v>
      </c>
      <c r="CV163" s="450" t="s">
        <v>1301</v>
      </c>
      <c r="CW163" s="173" t="s">
        <v>2249</v>
      </c>
    </row>
    <row r="164" spans="1:101" ht="34.35" customHeight="1">
      <c r="A164" s="155">
        <f>SUBTOTAL(3,$C$11:C164)</f>
        <v>134</v>
      </c>
      <c r="B164" s="246" t="s">
        <v>959</v>
      </c>
      <c r="C164" s="247" t="s">
        <v>960</v>
      </c>
      <c r="D164" s="156" t="s">
        <v>101</v>
      </c>
      <c r="E164" s="157" t="str">
        <f>IF(CL164&gt;=400000000,"A1",IF(CL164&gt;=300000000,"A2",IF(CL164&gt;=240000000,"A3",IF(CL164&gt;=180000000,"A4",IF(CL164&gt;=120000000,"A5",IF(CL164&gt;=80000000,"A6",IF(CL164&gt;=40000000,"A7",IF(CL164&gt;=25000000,"B1",IF(CL164&gt;=12000000,"B2","B3")))))))))</f>
        <v>B3</v>
      </c>
      <c r="F164" s="158">
        <v>42110</v>
      </c>
      <c r="G164" s="159">
        <v>4090000</v>
      </c>
      <c r="H164" s="159"/>
      <c r="I164" s="160">
        <f t="shared" si="570"/>
        <v>3410000</v>
      </c>
      <c r="J164" s="160">
        <f t="shared" si="526"/>
        <v>750000</v>
      </c>
      <c r="K164" s="161">
        <f t="shared" si="571"/>
        <v>4160000</v>
      </c>
      <c r="L164" s="161">
        <f t="shared" si="572"/>
        <v>8250000</v>
      </c>
      <c r="M164" s="162">
        <f t="shared" si="573"/>
        <v>1</v>
      </c>
      <c r="N164" s="163">
        <f t="shared" si="574"/>
        <v>3640000</v>
      </c>
      <c r="O164" s="163">
        <v>0</v>
      </c>
      <c r="P164" s="406">
        <v>0</v>
      </c>
      <c r="Q164" s="406">
        <v>14</v>
      </c>
      <c r="R164" s="406">
        <v>0</v>
      </c>
      <c r="S164" s="406">
        <v>0</v>
      </c>
      <c r="T164" s="406"/>
      <c r="U164" s="406"/>
      <c r="V164" s="406"/>
      <c r="W164" s="406"/>
      <c r="X164" s="389"/>
      <c r="Y164" s="406"/>
      <c r="Z164" s="406"/>
      <c r="AA164" s="406"/>
      <c r="AB164" s="406"/>
      <c r="AC164" s="406"/>
      <c r="AD164" s="406">
        <v>0</v>
      </c>
      <c r="AE164" s="164">
        <f t="shared" si="575"/>
        <v>0</v>
      </c>
      <c r="AF164" s="166">
        <f t="shared" si="576"/>
        <v>0</v>
      </c>
      <c r="AG164" s="166">
        <f t="shared" si="577"/>
        <v>0</v>
      </c>
      <c r="AH164" s="166">
        <f t="shared" si="578"/>
        <v>0</v>
      </c>
      <c r="AI164" s="166">
        <f t="shared" si="579"/>
        <v>0</v>
      </c>
      <c r="AJ164" s="166">
        <f t="shared" si="580"/>
        <v>0</v>
      </c>
      <c r="AK164" s="166">
        <f t="shared" si="581"/>
        <v>0</v>
      </c>
      <c r="AL164" s="166">
        <f t="shared" si="582"/>
        <v>0</v>
      </c>
      <c r="AM164" s="166">
        <f t="shared" si="583"/>
        <v>0</v>
      </c>
      <c r="AN164" s="166">
        <f t="shared" si="584"/>
        <v>0</v>
      </c>
      <c r="AO164" s="167">
        <f t="shared" si="585"/>
        <v>0</v>
      </c>
      <c r="AP164" s="166">
        <v>0</v>
      </c>
      <c r="AQ164" s="166">
        <f t="shared" si="586"/>
        <v>0</v>
      </c>
      <c r="AR164" s="166">
        <v>1195000</v>
      </c>
      <c r="AS164" s="167"/>
      <c r="AT164" s="166"/>
      <c r="AU164" s="166"/>
      <c r="AV164" s="166">
        <f t="shared" si="587"/>
        <v>1195000</v>
      </c>
      <c r="AW164" s="166">
        <f t="shared" si="588"/>
        <v>327200</v>
      </c>
      <c r="AX164" s="166">
        <f t="shared" si="589"/>
        <v>61350</v>
      </c>
      <c r="AY164" s="166">
        <f t="shared" si="590"/>
        <v>40900</v>
      </c>
      <c r="AZ164" s="166">
        <f t="shared" si="591"/>
        <v>429450</v>
      </c>
      <c r="BA164" s="166">
        <f t="shared" si="592"/>
        <v>20450</v>
      </c>
      <c r="BB164" s="166">
        <f t="shared" si="593"/>
        <v>110000</v>
      </c>
      <c r="BC164" s="166"/>
      <c r="BD164" s="166">
        <v>0</v>
      </c>
      <c r="BE164" s="166">
        <f t="shared" si="594"/>
        <v>559900</v>
      </c>
      <c r="BF164" s="166">
        <f t="shared" si="595"/>
        <v>635100</v>
      </c>
      <c r="BG164" s="166">
        <f t="shared" si="596"/>
        <v>0</v>
      </c>
      <c r="BH164" s="166">
        <v>1</v>
      </c>
      <c r="BI164" s="369" t="s">
        <v>40</v>
      </c>
      <c r="BJ164" s="166">
        <f t="shared" si="597"/>
        <v>0</v>
      </c>
      <c r="BK164" s="166">
        <f t="shared" si="598"/>
        <v>1</v>
      </c>
      <c r="BL164" s="166">
        <v>0</v>
      </c>
      <c r="BM164" s="166">
        <f t="shared" si="599"/>
        <v>0</v>
      </c>
      <c r="BN164" s="166" t="str">
        <f t="shared" si="600"/>
        <v>Trừ tiền</v>
      </c>
      <c r="BO164" s="410"/>
      <c r="BP164" s="166"/>
      <c r="BQ164" s="144"/>
      <c r="BR164" s="144"/>
      <c r="BS164" s="161">
        <f t="shared" si="601"/>
        <v>0</v>
      </c>
      <c r="BT164" s="159">
        <v>2</v>
      </c>
      <c r="BU164" s="166">
        <f t="shared" si="602"/>
        <v>8800000</v>
      </c>
      <c r="BV164" s="166">
        <v>11000000</v>
      </c>
      <c r="BW164" s="166">
        <f t="shared" si="603"/>
        <v>19800000</v>
      </c>
      <c r="BX164" s="166">
        <f t="shared" si="604"/>
        <v>-20229450</v>
      </c>
      <c r="BY164" s="166"/>
      <c r="BZ164" s="166"/>
      <c r="CA164" s="171"/>
      <c r="CB164" s="166"/>
      <c r="CC164" s="166"/>
      <c r="CD164" s="166"/>
      <c r="CE164" s="413">
        <v>7500000</v>
      </c>
      <c r="CF164" s="413">
        <f>CE164*10%</f>
        <v>750000</v>
      </c>
      <c r="CG164" s="413">
        <v>0</v>
      </c>
      <c r="CH164" s="413">
        <v>0</v>
      </c>
      <c r="CI164" s="413"/>
      <c r="CJ164" s="369">
        <f>SUM(CF164:CI164)</f>
        <v>750000</v>
      </c>
      <c r="CK164" s="369">
        <f>CE164+CJ164</f>
        <v>8250000</v>
      </c>
      <c r="CL164" s="414"/>
      <c r="CM164" s="413">
        <f t="shared" si="605"/>
        <v>7500000</v>
      </c>
      <c r="CN164" s="413">
        <f t="shared" si="605"/>
        <v>750000</v>
      </c>
      <c r="CO164" s="369">
        <f t="shared" si="605"/>
        <v>0</v>
      </c>
      <c r="CP164" s="369">
        <f t="shared" si="605"/>
        <v>0</v>
      </c>
      <c r="CQ164" s="369">
        <f t="shared" si="605"/>
        <v>0</v>
      </c>
      <c r="CR164" s="369">
        <f>SUM(CN164:CQ164)</f>
        <v>750000</v>
      </c>
      <c r="CS164" s="369">
        <f>CM164+CR164</f>
        <v>8250000</v>
      </c>
      <c r="CT164" s="173" t="s">
        <v>1187</v>
      </c>
      <c r="CU164" s="173" t="s">
        <v>2229</v>
      </c>
      <c r="CV164" s="450" t="s">
        <v>1306</v>
      </c>
      <c r="CW164" s="173" t="s">
        <v>2249</v>
      </c>
    </row>
    <row r="165" spans="1:101" ht="34.35" customHeight="1">
      <c r="A165" s="155">
        <f>SUBTOTAL(3,$C$11:C165)</f>
        <v>135</v>
      </c>
      <c r="B165" s="246" t="s">
        <v>961</v>
      </c>
      <c r="C165" s="247" t="s">
        <v>759</v>
      </c>
      <c r="D165" s="156" t="s">
        <v>101</v>
      </c>
      <c r="E165" s="157" t="str">
        <f>IF(CL165&gt;=400000000,"A1",IF(CL165&gt;=300000000,"A2",IF(CL165&gt;=240000000,"A3",IF(CL165&gt;=180000000,"A4",IF(CL165&gt;=120000000,"A5",IF(CL165&gt;=80000000,"A6",IF(CL165&gt;=40000000,"A7",IF(CL165&gt;=25000000,"B1",IF(CL165&gt;=12000000,"B2","B3")))))))))</f>
        <v>B3</v>
      </c>
      <c r="F165" s="158">
        <v>42110</v>
      </c>
      <c r="G165" s="159">
        <v>4300000</v>
      </c>
      <c r="H165" s="159"/>
      <c r="I165" s="160">
        <f t="shared" si="570"/>
        <v>4200000</v>
      </c>
      <c r="J165" s="160">
        <f t="shared" si="526"/>
        <v>850000</v>
      </c>
      <c r="K165" s="161">
        <f t="shared" si="571"/>
        <v>5050000</v>
      </c>
      <c r="L165" s="161">
        <f t="shared" si="572"/>
        <v>9350000</v>
      </c>
      <c r="M165" s="162">
        <f t="shared" si="573"/>
        <v>1</v>
      </c>
      <c r="N165" s="163">
        <f t="shared" si="574"/>
        <v>3640000</v>
      </c>
      <c r="O165" s="163">
        <v>0</v>
      </c>
      <c r="P165" s="406">
        <v>0</v>
      </c>
      <c r="Q165" s="406">
        <v>13</v>
      </c>
      <c r="R165" s="406">
        <v>0</v>
      </c>
      <c r="S165" s="406">
        <v>0</v>
      </c>
      <c r="T165" s="406"/>
      <c r="U165" s="406"/>
      <c r="V165" s="406"/>
      <c r="W165" s="406"/>
      <c r="X165" s="389"/>
      <c r="Y165" s="406"/>
      <c r="Z165" s="406"/>
      <c r="AA165" s="406"/>
      <c r="AB165" s="406"/>
      <c r="AC165" s="406"/>
      <c r="AD165" s="406">
        <v>0</v>
      </c>
      <c r="AE165" s="164">
        <f t="shared" si="575"/>
        <v>0</v>
      </c>
      <c r="AF165" s="166">
        <f t="shared" si="576"/>
        <v>0</v>
      </c>
      <c r="AG165" s="166">
        <f t="shared" si="577"/>
        <v>0</v>
      </c>
      <c r="AH165" s="166">
        <f t="shared" si="578"/>
        <v>0</v>
      </c>
      <c r="AI165" s="166">
        <f t="shared" si="579"/>
        <v>0</v>
      </c>
      <c r="AJ165" s="166">
        <f t="shared" si="580"/>
        <v>0</v>
      </c>
      <c r="AK165" s="166">
        <f t="shared" si="581"/>
        <v>0</v>
      </c>
      <c r="AL165" s="166">
        <f t="shared" si="582"/>
        <v>0</v>
      </c>
      <c r="AM165" s="166">
        <f t="shared" si="583"/>
        <v>0</v>
      </c>
      <c r="AN165" s="166">
        <f t="shared" si="584"/>
        <v>0</v>
      </c>
      <c r="AO165" s="167">
        <f t="shared" si="585"/>
        <v>0</v>
      </c>
      <c r="AP165" s="166">
        <v>0</v>
      </c>
      <c r="AQ165" s="166">
        <f t="shared" si="586"/>
        <v>0</v>
      </c>
      <c r="AR165" s="166">
        <v>1467000</v>
      </c>
      <c r="AS165" s="167"/>
      <c r="AT165" s="166"/>
      <c r="AU165" s="166"/>
      <c r="AV165" s="166">
        <f t="shared" si="587"/>
        <v>1467000</v>
      </c>
      <c r="AW165" s="166">
        <f t="shared" si="588"/>
        <v>344000</v>
      </c>
      <c r="AX165" s="166">
        <f t="shared" si="589"/>
        <v>64500</v>
      </c>
      <c r="AY165" s="166">
        <f t="shared" si="590"/>
        <v>43000</v>
      </c>
      <c r="AZ165" s="166">
        <f t="shared" si="591"/>
        <v>451500</v>
      </c>
      <c r="BA165" s="166">
        <f t="shared" si="592"/>
        <v>21500</v>
      </c>
      <c r="BB165" s="166">
        <f t="shared" si="593"/>
        <v>110000</v>
      </c>
      <c r="BC165" s="166"/>
      <c r="BD165" s="166">
        <v>0</v>
      </c>
      <c r="BE165" s="166">
        <f t="shared" si="594"/>
        <v>583000</v>
      </c>
      <c r="BF165" s="166">
        <f t="shared" si="595"/>
        <v>884000</v>
      </c>
      <c r="BG165" s="166">
        <f t="shared" si="596"/>
        <v>0</v>
      </c>
      <c r="BH165" s="166">
        <v>1</v>
      </c>
      <c r="BI165" s="369" t="s">
        <v>40</v>
      </c>
      <c r="BJ165" s="166">
        <f t="shared" si="597"/>
        <v>0</v>
      </c>
      <c r="BK165" s="166">
        <f t="shared" si="598"/>
        <v>1</v>
      </c>
      <c r="BL165" s="166">
        <v>0</v>
      </c>
      <c r="BM165" s="166">
        <f t="shared" si="599"/>
        <v>0</v>
      </c>
      <c r="BN165" s="166" t="str">
        <f t="shared" si="600"/>
        <v>Trừ tiền</v>
      </c>
      <c r="BO165" s="410"/>
      <c r="BP165" s="166"/>
      <c r="BQ165" s="144"/>
      <c r="BR165" s="144"/>
      <c r="BS165" s="161">
        <f t="shared" si="601"/>
        <v>0</v>
      </c>
      <c r="BT165" s="159">
        <v>2</v>
      </c>
      <c r="BU165" s="166">
        <f t="shared" si="602"/>
        <v>8800000</v>
      </c>
      <c r="BV165" s="166">
        <v>11000000</v>
      </c>
      <c r="BW165" s="166">
        <f t="shared" si="603"/>
        <v>19800000</v>
      </c>
      <c r="BX165" s="166">
        <f t="shared" si="604"/>
        <v>-20251500</v>
      </c>
      <c r="BY165" s="166"/>
      <c r="BZ165" s="166"/>
      <c r="CA165" s="171"/>
      <c r="CB165" s="166"/>
      <c r="CC165" s="166"/>
      <c r="CD165" s="166"/>
      <c r="CE165" s="413">
        <v>8500000</v>
      </c>
      <c r="CF165" s="413">
        <f t="shared" ref="CF165:CF166" si="611">CE165*10%</f>
        <v>850000</v>
      </c>
      <c r="CG165" s="413">
        <v>0</v>
      </c>
      <c r="CH165" s="413">
        <v>0</v>
      </c>
      <c r="CI165" s="413"/>
      <c r="CJ165" s="369">
        <f>SUM(CF165:CI165)</f>
        <v>850000</v>
      </c>
      <c r="CK165" s="369">
        <f>CE165+CJ165</f>
        <v>9350000</v>
      </c>
      <c r="CL165" s="414"/>
      <c r="CM165" s="413">
        <f t="shared" si="605"/>
        <v>8500000</v>
      </c>
      <c r="CN165" s="413">
        <f t="shared" si="605"/>
        <v>850000</v>
      </c>
      <c r="CO165" s="369">
        <f t="shared" si="605"/>
        <v>0</v>
      </c>
      <c r="CP165" s="369">
        <f t="shared" si="605"/>
        <v>0</v>
      </c>
      <c r="CQ165" s="369">
        <f t="shared" si="605"/>
        <v>0</v>
      </c>
      <c r="CR165" s="369">
        <f>SUM(CN165:CQ165)</f>
        <v>850000</v>
      </c>
      <c r="CS165" s="369">
        <f>CM165+CR165</f>
        <v>9350000</v>
      </c>
      <c r="CT165" s="173" t="s">
        <v>1187</v>
      </c>
      <c r="CU165" s="173" t="s">
        <v>2229</v>
      </c>
      <c r="CV165" s="450" t="s">
        <v>1307</v>
      </c>
      <c r="CW165" s="173" t="s">
        <v>2249</v>
      </c>
    </row>
    <row r="166" spans="1:101" ht="34.35" customHeight="1">
      <c r="A166" s="155">
        <f>SUBTOTAL(3,$C$11:C166)</f>
        <v>136</v>
      </c>
      <c r="B166" s="246" t="s">
        <v>962</v>
      </c>
      <c r="C166" s="247" t="s">
        <v>963</v>
      </c>
      <c r="D166" s="156" t="s">
        <v>101</v>
      </c>
      <c r="E166" s="157" t="str">
        <f>IF(CL166&gt;=400000000,"A1",IF(CL166&gt;=300000000,"A2",IF(CL166&gt;=240000000,"A3",IF(CL166&gt;=180000000,"A4",IF(CL166&gt;=120000000,"A5",IF(CL166&gt;=80000000,"A6",IF(CL166&gt;=40000000,"A7",IF(CL166&gt;=25000000,"B1",IF(CL166&gt;=12000000,"B2","B3")))))))))</f>
        <v>B3</v>
      </c>
      <c r="F166" s="158">
        <v>42110</v>
      </c>
      <c r="G166" s="159">
        <v>4300000</v>
      </c>
      <c r="H166" s="159"/>
      <c r="I166" s="160">
        <f t="shared" si="570"/>
        <v>4200000</v>
      </c>
      <c r="J166" s="160">
        <f t="shared" si="526"/>
        <v>850000</v>
      </c>
      <c r="K166" s="161">
        <f t="shared" si="571"/>
        <v>5050000</v>
      </c>
      <c r="L166" s="161">
        <f t="shared" si="572"/>
        <v>9350000</v>
      </c>
      <c r="M166" s="162">
        <f t="shared" si="573"/>
        <v>1</v>
      </c>
      <c r="N166" s="163">
        <f t="shared" si="574"/>
        <v>3640000</v>
      </c>
      <c r="O166" s="163">
        <v>0</v>
      </c>
      <c r="P166" s="406">
        <v>2</v>
      </c>
      <c r="Q166" s="406">
        <v>12</v>
      </c>
      <c r="R166" s="406">
        <v>0</v>
      </c>
      <c r="S166" s="406">
        <v>0</v>
      </c>
      <c r="T166" s="406"/>
      <c r="U166" s="406"/>
      <c r="V166" s="406"/>
      <c r="W166" s="406"/>
      <c r="X166" s="389"/>
      <c r="Y166" s="406"/>
      <c r="Z166" s="406"/>
      <c r="AA166" s="406"/>
      <c r="AB166" s="406"/>
      <c r="AC166" s="406"/>
      <c r="AD166" s="406">
        <v>0</v>
      </c>
      <c r="AE166" s="164">
        <f t="shared" si="575"/>
        <v>0</v>
      </c>
      <c r="AF166" s="166">
        <f t="shared" si="576"/>
        <v>719231</v>
      </c>
      <c r="AG166" s="166">
        <f t="shared" si="577"/>
        <v>0</v>
      </c>
      <c r="AH166" s="166">
        <f t="shared" si="578"/>
        <v>0</v>
      </c>
      <c r="AI166" s="166">
        <f t="shared" si="579"/>
        <v>0</v>
      </c>
      <c r="AJ166" s="166">
        <f t="shared" si="580"/>
        <v>0</v>
      </c>
      <c r="AK166" s="166">
        <f t="shared" si="581"/>
        <v>0</v>
      </c>
      <c r="AL166" s="166">
        <f t="shared" si="582"/>
        <v>0</v>
      </c>
      <c r="AM166" s="166">
        <f t="shared" si="583"/>
        <v>0</v>
      </c>
      <c r="AN166" s="166">
        <f t="shared" si="584"/>
        <v>0</v>
      </c>
      <c r="AO166" s="167">
        <f t="shared" si="585"/>
        <v>0</v>
      </c>
      <c r="AP166" s="166">
        <v>0</v>
      </c>
      <c r="AQ166" s="166">
        <f t="shared" si="586"/>
        <v>719231</v>
      </c>
      <c r="AR166" s="166">
        <v>1024000</v>
      </c>
      <c r="AS166" s="167"/>
      <c r="AT166" s="166"/>
      <c r="AU166" s="166"/>
      <c r="AV166" s="166">
        <f t="shared" si="587"/>
        <v>1743231</v>
      </c>
      <c r="AW166" s="166">
        <f t="shared" si="588"/>
        <v>344000</v>
      </c>
      <c r="AX166" s="166">
        <f t="shared" si="589"/>
        <v>64500</v>
      </c>
      <c r="AY166" s="166">
        <f t="shared" si="590"/>
        <v>43000</v>
      </c>
      <c r="AZ166" s="166">
        <f t="shared" si="591"/>
        <v>451500</v>
      </c>
      <c r="BA166" s="166">
        <f t="shared" si="592"/>
        <v>21500</v>
      </c>
      <c r="BB166" s="166">
        <f t="shared" si="593"/>
        <v>110000</v>
      </c>
      <c r="BC166" s="166"/>
      <c r="BD166" s="166">
        <v>0</v>
      </c>
      <c r="BE166" s="166">
        <f t="shared" si="594"/>
        <v>583000</v>
      </c>
      <c r="BF166" s="166">
        <f t="shared" si="595"/>
        <v>1160231</v>
      </c>
      <c r="BG166" s="166">
        <f t="shared" si="596"/>
        <v>0</v>
      </c>
      <c r="BH166" s="166">
        <v>1</v>
      </c>
      <c r="BI166" s="369" t="s">
        <v>40</v>
      </c>
      <c r="BJ166" s="166">
        <f t="shared" si="597"/>
        <v>0</v>
      </c>
      <c r="BK166" s="166">
        <f t="shared" si="598"/>
        <v>1</v>
      </c>
      <c r="BL166" s="166">
        <v>0</v>
      </c>
      <c r="BM166" s="166">
        <f t="shared" si="599"/>
        <v>0</v>
      </c>
      <c r="BN166" s="166" t="str">
        <f t="shared" si="600"/>
        <v>Trừ tiền</v>
      </c>
      <c r="BO166" s="410"/>
      <c r="BP166" s="166"/>
      <c r="BQ166" s="144"/>
      <c r="BR166" s="144"/>
      <c r="BS166" s="161">
        <f t="shared" si="601"/>
        <v>719231</v>
      </c>
      <c r="BT166" s="159">
        <v>0</v>
      </c>
      <c r="BU166" s="166">
        <f t="shared" si="602"/>
        <v>0</v>
      </c>
      <c r="BV166" s="166">
        <v>11000000</v>
      </c>
      <c r="BW166" s="166">
        <f t="shared" si="603"/>
        <v>11000000</v>
      </c>
      <c r="BX166" s="166">
        <f t="shared" si="604"/>
        <v>-10732269</v>
      </c>
      <c r="BY166" s="166"/>
      <c r="BZ166" s="166"/>
      <c r="CA166" s="171"/>
      <c r="CB166" s="166"/>
      <c r="CC166" s="166"/>
      <c r="CD166" s="166"/>
      <c r="CE166" s="413">
        <v>8500000</v>
      </c>
      <c r="CF166" s="413">
        <f t="shared" si="611"/>
        <v>850000</v>
      </c>
      <c r="CG166" s="413">
        <v>0</v>
      </c>
      <c r="CH166" s="413">
        <v>0</v>
      </c>
      <c r="CI166" s="413"/>
      <c r="CJ166" s="369">
        <f>SUM(CF166:CI166)</f>
        <v>850000</v>
      </c>
      <c r="CK166" s="369">
        <f>CE166+CJ166</f>
        <v>9350000</v>
      </c>
      <c r="CL166" s="414"/>
      <c r="CM166" s="413">
        <f t="shared" si="605"/>
        <v>8500000</v>
      </c>
      <c r="CN166" s="413">
        <f t="shared" si="605"/>
        <v>850000</v>
      </c>
      <c r="CO166" s="369">
        <f t="shared" si="605"/>
        <v>0</v>
      </c>
      <c r="CP166" s="369">
        <f t="shared" si="605"/>
        <v>0</v>
      </c>
      <c r="CQ166" s="369">
        <f t="shared" si="605"/>
        <v>0</v>
      </c>
      <c r="CR166" s="369">
        <f>SUM(CN166:CQ166)</f>
        <v>850000</v>
      </c>
      <c r="CS166" s="369">
        <f>CM166+CR166</f>
        <v>9350000</v>
      </c>
      <c r="CT166" s="173" t="s">
        <v>1187</v>
      </c>
      <c r="CU166" s="173" t="s">
        <v>2229</v>
      </c>
      <c r="CV166" s="450" t="s">
        <v>1308</v>
      </c>
      <c r="CW166" s="173" t="s">
        <v>2249</v>
      </c>
    </row>
    <row r="167" spans="1:101" ht="34.35" customHeight="1">
      <c r="A167" s="155">
        <f>SUBTOTAL(3,$C$11:C167)</f>
        <v>137</v>
      </c>
      <c r="B167" s="246" t="s">
        <v>869</v>
      </c>
      <c r="C167" s="247" t="s">
        <v>870</v>
      </c>
      <c r="D167" s="156" t="s">
        <v>101</v>
      </c>
      <c r="E167" s="157" t="str">
        <f t="shared" si="606"/>
        <v>B3</v>
      </c>
      <c r="F167" s="158">
        <v>42219</v>
      </c>
      <c r="G167" s="159">
        <v>4300000</v>
      </c>
      <c r="H167" s="159"/>
      <c r="I167" s="160">
        <f t="shared" si="570"/>
        <v>4200000</v>
      </c>
      <c r="J167" s="160">
        <f t="shared" si="526"/>
        <v>425000</v>
      </c>
      <c r="K167" s="161">
        <f t="shared" si="571"/>
        <v>4625000</v>
      </c>
      <c r="L167" s="161">
        <f t="shared" si="572"/>
        <v>8925000</v>
      </c>
      <c r="M167" s="162">
        <f t="shared" si="573"/>
        <v>1</v>
      </c>
      <c r="N167" s="163">
        <f t="shared" si="574"/>
        <v>3640000</v>
      </c>
      <c r="O167" s="163">
        <v>0</v>
      </c>
      <c r="P167" s="406">
        <v>1</v>
      </c>
      <c r="Q167" s="406">
        <v>13</v>
      </c>
      <c r="R167" s="406">
        <v>0</v>
      </c>
      <c r="S167" s="406">
        <v>0</v>
      </c>
      <c r="T167" s="406"/>
      <c r="U167" s="406"/>
      <c r="V167" s="406"/>
      <c r="W167" s="406"/>
      <c r="X167" s="389"/>
      <c r="Y167" s="406"/>
      <c r="Z167" s="406"/>
      <c r="AA167" s="406"/>
      <c r="AB167" s="406"/>
      <c r="AC167" s="406"/>
      <c r="AD167" s="406">
        <v>0</v>
      </c>
      <c r="AE167" s="164">
        <f t="shared" si="575"/>
        <v>0</v>
      </c>
      <c r="AF167" s="166">
        <f t="shared" si="576"/>
        <v>343269</v>
      </c>
      <c r="AG167" s="166">
        <f t="shared" si="577"/>
        <v>0</v>
      </c>
      <c r="AH167" s="166">
        <f t="shared" si="578"/>
        <v>0</v>
      </c>
      <c r="AI167" s="166">
        <f t="shared" si="579"/>
        <v>0</v>
      </c>
      <c r="AJ167" s="166">
        <f t="shared" si="580"/>
        <v>0</v>
      </c>
      <c r="AK167" s="166">
        <f t="shared" si="581"/>
        <v>0</v>
      </c>
      <c r="AL167" s="166">
        <f t="shared" si="582"/>
        <v>0</v>
      </c>
      <c r="AM167" s="166">
        <f t="shared" si="583"/>
        <v>0</v>
      </c>
      <c r="AN167" s="166">
        <f t="shared" si="584"/>
        <v>0</v>
      </c>
      <c r="AO167" s="167">
        <f t="shared" si="585"/>
        <v>0</v>
      </c>
      <c r="AP167" s="166">
        <v>0</v>
      </c>
      <c r="AQ167" s="166">
        <f t="shared" si="586"/>
        <v>343269</v>
      </c>
      <c r="AR167" s="166">
        <v>1298000</v>
      </c>
      <c r="AS167" s="167"/>
      <c r="AT167" s="166"/>
      <c r="AU167" s="166"/>
      <c r="AV167" s="166">
        <f t="shared" si="587"/>
        <v>1641269</v>
      </c>
      <c r="AW167" s="166">
        <f t="shared" si="588"/>
        <v>344000</v>
      </c>
      <c r="AX167" s="166">
        <f t="shared" si="589"/>
        <v>64500</v>
      </c>
      <c r="AY167" s="166">
        <f t="shared" si="590"/>
        <v>43000</v>
      </c>
      <c r="AZ167" s="166">
        <f t="shared" si="591"/>
        <v>451500</v>
      </c>
      <c r="BA167" s="166">
        <f t="shared" si="592"/>
        <v>21500</v>
      </c>
      <c r="BB167" s="166">
        <f t="shared" si="593"/>
        <v>110000</v>
      </c>
      <c r="BC167" s="166"/>
      <c r="BD167" s="166">
        <v>0</v>
      </c>
      <c r="BE167" s="166">
        <f t="shared" si="594"/>
        <v>583000</v>
      </c>
      <c r="BF167" s="166">
        <f t="shared" si="595"/>
        <v>1058269</v>
      </c>
      <c r="BG167" s="166">
        <f t="shared" si="596"/>
        <v>0</v>
      </c>
      <c r="BH167" s="166">
        <v>1</v>
      </c>
      <c r="BI167" s="369" t="s">
        <v>40</v>
      </c>
      <c r="BJ167" s="166">
        <f t="shared" si="597"/>
        <v>0</v>
      </c>
      <c r="BK167" s="166">
        <f t="shared" si="598"/>
        <v>1</v>
      </c>
      <c r="BL167" s="166">
        <v>0</v>
      </c>
      <c r="BM167" s="166">
        <f t="shared" si="599"/>
        <v>0</v>
      </c>
      <c r="BN167" s="166" t="str">
        <f t="shared" si="600"/>
        <v>Trừ tiền</v>
      </c>
      <c r="BO167" s="410"/>
      <c r="BP167" s="166"/>
      <c r="BQ167" s="144"/>
      <c r="BR167" s="144"/>
      <c r="BS167" s="161">
        <f t="shared" si="601"/>
        <v>343269</v>
      </c>
      <c r="BT167" s="159">
        <v>0</v>
      </c>
      <c r="BU167" s="166">
        <f t="shared" si="602"/>
        <v>0</v>
      </c>
      <c r="BV167" s="166">
        <v>11000000</v>
      </c>
      <c r="BW167" s="166">
        <f t="shared" si="603"/>
        <v>11000000</v>
      </c>
      <c r="BX167" s="166">
        <f t="shared" si="604"/>
        <v>-11108231</v>
      </c>
      <c r="BY167" s="166"/>
      <c r="BZ167" s="166"/>
      <c r="CA167" s="171"/>
      <c r="CB167" s="166"/>
      <c r="CC167" s="166"/>
      <c r="CD167" s="166"/>
      <c r="CE167" s="413">
        <v>8500000</v>
      </c>
      <c r="CF167" s="413">
        <f>CE167*5%</f>
        <v>425000</v>
      </c>
      <c r="CG167" s="413">
        <v>0</v>
      </c>
      <c r="CH167" s="413">
        <v>0</v>
      </c>
      <c r="CI167" s="413"/>
      <c r="CJ167" s="369">
        <f t="shared" si="607"/>
        <v>425000</v>
      </c>
      <c r="CK167" s="369">
        <f t="shared" si="608"/>
        <v>8925000</v>
      </c>
      <c r="CL167" s="414"/>
      <c r="CM167" s="413">
        <f t="shared" si="605"/>
        <v>8500000</v>
      </c>
      <c r="CN167" s="413">
        <f t="shared" si="605"/>
        <v>425000</v>
      </c>
      <c r="CO167" s="369">
        <f t="shared" si="605"/>
        <v>0</v>
      </c>
      <c r="CP167" s="369">
        <f t="shared" si="605"/>
        <v>0</v>
      </c>
      <c r="CQ167" s="369">
        <f t="shared" si="605"/>
        <v>0</v>
      </c>
      <c r="CR167" s="369">
        <f t="shared" si="609"/>
        <v>425000</v>
      </c>
      <c r="CS167" s="369">
        <f t="shared" si="610"/>
        <v>8925000</v>
      </c>
      <c r="CT167" s="173" t="s">
        <v>1187</v>
      </c>
      <c r="CU167" s="173" t="s">
        <v>2229</v>
      </c>
      <c r="CV167" s="450" t="s">
        <v>1270</v>
      </c>
      <c r="CW167" s="173" t="s">
        <v>2249</v>
      </c>
    </row>
    <row r="168" spans="1:101" ht="34.35" customHeight="1">
      <c r="A168" s="155">
        <f>SUBTOTAL(3,$C$11:C168)</f>
        <v>138</v>
      </c>
      <c r="B168" s="246" t="s">
        <v>826</v>
      </c>
      <c r="C168" s="247" t="s">
        <v>827</v>
      </c>
      <c r="D168" s="156" t="s">
        <v>101</v>
      </c>
      <c r="E168" s="157" t="str">
        <f>IF(CL168&gt;=400000000,"A1",IF(CL168&gt;=300000000,"A2",IF(CL168&gt;=240000000,"A3",IF(CL168&gt;=180000000,"A4",IF(CL168&gt;=120000000,"A5",IF(CL168&gt;=80000000,"A6",IF(CL168&gt;=40000000,"A7",IF(CL168&gt;=25000000,"B1",IF(CL168&gt;=12000000,"B2","B3")))))))))</f>
        <v>B3</v>
      </c>
      <c r="F168" s="158">
        <v>42110</v>
      </c>
      <c r="G168" s="159">
        <v>4300000</v>
      </c>
      <c r="H168" s="159"/>
      <c r="I168" s="160">
        <f t="shared" si="570"/>
        <v>4200000</v>
      </c>
      <c r="J168" s="160">
        <f t="shared" si="526"/>
        <v>425000</v>
      </c>
      <c r="K168" s="161">
        <f t="shared" si="571"/>
        <v>4625000</v>
      </c>
      <c r="L168" s="161">
        <f t="shared" si="572"/>
        <v>8925000</v>
      </c>
      <c r="M168" s="162">
        <f t="shared" si="573"/>
        <v>1</v>
      </c>
      <c r="N168" s="163">
        <f t="shared" si="574"/>
        <v>3640000</v>
      </c>
      <c r="O168" s="163">
        <v>0</v>
      </c>
      <c r="P168" s="406">
        <v>2</v>
      </c>
      <c r="Q168" s="406">
        <v>8</v>
      </c>
      <c r="R168" s="406">
        <v>0</v>
      </c>
      <c r="S168" s="406">
        <v>0</v>
      </c>
      <c r="T168" s="406"/>
      <c r="U168" s="406"/>
      <c r="V168" s="406"/>
      <c r="W168" s="406"/>
      <c r="X168" s="389"/>
      <c r="Y168" s="406"/>
      <c r="Z168" s="406"/>
      <c r="AA168" s="406"/>
      <c r="AB168" s="406"/>
      <c r="AC168" s="406"/>
      <c r="AD168" s="406">
        <v>0</v>
      </c>
      <c r="AE168" s="164">
        <f t="shared" si="575"/>
        <v>0</v>
      </c>
      <c r="AF168" s="166">
        <f t="shared" si="576"/>
        <v>686538</v>
      </c>
      <c r="AG168" s="166">
        <f t="shared" si="577"/>
        <v>0</v>
      </c>
      <c r="AH168" s="166">
        <f t="shared" si="578"/>
        <v>0</v>
      </c>
      <c r="AI168" s="166">
        <f t="shared" si="579"/>
        <v>0</v>
      </c>
      <c r="AJ168" s="166">
        <f t="shared" si="580"/>
        <v>0</v>
      </c>
      <c r="AK168" s="166">
        <f t="shared" si="581"/>
        <v>0</v>
      </c>
      <c r="AL168" s="166">
        <f t="shared" si="582"/>
        <v>0</v>
      </c>
      <c r="AM168" s="166">
        <f t="shared" si="583"/>
        <v>0</v>
      </c>
      <c r="AN168" s="166">
        <f t="shared" si="584"/>
        <v>0</v>
      </c>
      <c r="AO168" s="167">
        <f t="shared" si="585"/>
        <v>0</v>
      </c>
      <c r="AP168" s="166">
        <v>0</v>
      </c>
      <c r="AQ168" s="166">
        <f t="shared" si="586"/>
        <v>686538</v>
      </c>
      <c r="AR168" s="166">
        <v>0</v>
      </c>
      <c r="AS168" s="167"/>
      <c r="AT168" s="166"/>
      <c r="AU168" s="166"/>
      <c r="AV168" s="166">
        <f t="shared" si="587"/>
        <v>686538</v>
      </c>
      <c r="AW168" s="166">
        <f t="shared" si="588"/>
        <v>344000</v>
      </c>
      <c r="AX168" s="166">
        <f t="shared" si="589"/>
        <v>64500</v>
      </c>
      <c r="AY168" s="166">
        <f t="shared" si="590"/>
        <v>43000</v>
      </c>
      <c r="AZ168" s="166">
        <f t="shared" si="591"/>
        <v>451500</v>
      </c>
      <c r="BA168" s="166">
        <f t="shared" si="592"/>
        <v>21500</v>
      </c>
      <c r="BB168" s="166">
        <f t="shared" si="593"/>
        <v>110000</v>
      </c>
      <c r="BC168" s="166"/>
      <c r="BD168" s="166">
        <v>0</v>
      </c>
      <c r="BE168" s="166">
        <f t="shared" si="594"/>
        <v>583000</v>
      </c>
      <c r="BF168" s="166">
        <f t="shared" si="595"/>
        <v>103538</v>
      </c>
      <c r="BG168" s="166">
        <f t="shared" si="596"/>
        <v>0</v>
      </c>
      <c r="BH168" s="166">
        <v>1</v>
      </c>
      <c r="BI168" s="369" t="s">
        <v>40</v>
      </c>
      <c r="BJ168" s="166">
        <f t="shared" si="597"/>
        <v>0</v>
      </c>
      <c r="BK168" s="166">
        <f t="shared" si="598"/>
        <v>1</v>
      </c>
      <c r="BL168" s="166">
        <v>0</v>
      </c>
      <c r="BM168" s="166">
        <f t="shared" si="599"/>
        <v>0</v>
      </c>
      <c r="BN168" s="166" t="str">
        <f t="shared" si="600"/>
        <v>Trừ tiền</v>
      </c>
      <c r="BO168" s="410"/>
      <c r="BP168" s="166"/>
      <c r="BQ168" s="144"/>
      <c r="BR168" s="144"/>
      <c r="BS168" s="161">
        <f t="shared" si="601"/>
        <v>686538</v>
      </c>
      <c r="BT168" s="159">
        <v>0</v>
      </c>
      <c r="BU168" s="166">
        <f t="shared" si="602"/>
        <v>0</v>
      </c>
      <c r="BV168" s="166">
        <v>11000000</v>
      </c>
      <c r="BW168" s="166">
        <f t="shared" si="603"/>
        <v>11000000</v>
      </c>
      <c r="BX168" s="166">
        <f t="shared" si="604"/>
        <v>-10764962</v>
      </c>
      <c r="BY168" s="166"/>
      <c r="BZ168" s="166"/>
      <c r="CA168" s="171"/>
      <c r="CB168" s="166"/>
      <c r="CC168" s="166"/>
      <c r="CD168" s="166"/>
      <c r="CE168" s="413">
        <v>8500000</v>
      </c>
      <c r="CF168" s="413">
        <f>CE168*5%</f>
        <v>425000</v>
      </c>
      <c r="CG168" s="413">
        <v>0</v>
      </c>
      <c r="CH168" s="413">
        <v>0</v>
      </c>
      <c r="CI168" s="413"/>
      <c r="CJ168" s="369">
        <f>SUM(CF168:CI168)</f>
        <v>425000</v>
      </c>
      <c r="CK168" s="369">
        <f>CE168+CJ168</f>
        <v>8925000</v>
      </c>
      <c r="CL168" s="414"/>
      <c r="CM168" s="413">
        <f>CE168</f>
        <v>8500000</v>
      </c>
      <c r="CN168" s="413">
        <f>CF168</f>
        <v>425000</v>
      </c>
      <c r="CO168" s="369">
        <f>CG168</f>
        <v>0</v>
      </c>
      <c r="CP168" s="369">
        <f>CH168</f>
        <v>0</v>
      </c>
      <c r="CQ168" s="369">
        <f>CI168</f>
        <v>0</v>
      </c>
      <c r="CR168" s="369">
        <f>SUM(CN168:CQ168)</f>
        <v>425000</v>
      </c>
      <c r="CS168" s="369">
        <f>CM168+CR168</f>
        <v>8925000</v>
      </c>
      <c r="CT168" s="173" t="s">
        <v>1187</v>
      </c>
      <c r="CU168" s="173" t="s">
        <v>2229</v>
      </c>
      <c r="CV168" s="450" t="s">
        <v>1254</v>
      </c>
      <c r="CW168" s="173" t="s">
        <v>2249</v>
      </c>
    </row>
    <row r="169" spans="1:101" ht="34.35" customHeight="1">
      <c r="A169" s="240"/>
      <c r="B169" s="303" t="str">
        <f>"Tổ 9: " &amp;"["&amp;COUNT(A170:A179)&amp; "]"</f>
        <v>Tổ 9: [10]</v>
      </c>
      <c r="C169" s="241"/>
      <c r="D169" s="242"/>
      <c r="E169" s="242"/>
      <c r="F169" s="242"/>
      <c r="G169" s="242">
        <f t="shared" ref="G169:L169" si="612">SUM(G170:G179)</f>
        <v>42170000</v>
      </c>
      <c r="H169" s="242">
        <f t="shared" si="612"/>
        <v>0</v>
      </c>
      <c r="I169" s="242">
        <f t="shared" si="612"/>
        <v>38830000</v>
      </c>
      <c r="J169" s="242">
        <f t="shared" si="612"/>
        <v>7825000</v>
      </c>
      <c r="K169" s="242">
        <f t="shared" si="612"/>
        <v>46655000</v>
      </c>
      <c r="L169" s="242">
        <f t="shared" si="612"/>
        <v>88825000</v>
      </c>
      <c r="M169" s="242"/>
      <c r="N169" s="242">
        <f t="shared" ref="N169:BG169" si="613">SUM(N170:N179)</f>
        <v>36400000</v>
      </c>
      <c r="O169" s="242">
        <f t="shared" si="613"/>
        <v>0</v>
      </c>
      <c r="P169" s="243">
        <f t="shared" si="613"/>
        <v>15</v>
      </c>
      <c r="Q169" s="243">
        <f t="shared" si="613"/>
        <v>116</v>
      </c>
      <c r="R169" s="243">
        <f t="shared" si="613"/>
        <v>0</v>
      </c>
      <c r="S169" s="243">
        <f t="shared" si="613"/>
        <v>0</v>
      </c>
      <c r="T169" s="243">
        <f t="shared" si="613"/>
        <v>0</v>
      </c>
      <c r="U169" s="243">
        <f t="shared" si="613"/>
        <v>0</v>
      </c>
      <c r="V169" s="243">
        <f t="shared" si="613"/>
        <v>0</v>
      </c>
      <c r="W169" s="243">
        <f t="shared" si="613"/>
        <v>0</v>
      </c>
      <c r="X169" s="243">
        <f t="shared" si="613"/>
        <v>0</v>
      </c>
      <c r="Y169" s="243">
        <f t="shared" si="613"/>
        <v>0</v>
      </c>
      <c r="Z169" s="243">
        <f t="shared" si="613"/>
        <v>0</v>
      </c>
      <c r="AA169" s="243">
        <f t="shared" si="613"/>
        <v>0</v>
      </c>
      <c r="AB169" s="243">
        <f t="shared" si="613"/>
        <v>0</v>
      </c>
      <c r="AC169" s="243">
        <f t="shared" si="613"/>
        <v>0</v>
      </c>
      <c r="AD169" s="243">
        <f t="shared" si="613"/>
        <v>0</v>
      </c>
      <c r="AE169" s="243">
        <f t="shared" si="613"/>
        <v>0</v>
      </c>
      <c r="AF169" s="242">
        <f t="shared" si="613"/>
        <v>5035576</v>
      </c>
      <c r="AG169" s="242">
        <f t="shared" si="613"/>
        <v>0</v>
      </c>
      <c r="AH169" s="242">
        <f t="shared" si="613"/>
        <v>0</v>
      </c>
      <c r="AI169" s="242">
        <f t="shared" si="613"/>
        <v>0</v>
      </c>
      <c r="AJ169" s="242">
        <f t="shared" si="613"/>
        <v>0</v>
      </c>
      <c r="AK169" s="242">
        <f t="shared" si="613"/>
        <v>0</v>
      </c>
      <c r="AL169" s="242">
        <f t="shared" si="613"/>
        <v>0</v>
      </c>
      <c r="AM169" s="242">
        <f t="shared" si="613"/>
        <v>0</v>
      </c>
      <c r="AN169" s="242">
        <f t="shared" si="613"/>
        <v>0</v>
      </c>
      <c r="AO169" s="242">
        <f t="shared" si="613"/>
        <v>0</v>
      </c>
      <c r="AP169" s="242">
        <f t="shared" si="613"/>
        <v>0</v>
      </c>
      <c r="AQ169" s="242">
        <f t="shared" si="613"/>
        <v>5035576</v>
      </c>
      <c r="AR169" s="242">
        <f t="shared" si="613"/>
        <v>8253000</v>
      </c>
      <c r="AS169" s="242">
        <f t="shared" si="613"/>
        <v>0</v>
      </c>
      <c r="AT169" s="242">
        <f t="shared" si="613"/>
        <v>0</v>
      </c>
      <c r="AU169" s="242">
        <f t="shared" si="613"/>
        <v>0</v>
      </c>
      <c r="AV169" s="242">
        <f t="shared" si="613"/>
        <v>13288576</v>
      </c>
      <c r="AW169" s="242">
        <f t="shared" si="613"/>
        <v>3373600</v>
      </c>
      <c r="AX169" s="242">
        <f t="shared" si="613"/>
        <v>632550</v>
      </c>
      <c r="AY169" s="242">
        <f t="shared" si="613"/>
        <v>421700</v>
      </c>
      <c r="AZ169" s="242">
        <f t="shared" si="613"/>
        <v>4427850</v>
      </c>
      <c r="BA169" s="242">
        <f t="shared" si="613"/>
        <v>210850</v>
      </c>
      <c r="BB169" s="242">
        <f t="shared" si="613"/>
        <v>1100000</v>
      </c>
      <c r="BC169" s="242">
        <f t="shared" si="613"/>
        <v>0</v>
      </c>
      <c r="BD169" s="242">
        <f t="shared" si="613"/>
        <v>0</v>
      </c>
      <c r="BE169" s="242">
        <f t="shared" si="613"/>
        <v>5738700</v>
      </c>
      <c r="BF169" s="242">
        <f t="shared" si="613"/>
        <v>7798776</v>
      </c>
      <c r="BG169" s="242">
        <f t="shared" si="613"/>
        <v>248900</v>
      </c>
      <c r="BH169" s="242"/>
      <c r="BI169" s="242">
        <f>SUM(BI170:BI179)</f>
        <v>0</v>
      </c>
      <c r="BJ169" s="242">
        <f>SUM(BJ170:BJ179)</f>
        <v>0</v>
      </c>
      <c r="BK169" s="242"/>
      <c r="BL169" s="242">
        <f t="shared" ref="BL169:CV169" si="614">SUM(BL170:BL179)</f>
        <v>0</v>
      </c>
      <c r="BM169" s="242">
        <f t="shared" si="614"/>
        <v>0</v>
      </c>
      <c r="BN169" s="242">
        <f t="shared" si="614"/>
        <v>0</v>
      </c>
      <c r="BO169" s="242">
        <f t="shared" si="614"/>
        <v>0</v>
      </c>
      <c r="BP169" s="242">
        <f t="shared" si="614"/>
        <v>0</v>
      </c>
      <c r="BQ169" s="242">
        <f t="shared" si="614"/>
        <v>0</v>
      </c>
      <c r="BR169" s="242">
        <f t="shared" si="614"/>
        <v>0</v>
      </c>
      <c r="BS169" s="242">
        <f t="shared" si="614"/>
        <v>5035576</v>
      </c>
      <c r="BT169" s="242">
        <f t="shared" si="614"/>
        <v>15</v>
      </c>
      <c r="BU169" s="242">
        <f t="shared" si="614"/>
        <v>66000000</v>
      </c>
      <c r="BV169" s="242">
        <f t="shared" si="614"/>
        <v>110000000</v>
      </c>
      <c r="BW169" s="242">
        <f t="shared" si="614"/>
        <v>176000000</v>
      </c>
      <c r="BX169" s="242">
        <f t="shared" si="614"/>
        <v>-175392274</v>
      </c>
      <c r="BY169" s="242">
        <f t="shared" si="614"/>
        <v>0</v>
      </c>
      <c r="BZ169" s="242">
        <f t="shared" si="614"/>
        <v>0</v>
      </c>
      <c r="CA169" s="242">
        <f t="shared" si="614"/>
        <v>0</v>
      </c>
      <c r="CB169" s="242">
        <f t="shared" si="614"/>
        <v>0</v>
      </c>
      <c r="CC169" s="242">
        <f t="shared" si="614"/>
        <v>0</v>
      </c>
      <c r="CD169" s="242">
        <f t="shared" si="614"/>
        <v>0</v>
      </c>
      <c r="CE169" s="242">
        <f t="shared" si="614"/>
        <v>81000000</v>
      </c>
      <c r="CF169" s="242">
        <f t="shared" si="614"/>
        <v>6925000</v>
      </c>
      <c r="CG169" s="242">
        <f t="shared" si="614"/>
        <v>900000</v>
      </c>
      <c r="CH169" s="242">
        <f t="shared" si="614"/>
        <v>0</v>
      </c>
      <c r="CI169" s="242">
        <f t="shared" si="614"/>
        <v>0</v>
      </c>
      <c r="CJ169" s="242">
        <f t="shared" si="614"/>
        <v>7825000</v>
      </c>
      <c r="CK169" s="242">
        <f t="shared" si="614"/>
        <v>88825000</v>
      </c>
      <c r="CL169" s="242">
        <f t="shared" si="614"/>
        <v>0</v>
      </c>
      <c r="CM169" s="242">
        <f t="shared" si="614"/>
        <v>81000000</v>
      </c>
      <c r="CN169" s="242">
        <f t="shared" si="614"/>
        <v>6925000</v>
      </c>
      <c r="CO169" s="242">
        <f t="shared" si="614"/>
        <v>900000</v>
      </c>
      <c r="CP169" s="242">
        <f t="shared" si="614"/>
        <v>0</v>
      </c>
      <c r="CQ169" s="242">
        <f t="shared" si="614"/>
        <v>0</v>
      </c>
      <c r="CR169" s="242">
        <f t="shared" si="614"/>
        <v>7825000</v>
      </c>
      <c r="CS169" s="242">
        <f t="shared" si="614"/>
        <v>88825000</v>
      </c>
      <c r="CT169" s="242">
        <f t="shared" si="614"/>
        <v>0</v>
      </c>
      <c r="CU169" s="242">
        <f t="shared" si="614"/>
        <v>0</v>
      </c>
      <c r="CV169" s="446">
        <f t="shared" si="614"/>
        <v>0</v>
      </c>
      <c r="CW169" s="242"/>
    </row>
    <row r="170" spans="1:101" ht="34.35" customHeight="1">
      <c r="A170" s="155">
        <f>SUBTOTAL(3,$C$11:C170)</f>
        <v>139</v>
      </c>
      <c r="B170" s="254" t="s">
        <v>914</v>
      </c>
      <c r="C170" s="255" t="s">
        <v>915</v>
      </c>
      <c r="D170" s="156" t="s">
        <v>101</v>
      </c>
      <c r="E170" s="157" t="str">
        <f t="shared" ref="E170:E179" si="615">IF(CL170&gt;=400000000,"A1",IF(CL170&gt;=300000000,"A2",IF(CL170&gt;=240000000,"A3",IF(CL170&gt;=180000000,"A4",IF(CL170&gt;=120000000,"A5",IF(CL170&gt;=80000000,"A6",IF(CL170&gt;=40000000,"A7",IF(CL170&gt;=25000000,"B1",IF(CL170&gt;=12000000,"B2","B3")))))))))</f>
        <v>B3</v>
      </c>
      <c r="F170" s="158">
        <v>42110</v>
      </c>
      <c r="G170" s="159">
        <v>4520000</v>
      </c>
      <c r="H170" s="159"/>
      <c r="I170" s="160">
        <f t="shared" ref="I170:I179" si="616">IF(G170&gt;0,CM170-G170,CM170-H170)</f>
        <v>4480000</v>
      </c>
      <c r="J170" s="160">
        <f t="shared" ref="J170:J179" si="617">CR170</f>
        <v>1800000</v>
      </c>
      <c r="K170" s="161">
        <f t="shared" ref="K170:K179" si="618">SUM(I170:J170)</f>
        <v>6280000</v>
      </c>
      <c r="L170" s="161">
        <f t="shared" ref="L170:L179" si="619">IF(G170&gt;0,G170+K170,H170+K170)</f>
        <v>10800000</v>
      </c>
      <c r="M170" s="162">
        <f t="shared" ref="M170:M179" si="620">IF(CE170&gt;=11000000,80%,100%)</f>
        <v>1</v>
      </c>
      <c r="N170" s="163">
        <f t="shared" ref="N170:N179" si="621">ROUND(MAX(G170*70%,H170*70%,3640000),0)</f>
        <v>3640000</v>
      </c>
      <c r="O170" s="163">
        <v>0</v>
      </c>
      <c r="P170" s="406">
        <v>2</v>
      </c>
      <c r="Q170" s="406">
        <v>12</v>
      </c>
      <c r="R170" s="406">
        <v>0</v>
      </c>
      <c r="S170" s="406">
        <v>0</v>
      </c>
      <c r="T170" s="406"/>
      <c r="U170" s="406"/>
      <c r="V170" s="406"/>
      <c r="W170" s="406"/>
      <c r="X170" s="389"/>
      <c r="Y170" s="406"/>
      <c r="Z170" s="406"/>
      <c r="AA170" s="406"/>
      <c r="AB170" s="406"/>
      <c r="AC170" s="406"/>
      <c r="AD170" s="406">
        <v>0</v>
      </c>
      <c r="AE170" s="164">
        <f t="shared" ref="AE170:AE179" si="622">IF(OR(BL170="M1",BL170="M2",BL170="M3",BL170="M4"),P170+R170+S170+T170+U170,0)</f>
        <v>0</v>
      </c>
      <c r="AF170" s="166">
        <f t="shared" ref="AF170:AF179" si="623">ROUND(IF($P170=0,0,IF(OR($BJ170="lương tháng",$CE170&gt;=11000000),($L170/2-$L170/26*($CC$6-$P170))*$M170,$L170/26*$P170*$M170)),0)</f>
        <v>830769</v>
      </c>
      <c r="AG170" s="166">
        <f t="shared" ref="AG170:AG179" si="624">ROUND(MAX((G170+I170)*M170/26*R170,(H170+I170)*M170/26*R170,G170/26*R170*150%,H170/26*R170*150%)*BK170,0)</f>
        <v>0</v>
      </c>
      <c r="AH170" s="166">
        <f t="shared" ref="AH170:AH179" si="625">ROUND(MAX((G170+I170)*M170/26*S170,(H170+I170)*M170/26*S170,G170/26*S170*200%,H170/26*S170*200%)*BK170,0)</f>
        <v>0</v>
      </c>
      <c r="AI170" s="166">
        <f t="shared" ref="AI170:AI179" si="626">ROUND(IF(BJ170="Lương tháng",L170/26*T170,MAX((G170+I170)/26*(T170+U170)*200%+G170/26*T170,(H170+I170)/26*(T170+U170)*200%+H170/26*T170,G170/26*(T170+U170)*300%+G170/26*T170,H170/26*(T170+U170)*300%+H170/26*T170)),0)</f>
        <v>0</v>
      </c>
      <c r="AJ170" s="166">
        <f t="shared" ref="AJ170:AJ179" si="627">ROUND(IF((P170+Q170)=0,0,IF(BJ170="Lương tháng",MAX((G170+I170)/26*V170,(H170+I170)/26*V170),MAX(G170/26*V170,H170/26*V170))),0)</f>
        <v>0</v>
      </c>
      <c r="AK170" s="166">
        <f t="shared" ref="AK170:AK179" si="628">ROUND(IF(G170&gt;0,G170/26*W170,H170/26*W170),0)</f>
        <v>0</v>
      </c>
      <c r="AL170" s="166">
        <f t="shared" ref="AL170:AL179" si="629">ROUND(N170/26*Y170+O170/26*Z170+MAX(G170/26*AA170,H170/26*AA170),0)</f>
        <v>0</v>
      </c>
      <c r="AM170" s="166">
        <f t="shared" ref="AM170:AM179" si="630">ROUND(IF(BJ170="Lương tháng",L170/26*AC170,L170/26*AC170+MAX((G170+I170)/26*AB170,(H170+I170)/26*AB170)),0)</f>
        <v>0</v>
      </c>
      <c r="AN170" s="166">
        <f t="shared" ref="AN170:AN179" si="631">ROUND(IF(BJ170="lương tháng",0,MAX((G170+I170)/26*AD170*30%,(H170+I170)/26*AD170*30%)*BK170),0)</f>
        <v>0</v>
      </c>
      <c r="AO170" s="167">
        <f t="shared" ref="AO170:AO179" si="632">ROUND(BM170*AE170,0)</f>
        <v>0</v>
      </c>
      <c r="AP170" s="166">
        <v>0</v>
      </c>
      <c r="AQ170" s="166">
        <f t="shared" ref="AQ170:AQ179" si="633">ROUND(SUM(AF170:AP170),0)</f>
        <v>830769</v>
      </c>
      <c r="AR170" s="166">
        <v>912000</v>
      </c>
      <c r="AS170" s="167"/>
      <c r="AT170" s="166"/>
      <c r="AU170" s="166"/>
      <c r="AV170" s="166">
        <f t="shared" ref="AV170:AV179" si="634">ROUND(SUM(AQ170:AT170)-AU170,0)</f>
        <v>1742769</v>
      </c>
      <c r="AW170" s="166">
        <f t="shared" ref="AW170:AW179" si="635">ROUND(IF($BH170=1,$G170*$AW$9,0),0)</f>
        <v>361600</v>
      </c>
      <c r="AX170" s="166">
        <f t="shared" ref="AX170:AX179" si="636">ROUND(IF($BH170=1,$G170*$AX$9,0),0)</f>
        <v>67800</v>
      </c>
      <c r="AY170" s="166">
        <f t="shared" ref="AY170:AY179" si="637">ROUND(IF($BH170=1,$G170*$AY$9,0),0)</f>
        <v>45200</v>
      </c>
      <c r="AZ170" s="166">
        <f t="shared" ref="AZ170:AZ179" si="638">SUM(AW170:AY170)</f>
        <v>474600</v>
      </c>
      <c r="BA170" s="166">
        <f t="shared" ref="BA170:BA179" si="639">ROUND(IF($BI170="1x",$G170*0.5%,0),0)</f>
        <v>22600</v>
      </c>
      <c r="BB170" s="166">
        <f t="shared" ref="BB170:BB179" si="640">IF(BN170="Xem lại",0,IF(CM170&lt;11000000,5000,IF(AND(CM170&gt;=11000000,CM170&lt;25000000),10000,IF(AND(CM170&gt;=25000000,CM170&lt;40000000),15000,IF(AND(CM170&gt;=40000000,CM170&lt;120000000),20000,IF(AND(CM170&gt;=120000000,CM170&lt;240000000),25000,30000)))))*$BB$9)</f>
        <v>110000</v>
      </c>
      <c r="BC170" s="166"/>
      <c r="BD170" s="166">
        <v>0</v>
      </c>
      <c r="BE170" s="166">
        <f t="shared" ref="BE170:BE179" si="641">ROUND(SUM(AZ170:BD170),0)</f>
        <v>607200</v>
      </c>
      <c r="BF170" s="166">
        <f t="shared" ref="BF170:BF179" si="642">ROUND(IF(AV170&gt;BE170,AV170-BE170,0),0)</f>
        <v>1135569</v>
      </c>
      <c r="BG170" s="166">
        <f t="shared" ref="BG170:BG179" si="643">ROUND(IF(BE170&gt;AV170,BE170-AV170,0),0)</f>
        <v>0</v>
      </c>
      <c r="BH170" s="166">
        <v>1</v>
      </c>
      <c r="BI170" s="369" t="s">
        <v>40</v>
      </c>
      <c r="BJ170" s="166">
        <f t="shared" ref="BJ170:BJ179" si="644">IF(AND(D170="QTNV CL",CM170&gt;=11000000),"Lương tháng",IF(CM170&gt;=18000000,"Lương tháng",0))</f>
        <v>0</v>
      </c>
      <c r="BK170" s="166">
        <f t="shared" ref="BK170:BK179" si="645">IF(BJ170="Lương tháng",0,1)</f>
        <v>1</v>
      </c>
      <c r="BL170" s="166">
        <v>0</v>
      </c>
      <c r="BM170" s="166">
        <f t="shared" ref="BM170:BM179" si="646">IF(BL170="M1",13000,IF(BL170="M2",20000,IF(BL170="M3",26000,IF(BL170="M4",32000,0))))</f>
        <v>0</v>
      </c>
      <c r="BN170" s="166" t="str">
        <f t="shared" ref="BN170:BN179" si="647">IF(AND(G170&gt;0,(P170+Q170)&gt;=5),"Trừ tiền","Xem lại")</f>
        <v>Trừ tiền</v>
      </c>
      <c r="BO170" s="410"/>
      <c r="BP170" s="166"/>
      <c r="BQ170" s="144"/>
      <c r="BR170" s="144"/>
      <c r="BS170" s="161">
        <f t="shared" ref="BS170:BS179" si="648">AQ170+SUM(BO170:BR170)-AN170-AO170-SUM(BY170:CA170)</f>
        <v>830769</v>
      </c>
      <c r="BT170" s="159">
        <v>1</v>
      </c>
      <c r="BU170" s="166">
        <f t="shared" ref="BU170:BU179" si="649">BT170*4400000</f>
        <v>4400000</v>
      </c>
      <c r="BV170" s="166">
        <v>11000000</v>
      </c>
      <c r="BW170" s="166">
        <f t="shared" ref="BW170:BW179" si="650">BU170+BV170</f>
        <v>15400000</v>
      </c>
      <c r="BX170" s="166">
        <f t="shared" ref="BX170:BX179" si="651">BS170-SUM(CC170:CD170)-CB170-AZ170-BW170</f>
        <v>-15043831</v>
      </c>
      <c r="BY170" s="166"/>
      <c r="BZ170" s="166"/>
      <c r="CA170" s="171"/>
      <c r="CB170" s="166"/>
      <c r="CC170" s="166"/>
      <c r="CD170" s="166"/>
      <c r="CE170" s="413">
        <v>9000000</v>
      </c>
      <c r="CF170" s="413">
        <f>CE170*10%</f>
        <v>900000</v>
      </c>
      <c r="CG170" s="413">
        <v>900000</v>
      </c>
      <c r="CH170" s="413">
        <v>0</v>
      </c>
      <c r="CI170" s="413"/>
      <c r="CJ170" s="369">
        <f t="shared" ref="CJ170:CJ179" si="652">SUM(CF170:CI170)</f>
        <v>1800000</v>
      </c>
      <c r="CK170" s="369">
        <f t="shared" ref="CK170:CK179" si="653">CE170+CJ170</f>
        <v>10800000</v>
      </c>
      <c r="CL170" s="416"/>
      <c r="CM170" s="413">
        <f t="shared" ref="CM170:CQ179" si="654">CE170</f>
        <v>9000000</v>
      </c>
      <c r="CN170" s="413">
        <f t="shared" si="654"/>
        <v>900000</v>
      </c>
      <c r="CO170" s="369">
        <f t="shared" si="654"/>
        <v>900000</v>
      </c>
      <c r="CP170" s="369">
        <f t="shared" si="654"/>
        <v>0</v>
      </c>
      <c r="CQ170" s="369">
        <f t="shared" si="654"/>
        <v>0</v>
      </c>
      <c r="CR170" s="369">
        <f t="shared" ref="CR170:CR179" si="655">SUM(CN170:CQ170)</f>
        <v>1800000</v>
      </c>
      <c r="CS170" s="369">
        <f t="shared" ref="CS170:CS179" si="656">CM170+CR170</f>
        <v>10800000</v>
      </c>
      <c r="CT170" s="173" t="s">
        <v>1196</v>
      </c>
      <c r="CU170" s="173" t="s">
        <v>2229</v>
      </c>
      <c r="CV170" s="450" t="s">
        <v>1277</v>
      </c>
      <c r="CW170" s="173" t="s">
        <v>2249</v>
      </c>
    </row>
    <row r="171" spans="1:101" ht="34.35" customHeight="1">
      <c r="A171" s="155">
        <f>SUBTOTAL(3,$C$11:C171)</f>
        <v>140</v>
      </c>
      <c r="B171" s="143" t="s">
        <v>722</v>
      </c>
      <c r="C171" s="144" t="s">
        <v>723</v>
      </c>
      <c r="D171" s="156" t="s">
        <v>101</v>
      </c>
      <c r="E171" s="157" t="str">
        <f t="shared" si="615"/>
        <v>B3</v>
      </c>
      <c r="F171" s="158">
        <v>42110</v>
      </c>
      <c r="G171" s="159">
        <v>4090000</v>
      </c>
      <c r="H171" s="159"/>
      <c r="I171" s="160">
        <f t="shared" si="616"/>
        <v>3410000</v>
      </c>
      <c r="J171" s="160">
        <f t="shared" si="617"/>
        <v>750000</v>
      </c>
      <c r="K171" s="161">
        <f t="shared" si="618"/>
        <v>4160000</v>
      </c>
      <c r="L171" s="161">
        <f t="shared" si="619"/>
        <v>8250000</v>
      </c>
      <c r="M171" s="162">
        <f t="shared" si="620"/>
        <v>1</v>
      </c>
      <c r="N171" s="163">
        <f t="shared" si="621"/>
        <v>3640000</v>
      </c>
      <c r="O171" s="163">
        <v>0</v>
      </c>
      <c r="P171" s="406">
        <v>3</v>
      </c>
      <c r="Q171" s="406">
        <v>9</v>
      </c>
      <c r="R171" s="406">
        <v>0</v>
      </c>
      <c r="S171" s="406">
        <v>0</v>
      </c>
      <c r="T171" s="406"/>
      <c r="U171" s="406"/>
      <c r="V171" s="406"/>
      <c r="W171" s="406"/>
      <c r="X171" s="389"/>
      <c r="Y171" s="406"/>
      <c r="Z171" s="406"/>
      <c r="AA171" s="406"/>
      <c r="AB171" s="406"/>
      <c r="AC171" s="406"/>
      <c r="AD171" s="406">
        <v>0</v>
      </c>
      <c r="AE171" s="164">
        <f t="shared" si="622"/>
        <v>0</v>
      </c>
      <c r="AF171" s="166">
        <f t="shared" si="623"/>
        <v>951923</v>
      </c>
      <c r="AG171" s="166">
        <f t="shared" si="624"/>
        <v>0</v>
      </c>
      <c r="AH171" s="166">
        <f t="shared" si="625"/>
        <v>0</v>
      </c>
      <c r="AI171" s="166">
        <f t="shared" si="626"/>
        <v>0</v>
      </c>
      <c r="AJ171" s="166">
        <f t="shared" si="627"/>
        <v>0</v>
      </c>
      <c r="AK171" s="166">
        <f t="shared" si="628"/>
        <v>0</v>
      </c>
      <c r="AL171" s="166">
        <f t="shared" si="629"/>
        <v>0</v>
      </c>
      <c r="AM171" s="166">
        <f t="shared" si="630"/>
        <v>0</v>
      </c>
      <c r="AN171" s="166">
        <f t="shared" si="631"/>
        <v>0</v>
      </c>
      <c r="AO171" s="167">
        <f t="shared" si="632"/>
        <v>0</v>
      </c>
      <c r="AP171" s="166">
        <v>0</v>
      </c>
      <c r="AQ171" s="166">
        <f t="shared" si="633"/>
        <v>951923</v>
      </c>
      <c r="AR171" s="166">
        <v>1196000</v>
      </c>
      <c r="AS171" s="167"/>
      <c r="AT171" s="166"/>
      <c r="AU171" s="166"/>
      <c r="AV171" s="166">
        <f t="shared" si="634"/>
        <v>2147923</v>
      </c>
      <c r="AW171" s="166">
        <f t="shared" si="635"/>
        <v>327200</v>
      </c>
      <c r="AX171" s="166">
        <f t="shared" si="636"/>
        <v>61350</v>
      </c>
      <c r="AY171" s="166">
        <f t="shared" si="637"/>
        <v>40900</v>
      </c>
      <c r="AZ171" s="166">
        <f t="shared" si="638"/>
        <v>429450</v>
      </c>
      <c r="BA171" s="166">
        <f t="shared" si="639"/>
        <v>20450</v>
      </c>
      <c r="BB171" s="166">
        <f t="shared" si="640"/>
        <v>110000</v>
      </c>
      <c r="BC171" s="166"/>
      <c r="BD171" s="166">
        <v>0</v>
      </c>
      <c r="BE171" s="166">
        <f t="shared" si="641"/>
        <v>559900</v>
      </c>
      <c r="BF171" s="166">
        <f t="shared" si="642"/>
        <v>1588023</v>
      </c>
      <c r="BG171" s="166">
        <f t="shared" si="643"/>
        <v>0</v>
      </c>
      <c r="BH171" s="166">
        <v>1</v>
      </c>
      <c r="BI171" s="369" t="s">
        <v>40</v>
      </c>
      <c r="BJ171" s="166">
        <f t="shared" si="644"/>
        <v>0</v>
      </c>
      <c r="BK171" s="166">
        <f t="shared" si="645"/>
        <v>1</v>
      </c>
      <c r="BL171" s="166">
        <v>0</v>
      </c>
      <c r="BM171" s="166">
        <f t="shared" si="646"/>
        <v>0</v>
      </c>
      <c r="BN171" s="166" t="str">
        <f t="shared" si="647"/>
        <v>Trừ tiền</v>
      </c>
      <c r="BO171" s="410"/>
      <c r="BP171" s="166"/>
      <c r="BQ171" s="144"/>
      <c r="BR171" s="144"/>
      <c r="BS171" s="161">
        <f t="shared" si="648"/>
        <v>951923</v>
      </c>
      <c r="BT171" s="159">
        <v>2</v>
      </c>
      <c r="BU171" s="166">
        <f t="shared" si="649"/>
        <v>8800000</v>
      </c>
      <c r="BV171" s="166">
        <v>11000000</v>
      </c>
      <c r="BW171" s="166">
        <f t="shared" si="650"/>
        <v>19800000</v>
      </c>
      <c r="BX171" s="166">
        <f t="shared" si="651"/>
        <v>-19277527</v>
      </c>
      <c r="BY171" s="166"/>
      <c r="BZ171" s="166"/>
      <c r="CA171" s="171"/>
      <c r="CB171" s="166"/>
      <c r="CC171" s="166"/>
      <c r="CD171" s="166"/>
      <c r="CE171" s="413">
        <v>7500000</v>
      </c>
      <c r="CF171" s="413">
        <f>CE171*10%</f>
        <v>750000</v>
      </c>
      <c r="CG171" s="413">
        <v>0</v>
      </c>
      <c r="CH171" s="413">
        <v>0</v>
      </c>
      <c r="CI171" s="413"/>
      <c r="CJ171" s="369">
        <f t="shared" si="652"/>
        <v>750000</v>
      </c>
      <c r="CK171" s="369">
        <f t="shared" si="653"/>
        <v>8250000</v>
      </c>
      <c r="CL171" s="414"/>
      <c r="CM171" s="413">
        <f t="shared" si="654"/>
        <v>7500000</v>
      </c>
      <c r="CN171" s="413">
        <f t="shared" si="654"/>
        <v>750000</v>
      </c>
      <c r="CO171" s="369">
        <f t="shared" si="654"/>
        <v>0</v>
      </c>
      <c r="CP171" s="369">
        <f t="shared" si="654"/>
        <v>0</v>
      </c>
      <c r="CQ171" s="369">
        <f t="shared" si="654"/>
        <v>0</v>
      </c>
      <c r="CR171" s="369">
        <f t="shared" si="655"/>
        <v>750000</v>
      </c>
      <c r="CS171" s="369">
        <f t="shared" si="656"/>
        <v>8250000</v>
      </c>
      <c r="CT171" s="173" t="s">
        <v>1187</v>
      </c>
      <c r="CU171" s="173" t="s">
        <v>2229</v>
      </c>
      <c r="CV171" s="450" t="s">
        <v>1215</v>
      </c>
      <c r="CW171" s="173" t="s">
        <v>2249</v>
      </c>
    </row>
    <row r="172" spans="1:101" ht="34.35" customHeight="1">
      <c r="A172" s="155">
        <f>SUBTOTAL(3,$C$11:C172)</f>
        <v>141</v>
      </c>
      <c r="B172" s="246" t="s">
        <v>875</v>
      </c>
      <c r="C172" s="247" t="s">
        <v>876</v>
      </c>
      <c r="D172" s="156" t="s">
        <v>101</v>
      </c>
      <c r="E172" s="157" t="str">
        <f t="shared" si="615"/>
        <v>B3</v>
      </c>
      <c r="F172" s="158">
        <v>42110</v>
      </c>
      <c r="G172" s="159">
        <v>4090000</v>
      </c>
      <c r="H172" s="159"/>
      <c r="I172" s="160">
        <f t="shared" si="616"/>
        <v>3410000</v>
      </c>
      <c r="J172" s="160">
        <f t="shared" si="617"/>
        <v>750000</v>
      </c>
      <c r="K172" s="161">
        <f t="shared" si="618"/>
        <v>4160000</v>
      </c>
      <c r="L172" s="161">
        <f t="shared" si="619"/>
        <v>8250000</v>
      </c>
      <c r="M172" s="162">
        <f t="shared" si="620"/>
        <v>1</v>
      </c>
      <c r="N172" s="163">
        <f t="shared" si="621"/>
        <v>3640000</v>
      </c>
      <c r="O172" s="163">
        <v>0</v>
      </c>
      <c r="P172" s="406">
        <v>3</v>
      </c>
      <c r="Q172" s="406">
        <v>11</v>
      </c>
      <c r="R172" s="406">
        <v>0</v>
      </c>
      <c r="S172" s="406">
        <v>0</v>
      </c>
      <c r="T172" s="406"/>
      <c r="U172" s="406"/>
      <c r="V172" s="406"/>
      <c r="W172" s="406"/>
      <c r="X172" s="389"/>
      <c r="Y172" s="406"/>
      <c r="Z172" s="406"/>
      <c r="AA172" s="406"/>
      <c r="AB172" s="406"/>
      <c r="AC172" s="406"/>
      <c r="AD172" s="406">
        <v>0</v>
      </c>
      <c r="AE172" s="164">
        <f t="shared" si="622"/>
        <v>0</v>
      </c>
      <c r="AF172" s="166">
        <f t="shared" si="623"/>
        <v>951923</v>
      </c>
      <c r="AG172" s="166">
        <f t="shared" si="624"/>
        <v>0</v>
      </c>
      <c r="AH172" s="166">
        <f t="shared" si="625"/>
        <v>0</v>
      </c>
      <c r="AI172" s="166">
        <f t="shared" si="626"/>
        <v>0</v>
      </c>
      <c r="AJ172" s="166">
        <f t="shared" si="627"/>
        <v>0</v>
      </c>
      <c r="AK172" s="166">
        <f t="shared" si="628"/>
        <v>0</v>
      </c>
      <c r="AL172" s="166">
        <f t="shared" si="629"/>
        <v>0</v>
      </c>
      <c r="AM172" s="166">
        <f t="shared" si="630"/>
        <v>0</v>
      </c>
      <c r="AN172" s="166">
        <f t="shared" si="631"/>
        <v>0</v>
      </c>
      <c r="AO172" s="167">
        <f t="shared" si="632"/>
        <v>0</v>
      </c>
      <c r="AP172" s="166">
        <v>0</v>
      </c>
      <c r="AQ172" s="166">
        <f t="shared" si="633"/>
        <v>951923</v>
      </c>
      <c r="AR172" s="166">
        <v>674000</v>
      </c>
      <c r="AS172" s="167"/>
      <c r="AT172" s="166"/>
      <c r="AU172" s="166"/>
      <c r="AV172" s="166">
        <f t="shared" si="634"/>
        <v>1625923</v>
      </c>
      <c r="AW172" s="166">
        <f t="shared" si="635"/>
        <v>327200</v>
      </c>
      <c r="AX172" s="166">
        <f t="shared" si="636"/>
        <v>61350</v>
      </c>
      <c r="AY172" s="166">
        <f t="shared" si="637"/>
        <v>40900</v>
      </c>
      <c r="AZ172" s="166">
        <f t="shared" si="638"/>
        <v>429450</v>
      </c>
      <c r="BA172" s="166">
        <f t="shared" si="639"/>
        <v>20450</v>
      </c>
      <c r="BB172" s="166">
        <f t="shared" si="640"/>
        <v>110000</v>
      </c>
      <c r="BC172" s="166"/>
      <c r="BD172" s="166">
        <v>0</v>
      </c>
      <c r="BE172" s="166">
        <f t="shared" si="641"/>
        <v>559900</v>
      </c>
      <c r="BF172" s="166">
        <f t="shared" si="642"/>
        <v>1066023</v>
      </c>
      <c r="BG172" s="166">
        <f t="shared" si="643"/>
        <v>0</v>
      </c>
      <c r="BH172" s="166">
        <v>1</v>
      </c>
      <c r="BI172" s="369" t="s">
        <v>40</v>
      </c>
      <c r="BJ172" s="166">
        <f t="shared" si="644"/>
        <v>0</v>
      </c>
      <c r="BK172" s="166">
        <f t="shared" si="645"/>
        <v>1</v>
      </c>
      <c r="BL172" s="166">
        <v>0</v>
      </c>
      <c r="BM172" s="166">
        <f t="shared" si="646"/>
        <v>0</v>
      </c>
      <c r="BN172" s="166" t="str">
        <f t="shared" si="647"/>
        <v>Trừ tiền</v>
      </c>
      <c r="BO172" s="410"/>
      <c r="BP172" s="166"/>
      <c r="BQ172" s="144"/>
      <c r="BR172" s="144"/>
      <c r="BS172" s="161">
        <f t="shared" si="648"/>
        <v>951923</v>
      </c>
      <c r="BT172" s="159">
        <v>0</v>
      </c>
      <c r="BU172" s="166">
        <f t="shared" si="649"/>
        <v>0</v>
      </c>
      <c r="BV172" s="166">
        <v>11000000</v>
      </c>
      <c r="BW172" s="166">
        <f t="shared" si="650"/>
        <v>11000000</v>
      </c>
      <c r="BX172" s="166">
        <f t="shared" si="651"/>
        <v>-10477527</v>
      </c>
      <c r="BY172" s="166"/>
      <c r="BZ172" s="166"/>
      <c r="CA172" s="171"/>
      <c r="CB172" s="166"/>
      <c r="CC172" s="166"/>
      <c r="CD172" s="166"/>
      <c r="CE172" s="413">
        <v>7500000</v>
      </c>
      <c r="CF172" s="413">
        <f>CE172*10%</f>
        <v>750000</v>
      </c>
      <c r="CG172" s="413">
        <v>0</v>
      </c>
      <c r="CH172" s="413">
        <v>0</v>
      </c>
      <c r="CI172" s="413"/>
      <c r="CJ172" s="369">
        <f t="shared" si="652"/>
        <v>750000</v>
      </c>
      <c r="CK172" s="369">
        <f t="shared" si="653"/>
        <v>8250000</v>
      </c>
      <c r="CL172" s="414"/>
      <c r="CM172" s="413">
        <f t="shared" si="654"/>
        <v>7500000</v>
      </c>
      <c r="CN172" s="413">
        <f t="shared" si="654"/>
        <v>750000</v>
      </c>
      <c r="CO172" s="369">
        <f t="shared" si="654"/>
        <v>0</v>
      </c>
      <c r="CP172" s="369">
        <f t="shared" si="654"/>
        <v>0</v>
      </c>
      <c r="CQ172" s="369">
        <f t="shared" si="654"/>
        <v>0</v>
      </c>
      <c r="CR172" s="369">
        <f t="shared" si="655"/>
        <v>750000</v>
      </c>
      <c r="CS172" s="369">
        <f t="shared" si="656"/>
        <v>8250000</v>
      </c>
      <c r="CT172" s="173" t="s">
        <v>1187</v>
      </c>
      <c r="CU172" s="173" t="s">
        <v>2229</v>
      </c>
      <c r="CV172" s="450" t="s">
        <v>1272</v>
      </c>
      <c r="CW172" s="173" t="s">
        <v>2249</v>
      </c>
    </row>
    <row r="173" spans="1:101" ht="34.35" customHeight="1">
      <c r="A173" s="155">
        <f>SUBTOTAL(3,$C$11:C173)</f>
        <v>142</v>
      </c>
      <c r="B173" s="246" t="s">
        <v>884</v>
      </c>
      <c r="C173" s="247" t="s">
        <v>885</v>
      </c>
      <c r="D173" s="156" t="s">
        <v>101</v>
      </c>
      <c r="E173" s="157" t="str">
        <f t="shared" si="615"/>
        <v>B3</v>
      </c>
      <c r="F173" s="158">
        <v>42110</v>
      </c>
      <c r="G173" s="159">
        <v>4090000</v>
      </c>
      <c r="H173" s="159"/>
      <c r="I173" s="160">
        <f t="shared" si="616"/>
        <v>3410000</v>
      </c>
      <c r="J173" s="160">
        <f t="shared" si="617"/>
        <v>375000</v>
      </c>
      <c r="K173" s="161">
        <f t="shared" si="618"/>
        <v>3785000</v>
      </c>
      <c r="L173" s="161">
        <f t="shared" si="619"/>
        <v>7875000</v>
      </c>
      <c r="M173" s="162">
        <f t="shared" si="620"/>
        <v>1</v>
      </c>
      <c r="N173" s="163">
        <f t="shared" si="621"/>
        <v>3640000</v>
      </c>
      <c r="O173" s="163">
        <v>0</v>
      </c>
      <c r="P173" s="406">
        <v>0</v>
      </c>
      <c r="Q173" s="406">
        <v>10</v>
      </c>
      <c r="R173" s="406">
        <v>0</v>
      </c>
      <c r="S173" s="406">
        <v>0</v>
      </c>
      <c r="T173" s="406"/>
      <c r="U173" s="406"/>
      <c r="V173" s="406"/>
      <c r="W173" s="406"/>
      <c r="X173" s="389"/>
      <c r="Y173" s="406"/>
      <c r="Z173" s="406"/>
      <c r="AA173" s="406"/>
      <c r="AB173" s="406"/>
      <c r="AC173" s="406"/>
      <c r="AD173" s="406">
        <v>0</v>
      </c>
      <c r="AE173" s="164">
        <f t="shared" si="622"/>
        <v>0</v>
      </c>
      <c r="AF173" s="166">
        <f t="shared" si="623"/>
        <v>0</v>
      </c>
      <c r="AG173" s="166">
        <f t="shared" si="624"/>
        <v>0</v>
      </c>
      <c r="AH173" s="166">
        <f t="shared" si="625"/>
        <v>0</v>
      </c>
      <c r="AI173" s="166">
        <f t="shared" si="626"/>
        <v>0</v>
      </c>
      <c r="AJ173" s="166">
        <f t="shared" si="627"/>
        <v>0</v>
      </c>
      <c r="AK173" s="166">
        <f t="shared" si="628"/>
        <v>0</v>
      </c>
      <c r="AL173" s="166">
        <f t="shared" si="629"/>
        <v>0</v>
      </c>
      <c r="AM173" s="166">
        <f t="shared" si="630"/>
        <v>0</v>
      </c>
      <c r="AN173" s="166">
        <f t="shared" si="631"/>
        <v>0</v>
      </c>
      <c r="AO173" s="167">
        <f t="shared" si="632"/>
        <v>0</v>
      </c>
      <c r="AP173" s="166">
        <v>0</v>
      </c>
      <c r="AQ173" s="166">
        <f t="shared" si="633"/>
        <v>0</v>
      </c>
      <c r="AR173" s="166">
        <v>311000</v>
      </c>
      <c r="AS173" s="167"/>
      <c r="AT173" s="166"/>
      <c r="AU173" s="166"/>
      <c r="AV173" s="166">
        <f t="shared" si="634"/>
        <v>311000</v>
      </c>
      <c r="AW173" s="166">
        <f t="shared" si="635"/>
        <v>327200</v>
      </c>
      <c r="AX173" s="166">
        <f t="shared" si="636"/>
        <v>61350</v>
      </c>
      <c r="AY173" s="166">
        <f t="shared" si="637"/>
        <v>40900</v>
      </c>
      <c r="AZ173" s="166">
        <f t="shared" si="638"/>
        <v>429450</v>
      </c>
      <c r="BA173" s="166">
        <f t="shared" si="639"/>
        <v>20450</v>
      </c>
      <c r="BB173" s="166">
        <f t="shared" si="640"/>
        <v>110000</v>
      </c>
      <c r="BC173" s="166"/>
      <c r="BD173" s="166">
        <v>0</v>
      </c>
      <c r="BE173" s="166">
        <f t="shared" si="641"/>
        <v>559900</v>
      </c>
      <c r="BF173" s="166">
        <f t="shared" si="642"/>
        <v>0</v>
      </c>
      <c r="BG173" s="166">
        <f t="shared" si="643"/>
        <v>248900</v>
      </c>
      <c r="BH173" s="166">
        <v>1</v>
      </c>
      <c r="BI173" s="369" t="s">
        <v>40</v>
      </c>
      <c r="BJ173" s="166">
        <f t="shared" si="644"/>
        <v>0</v>
      </c>
      <c r="BK173" s="166">
        <f t="shared" si="645"/>
        <v>1</v>
      </c>
      <c r="BL173" s="166">
        <v>0</v>
      </c>
      <c r="BM173" s="166">
        <f t="shared" si="646"/>
        <v>0</v>
      </c>
      <c r="BN173" s="166" t="str">
        <f t="shared" si="647"/>
        <v>Trừ tiền</v>
      </c>
      <c r="BO173" s="410"/>
      <c r="BP173" s="166"/>
      <c r="BQ173" s="144"/>
      <c r="BR173" s="144"/>
      <c r="BS173" s="161">
        <f t="shared" si="648"/>
        <v>0</v>
      </c>
      <c r="BT173" s="159">
        <v>1</v>
      </c>
      <c r="BU173" s="166">
        <f t="shared" si="649"/>
        <v>4400000</v>
      </c>
      <c r="BV173" s="166">
        <v>11000000</v>
      </c>
      <c r="BW173" s="166">
        <f t="shared" si="650"/>
        <v>15400000</v>
      </c>
      <c r="BX173" s="166">
        <f t="shared" si="651"/>
        <v>-15829450</v>
      </c>
      <c r="BY173" s="166"/>
      <c r="BZ173" s="166"/>
      <c r="CA173" s="171"/>
      <c r="CB173" s="166"/>
      <c r="CC173" s="166"/>
      <c r="CD173" s="166"/>
      <c r="CE173" s="413">
        <v>7500000</v>
      </c>
      <c r="CF173" s="413">
        <f t="shared" ref="CF173:CF176" si="657">CE173*5%</f>
        <v>375000</v>
      </c>
      <c r="CG173" s="413">
        <v>0</v>
      </c>
      <c r="CH173" s="413">
        <v>0</v>
      </c>
      <c r="CI173" s="413"/>
      <c r="CJ173" s="369">
        <f t="shared" si="652"/>
        <v>375000</v>
      </c>
      <c r="CK173" s="369">
        <f t="shared" si="653"/>
        <v>7875000</v>
      </c>
      <c r="CL173" s="414"/>
      <c r="CM173" s="413">
        <f t="shared" si="654"/>
        <v>7500000</v>
      </c>
      <c r="CN173" s="413">
        <f t="shared" si="654"/>
        <v>375000</v>
      </c>
      <c r="CO173" s="369">
        <f t="shared" si="654"/>
        <v>0</v>
      </c>
      <c r="CP173" s="369">
        <f t="shared" si="654"/>
        <v>0</v>
      </c>
      <c r="CQ173" s="369">
        <f t="shared" si="654"/>
        <v>0</v>
      </c>
      <c r="CR173" s="369">
        <f t="shared" si="655"/>
        <v>375000</v>
      </c>
      <c r="CS173" s="369">
        <f t="shared" si="656"/>
        <v>7875000</v>
      </c>
      <c r="CT173" s="173" t="s">
        <v>1187</v>
      </c>
      <c r="CU173" s="173" t="s">
        <v>2229</v>
      </c>
      <c r="CV173" s="450" t="s">
        <v>1273</v>
      </c>
      <c r="CW173" s="173" t="s">
        <v>2249</v>
      </c>
    </row>
    <row r="174" spans="1:101" ht="34.35" customHeight="1">
      <c r="A174" s="155">
        <f>SUBTOTAL(3,$C$11:C174)</f>
        <v>143</v>
      </c>
      <c r="B174" s="246" t="s">
        <v>886</v>
      </c>
      <c r="C174" s="247" t="s">
        <v>887</v>
      </c>
      <c r="D174" s="156" t="s">
        <v>101</v>
      </c>
      <c r="E174" s="157" t="str">
        <f t="shared" si="615"/>
        <v>B3</v>
      </c>
      <c r="F174" s="158">
        <v>42219</v>
      </c>
      <c r="G174" s="159">
        <v>4300000</v>
      </c>
      <c r="H174" s="159"/>
      <c r="I174" s="160">
        <f t="shared" si="616"/>
        <v>4200000</v>
      </c>
      <c r="J174" s="160">
        <f t="shared" si="617"/>
        <v>425000</v>
      </c>
      <c r="K174" s="161">
        <f t="shared" si="618"/>
        <v>4625000</v>
      </c>
      <c r="L174" s="161">
        <f t="shared" si="619"/>
        <v>8925000</v>
      </c>
      <c r="M174" s="162">
        <f t="shared" si="620"/>
        <v>1</v>
      </c>
      <c r="N174" s="163">
        <f t="shared" si="621"/>
        <v>3640000</v>
      </c>
      <c r="O174" s="163">
        <v>0</v>
      </c>
      <c r="P174" s="406">
        <v>2</v>
      </c>
      <c r="Q174" s="406">
        <v>12</v>
      </c>
      <c r="R174" s="406">
        <v>0</v>
      </c>
      <c r="S174" s="406">
        <v>0</v>
      </c>
      <c r="T174" s="406"/>
      <c r="U174" s="406"/>
      <c r="V174" s="406"/>
      <c r="W174" s="406"/>
      <c r="X174" s="389"/>
      <c r="Y174" s="406"/>
      <c r="Z174" s="406"/>
      <c r="AA174" s="406"/>
      <c r="AB174" s="406"/>
      <c r="AC174" s="406"/>
      <c r="AD174" s="406">
        <v>0</v>
      </c>
      <c r="AE174" s="164">
        <f t="shared" si="622"/>
        <v>0</v>
      </c>
      <c r="AF174" s="166">
        <f t="shared" si="623"/>
        <v>686538</v>
      </c>
      <c r="AG174" s="166">
        <f t="shared" si="624"/>
        <v>0</v>
      </c>
      <c r="AH174" s="166">
        <f t="shared" si="625"/>
        <v>0</v>
      </c>
      <c r="AI174" s="166">
        <f t="shared" si="626"/>
        <v>0</v>
      </c>
      <c r="AJ174" s="166">
        <f t="shared" si="627"/>
        <v>0</v>
      </c>
      <c r="AK174" s="166">
        <f t="shared" si="628"/>
        <v>0</v>
      </c>
      <c r="AL174" s="166">
        <f t="shared" si="629"/>
        <v>0</v>
      </c>
      <c r="AM174" s="166">
        <f t="shared" si="630"/>
        <v>0</v>
      </c>
      <c r="AN174" s="166">
        <f t="shared" si="631"/>
        <v>0</v>
      </c>
      <c r="AO174" s="167">
        <f t="shared" si="632"/>
        <v>0</v>
      </c>
      <c r="AP174" s="166">
        <v>0</v>
      </c>
      <c r="AQ174" s="166">
        <f t="shared" si="633"/>
        <v>686538</v>
      </c>
      <c r="AR174" s="166">
        <v>1024000</v>
      </c>
      <c r="AS174" s="167"/>
      <c r="AT174" s="166"/>
      <c r="AU174" s="166"/>
      <c r="AV174" s="166">
        <f t="shared" si="634"/>
        <v>1710538</v>
      </c>
      <c r="AW174" s="166">
        <f t="shared" si="635"/>
        <v>344000</v>
      </c>
      <c r="AX174" s="166">
        <f t="shared" si="636"/>
        <v>64500</v>
      </c>
      <c r="AY174" s="166">
        <f t="shared" si="637"/>
        <v>43000</v>
      </c>
      <c r="AZ174" s="166">
        <f t="shared" si="638"/>
        <v>451500</v>
      </c>
      <c r="BA174" s="166">
        <f t="shared" si="639"/>
        <v>21500</v>
      </c>
      <c r="BB174" s="166">
        <f t="shared" si="640"/>
        <v>110000</v>
      </c>
      <c r="BC174" s="166"/>
      <c r="BD174" s="166">
        <v>0</v>
      </c>
      <c r="BE174" s="166">
        <f t="shared" si="641"/>
        <v>583000</v>
      </c>
      <c r="BF174" s="166">
        <f t="shared" si="642"/>
        <v>1127538</v>
      </c>
      <c r="BG174" s="166">
        <f t="shared" si="643"/>
        <v>0</v>
      </c>
      <c r="BH174" s="166">
        <v>1</v>
      </c>
      <c r="BI174" s="369" t="s">
        <v>40</v>
      </c>
      <c r="BJ174" s="166">
        <f t="shared" si="644"/>
        <v>0</v>
      </c>
      <c r="BK174" s="166">
        <f t="shared" si="645"/>
        <v>1</v>
      </c>
      <c r="BL174" s="166">
        <v>0</v>
      </c>
      <c r="BM174" s="166">
        <f t="shared" si="646"/>
        <v>0</v>
      </c>
      <c r="BN174" s="166" t="str">
        <f t="shared" si="647"/>
        <v>Trừ tiền</v>
      </c>
      <c r="BO174" s="410"/>
      <c r="BP174" s="166"/>
      <c r="BQ174" s="144"/>
      <c r="BR174" s="144"/>
      <c r="BS174" s="161">
        <f t="shared" si="648"/>
        <v>686538</v>
      </c>
      <c r="BT174" s="159">
        <v>0</v>
      </c>
      <c r="BU174" s="166">
        <f t="shared" si="649"/>
        <v>0</v>
      </c>
      <c r="BV174" s="166">
        <v>11000000</v>
      </c>
      <c r="BW174" s="166">
        <f t="shared" si="650"/>
        <v>11000000</v>
      </c>
      <c r="BX174" s="166">
        <f t="shared" si="651"/>
        <v>-10764962</v>
      </c>
      <c r="BY174" s="166"/>
      <c r="BZ174" s="166"/>
      <c r="CA174" s="171"/>
      <c r="CB174" s="166"/>
      <c r="CC174" s="166"/>
      <c r="CD174" s="166"/>
      <c r="CE174" s="413">
        <v>8500000</v>
      </c>
      <c r="CF174" s="413">
        <f t="shared" si="657"/>
        <v>425000</v>
      </c>
      <c r="CG174" s="413">
        <v>0</v>
      </c>
      <c r="CH174" s="413">
        <v>0</v>
      </c>
      <c r="CI174" s="413"/>
      <c r="CJ174" s="369">
        <f t="shared" si="652"/>
        <v>425000</v>
      </c>
      <c r="CK174" s="369">
        <f t="shared" si="653"/>
        <v>8925000</v>
      </c>
      <c r="CL174" s="414"/>
      <c r="CM174" s="413">
        <f t="shared" si="654"/>
        <v>8500000</v>
      </c>
      <c r="CN174" s="413">
        <f t="shared" si="654"/>
        <v>425000</v>
      </c>
      <c r="CO174" s="369">
        <f t="shared" si="654"/>
        <v>0</v>
      </c>
      <c r="CP174" s="369">
        <f t="shared" si="654"/>
        <v>0</v>
      </c>
      <c r="CQ174" s="369">
        <f t="shared" si="654"/>
        <v>0</v>
      </c>
      <c r="CR174" s="369">
        <f t="shared" si="655"/>
        <v>425000</v>
      </c>
      <c r="CS174" s="369">
        <f t="shared" si="656"/>
        <v>8925000</v>
      </c>
      <c r="CT174" s="173" t="s">
        <v>1187</v>
      </c>
      <c r="CU174" s="173" t="s">
        <v>2229</v>
      </c>
      <c r="CV174" s="450" t="s">
        <v>1274</v>
      </c>
      <c r="CW174" s="173" t="s">
        <v>2249</v>
      </c>
    </row>
    <row r="175" spans="1:101" ht="34.35" customHeight="1">
      <c r="A175" s="155">
        <f>SUBTOTAL(3,$C$11:C175)</f>
        <v>144</v>
      </c>
      <c r="B175" s="246" t="s">
        <v>949</v>
      </c>
      <c r="C175" s="247" t="s">
        <v>950</v>
      </c>
      <c r="D175" s="156" t="s">
        <v>101</v>
      </c>
      <c r="E175" s="157" t="str">
        <f t="shared" si="615"/>
        <v>B3</v>
      </c>
      <c r="F175" s="158">
        <v>42110</v>
      </c>
      <c r="G175" s="159">
        <v>4300000</v>
      </c>
      <c r="H175" s="159"/>
      <c r="I175" s="160">
        <f t="shared" si="616"/>
        <v>4200000</v>
      </c>
      <c r="J175" s="160">
        <f t="shared" si="617"/>
        <v>850000</v>
      </c>
      <c r="K175" s="161">
        <f t="shared" si="618"/>
        <v>5050000</v>
      </c>
      <c r="L175" s="161">
        <f t="shared" si="619"/>
        <v>9350000</v>
      </c>
      <c r="M175" s="162">
        <f t="shared" si="620"/>
        <v>1</v>
      </c>
      <c r="N175" s="163">
        <f t="shared" si="621"/>
        <v>3640000</v>
      </c>
      <c r="O175" s="163">
        <v>0</v>
      </c>
      <c r="P175" s="406">
        <v>0</v>
      </c>
      <c r="Q175" s="406">
        <v>13</v>
      </c>
      <c r="R175" s="406">
        <v>0</v>
      </c>
      <c r="S175" s="406">
        <v>0</v>
      </c>
      <c r="T175" s="406"/>
      <c r="U175" s="406"/>
      <c r="V175" s="406"/>
      <c r="W175" s="406"/>
      <c r="X175" s="389"/>
      <c r="Y175" s="406"/>
      <c r="Z175" s="406"/>
      <c r="AA175" s="406"/>
      <c r="AB175" s="406"/>
      <c r="AC175" s="406"/>
      <c r="AD175" s="406">
        <v>0</v>
      </c>
      <c r="AE175" s="164">
        <f t="shared" si="622"/>
        <v>0</v>
      </c>
      <c r="AF175" s="166">
        <f t="shared" si="623"/>
        <v>0</v>
      </c>
      <c r="AG175" s="166">
        <f t="shared" si="624"/>
        <v>0</v>
      </c>
      <c r="AH175" s="166">
        <f t="shared" si="625"/>
        <v>0</v>
      </c>
      <c r="AI175" s="166">
        <f t="shared" si="626"/>
        <v>0</v>
      </c>
      <c r="AJ175" s="166">
        <f t="shared" si="627"/>
        <v>0</v>
      </c>
      <c r="AK175" s="166">
        <f t="shared" si="628"/>
        <v>0</v>
      </c>
      <c r="AL175" s="166">
        <f t="shared" si="629"/>
        <v>0</v>
      </c>
      <c r="AM175" s="166">
        <f t="shared" si="630"/>
        <v>0</v>
      </c>
      <c r="AN175" s="166">
        <f t="shared" si="631"/>
        <v>0</v>
      </c>
      <c r="AO175" s="167">
        <f t="shared" si="632"/>
        <v>0</v>
      </c>
      <c r="AP175" s="166">
        <v>0</v>
      </c>
      <c r="AQ175" s="166">
        <f t="shared" si="633"/>
        <v>0</v>
      </c>
      <c r="AR175" s="166">
        <v>878000</v>
      </c>
      <c r="AS175" s="167"/>
      <c r="AT175" s="166"/>
      <c r="AU175" s="166"/>
      <c r="AV175" s="166">
        <f t="shared" si="634"/>
        <v>878000</v>
      </c>
      <c r="AW175" s="166">
        <f t="shared" si="635"/>
        <v>344000</v>
      </c>
      <c r="AX175" s="166">
        <f t="shared" si="636"/>
        <v>64500</v>
      </c>
      <c r="AY175" s="166">
        <f t="shared" si="637"/>
        <v>43000</v>
      </c>
      <c r="AZ175" s="166">
        <f t="shared" si="638"/>
        <v>451500</v>
      </c>
      <c r="BA175" s="166">
        <f t="shared" si="639"/>
        <v>21500</v>
      </c>
      <c r="BB175" s="166">
        <f t="shared" si="640"/>
        <v>110000</v>
      </c>
      <c r="BC175" s="166"/>
      <c r="BD175" s="166">
        <v>0</v>
      </c>
      <c r="BE175" s="166">
        <f t="shared" si="641"/>
        <v>583000</v>
      </c>
      <c r="BF175" s="166">
        <f t="shared" si="642"/>
        <v>295000</v>
      </c>
      <c r="BG175" s="166">
        <f t="shared" si="643"/>
        <v>0</v>
      </c>
      <c r="BH175" s="166">
        <v>1</v>
      </c>
      <c r="BI175" s="369" t="s">
        <v>40</v>
      </c>
      <c r="BJ175" s="166">
        <f t="shared" si="644"/>
        <v>0</v>
      </c>
      <c r="BK175" s="166">
        <f t="shared" si="645"/>
        <v>1</v>
      </c>
      <c r="BL175" s="166">
        <v>0</v>
      </c>
      <c r="BM175" s="166">
        <f t="shared" si="646"/>
        <v>0</v>
      </c>
      <c r="BN175" s="166" t="str">
        <f t="shared" si="647"/>
        <v>Trừ tiền</v>
      </c>
      <c r="BO175" s="410"/>
      <c r="BP175" s="166"/>
      <c r="BQ175" s="144"/>
      <c r="BR175" s="144"/>
      <c r="BS175" s="161">
        <f t="shared" si="648"/>
        <v>0</v>
      </c>
      <c r="BT175" s="159">
        <v>2</v>
      </c>
      <c r="BU175" s="166">
        <f t="shared" si="649"/>
        <v>8800000</v>
      </c>
      <c r="BV175" s="166">
        <v>11000000</v>
      </c>
      <c r="BW175" s="166">
        <f t="shared" si="650"/>
        <v>19800000</v>
      </c>
      <c r="BX175" s="166">
        <f t="shared" si="651"/>
        <v>-20251500</v>
      </c>
      <c r="BY175" s="166"/>
      <c r="BZ175" s="166"/>
      <c r="CA175" s="171"/>
      <c r="CB175" s="166"/>
      <c r="CC175" s="166"/>
      <c r="CD175" s="166"/>
      <c r="CE175" s="413">
        <v>8500000</v>
      </c>
      <c r="CF175" s="413">
        <f>CE175*10%</f>
        <v>850000</v>
      </c>
      <c r="CG175" s="413">
        <v>0</v>
      </c>
      <c r="CH175" s="413">
        <v>0</v>
      </c>
      <c r="CI175" s="413"/>
      <c r="CJ175" s="369">
        <f t="shared" si="652"/>
        <v>850000</v>
      </c>
      <c r="CK175" s="369">
        <f t="shared" si="653"/>
        <v>9350000</v>
      </c>
      <c r="CL175" s="414"/>
      <c r="CM175" s="413">
        <f t="shared" si="654"/>
        <v>8500000</v>
      </c>
      <c r="CN175" s="413">
        <f t="shared" si="654"/>
        <v>850000</v>
      </c>
      <c r="CO175" s="369">
        <f t="shared" si="654"/>
        <v>0</v>
      </c>
      <c r="CP175" s="369">
        <f t="shared" si="654"/>
        <v>0</v>
      </c>
      <c r="CQ175" s="369">
        <f t="shared" si="654"/>
        <v>0</v>
      </c>
      <c r="CR175" s="369">
        <f t="shared" si="655"/>
        <v>850000</v>
      </c>
      <c r="CS175" s="369">
        <f t="shared" si="656"/>
        <v>9350000</v>
      </c>
      <c r="CT175" s="173" t="s">
        <v>1187</v>
      </c>
      <c r="CU175" s="173" t="s">
        <v>2229</v>
      </c>
      <c r="CV175" s="450" t="s">
        <v>1302</v>
      </c>
      <c r="CW175" s="173" t="s">
        <v>2249</v>
      </c>
    </row>
    <row r="176" spans="1:101" ht="34.35" customHeight="1">
      <c r="A176" s="155">
        <f>SUBTOTAL(3,$C$11:C176)</f>
        <v>145</v>
      </c>
      <c r="B176" s="246" t="s">
        <v>888</v>
      </c>
      <c r="C176" s="247" t="s">
        <v>889</v>
      </c>
      <c r="D176" s="156" t="s">
        <v>101</v>
      </c>
      <c r="E176" s="157" t="str">
        <f t="shared" si="615"/>
        <v>B3</v>
      </c>
      <c r="F176" s="158">
        <v>42419</v>
      </c>
      <c r="G176" s="159">
        <v>4090000</v>
      </c>
      <c r="H176" s="159"/>
      <c r="I176" s="160">
        <f t="shared" si="616"/>
        <v>3410000</v>
      </c>
      <c r="J176" s="160">
        <f t="shared" si="617"/>
        <v>375000</v>
      </c>
      <c r="K176" s="161">
        <f t="shared" si="618"/>
        <v>3785000</v>
      </c>
      <c r="L176" s="161">
        <f t="shared" si="619"/>
        <v>7875000</v>
      </c>
      <c r="M176" s="162">
        <f t="shared" si="620"/>
        <v>1</v>
      </c>
      <c r="N176" s="163">
        <f t="shared" si="621"/>
        <v>3640000</v>
      </c>
      <c r="O176" s="163">
        <v>0</v>
      </c>
      <c r="P176" s="406">
        <v>1</v>
      </c>
      <c r="Q176" s="406">
        <v>13</v>
      </c>
      <c r="R176" s="406">
        <v>0</v>
      </c>
      <c r="S176" s="406">
        <v>0</v>
      </c>
      <c r="T176" s="406"/>
      <c r="U176" s="406"/>
      <c r="V176" s="406"/>
      <c r="W176" s="406"/>
      <c r="X176" s="389"/>
      <c r="Y176" s="406"/>
      <c r="Z176" s="406"/>
      <c r="AA176" s="406"/>
      <c r="AB176" s="406"/>
      <c r="AC176" s="406"/>
      <c r="AD176" s="406">
        <v>0</v>
      </c>
      <c r="AE176" s="164">
        <f t="shared" si="622"/>
        <v>0</v>
      </c>
      <c r="AF176" s="166">
        <f t="shared" si="623"/>
        <v>302885</v>
      </c>
      <c r="AG176" s="166">
        <f t="shared" si="624"/>
        <v>0</v>
      </c>
      <c r="AH176" s="166">
        <f t="shared" si="625"/>
        <v>0</v>
      </c>
      <c r="AI176" s="166">
        <f t="shared" si="626"/>
        <v>0</v>
      </c>
      <c r="AJ176" s="166">
        <f t="shared" si="627"/>
        <v>0</v>
      </c>
      <c r="AK176" s="166">
        <f t="shared" si="628"/>
        <v>0</v>
      </c>
      <c r="AL176" s="166">
        <f t="shared" si="629"/>
        <v>0</v>
      </c>
      <c r="AM176" s="166">
        <f t="shared" si="630"/>
        <v>0</v>
      </c>
      <c r="AN176" s="166">
        <f t="shared" si="631"/>
        <v>0</v>
      </c>
      <c r="AO176" s="167">
        <f t="shared" si="632"/>
        <v>0</v>
      </c>
      <c r="AP176" s="166">
        <v>0</v>
      </c>
      <c r="AQ176" s="166">
        <f t="shared" si="633"/>
        <v>302885</v>
      </c>
      <c r="AR176" s="166">
        <v>1388000</v>
      </c>
      <c r="AS176" s="167"/>
      <c r="AT176" s="166"/>
      <c r="AU176" s="166"/>
      <c r="AV176" s="166">
        <f t="shared" si="634"/>
        <v>1690885</v>
      </c>
      <c r="AW176" s="166">
        <f t="shared" si="635"/>
        <v>327200</v>
      </c>
      <c r="AX176" s="166">
        <f t="shared" si="636"/>
        <v>61350</v>
      </c>
      <c r="AY176" s="166">
        <f t="shared" si="637"/>
        <v>40900</v>
      </c>
      <c r="AZ176" s="166">
        <f t="shared" si="638"/>
        <v>429450</v>
      </c>
      <c r="BA176" s="166">
        <f t="shared" si="639"/>
        <v>20450</v>
      </c>
      <c r="BB176" s="166">
        <f t="shared" si="640"/>
        <v>110000</v>
      </c>
      <c r="BC176" s="166"/>
      <c r="BD176" s="166">
        <v>0</v>
      </c>
      <c r="BE176" s="166">
        <f t="shared" si="641"/>
        <v>559900</v>
      </c>
      <c r="BF176" s="166">
        <f t="shared" si="642"/>
        <v>1130985</v>
      </c>
      <c r="BG176" s="166">
        <f t="shared" si="643"/>
        <v>0</v>
      </c>
      <c r="BH176" s="166">
        <v>1</v>
      </c>
      <c r="BI176" s="369" t="s">
        <v>40</v>
      </c>
      <c r="BJ176" s="166">
        <f t="shared" si="644"/>
        <v>0</v>
      </c>
      <c r="BK176" s="166">
        <f t="shared" si="645"/>
        <v>1</v>
      </c>
      <c r="BL176" s="166">
        <v>0</v>
      </c>
      <c r="BM176" s="166">
        <f t="shared" si="646"/>
        <v>0</v>
      </c>
      <c r="BN176" s="166" t="str">
        <f t="shared" si="647"/>
        <v>Trừ tiền</v>
      </c>
      <c r="BO176" s="410"/>
      <c r="BP176" s="166"/>
      <c r="BQ176" s="144"/>
      <c r="BR176" s="144"/>
      <c r="BS176" s="161">
        <f t="shared" si="648"/>
        <v>302885</v>
      </c>
      <c r="BT176" s="159">
        <v>2</v>
      </c>
      <c r="BU176" s="166">
        <f t="shared" si="649"/>
        <v>8800000</v>
      </c>
      <c r="BV176" s="166">
        <v>11000000</v>
      </c>
      <c r="BW176" s="166">
        <f t="shared" si="650"/>
        <v>19800000</v>
      </c>
      <c r="BX176" s="166">
        <f t="shared" si="651"/>
        <v>-19926565</v>
      </c>
      <c r="BY176" s="166"/>
      <c r="BZ176" s="166"/>
      <c r="CA176" s="171"/>
      <c r="CB176" s="166"/>
      <c r="CC176" s="166"/>
      <c r="CD176" s="166"/>
      <c r="CE176" s="413">
        <v>7500000</v>
      </c>
      <c r="CF176" s="413">
        <f t="shared" si="657"/>
        <v>375000</v>
      </c>
      <c r="CG176" s="413">
        <v>0</v>
      </c>
      <c r="CH176" s="413">
        <v>0</v>
      </c>
      <c r="CI176" s="413"/>
      <c r="CJ176" s="369">
        <f t="shared" si="652"/>
        <v>375000</v>
      </c>
      <c r="CK176" s="369">
        <f t="shared" si="653"/>
        <v>7875000</v>
      </c>
      <c r="CL176" s="414"/>
      <c r="CM176" s="413">
        <f t="shared" si="654"/>
        <v>7500000</v>
      </c>
      <c r="CN176" s="413">
        <f t="shared" si="654"/>
        <v>375000</v>
      </c>
      <c r="CO176" s="369">
        <f t="shared" si="654"/>
        <v>0</v>
      </c>
      <c r="CP176" s="369">
        <f t="shared" si="654"/>
        <v>0</v>
      </c>
      <c r="CQ176" s="369">
        <f t="shared" si="654"/>
        <v>0</v>
      </c>
      <c r="CR176" s="369">
        <f t="shared" si="655"/>
        <v>375000</v>
      </c>
      <c r="CS176" s="369">
        <f t="shared" si="656"/>
        <v>7875000</v>
      </c>
      <c r="CT176" s="173" t="s">
        <v>1187</v>
      </c>
      <c r="CU176" s="173" t="s">
        <v>2229</v>
      </c>
      <c r="CV176" s="450" t="s">
        <v>1275</v>
      </c>
      <c r="CW176" s="173" t="s">
        <v>2249</v>
      </c>
    </row>
    <row r="177" spans="1:101" ht="34.35" customHeight="1">
      <c r="A177" s="155">
        <f>SUBTOTAL(3,$C$11:C177)</f>
        <v>146</v>
      </c>
      <c r="B177" s="246" t="s">
        <v>892</v>
      </c>
      <c r="C177" s="247" t="s">
        <v>893</v>
      </c>
      <c r="D177" s="156" t="s">
        <v>101</v>
      </c>
      <c r="E177" s="157" t="str">
        <f t="shared" si="615"/>
        <v>B3</v>
      </c>
      <c r="F177" s="158">
        <v>41974</v>
      </c>
      <c r="G177" s="159">
        <v>4300000</v>
      </c>
      <c r="H177" s="159"/>
      <c r="I177" s="160">
        <f t="shared" si="616"/>
        <v>4200000</v>
      </c>
      <c r="J177" s="160">
        <f t="shared" si="617"/>
        <v>850000</v>
      </c>
      <c r="K177" s="161">
        <f t="shared" si="618"/>
        <v>5050000</v>
      </c>
      <c r="L177" s="161">
        <f t="shared" si="619"/>
        <v>9350000</v>
      </c>
      <c r="M177" s="162">
        <f t="shared" si="620"/>
        <v>1</v>
      </c>
      <c r="N177" s="163">
        <f t="shared" si="621"/>
        <v>3640000</v>
      </c>
      <c r="O177" s="163">
        <v>0</v>
      </c>
      <c r="P177" s="406">
        <v>1</v>
      </c>
      <c r="Q177" s="406">
        <v>11</v>
      </c>
      <c r="R177" s="406">
        <v>0</v>
      </c>
      <c r="S177" s="406">
        <v>0</v>
      </c>
      <c r="T177" s="406"/>
      <c r="U177" s="406"/>
      <c r="V177" s="406"/>
      <c r="W177" s="406"/>
      <c r="X177" s="389"/>
      <c r="Y177" s="406"/>
      <c r="Z177" s="406"/>
      <c r="AA177" s="406"/>
      <c r="AB177" s="406"/>
      <c r="AC177" s="406"/>
      <c r="AD177" s="406">
        <v>0</v>
      </c>
      <c r="AE177" s="164">
        <f t="shared" si="622"/>
        <v>0</v>
      </c>
      <c r="AF177" s="166">
        <f t="shared" si="623"/>
        <v>359615</v>
      </c>
      <c r="AG177" s="166">
        <f t="shared" si="624"/>
        <v>0</v>
      </c>
      <c r="AH177" s="166">
        <f t="shared" si="625"/>
        <v>0</v>
      </c>
      <c r="AI177" s="166">
        <f t="shared" si="626"/>
        <v>0</v>
      </c>
      <c r="AJ177" s="166">
        <f t="shared" si="627"/>
        <v>0</v>
      </c>
      <c r="AK177" s="166">
        <f t="shared" si="628"/>
        <v>0</v>
      </c>
      <c r="AL177" s="166">
        <f t="shared" si="629"/>
        <v>0</v>
      </c>
      <c r="AM177" s="166">
        <f t="shared" si="630"/>
        <v>0</v>
      </c>
      <c r="AN177" s="166">
        <f t="shared" si="631"/>
        <v>0</v>
      </c>
      <c r="AO177" s="167">
        <f t="shared" si="632"/>
        <v>0</v>
      </c>
      <c r="AP177" s="166">
        <v>0</v>
      </c>
      <c r="AQ177" s="166">
        <f t="shared" si="633"/>
        <v>359615</v>
      </c>
      <c r="AR177" s="166">
        <v>332000</v>
      </c>
      <c r="AS177" s="167"/>
      <c r="AT177" s="166"/>
      <c r="AU177" s="166"/>
      <c r="AV177" s="166">
        <f t="shared" si="634"/>
        <v>691615</v>
      </c>
      <c r="AW177" s="166">
        <f t="shared" si="635"/>
        <v>344000</v>
      </c>
      <c r="AX177" s="166">
        <f t="shared" si="636"/>
        <v>64500</v>
      </c>
      <c r="AY177" s="166">
        <f t="shared" si="637"/>
        <v>43000</v>
      </c>
      <c r="AZ177" s="166">
        <f t="shared" si="638"/>
        <v>451500</v>
      </c>
      <c r="BA177" s="166">
        <f t="shared" si="639"/>
        <v>21500</v>
      </c>
      <c r="BB177" s="166">
        <f t="shared" si="640"/>
        <v>110000</v>
      </c>
      <c r="BC177" s="166"/>
      <c r="BD177" s="166">
        <v>0</v>
      </c>
      <c r="BE177" s="166">
        <f t="shared" si="641"/>
        <v>583000</v>
      </c>
      <c r="BF177" s="166">
        <f t="shared" si="642"/>
        <v>108615</v>
      </c>
      <c r="BG177" s="166">
        <f t="shared" si="643"/>
        <v>0</v>
      </c>
      <c r="BH177" s="166">
        <v>1</v>
      </c>
      <c r="BI177" s="369" t="s">
        <v>40</v>
      </c>
      <c r="BJ177" s="166">
        <f t="shared" si="644"/>
        <v>0</v>
      </c>
      <c r="BK177" s="166">
        <f t="shared" si="645"/>
        <v>1</v>
      </c>
      <c r="BL177" s="166">
        <v>0</v>
      </c>
      <c r="BM177" s="166">
        <f t="shared" si="646"/>
        <v>0</v>
      </c>
      <c r="BN177" s="166" t="str">
        <f t="shared" si="647"/>
        <v>Trừ tiền</v>
      </c>
      <c r="BO177" s="410"/>
      <c r="BP177" s="166"/>
      <c r="BQ177" s="144"/>
      <c r="BR177" s="144"/>
      <c r="BS177" s="161">
        <f t="shared" si="648"/>
        <v>359615</v>
      </c>
      <c r="BT177" s="159">
        <v>2</v>
      </c>
      <c r="BU177" s="166">
        <f t="shared" si="649"/>
        <v>8800000</v>
      </c>
      <c r="BV177" s="166">
        <v>11000000</v>
      </c>
      <c r="BW177" s="166">
        <f t="shared" si="650"/>
        <v>19800000</v>
      </c>
      <c r="BX177" s="166">
        <f t="shared" si="651"/>
        <v>-19891885</v>
      </c>
      <c r="BY177" s="166"/>
      <c r="BZ177" s="166"/>
      <c r="CA177" s="171"/>
      <c r="CB177" s="166"/>
      <c r="CC177" s="166"/>
      <c r="CD177" s="166"/>
      <c r="CE177" s="413">
        <v>8500000</v>
      </c>
      <c r="CF177" s="413">
        <f>CE177*10%</f>
        <v>850000</v>
      </c>
      <c r="CG177" s="413">
        <v>0</v>
      </c>
      <c r="CH177" s="413">
        <v>0</v>
      </c>
      <c r="CI177" s="413"/>
      <c r="CJ177" s="369">
        <f t="shared" si="652"/>
        <v>850000</v>
      </c>
      <c r="CK177" s="369">
        <f t="shared" si="653"/>
        <v>9350000</v>
      </c>
      <c r="CL177" s="414"/>
      <c r="CM177" s="413">
        <f t="shared" si="654"/>
        <v>8500000</v>
      </c>
      <c r="CN177" s="413">
        <f t="shared" si="654"/>
        <v>850000</v>
      </c>
      <c r="CO177" s="369">
        <f t="shared" si="654"/>
        <v>0</v>
      </c>
      <c r="CP177" s="369">
        <f t="shared" si="654"/>
        <v>0</v>
      </c>
      <c r="CQ177" s="369">
        <f t="shared" si="654"/>
        <v>0</v>
      </c>
      <c r="CR177" s="369">
        <f t="shared" si="655"/>
        <v>850000</v>
      </c>
      <c r="CS177" s="369">
        <f t="shared" si="656"/>
        <v>9350000</v>
      </c>
      <c r="CT177" s="173" t="s">
        <v>1187</v>
      </c>
      <c r="CU177" s="173" t="s">
        <v>2229</v>
      </c>
      <c r="CV177" s="450" t="s">
        <v>1276</v>
      </c>
      <c r="CW177" s="173" t="s">
        <v>2249</v>
      </c>
    </row>
    <row r="178" spans="1:101" ht="34.35" customHeight="1">
      <c r="A178" s="155">
        <f>SUBTOTAL(3,$C$11:C178)</f>
        <v>147</v>
      </c>
      <c r="B178" s="246" t="s">
        <v>902</v>
      </c>
      <c r="C178" s="247" t="s">
        <v>903</v>
      </c>
      <c r="D178" s="156" t="s">
        <v>101</v>
      </c>
      <c r="E178" s="157" t="str">
        <f t="shared" si="615"/>
        <v>B3</v>
      </c>
      <c r="F178" s="158">
        <v>42110</v>
      </c>
      <c r="G178" s="159">
        <v>4300000</v>
      </c>
      <c r="H178" s="159"/>
      <c r="I178" s="160">
        <f t="shared" si="616"/>
        <v>4700000</v>
      </c>
      <c r="J178" s="160">
        <f t="shared" si="617"/>
        <v>900000</v>
      </c>
      <c r="K178" s="161">
        <f t="shared" si="618"/>
        <v>5600000</v>
      </c>
      <c r="L178" s="161">
        <f t="shared" si="619"/>
        <v>9900000</v>
      </c>
      <c r="M178" s="162">
        <f t="shared" si="620"/>
        <v>1</v>
      </c>
      <c r="N178" s="163">
        <f t="shared" si="621"/>
        <v>3640000</v>
      </c>
      <c r="O178" s="163">
        <v>0</v>
      </c>
      <c r="P178" s="406">
        <v>0</v>
      </c>
      <c r="Q178" s="406">
        <v>15</v>
      </c>
      <c r="R178" s="406">
        <v>0</v>
      </c>
      <c r="S178" s="406">
        <v>0</v>
      </c>
      <c r="T178" s="406"/>
      <c r="U178" s="406"/>
      <c r="V178" s="406"/>
      <c r="W178" s="406"/>
      <c r="X178" s="389"/>
      <c r="Y178" s="406"/>
      <c r="Z178" s="406"/>
      <c r="AA178" s="406"/>
      <c r="AB178" s="406"/>
      <c r="AC178" s="406"/>
      <c r="AD178" s="406">
        <v>0</v>
      </c>
      <c r="AE178" s="164">
        <f t="shared" si="622"/>
        <v>0</v>
      </c>
      <c r="AF178" s="166">
        <f t="shared" si="623"/>
        <v>0</v>
      </c>
      <c r="AG178" s="166">
        <f t="shared" si="624"/>
        <v>0</v>
      </c>
      <c r="AH178" s="166">
        <f t="shared" si="625"/>
        <v>0</v>
      </c>
      <c r="AI178" s="166">
        <f t="shared" si="626"/>
        <v>0</v>
      </c>
      <c r="AJ178" s="166">
        <f t="shared" si="627"/>
        <v>0</v>
      </c>
      <c r="AK178" s="166">
        <f t="shared" si="628"/>
        <v>0</v>
      </c>
      <c r="AL178" s="166">
        <f t="shared" si="629"/>
        <v>0</v>
      </c>
      <c r="AM178" s="166">
        <f t="shared" si="630"/>
        <v>0</v>
      </c>
      <c r="AN178" s="166">
        <f t="shared" si="631"/>
        <v>0</v>
      </c>
      <c r="AO178" s="167">
        <f t="shared" si="632"/>
        <v>0</v>
      </c>
      <c r="AP178" s="166">
        <v>0</v>
      </c>
      <c r="AQ178" s="166">
        <f t="shared" si="633"/>
        <v>0</v>
      </c>
      <c r="AR178" s="166">
        <v>716000</v>
      </c>
      <c r="AS178" s="167"/>
      <c r="AT178" s="166"/>
      <c r="AU178" s="166"/>
      <c r="AV178" s="166">
        <f t="shared" si="634"/>
        <v>716000</v>
      </c>
      <c r="AW178" s="166">
        <f t="shared" si="635"/>
        <v>344000</v>
      </c>
      <c r="AX178" s="166">
        <f t="shared" si="636"/>
        <v>64500</v>
      </c>
      <c r="AY178" s="166">
        <f t="shared" si="637"/>
        <v>43000</v>
      </c>
      <c r="AZ178" s="166">
        <f t="shared" si="638"/>
        <v>451500</v>
      </c>
      <c r="BA178" s="166">
        <f t="shared" si="639"/>
        <v>21500</v>
      </c>
      <c r="BB178" s="166">
        <f t="shared" si="640"/>
        <v>110000</v>
      </c>
      <c r="BC178" s="166"/>
      <c r="BD178" s="166">
        <v>0</v>
      </c>
      <c r="BE178" s="166">
        <f t="shared" si="641"/>
        <v>583000</v>
      </c>
      <c r="BF178" s="166">
        <f t="shared" si="642"/>
        <v>133000</v>
      </c>
      <c r="BG178" s="166">
        <f t="shared" si="643"/>
        <v>0</v>
      </c>
      <c r="BH178" s="166">
        <v>1</v>
      </c>
      <c r="BI178" s="369" t="s">
        <v>40</v>
      </c>
      <c r="BJ178" s="166">
        <f t="shared" si="644"/>
        <v>0</v>
      </c>
      <c r="BK178" s="166">
        <f t="shared" si="645"/>
        <v>1</v>
      </c>
      <c r="BL178" s="166">
        <v>0</v>
      </c>
      <c r="BM178" s="166">
        <f t="shared" si="646"/>
        <v>0</v>
      </c>
      <c r="BN178" s="166" t="str">
        <f t="shared" si="647"/>
        <v>Trừ tiền</v>
      </c>
      <c r="BO178" s="410"/>
      <c r="BP178" s="166"/>
      <c r="BQ178" s="144"/>
      <c r="BR178" s="144"/>
      <c r="BS178" s="161">
        <f t="shared" si="648"/>
        <v>0</v>
      </c>
      <c r="BT178" s="159">
        <v>3</v>
      </c>
      <c r="BU178" s="166">
        <f t="shared" si="649"/>
        <v>13200000</v>
      </c>
      <c r="BV178" s="166">
        <v>11000000</v>
      </c>
      <c r="BW178" s="166">
        <f t="shared" si="650"/>
        <v>24200000</v>
      </c>
      <c r="BX178" s="166">
        <f t="shared" si="651"/>
        <v>-24651500</v>
      </c>
      <c r="BY178" s="166"/>
      <c r="BZ178" s="166"/>
      <c r="CA178" s="171"/>
      <c r="CB178" s="166"/>
      <c r="CC178" s="166"/>
      <c r="CD178" s="166"/>
      <c r="CE178" s="413">
        <v>9000000</v>
      </c>
      <c r="CF178" s="413">
        <f>CE178*10%</f>
        <v>900000</v>
      </c>
      <c r="CG178" s="413">
        <v>0</v>
      </c>
      <c r="CH178" s="413">
        <v>0</v>
      </c>
      <c r="CI178" s="413"/>
      <c r="CJ178" s="369">
        <f t="shared" si="652"/>
        <v>900000</v>
      </c>
      <c r="CK178" s="369">
        <f t="shared" si="653"/>
        <v>9900000</v>
      </c>
      <c r="CL178" s="414"/>
      <c r="CM178" s="413">
        <f t="shared" si="654"/>
        <v>9000000</v>
      </c>
      <c r="CN178" s="413">
        <f t="shared" si="654"/>
        <v>900000</v>
      </c>
      <c r="CO178" s="369">
        <f t="shared" si="654"/>
        <v>0</v>
      </c>
      <c r="CP178" s="369">
        <f t="shared" si="654"/>
        <v>0</v>
      </c>
      <c r="CQ178" s="369">
        <f t="shared" si="654"/>
        <v>0</v>
      </c>
      <c r="CR178" s="369">
        <f t="shared" si="655"/>
        <v>900000</v>
      </c>
      <c r="CS178" s="369">
        <f t="shared" si="656"/>
        <v>9900000</v>
      </c>
      <c r="CT178" s="173" t="s">
        <v>1187</v>
      </c>
      <c r="CU178" s="173" t="s">
        <v>2229</v>
      </c>
      <c r="CV178" s="450" t="s">
        <v>1280</v>
      </c>
      <c r="CW178" s="173" t="s">
        <v>2249</v>
      </c>
    </row>
    <row r="179" spans="1:101" ht="34.35" customHeight="1">
      <c r="A179" s="155">
        <f>SUBTOTAL(3,$C$11:C179)</f>
        <v>148</v>
      </c>
      <c r="B179" s="246" t="s">
        <v>846</v>
      </c>
      <c r="C179" s="247" t="s">
        <v>847</v>
      </c>
      <c r="D179" s="156" t="s">
        <v>101</v>
      </c>
      <c r="E179" s="157" t="str">
        <f t="shared" si="615"/>
        <v>B3</v>
      </c>
      <c r="F179" s="158">
        <v>42110</v>
      </c>
      <c r="G179" s="159">
        <v>4090000</v>
      </c>
      <c r="H179" s="159"/>
      <c r="I179" s="160">
        <f t="shared" si="616"/>
        <v>3410000</v>
      </c>
      <c r="J179" s="160">
        <f t="shared" si="617"/>
        <v>750000</v>
      </c>
      <c r="K179" s="161">
        <f t="shared" si="618"/>
        <v>4160000</v>
      </c>
      <c r="L179" s="161">
        <f t="shared" si="619"/>
        <v>8250000</v>
      </c>
      <c r="M179" s="162">
        <f t="shared" si="620"/>
        <v>1</v>
      </c>
      <c r="N179" s="163">
        <f t="shared" si="621"/>
        <v>3640000</v>
      </c>
      <c r="O179" s="163">
        <v>0</v>
      </c>
      <c r="P179" s="406">
        <v>3</v>
      </c>
      <c r="Q179" s="406">
        <v>10</v>
      </c>
      <c r="R179" s="406">
        <v>0</v>
      </c>
      <c r="S179" s="406">
        <v>0</v>
      </c>
      <c r="T179" s="406"/>
      <c r="U179" s="406"/>
      <c r="V179" s="406"/>
      <c r="W179" s="406"/>
      <c r="X179" s="389"/>
      <c r="Y179" s="406"/>
      <c r="Z179" s="406"/>
      <c r="AA179" s="406"/>
      <c r="AB179" s="406"/>
      <c r="AC179" s="406"/>
      <c r="AD179" s="406">
        <v>0</v>
      </c>
      <c r="AE179" s="164">
        <f t="shared" si="622"/>
        <v>0</v>
      </c>
      <c r="AF179" s="166">
        <f t="shared" si="623"/>
        <v>951923</v>
      </c>
      <c r="AG179" s="166">
        <f t="shared" si="624"/>
        <v>0</v>
      </c>
      <c r="AH179" s="166">
        <f t="shared" si="625"/>
        <v>0</v>
      </c>
      <c r="AI179" s="166">
        <f t="shared" si="626"/>
        <v>0</v>
      </c>
      <c r="AJ179" s="166">
        <f t="shared" si="627"/>
        <v>0</v>
      </c>
      <c r="AK179" s="166">
        <f t="shared" si="628"/>
        <v>0</v>
      </c>
      <c r="AL179" s="166">
        <f t="shared" si="629"/>
        <v>0</v>
      </c>
      <c r="AM179" s="166">
        <f t="shared" si="630"/>
        <v>0</v>
      </c>
      <c r="AN179" s="166">
        <f t="shared" si="631"/>
        <v>0</v>
      </c>
      <c r="AO179" s="167">
        <f t="shared" si="632"/>
        <v>0</v>
      </c>
      <c r="AP179" s="166">
        <v>0</v>
      </c>
      <c r="AQ179" s="166">
        <f t="shared" si="633"/>
        <v>951923</v>
      </c>
      <c r="AR179" s="166">
        <v>822000</v>
      </c>
      <c r="AS179" s="167"/>
      <c r="AT179" s="166"/>
      <c r="AU179" s="166"/>
      <c r="AV179" s="166">
        <f t="shared" si="634"/>
        <v>1773923</v>
      </c>
      <c r="AW179" s="166">
        <f t="shared" si="635"/>
        <v>327200</v>
      </c>
      <c r="AX179" s="166">
        <f t="shared" si="636"/>
        <v>61350</v>
      </c>
      <c r="AY179" s="166">
        <f t="shared" si="637"/>
        <v>40900</v>
      </c>
      <c r="AZ179" s="166">
        <f t="shared" si="638"/>
        <v>429450</v>
      </c>
      <c r="BA179" s="166">
        <f t="shared" si="639"/>
        <v>20450</v>
      </c>
      <c r="BB179" s="166">
        <f t="shared" si="640"/>
        <v>110000</v>
      </c>
      <c r="BC179" s="166"/>
      <c r="BD179" s="166">
        <v>0</v>
      </c>
      <c r="BE179" s="166">
        <f t="shared" si="641"/>
        <v>559900</v>
      </c>
      <c r="BF179" s="166">
        <f t="shared" si="642"/>
        <v>1214023</v>
      </c>
      <c r="BG179" s="166">
        <f t="shared" si="643"/>
        <v>0</v>
      </c>
      <c r="BH179" s="166">
        <v>1</v>
      </c>
      <c r="BI179" s="369" t="s">
        <v>40</v>
      </c>
      <c r="BJ179" s="166">
        <f t="shared" si="644"/>
        <v>0</v>
      </c>
      <c r="BK179" s="166">
        <f t="shared" si="645"/>
        <v>1</v>
      </c>
      <c r="BL179" s="166">
        <v>0</v>
      </c>
      <c r="BM179" s="166">
        <f t="shared" si="646"/>
        <v>0</v>
      </c>
      <c r="BN179" s="166" t="str">
        <f t="shared" si="647"/>
        <v>Trừ tiền</v>
      </c>
      <c r="BO179" s="410"/>
      <c r="BP179" s="166"/>
      <c r="BQ179" s="144"/>
      <c r="BR179" s="144"/>
      <c r="BS179" s="161">
        <f t="shared" si="648"/>
        <v>951923</v>
      </c>
      <c r="BT179" s="159">
        <v>2</v>
      </c>
      <c r="BU179" s="166">
        <f t="shared" si="649"/>
        <v>8800000</v>
      </c>
      <c r="BV179" s="166">
        <v>11000000</v>
      </c>
      <c r="BW179" s="166">
        <f t="shared" si="650"/>
        <v>19800000</v>
      </c>
      <c r="BX179" s="166">
        <f t="shared" si="651"/>
        <v>-19277527</v>
      </c>
      <c r="BY179" s="166"/>
      <c r="BZ179" s="166"/>
      <c r="CA179" s="171"/>
      <c r="CB179" s="166"/>
      <c r="CC179" s="166"/>
      <c r="CD179" s="166"/>
      <c r="CE179" s="413">
        <v>7500000</v>
      </c>
      <c r="CF179" s="413">
        <f>CE179*10%</f>
        <v>750000</v>
      </c>
      <c r="CG179" s="413">
        <v>0</v>
      </c>
      <c r="CH179" s="413">
        <v>0</v>
      </c>
      <c r="CI179" s="413"/>
      <c r="CJ179" s="369">
        <f t="shared" si="652"/>
        <v>750000</v>
      </c>
      <c r="CK179" s="369">
        <f t="shared" si="653"/>
        <v>8250000</v>
      </c>
      <c r="CL179" s="414"/>
      <c r="CM179" s="413">
        <f t="shared" si="654"/>
        <v>7500000</v>
      </c>
      <c r="CN179" s="413">
        <f t="shared" si="654"/>
        <v>750000</v>
      </c>
      <c r="CO179" s="369">
        <f t="shared" si="654"/>
        <v>0</v>
      </c>
      <c r="CP179" s="369">
        <f t="shared" si="654"/>
        <v>0</v>
      </c>
      <c r="CQ179" s="369">
        <f t="shared" si="654"/>
        <v>0</v>
      </c>
      <c r="CR179" s="369">
        <f t="shared" si="655"/>
        <v>750000</v>
      </c>
      <c r="CS179" s="369">
        <f t="shared" si="656"/>
        <v>8250000</v>
      </c>
      <c r="CT179" s="173" t="s">
        <v>1187</v>
      </c>
      <c r="CU179" s="173" t="s">
        <v>2229</v>
      </c>
      <c r="CV179" s="450" t="s">
        <v>1261</v>
      </c>
      <c r="CW179" s="173" t="s">
        <v>2249</v>
      </c>
    </row>
    <row r="180" spans="1:101" ht="34.35" customHeight="1">
      <c r="A180" s="240"/>
      <c r="B180" s="303" t="str">
        <f>"Tổ 10: " &amp;"["&amp;COUNT(A181:A193)&amp; "]"</f>
        <v>Tổ 10: [13]</v>
      </c>
      <c r="C180" s="241"/>
      <c r="D180" s="242"/>
      <c r="E180" s="242"/>
      <c r="F180" s="242"/>
      <c r="G180" s="242">
        <f>SUM(G181:G193)</f>
        <v>54860000</v>
      </c>
      <c r="H180" s="242">
        <f t="shared" ref="H180:BS180" si="658">SUM(H181:H193)</f>
        <v>0</v>
      </c>
      <c r="I180" s="242">
        <f t="shared" si="658"/>
        <v>50140000</v>
      </c>
      <c r="J180" s="242">
        <f t="shared" si="658"/>
        <v>7400000</v>
      </c>
      <c r="K180" s="242">
        <f t="shared" si="658"/>
        <v>57540000</v>
      </c>
      <c r="L180" s="242">
        <f t="shared" si="658"/>
        <v>112400000</v>
      </c>
      <c r="M180" s="242"/>
      <c r="N180" s="242">
        <f t="shared" si="658"/>
        <v>47320000</v>
      </c>
      <c r="O180" s="242">
        <f t="shared" si="658"/>
        <v>0</v>
      </c>
      <c r="P180" s="243">
        <f t="shared" si="658"/>
        <v>17</v>
      </c>
      <c r="Q180" s="243">
        <f t="shared" si="658"/>
        <v>160</v>
      </c>
      <c r="R180" s="243">
        <f t="shared" si="658"/>
        <v>0</v>
      </c>
      <c r="S180" s="243">
        <f t="shared" si="658"/>
        <v>0</v>
      </c>
      <c r="T180" s="243">
        <f t="shared" si="658"/>
        <v>0</v>
      </c>
      <c r="U180" s="243">
        <f t="shared" si="658"/>
        <v>0</v>
      </c>
      <c r="V180" s="243">
        <f t="shared" si="658"/>
        <v>0</v>
      </c>
      <c r="W180" s="243">
        <f t="shared" si="658"/>
        <v>0</v>
      </c>
      <c r="X180" s="243">
        <f t="shared" si="658"/>
        <v>0</v>
      </c>
      <c r="Y180" s="243">
        <f t="shared" si="658"/>
        <v>0</v>
      </c>
      <c r="Z180" s="243">
        <f t="shared" si="658"/>
        <v>0</v>
      </c>
      <c r="AA180" s="243">
        <f t="shared" si="658"/>
        <v>0</v>
      </c>
      <c r="AB180" s="243">
        <f t="shared" si="658"/>
        <v>0</v>
      </c>
      <c r="AC180" s="243">
        <f t="shared" si="658"/>
        <v>0</v>
      </c>
      <c r="AD180" s="243">
        <f t="shared" si="658"/>
        <v>0</v>
      </c>
      <c r="AE180" s="243">
        <f t="shared" si="658"/>
        <v>0</v>
      </c>
      <c r="AF180" s="242">
        <f t="shared" si="658"/>
        <v>5532691</v>
      </c>
      <c r="AG180" s="242">
        <f t="shared" si="658"/>
        <v>0</v>
      </c>
      <c r="AH180" s="242">
        <f t="shared" si="658"/>
        <v>0</v>
      </c>
      <c r="AI180" s="242">
        <f t="shared" si="658"/>
        <v>0</v>
      </c>
      <c r="AJ180" s="242">
        <f t="shared" si="658"/>
        <v>0</v>
      </c>
      <c r="AK180" s="242">
        <f t="shared" si="658"/>
        <v>0</v>
      </c>
      <c r="AL180" s="242">
        <f t="shared" si="658"/>
        <v>0</v>
      </c>
      <c r="AM180" s="242">
        <f t="shared" si="658"/>
        <v>0</v>
      </c>
      <c r="AN180" s="242">
        <f t="shared" si="658"/>
        <v>0</v>
      </c>
      <c r="AO180" s="242">
        <f t="shared" si="658"/>
        <v>0</v>
      </c>
      <c r="AP180" s="242">
        <f t="shared" si="658"/>
        <v>0</v>
      </c>
      <c r="AQ180" s="242">
        <f t="shared" si="658"/>
        <v>5532691</v>
      </c>
      <c r="AR180" s="242">
        <f t="shared" si="658"/>
        <v>12456000</v>
      </c>
      <c r="AS180" s="242">
        <f t="shared" si="658"/>
        <v>0</v>
      </c>
      <c r="AT180" s="242">
        <f t="shared" si="658"/>
        <v>0</v>
      </c>
      <c r="AU180" s="242">
        <f t="shared" si="658"/>
        <v>0</v>
      </c>
      <c r="AV180" s="242">
        <f t="shared" si="658"/>
        <v>17988691</v>
      </c>
      <c r="AW180" s="242">
        <f t="shared" si="658"/>
        <v>4388800</v>
      </c>
      <c r="AX180" s="242">
        <f t="shared" si="658"/>
        <v>822900</v>
      </c>
      <c r="AY180" s="242">
        <f t="shared" si="658"/>
        <v>548600</v>
      </c>
      <c r="AZ180" s="242">
        <f t="shared" si="658"/>
        <v>5760300</v>
      </c>
      <c r="BA180" s="242">
        <f t="shared" si="658"/>
        <v>274300</v>
      </c>
      <c r="BB180" s="242">
        <f t="shared" si="658"/>
        <v>1430000</v>
      </c>
      <c r="BC180" s="242">
        <f t="shared" si="658"/>
        <v>0</v>
      </c>
      <c r="BD180" s="242">
        <f t="shared" si="658"/>
        <v>0</v>
      </c>
      <c r="BE180" s="242">
        <f t="shared" si="658"/>
        <v>7464600</v>
      </c>
      <c r="BF180" s="242">
        <f t="shared" si="658"/>
        <v>10881091</v>
      </c>
      <c r="BG180" s="242">
        <f t="shared" si="658"/>
        <v>357000</v>
      </c>
      <c r="BH180" s="242"/>
      <c r="BI180" s="242">
        <f t="shared" si="658"/>
        <v>0</v>
      </c>
      <c r="BJ180" s="242">
        <f t="shared" si="658"/>
        <v>0</v>
      </c>
      <c r="BK180" s="242"/>
      <c r="BL180" s="242">
        <f t="shared" si="658"/>
        <v>0</v>
      </c>
      <c r="BM180" s="242">
        <f t="shared" si="658"/>
        <v>0</v>
      </c>
      <c r="BN180" s="242">
        <f t="shared" si="658"/>
        <v>0</v>
      </c>
      <c r="BO180" s="242">
        <f t="shared" si="658"/>
        <v>0</v>
      </c>
      <c r="BP180" s="242">
        <f t="shared" si="658"/>
        <v>0</v>
      </c>
      <c r="BQ180" s="242">
        <f t="shared" si="658"/>
        <v>0</v>
      </c>
      <c r="BR180" s="242">
        <f t="shared" si="658"/>
        <v>0</v>
      </c>
      <c r="BS180" s="242">
        <f t="shared" si="658"/>
        <v>5532691</v>
      </c>
      <c r="BT180" s="242">
        <f t="shared" ref="BT180:CV180" si="659">SUM(BT181:BT193)</f>
        <v>13</v>
      </c>
      <c r="BU180" s="242">
        <f t="shared" si="659"/>
        <v>57200000</v>
      </c>
      <c r="BV180" s="242">
        <f t="shared" si="659"/>
        <v>143000000</v>
      </c>
      <c r="BW180" s="242">
        <f t="shared" si="659"/>
        <v>200200000</v>
      </c>
      <c r="BX180" s="242">
        <f t="shared" si="659"/>
        <v>-200427609</v>
      </c>
      <c r="BY180" s="242">
        <f t="shared" si="659"/>
        <v>0</v>
      </c>
      <c r="BZ180" s="242">
        <f t="shared" si="659"/>
        <v>0</v>
      </c>
      <c r="CA180" s="242">
        <f t="shared" si="659"/>
        <v>0</v>
      </c>
      <c r="CB180" s="242">
        <f t="shared" si="659"/>
        <v>0</v>
      </c>
      <c r="CC180" s="242">
        <f t="shared" si="659"/>
        <v>0</v>
      </c>
      <c r="CD180" s="242">
        <f t="shared" si="659"/>
        <v>0</v>
      </c>
      <c r="CE180" s="242">
        <f t="shared" si="659"/>
        <v>105000000</v>
      </c>
      <c r="CF180" s="242">
        <f t="shared" si="659"/>
        <v>6500000</v>
      </c>
      <c r="CG180" s="242">
        <f t="shared" si="659"/>
        <v>900000</v>
      </c>
      <c r="CH180" s="242">
        <f t="shared" si="659"/>
        <v>0</v>
      </c>
      <c r="CI180" s="242">
        <f t="shared" si="659"/>
        <v>0</v>
      </c>
      <c r="CJ180" s="242">
        <f t="shared" si="659"/>
        <v>7400000</v>
      </c>
      <c r="CK180" s="242">
        <f t="shared" si="659"/>
        <v>112400000</v>
      </c>
      <c r="CL180" s="242">
        <f t="shared" si="659"/>
        <v>0</v>
      </c>
      <c r="CM180" s="242">
        <f t="shared" si="659"/>
        <v>105000000</v>
      </c>
      <c r="CN180" s="242">
        <f t="shared" si="659"/>
        <v>6500000</v>
      </c>
      <c r="CO180" s="242">
        <f t="shared" si="659"/>
        <v>900000</v>
      </c>
      <c r="CP180" s="242">
        <f t="shared" si="659"/>
        <v>0</v>
      </c>
      <c r="CQ180" s="242">
        <f t="shared" si="659"/>
        <v>0</v>
      </c>
      <c r="CR180" s="242">
        <f t="shared" si="659"/>
        <v>7400000</v>
      </c>
      <c r="CS180" s="242">
        <f t="shared" si="659"/>
        <v>112400000</v>
      </c>
      <c r="CT180" s="242">
        <f t="shared" si="659"/>
        <v>0</v>
      </c>
      <c r="CU180" s="242">
        <f t="shared" si="659"/>
        <v>0</v>
      </c>
      <c r="CV180" s="446">
        <f t="shared" si="659"/>
        <v>0</v>
      </c>
      <c r="CW180" s="242"/>
    </row>
    <row r="181" spans="1:101" ht="34.35" customHeight="1">
      <c r="A181" s="155">
        <f>SUBTOTAL(3,$C$11:C181)</f>
        <v>149</v>
      </c>
      <c r="B181" s="246" t="s">
        <v>871</v>
      </c>
      <c r="C181" s="247" t="s">
        <v>872</v>
      </c>
      <c r="D181" s="156" t="s">
        <v>101</v>
      </c>
      <c r="E181" s="157" t="str">
        <f t="shared" ref="E181" si="660">IF(CL181&gt;=400000000,"A1",IF(CL181&gt;=300000000,"A2",IF(CL181&gt;=240000000,"A3",IF(CL181&gt;=180000000,"A4",IF(CL181&gt;=120000000,"A5",IF(CL181&gt;=80000000,"A6",IF(CL181&gt;=40000000,"A7",IF(CL181&gt;=25000000,"B1",IF(CL181&gt;=12000000,"B2","B3")))))))))</f>
        <v>B3</v>
      </c>
      <c r="F181" s="158">
        <v>42110</v>
      </c>
      <c r="G181" s="159">
        <v>4520000</v>
      </c>
      <c r="H181" s="159"/>
      <c r="I181" s="160">
        <f t="shared" ref="I181:I193" si="661">IF(G181&gt;0,CM181-G181,CM181-H181)</f>
        <v>4480000</v>
      </c>
      <c r="J181" s="160">
        <f t="shared" si="526"/>
        <v>1800000</v>
      </c>
      <c r="K181" s="161">
        <f t="shared" ref="K181:K193" si="662">SUM(I181:J181)</f>
        <v>6280000</v>
      </c>
      <c r="L181" s="161">
        <f t="shared" ref="L181:L193" si="663">IF(G181&gt;0,G181+K181,H181+K181)</f>
        <v>10800000</v>
      </c>
      <c r="M181" s="162">
        <f t="shared" ref="M181:M193" si="664">IF(CE181&gt;=11000000,80%,100%)</f>
        <v>1</v>
      </c>
      <c r="N181" s="163">
        <f t="shared" si="574"/>
        <v>3640000</v>
      </c>
      <c r="O181" s="163">
        <v>0</v>
      </c>
      <c r="P181" s="406">
        <v>1</v>
      </c>
      <c r="Q181" s="406">
        <v>13</v>
      </c>
      <c r="R181" s="406">
        <v>0</v>
      </c>
      <c r="S181" s="406">
        <v>0</v>
      </c>
      <c r="T181" s="406"/>
      <c r="U181" s="406"/>
      <c r="V181" s="406"/>
      <c r="W181" s="406"/>
      <c r="X181" s="389"/>
      <c r="Y181" s="406"/>
      <c r="Z181" s="406"/>
      <c r="AA181" s="406"/>
      <c r="AB181" s="406"/>
      <c r="AC181" s="406"/>
      <c r="AD181" s="406">
        <v>0</v>
      </c>
      <c r="AE181" s="164">
        <f t="shared" ref="AE181:AE193" si="665">IF(OR(BL181="M1",BL181="M2",BL181="M3",BL181="M4"),P181+R181+S181+T181+U181,0)</f>
        <v>0</v>
      </c>
      <c r="AF181" s="166">
        <f t="shared" ref="AF181:AF193" si="666">ROUND(IF($P181=0,0,IF(OR($BJ181="lương tháng",$CE181&gt;=11000000),($L181/2-$L181/26*($CC$6-$P181))*$M181,$L181/26*$P181*$M181)),0)</f>
        <v>415385</v>
      </c>
      <c r="AG181" s="166">
        <f t="shared" ref="AG181:AG193" si="667">ROUND(MAX((G181+I181)*M181/26*R181,(H181+I181)*M181/26*R181,G181/26*R181*150%,H181/26*R181*150%)*BK181,0)</f>
        <v>0</v>
      </c>
      <c r="AH181" s="166">
        <f t="shared" ref="AH181:AH193" si="668">ROUND(MAX((G181+I181)*M181/26*S181,(H181+I181)*M181/26*S181,G181/26*S181*200%,H181/26*S181*200%)*BK181,0)</f>
        <v>0</v>
      </c>
      <c r="AI181" s="166">
        <f t="shared" ref="AI181:AI193" si="669">ROUND(IF(BJ181="Lương tháng",L181/26*T181,MAX((G181+I181)/26*(T181+U181)*200%+G181/26*T181,(H181+I181)/26*(T181+U181)*200%+H181/26*T181,G181/26*(T181+U181)*300%+G181/26*T181,H181/26*(T181+U181)*300%+H181/26*T181)),0)</f>
        <v>0</v>
      </c>
      <c r="AJ181" s="166">
        <f t="shared" ref="AJ181:AJ193" si="670">ROUND(IF((P181+Q181)=0,0,IF(BJ181="Lương tháng",MAX((G181+I181)/26*V181,(H181+I181)/26*V181),MAX(G181/26*V181,H181/26*V181))),0)</f>
        <v>0</v>
      </c>
      <c r="AK181" s="166">
        <f t="shared" ref="AK181:AK193" si="671">ROUND(IF(G181&gt;0,G181/26*W181,H181/26*W181),0)</f>
        <v>0</v>
      </c>
      <c r="AL181" s="166">
        <f t="shared" ref="AL181:AL193" si="672">ROUND(N181/26*Y181+O181/26*Z181+MAX(G181/26*AA181,H181/26*AA181),0)</f>
        <v>0</v>
      </c>
      <c r="AM181" s="166">
        <f t="shared" ref="AM181:AM193" si="673">ROUND(IF(BJ181="Lương tháng",L181/26*AC181,L181/26*AC181+MAX((G181+I181)/26*AB181,(H181+I181)/26*AB181)),0)</f>
        <v>0</v>
      </c>
      <c r="AN181" s="166">
        <f t="shared" ref="AN181:AN193" si="674">ROUND(IF(BJ181="lương tháng",0,MAX((G181+I181)/26*AD181*30%,(H181+I181)/26*AD181*30%)*BK181),0)</f>
        <v>0</v>
      </c>
      <c r="AO181" s="167">
        <f t="shared" ref="AO181:AO193" si="675">ROUND(BM181*AE181,0)</f>
        <v>0</v>
      </c>
      <c r="AP181" s="166">
        <v>0</v>
      </c>
      <c r="AQ181" s="166">
        <f t="shared" ref="AQ181:AQ193" si="676">ROUND(SUM(AF181:AP181),0)</f>
        <v>415385</v>
      </c>
      <c r="AR181" s="166">
        <v>982000</v>
      </c>
      <c r="AS181" s="408"/>
      <c r="AT181" s="408"/>
      <c r="AU181" s="408"/>
      <c r="AV181" s="166">
        <f t="shared" ref="AV181:AV193" si="677">ROUND(SUM(AQ181:AT181)-AU181,0)</f>
        <v>1397385</v>
      </c>
      <c r="AW181" s="166">
        <f t="shared" ref="AW181:AW193" si="678">ROUND(IF($BH181=1,$G181*$AW$9,0),0)</f>
        <v>361600</v>
      </c>
      <c r="AX181" s="166">
        <f t="shared" ref="AX181:AX193" si="679">ROUND(IF($BH181=1,$G181*$AX$9,0),0)</f>
        <v>67800</v>
      </c>
      <c r="AY181" s="166">
        <f t="shared" ref="AY181:AY193" si="680">ROUND(IF($BH181=1,$G181*$AY$9,0),0)</f>
        <v>45200</v>
      </c>
      <c r="AZ181" s="166">
        <f t="shared" ref="AZ181:AZ193" si="681">SUM(AW181:AY181)</f>
        <v>474600</v>
      </c>
      <c r="BA181" s="166">
        <f t="shared" ref="BA181:BA193" si="682">ROUND(IF($BI181="1x",$G181*0.5%,0),0)</f>
        <v>22600</v>
      </c>
      <c r="BB181" s="166">
        <f t="shared" ref="BB181:BB193" si="683">IF(BN181="Xem lại",0,IF(CM181&lt;11000000,5000,IF(AND(CM181&gt;=11000000,CM181&lt;25000000),10000,IF(AND(CM181&gt;=25000000,CM181&lt;40000000),15000,IF(AND(CM181&gt;=40000000,CM181&lt;120000000),20000,IF(AND(CM181&gt;=120000000,CM181&lt;240000000),25000,30000)))))*$BB$9)</f>
        <v>110000</v>
      </c>
      <c r="BC181" s="242"/>
      <c r="BD181" s="166">
        <v>0</v>
      </c>
      <c r="BE181" s="166">
        <f t="shared" ref="BE181:BE193" si="684">ROUND(SUM(AZ181:BD181),0)</f>
        <v>607200</v>
      </c>
      <c r="BF181" s="166">
        <f t="shared" ref="BF181:BF193" si="685">ROUND(IF(AV181&gt;BE181,AV181-BE181,0),0)</f>
        <v>790185</v>
      </c>
      <c r="BG181" s="166">
        <f t="shared" ref="BG181:BG193" si="686">ROUND(IF(BE181&gt;AV181,BE181-AV181,0),0)</f>
        <v>0</v>
      </c>
      <c r="BH181" s="166">
        <v>1</v>
      </c>
      <c r="BI181" s="369" t="s">
        <v>40</v>
      </c>
      <c r="BJ181" s="166">
        <f t="shared" si="597"/>
        <v>0</v>
      </c>
      <c r="BK181" s="166">
        <f t="shared" ref="BK181:BK193" si="687">IF(BJ181="Lương tháng",0,1)</f>
        <v>1</v>
      </c>
      <c r="BL181" s="166">
        <v>0</v>
      </c>
      <c r="BM181" s="166">
        <f t="shared" ref="BM181:BM193" si="688">IF(BL181="M1",13000,IF(BL181="M2",20000,IF(BL181="M3",26000,IF(BL181="M4",32000,0))))</f>
        <v>0</v>
      </c>
      <c r="BN181" s="166" t="str">
        <f t="shared" ref="BN181:BN193" si="689">IF(AND(G181&gt;0,(P181+Q181)&gt;=5),"Trừ tiền","Xem lại")</f>
        <v>Trừ tiền</v>
      </c>
      <c r="BO181" s="410"/>
      <c r="BP181" s="408"/>
      <c r="BQ181" s="408"/>
      <c r="BR181" s="408"/>
      <c r="BS181" s="161">
        <f t="shared" ref="BS181:BS193" si="690">AQ181+SUM(BO181:BR181)-AN181-AO181-SUM(BY181:CA181)</f>
        <v>415385</v>
      </c>
      <c r="BT181" s="159">
        <v>2</v>
      </c>
      <c r="BU181" s="166">
        <f t="shared" ref="BU181:BU193" si="691">BT181*4400000</f>
        <v>8800000</v>
      </c>
      <c r="BV181" s="166">
        <v>11000000</v>
      </c>
      <c r="BW181" s="166">
        <f t="shared" ref="BW181:BW193" si="692">BU181+BV181</f>
        <v>19800000</v>
      </c>
      <c r="BX181" s="166">
        <f t="shared" ref="BX181:BX193" si="693">BS181-SUM(CC181:CD181)-CB181-AZ181-BW181</f>
        <v>-19859215</v>
      </c>
      <c r="BY181" s="408"/>
      <c r="BZ181" s="408"/>
      <c r="CA181" s="408"/>
      <c r="CB181" s="408"/>
      <c r="CC181" s="408"/>
      <c r="CD181" s="408"/>
      <c r="CE181" s="413">
        <v>9000000</v>
      </c>
      <c r="CF181" s="413">
        <f t="shared" ref="CF181" si="694">CE181*10%</f>
        <v>900000</v>
      </c>
      <c r="CG181" s="413">
        <v>900000</v>
      </c>
      <c r="CH181" s="413">
        <v>0</v>
      </c>
      <c r="CI181" s="413"/>
      <c r="CJ181" s="369">
        <f t="shared" ref="CJ181" si="695">SUM(CF181:CI181)</f>
        <v>1800000</v>
      </c>
      <c r="CK181" s="369">
        <f t="shared" ref="CK181" si="696">CE181+CJ181</f>
        <v>10800000</v>
      </c>
      <c r="CL181" s="414"/>
      <c r="CM181" s="413">
        <f t="shared" ref="CM181:CQ181" si="697">CE181</f>
        <v>9000000</v>
      </c>
      <c r="CN181" s="413">
        <f t="shared" si="697"/>
        <v>900000</v>
      </c>
      <c r="CO181" s="369">
        <f t="shared" si="697"/>
        <v>900000</v>
      </c>
      <c r="CP181" s="369">
        <f t="shared" si="697"/>
        <v>0</v>
      </c>
      <c r="CQ181" s="369">
        <f t="shared" si="697"/>
        <v>0</v>
      </c>
      <c r="CR181" s="369">
        <f t="shared" ref="CR181" si="698">SUM(CN181:CQ181)</f>
        <v>1800000</v>
      </c>
      <c r="CS181" s="369">
        <f t="shared" ref="CS181" si="699">CM181+CR181</f>
        <v>10800000</v>
      </c>
      <c r="CT181" s="173" t="s">
        <v>1196</v>
      </c>
      <c r="CU181" s="173" t="s">
        <v>2229</v>
      </c>
      <c r="CV181" s="450" t="s">
        <v>1271</v>
      </c>
      <c r="CW181" s="173" t="s">
        <v>2249</v>
      </c>
    </row>
    <row r="182" spans="1:101" ht="34.35" customHeight="1">
      <c r="A182" s="155">
        <f>SUBTOTAL(3,$C$11:C182)</f>
        <v>150</v>
      </c>
      <c r="B182" s="143" t="s">
        <v>736</v>
      </c>
      <c r="C182" s="144" t="s">
        <v>737</v>
      </c>
      <c r="D182" s="156" t="s">
        <v>101</v>
      </c>
      <c r="E182" s="157" t="str">
        <f>IF(CL182&gt;=400000000,"A1",IF(CL182&gt;=300000000,"A2",IF(CL182&gt;=240000000,"A3",IF(CL182&gt;=180000000,"A4",IF(CL182&gt;=120000000,"A5",IF(CL182&gt;=80000000,"A6",IF(CL182&gt;=40000000,"A7",IF(CL182&gt;=25000000,"B1",IF(CL182&gt;=12000000,"B2","B3")))))))))</f>
        <v>B3</v>
      </c>
      <c r="F182" s="158">
        <v>42486</v>
      </c>
      <c r="G182" s="159">
        <v>4090000</v>
      </c>
      <c r="H182" s="159"/>
      <c r="I182" s="160">
        <f t="shared" si="661"/>
        <v>3410000</v>
      </c>
      <c r="J182" s="160">
        <f t="shared" si="526"/>
        <v>375000</v>
      </c>
      <c r="K182" s="161">
        <f t="shared" si="662"/>
        <v>3785000</v>
      </c>
      <c r="L182" s="161">
        <f t="shared" si="663"/>
        <v>7875000</v>
      </c>
      <c r="M182" s="162">
        <f t="shared" si="664"/>
        <v>1</v>
      </c>
      <c r="N182" s="163">
        <f t="shared" si="574"/>
        <v>3640000</v>
      </c>
      <c r="O182" s="163">
        <v>0</v>
      </c>
      <c r="P182" s="406">
        <v>4</v>
      </c>
      <c r="Q182" s="406">
        <v>10</v>
      </c>
      <c r="R182" s="406">
        <v>0</v>
      </c>
      <c r="S182" s="406">
        <v>0</v>
      </c>
      <c r="T182" s="406"/>
      <c r="U182" s="406"/>
      <c r="V182" s="406"/>
      <c r="W182" s="406"/>
      <c r="X182" s="389"/>
      <c r="Y182" s="406"/>
      <c r="Z182" s="406"/>
      <c r="AA182" s="406"/>
      <c r="AB182" s="406"/>
      <c r="AC182" s="406"/>
      <c r="AD182" s="406">
        <v>0</v>
      </c>
      <c r="AE182" s="164">
        <f t="shared" si="665"/>
        <v>0</v>
      </c>
      <c r="AF182" s="166">
        <f t="shared" si="666"/>
        <v>1211538</v>
      </c>
      <c r="AG182" s="166">
        <f t="shared" si="667"/>
        <v>0</v>
      </c>
      <c r="AH182" s="166">
        <f t="shared" si="668"/>
        <v>0</v>
      </c>
      <c r="AI182" s="166">
        <f t="shared" si="669"/>
        <v>0</v>
      </c>
      <c r="AJ182" s="166">
        <f t="shared" si="670"/>
        <v>0</v>
      </c>
      <c r="AK182" s="166">
        <f t="shared" si="671"/>
        <v>0</v>
      </c>
      <c r="AL182" s="166">
        <f t="shared" si="672"/>
        <v>0</v>
      </c>
      <c r="AM182" s="166">
        <f t="shared" si="673"/>
        <v>0</v>
      </c>
      <c r="AN182" s="166">
        <f t="shared" si="674"/>
        <v>0</v>
      </c>
      <c r="AO182" s="167">
        <f t="shared" si="675"/>
        <v>0</v>
      </c>
      <c r="AP182" s="166">
        <v>0</v>
      </c>
      <c r="AQ182" s="166">
        <f t="shared" si="676"/>
        <v>1211538</v>
      </c>
      <c r="AR182" s="166">
        <v>862000</v>
      </c>
      <c r="AS182" s="167"/>
      <c r="AT182" s="166"/>
      <c r="AU182" s="166"/>
      <c r="AV182" s="166">
        <f t="shared" si="677"/>
        <v>2073538</v>
      </c>
      <c r="AW182" s="166">
        <f t="shared" si="678"/>
        <v>327200</v>
      </c>
      <c r="AX182" s="166">
        <f t="shared" si="679"/>
        <v>61350</v>
      </c>
      <c r="AY182" s="166">
        <f t="shared" si="680"/>
        <v>40900</v>
      </c>
      <c r="AZ182" s="166">
        <f t="shared" si="681"/>
        <v>429450</v>
      </c>
      <c r="BA182" s="166">
        <f t="shared" si="682"/>
        <v>20450</v>
      </c>
      <c r="BB182" s="166">
        <f t="shared" si="683"/>
        <v>110000</v>
      </c>
      <c r="BC182" s="166"/>
      <c r="BD182" s="166">
        <v>0</v>
      </c>
      <c r="BE182" s="166">
        <f t="shared" si="684"/>
        <v>559900</v>
      </c>
      <c r="BF182" s="166">
        <f t="shared" si="685"/>
        <v>1513638</v>
      </c>
      <c r="BG182" s="166">
        <f t="shared" si="686"/>
        <v>0</v>
      </c>
      <c r="BH182" s="166">
        <v>1</v>
      </c>
      <c r="BI182" s="369" t="s">
        <v>40</v>
      </c>
      <c r="BJ182" s="166">
        <f t="shared" si="597"/>
        <v>0</v>
      </c>
      <c r="BK182" s="166">
        <f t="shared" si="687"/>
        <v>1</v>
      </c>
      <c r="BL182" s="166">
        <v>0</v>
      </c>
      <c r="BM182" s="166">
        <f t="shared" si="688"/>
        <v>0</v>
      </c>
      <c r="BN182" s="166" t="str">
        <f t="shared" si="689"/>
        <v>Trừ tiền</v>
      </c>
      <c r="BO182" s="410"/>
      <c r="BP182" s="166"/>
      <c r="BQ182" s="144"/>
      <c r="BR182" s="144"/>
      <c r="BS182" s="161">
        <f t="shared" si="690"/>
        <v>1211538</v>
      </c>
      <c r="BT182" s="159">
        <v>0</v>
      </c>
      <c r="BU182" s="166">
        <f t="shared" si="691"/>
        <v>0</v>
      </c>
      <c r="BV182" s="166">
        <v>11000000</v>
      </c>
      <c r="BW182" s="166">
        <f t="shared" si="692"/>
        <v>11000000</v>
      </c>
      <c r="BX182" s="166">
        <f t="shared" si="693"/>
        <v>-10217912</v>
      </c>
      <c r="BY182" s="166"/>
      <c r="BZ182" s="166"/>
      <c r="CA182" s="171"/>
      <c r="CB182" s="166"/>
      <c r="CC182" s="166"/>
      <c r="CD182" s="166"/>
      <c r="CE182" s="413">
        <v>7500000</v>
      </c>
      <c r="CF182" s="413">
        <f>CE182*5%</f>
        <v>375000</v>
      </c>
      <c r="CG182" s="413">
        <v>0</v>
      </c>
      <c r="CH182" s="413">
        <v>0</v>
      </c>
      <c r="CI182" s="413"/>
      <c r="CJ182" s="369">
        <f>SUM(CF182:CI182)</f>
        <v>375000</v>
      </c>
      <c r="CK182" s="369">
        <f>CE182+CJ182</f>
        <v>7875000</v>
      </c>
      <c r="CL182" s="414"/>
      <c r="CM182" s="413">
        <f>CE182</f>
        <v>7500000</v>
      </c>
      <c r="CN182" s="413">
        <f>CF182</f>
        <v>375000</v>
      </c>
      <c r="CO182" s="369">
        <f>CG182</f>
        <v>0</v>
      </c>
      <c r="CP182" s="369">
        <f>CH182</f>
        <v>0</v>
      </c>
      <c r="CQ182" s="369">
        <f>CI182</f>
        <v>0</v>
      </c>
      <c r="CR182" s="369">
        <f>SUM(CN182:CQ182)</f>
        <v>375000</v>
      </c>
      <c r="CS182" s="369">
        <f>CM182+CR182</f>
        <v>7875000</v>
      </c>
      <c r="CT182" s="173" t="s">
        <v>1187</v>
      </c>
      <c r="CU182" s="173" t="s">
        <v>2229</v>
      </c>
      <c r="CV182" s="450" t="s">
        <v>1218</v>
      </c>
      <c r="CW182" s="173" t="s">
        <v>2249</v>
      </c>
    </row>
    <row r="183" spans="1:101" ht="34.35" customHeight="1">
      <c r="A183" s="155">
        <f>SUBTOTAL(3,$C$11:C183)</f>
        <v>151</v>
      </c>
      <c r="B183" s="246" t="s">
        <v>896</v>
      </c>
      <c r="C183" s="247" t="s">
        <v>897</v>
      </c>
      <c r="D183" s="156" t="s">
        <v>101</v>
      </c>
      <c r="E183" s="157" t="str">
        <f t="shared" ref="E183:E191" si="700">IF(CL183&gt;=400000000,"A1",IF(CL183&gt;=300000000,"A2",IF(CL183&gt;=240000000,"A3",IF(CL183&gt;=180000000,"A4",IF(CL183&gt;=120000000,"A5",IF(CL183&gt;=80000000,"A6",IF(CL183&gt;=40000000,"A7",IF(CL183&gt;=25000000,"B1",IF(CL183&gt;=12000000,"B2","B3")))))))))</f>
        <v>B3</v>
      </c>
      <c r="F183" s="158">
        <v>42339</v>
      </c>
      <c r="G183" s="159">
        <v>4300000</v>
      </c>
      <c r="H183" s="159"/>
      <c r="I183" s="160">
        <f t="shared" si="661"/>
        <v>4200000</v>
      </c>
      <c r="J183" s="160">
        <f t="shared" si="526"/>
        <v>425000</v>
      </c>
      <c r="K183" s="161">
        <f t="shared" si="662"/>
        <v>4625000</v>
      </c>
      <c r="L183" s="161">
        <f t="shared" si="663"/>
        <v>8925000</v>
      </c>
      <c r="M183" s="162">
        <f t="shared" si="664"/>
        <v>1</v>
      </c>
      <c r="N183" s="163">
        <f t="shared" si="574"/>
        <v>3640000</v>
      </c>
      <c r="O183" s="163">
        <v>0</v>
      </c>
      <c r="P183" s="406">
        <v>1</v>
      </c>
      <c r="Q183" s="406">
        <v>12</v>
      </c>
      <c r="R183" s="406">
        <v>0</v>
      </c>
      <c r="S183" s="406">
        <v>0</v>
      </c>
      <c r="T183" s="406"/>
      <c r="U183" s="406"/>
      <c r="V183" s="406"/>
      <c r="W183" s="406"/>
      <c r="X183" s="389"/>
      <c r="Y183" s="406"/>
      <c r="Z183" s="406"/>
      <c r="AA183" s="406"/>
      <c r="AB183" s="406"/>
      <c r="AC183" s="406"/>
      <c r="AD183" s="406">
        <v>0</v>
      </c>
      <c r="AE183" s="164">
        <f t="shared" si="665"/>
        <v>0</v>
      </c>
      <c r="AF183" s="166">
        <f t="shared" si="666"/>
        <v>343269</v>
      </c>
      <c r="AG183" s="166">
        <f t="shared" si="667"/>
        <v>0</v>
      </c>
      <c r="AH183" s="166">
        <f t="shared" si="668"/>
        <v>0</v>
      </c>
      <c r="AI183" s="166">
        <f t="shared" si="669"/>
        <v>0</v>
      </c>
      <c r="AJ183" s="166">
        <f t="shared" si="670"/>
        <v>0</v>
      </c>
      <c r="AK183" s="166">
        <f t="shared" si="671"/>
        <v>0</v>
      </c>
      <c r="AL183" s="166">
        <f t="shared" si="672"/>
        <v>0</v>
      </c>
      <c r="AM183" s="166">
        <f t="shared" si="673"/>
        <v>0</v>
      </c>
      <c r="AN183" s="166">
        <f t="shared" si="674"/>
        <v>0</v>
      </c>
      <c r="AO183" s="167">
        <f t="shared" si="675"/>
        <v>0</v>
      </c>
      <c r="AP183" s="166">
        <v>0</v>
      </c>
      <c r="AQ183" s="166">
        <f t="shared" si="676"/>
        <v>343269</v>
      </c>
      <c r="AR183" s="166">
        <v>1336000</v>
      </c>
      <c r="AS183" s="167"/>
      <c r="AT183" s="166"/>
      <c r="AU183" s="166"/>
      <c r="AV183" s="166">
        <f t="shared" si="677"/>
        <v>1679269</v>
      </c>
      <c r="AW183" s="166">
        <f t="shared" si="678"/>
        <v>344000</v>
      </c>
      <c r="AX183" s="166">
        <f t="shared" si="679"/>
        <v>64500</v>
      </c>
      <c r="AY183" s="166">
        <f t="shared" si="680"/>
        <v>43000</v>
      </c>
      <c r="AZ183" s="166">
        <f t="shared" si="681"/>
        <v>451500</v>
      </c>
      <c r="BA183" s="166">
        <f t="shared" si="682"/>
        <v>21500</v>
      </c>
      <c r="BB183" s="166">
        <f t="shared" si="683"/>
        <v>110000</v>
      </c>
      <c r="BC183" s="166"/>
      <c r="BD183" s="166">
        <v>0</v>
      </c>
      <c r="BE183" s="166">
        <f t="shared" si="684"/>
        <v>583000</v>
      </c>
      <c r="BF183" s="166">
        <f t="shared" si="685"/>
        <v>1096269</v>
      </c>
      <c r="BG183" s="166">
        <f t="shared" si="686"/>
        <v>0</v>
      </c>
      <c r="BH183" s="166">
        <v>1</v>
      </c>
      <c r="BI183" s="369" t="s">
        <v>40</v>
      </c>
      <c r="BJ183" s="166">
        <f t="shared" si="597"/>
        <v>0</v>
      </c>
      <c r="BK183" s="166">
        <f t="shared" si="687"/>
        <v>1</v>
      </c>
      <c r="BL183" s="166">
        <v>0</v>
      </c>
      <c r="BM183" s="166">
        <f t="shared" si="688"/>
        <v>0</v>
      </c>
      <c r="BN183" s="166" t="str">
        <f t="shared" si="689"/>
        <v>Trừ tiền</v>
      </c>
      <c r="BO183" s="410"/>
      <c r="BP183" s="166"/>
      <c r="BQ183" s="144"/>
      <c r="BR183" s="144"/>
      <c r="BS183" s="161">
        <f t="shared" si="690"/>
        <v>343269</v>
      </c>
      <c r="BT183" s="159">
        <v>1</v>
      </c>
      <c r="BU183" s="166">
        <f t="shared" si="691"/>
        <v>4400000</v>
      </c>
      <c r="BV183" s="166">
        <v>11000000</v>
      </c>
      <c r="BW183" s="166">
        <f t="shared" si="692"/>
        <v>15400000</v>
      </c>
      <c r="BX183" s="166">
        <f t="shared" si="693"/>
        <v>-15508231</v>
      </c>
      <c r="BY183" s="166"/>
      <c r="BZ183" s="166"/>
      <c r="CA183" s="171"/>
      <c r="CB183" s="166"/>
      <c r="CC183" s="166"/>
      <c r="CD183" s="166"/>
      <c r="CE183" s="413">
        <v>8500000</v>
      </c>
      <c r="CF183" s="413">
        <f>CE183*5%</f>
        <v>425000</v>
      </c>
      <c r="CG183" s="413">
        <v>0</v>
      </c>
      <c r="CH183" s="413">
        <v>0</v>
      </c>
      <c r="CI183" s="413"/>
      <c r="CJ183" s="369">
        <f t="shared" ref="CJ183:CJ191" si="701">SUM(CF183:CI183)</f>
        <v>425000</v>
      </c>
      <c r="CK183" s="369">
        <f t="shared" ref="CK183:CK191" si="702">CE183+CJ183</f>
        <v>8925000</v>
      </c>
      <c r="CL183" s="414"/>
      <c r="CM183" s="413">
        <f t="shared" ref="CM183:CQ193" si="703">CE183</f>
        <v>8500000</v>
      </c>
      <c r="CN183" s="413">
        <f t="shared" si="703"/>
        <v>425000</v>
      </c>
      <c r="CO183" s="369">
        <f t="shared" si="703"/>
        <v>0</v>
      </c>
      <c r="CP183" s="369">
        <f t="shared" si="703"/>
        <v>0</v>
      </c>
      <c r="CQ183" s="369">
        <f t="shared" si="703"/>
        <v>0</v>
      </c>
      <c r="CR183" s="369">
        <f t="shared" ref="CR183:CR191" si="704">SUM(CN183:CQ183)</f>
        <v>425000</v>
      </c>
      <c r="CS183" s="369">
        <f t="shared" ref="CS183:CS191" si="705">CM183+CR183</f>
        <v>8925000</v>
      </c>
      <c r="CT183" s="173" t="s">
        <v>1187</v>
      </c>
      <c r="CU183" s="173" t="s">
        <v>2229</v>
      </c>
      <c r="CV183" s="450" t="s">
        <v>1278</v>
      </c>
      <c r="CW183" s="173" t="s">
        <v>2249</v>
      </c>
    </row>
    <row r="184" spans="1:101" ht="34.35" customHeight="1">
      <c r="A184" s="155">
        <f>SUBTOTAL(3,$C$11:C184)</f>
        <v>152</v>
      </c>
      <c r="B184" s="246" t="s">
        <v>900</v>
      </c>
      <c r="C184" s="247" t="s">
        <v>901</v>
      </c>
      <c r="D184" s="156" t="s">
        <v>101</v>
      </c>
      <c r="E184" s="157" t="str">
        <f t="shared" si="700"/>
        <v>B3</v>
      </c>
      <c r="F184" s="158">
        <v>42110</v>
      </c>
      <c r="G184" s="159">
        <v>4300000</v>
      </c>
      <c r="H184" s="159"/>
      <c r="I184" s="160">
        <f t="shared" si="661"/>
        <v>4200000</v>
      </c>
      <c r="J184" s="160">
        <f t="shared" si="526"/>
        <v>425000</v>
      </c>
      <c r="K184" s="161">
        <f t="shared" si="662"/>
        <v>4625000</v>
      </c>
      <c r="L184" s="161">
        <f t="shared" si="663"/>
        <v>8925000</v>
      </c>
      <c r="M184" s="162">
        <f t="shared" si="664"/>
        <v>1</v>
      </c>
      <c r="N184" s="163">
        <f t="shared" si="574"/>
        <v>3640000</v>
      </c>
      <c r="O184" s="163">
        <v>0</v>
      </c>
      <c r="P184" s="406">
        <v>0</v>
      </c>
      <c r="Q184" s="406">
        <v>15</v>
      </c>
      <c r="R184" s="406">
        <v>0</v>
      </c>
      <c r="S184" s="406">
        <v>0</v>
      </c>
      <c r="T184" s="406"/>
      <c r="U184" s="406"/>
      <c r="V184" s="406"/>
      <c r="W184" s="406"/>
      <c r="X184" s="389"/>
      <c r="Y184" s="406"/>
      <c r="Z184" s="406"/>
      <c r="AA184" s="406"/>
      <c r="AB184" s="406"/>
      <c r="AC184" s="406"/>
      <c r="AD184" s="406">
        <v>0</v>
      </c>
      <c r="AE184" s="164">
        <f t="shared" si="665"/>
        <v>0</v>
      </c>
      <c r="AF184" s="166">
        <f t="shared" si="666"/>
        <v>0</v>
      </c>
      <c r="AG184" s="166">
        <f t="shared" si="667"/>
        <v>0</v>
      </c>
      <c r="AH184" s="166">
        <f t="shared" si="668"/>
        <v>0</v>
      </c>
      <c r="AI184" s="166">
        <f t="shared" si="669"/>
        <v>0</v>
      </c>
      <c r="AJ184" s="166">
        <f t="shared" si="670"/>
        <v>0</v>
      </c>
      <c r="AK184" s="166">
        <f t="shared" si="671"/>
        <v>0</v>
      </c>
      <c r="AL184" s="166">
        <f t="shared" si="672"/>
        <v>0</v>
      </c>
      <c r="AM184" s="166">
        <f t="shared" si="673"/>
        <v>0</v>
      </c>
      <c r="AN184" s="166">
        <f t="shared" si="674"/>
        <v>0</v>
      </c>
      <c r="AO184" s="167">
        <f t="shared" si="675"/>
        <v>0</v>
      </c>
      <c r="AP184" s="166">
        <v>0</v>
      </c>
      <c r="AQ184" s="166">
        <f t="shared" si="676"/>
        <v>0</v>
      </c>
      <c r="AR184" s="166">
        <v>226000</v>
      </c>
      <c r="AS184" s="167"/>
      <c r="AT184" s="166"/>
      <c r="AU184" s="166"/>
      <c r="AV184" s="166">
        <f t="shared" si="677"/>
        <v>226000</v>
      </c>
      <c r="AW184" s="166">
        <f t="shared" si="678"/>
        <v>344000</v>
      </c>
      <c r="AX184" s="166">
        <f t="shared" si="679"/>
        <v>64500</v>
      </c>
      <c r="AY184" s="166">
        <f t="shared" si="680"/>
        <v>43000</v>
      </c>
      <c r="AZ184" s="166">
        <f t="shared" si="681"/>
        <v>451500</v>
      </c>
      <c r="BA184" s="166">
        <f t="shared" si="682"/>
        <v>21500</v>
      </c>
      <c r="BB184" s="166">
        <f t="shared" si="683"/>
        <v>110000</v>
      </c>
      <c r="BC184" s="166"/>
      <c r="BD184" s="166">
        <v>0</v>
      </c>
      <c r="BE184" s="166">
        <f t="shared" si="684"/>
        <v>583000</v>
      </c>
      <c r="BF184" s="166">
        <f t="shared" si="685"/>
        <v>0</v>
      </c>
      <c r="BG184" s="166">
        <f t="shared" si="686"/>
        <v>357000</v>
      </c>
      <c r="BH184" s="166">
        <v>1</v>
      </c>
      <c r="BI184" s="369" t="s">
        <v>40</v>
      </c>
      <c r="BJ184" s="166">
        <f t="shared" si="597"/>
        <v>0</v>
      </c>
      <c r="BK184" s="166">
        <f t="shared" si="687"/>
        <v>1</v>
      </c>
      <c r="BL184" s="166">
        <v>0</v>
      </c>
      <c r="BM184" s="166">
        <f t="shared" si="688"/>
        <v>0</v>
      </c>
      <c r="BN184" s="166" t="str">
        <f t="shared" si="689"/>
        <v>Trừ tiền</v>
      </c>
      <c r="BO184" s="410"/>
      <c r="BP184" s="166"/>
      <c r="BQ184" s="144"/>
      <c r="BR184" s="144"/>
      <c r="BS184" s="161">
        <f t="shared" si="690"/>
        <v>0</v>
      </c>
      <c r="BT184" s="159">
        <v>1</v>
      </c>
      <c r="BU184" s="166">
        <f t="shared" si="691"/>
        <v>4400000</v>
      </c>
      <c r="BV184" s="166">
        <v>11000000</v>
      </c>
      <c r="BW184" s="166">
        <f t="shared" si="692"/>
        <v>15400000</v>
      </c>
      <c r="BX184" s="166">
        <f t="shared" si="693"/>
        <v>-15851500</v>
      </c>
      <c r="BY184" s="166"/>
      <c r="BZ184" s="166"/>
      <c r="CA184" s="171"/>
      <c r="CB184" s="166"/>
      <c r="CC184" s="166"/>
      <c r="CD184" s="166"/>
      <c r="CE184" s="413">
        <v>8500000</v>
      </c>
      <c r="CF184" s="413">
        <f t="shared" ref="CF184:CF191" si="706">CE184*5%</f>
        <v>425000</v>
      </c>
      <c r="CG184" s="413">
        <v>0</v>
      </c>
      <c r="CH184" s="413">
        <v>0</v>
      </c>
      <c r="CI184" s="413"/>
      <c r="CJ184" s="369">
        <f t="shared" si="701"/>
        <v>425000</v>
      </c>
      <c r="CK184" s="369">
        <f t="shared" si="702"/>
        <v>8925000</v>
      </c>
      <c r="CL184" s="414"/>
      <c r="CM184" s="413">
        <f t="shared" si="703"/>
        <v>8500000</v>
      </c>
      <c r="CN184" s="413">
        <f t="shared" si="703"/>
        <v>425000</v>
      </c>
      <c r="CO184" s="369">
        <f t="shared" si="703"/>
        <v>0</v>
      </c>
      <c r="CP184" s="369">
        <f t="shared" si="703"/>
        <v>0</v>
      </c>
      <c r="CQ184" s="369">
        <f t="shared" si="703"/>
        <v>0</v>
      </c>
      <c r="CR184" s="369">
        <f t="shared" si="704"/>
        <v>425000</v>
      </c>
      <c r="CS184" s="369">
        <f t="shared" si="705"/>
        <v>8925000</v>
      </c>
      <c r="CT184" s="173" t="s">
        <v>1187</v>
      </c>
      <c r="CU184" s="173" t="s">
        <v>2229</v>
      </c>
      <c r="CV184" s="450" t="s">
        <v>1279</v>
      </c>
      <c r="CW184" s="173" t="s">
        <v>2249</v>
      </c>
    </row>
    <row r="185" spans="1:101" ht="34.35" customHeight="1">
      <c r="A185" s="155">
        <f>SUBTOTAL(3,$C$11:C185)</f>
        <v>153</v>
      </c>
      <c r="B185" s="246" t="s">
        <v>904</v>
      </c>
      <c r="C185" s="247" t="s">
        <v>905</v>
      </c>
      <c r="D185" s="156" t="s">
        <v>101</v>
      </c>
      <c r="E185" s="157" t="str">
        <f t="shared" si="700"/>
        <v>B3</v>
      </c>
      <c r="F185" s="158">
        <v>42110</v>
      </c>
      <c r="G185" s="159">
        <v>4300000</v>
      </c>
      <c r="H185" s="159"/>
      <c r="I185" s="160">
        <f t="shared" si="661"/>
        <v>4200000</v>
      </c>
      <c r="J185" s="160">
        <f t="shared" si="526"/>
        <v>850000</v>
      </c>
      <c r="K185" s="161">
        <f t="shared" si="662"/>
        <v>5050000</v>
      </c>
      <c r="L185" s="161">
        <f t="shared" si="663"/>
        <v>9350000</v>
      </c>
      <c r="M185" s="162">
        <f t="shared" si="664"/>
        <v>1</v>
      </c>
      <c r="N185" s="163">
        <f t="shared" si="574"/>
        <v>3640000</v>
      </c>
      <c r="O185" s="163">
        <v>0</v>
      </c>
      <c r="P185" s="406">
        <v>1</v>
      </c>
      <c r="Q185" s="406">
        <v>13</v>
      </c>
      <c r="R185" s="406">
        <v>0</v>
      </c>
      <c r="S185" s="406">
        <v>0</v>
      </c>
      <c r="T185" s="406"/>
      <c r="U185" s="406"/>
      <c r="V185" s="406"/>
      <c r="W185" s="406"/>
      <c r="X185" s="389"/>
      <c r="Y185" s="406"/>
      <c r="Z185" s="406"/>
      <c r="AA185" s="406"/>
      <c r="AB185" s="406"/>
      <c r="AC185" s="406"/>
      <c r="AD185" s="406">
        <v>0</v>
      </c>
      <c r="AE185" s="164">
        <f t="shared" si="665"/>
        <v>0</v>
      </c>
      <c r="AF185" s="166">
        <f t="shared" si="666"/>
        <v>359615</v>
      </c>
      <c r="AG185" s="166">
        <f t="shared" si="667"/>
        <v>0</v>
      </c>
      <c r="AH185" s="166">
        <f t="shared" si="668"/>
        <v>0</v>
      </c>
      <c r="AI185" s="166">
        <f t="shared" si="669"/>
        <v>0</v>
      </c>
      <c r="AJ185" s="166">
        <f t="shared" si="670"/>
        <v>0</v>
      </c>
      <c r="AK185" s="166">
        <f t="shared" si="671"/>
        <v>0</v>
      </c>
      <c r="AL185" s="166">
        <f t="shared" si="672"/>
        <v>0</v>
      </c>
      <c r="AM185" s="166">
        <f t="shared" si="673"/>
        <v>0</v>
      </c>
      <c r="AN185" s="166">
        <f t="shared" si="674"/>
        <v>0</v>
      </c>
      <c r="AO185" s="167">
        <f t="shared" si="675"/>
        <v>0</v>
      </c>
      <c r="AP185" s="166">
        <v>0</v>
      </c>
      <c r="AQ185" s="166">
        <f t="shared" si="676"/>
        <v>359615</v>
      </c>
      <c r="AR185" s="166">
        <v>744000</v>
      </c>
      <c r="AS185" s="167"/>
      <c r="AT185" s="166"/>
      <c r="AU185" s="166"/>
      <c r="AV185" s="166">
        <f t="shared" si="677"/>
        <v>1103615</v>
      </c>
      <c r="AW185" s="166">
        <f t="shared" si="678"/>
        <v>344000</v>
      </c>
      <c r="AX185" s="166">
        <f t="shared" si="679"/>
        <v>64500</v>
      </c>
      <c r="AY185" s="166">
        <f t="shared" si="680"/>
        <v>43000</v>
      </c>
      <c r="AZ185" s="166">
        <f t="shared" si="681"/>
        <v>451500</v>
      </c>
      <c r="BA185" s="166">
        <f t="shared" si="682"/>
        <v>21500</v>
      </c>
      <c r="BB185" s="166">
        <f t="shared" si="683"/>
        <v>110000</v>
      </c>
      <c r="BC185" s="166"/>
      <c r="BD185" s="166">
        <v>0</v>
      </c>
      <c r="BE185" s="166">
        <f t="shared" si="684"/>
        <v>583000</v>
      </c>
      <c r="BF185" s="166">
        <f t="shared" si="685"/>
        <v>520615</v>
      </c>
      <c r="BG185" s="166">
        <f t="shared" si="686"/>
        <v>0</v>
      </c>
      <c r="BH185" s="166">
        <v>1</v>
      </c>
      <c r="BI185" s="369" t="s">
        <v>40</v>
      </c>
      <c r="BJ185" s="166">
        <f t="shared" si="597"/>
        <v>0</v>
      </c>
      <c r="BK185" s="166">
        <f t="shared" si="687"/>
        <v>1</v>
      </c>
      <c r="BL185" s="166">
        <v>0</v>
      </c>
      <c r="BM185" s="166">
        <f t="shared" si="688"/>
        <v>0</v>
      </c>
      <c r="BN185" s="166" t="str">
        <f t="shared" si="689"/>
        <v>Trừ tiền</v>
      </c>
      <c r="BO185" s="410"/>
      <c r="BP185" s="166"/>
      <c r="BQ185" s="144"/>
      <c r="BR185" s="144"/>
      <c r="BS185" s="161">
        <f t="shared" si="690"/>
        <v>359615</v>
      </c>
      <c r="BT185" s="159">
        <v>2</v>
      </c>
      <c r="BU185" s="166">
        <f t="shared" si="691"/>
        <v>8800000</v>
      </c>
      <c r="BV185" s="166">
        <v>11000000</v>
      </c>
      <c r="BW185" s="166">
        <f t="shared" si="692"/>
        <v>19800000</v>
      </c>
      <c r="BX185" s="166">
        <f t="shared" si="693"/>
        <v>-19891885</v>
      </c>
      <c r="BY185" s="166"/>
      <c r="BZ185" s="166"/>
      <c r="CA185" s="171"/>
      <c r="CB185" s="166"/>
      <c r="CC185" s="166"/>
      <c r="CD185" s="166"/>
      <c r="CE185" s="413">
        <v>8500000</v>
      </c>
      <c r="CF185" s="413">
        <f>CE185*10%</f>
        <v>850000</v>
      </c>
      <c r="CG185" s="413">
        <v>0</v>
      </c>
      <c r="CH185" s="413">
        <v>0</v>
      </c>
      <c r="CI185" s="413"/>
      <c r="CJ185" s="369">
        <f t="shared" si="701"/>
        <v>850000</v>
      </c>
      <c r="CK185" s="369">
        <f t="shared" si="702"/>
        <v>9350000</v>
      </c>
      <c r="CL185" s="414"/>
      <c r="CM185" s="413">
        <f t="shared" si="703"/>
        <v>8500000</v>
      </c>
      <c r="CN185" s="413">
        <f t="shared" si="703"/>
        <v>850000</v>
      </c>
      <c r="CO185" s="369">
        <f t="shared" si="703"/>
        <v>0</v>
      </c>
      <c r="CP185" s="369">
        <f t="shared" si="703"/>
        <v>0</v>
      </c>
      <c r="CQ185" s="369">
        <f t="shared" si="703"/>
        <v>0</v>
      </c>
      <c r="CR185" s="369">
        <f t="shared" si="704"/>
        <v>850000</v>
      </c>
      <c r="CS185" s="369">
        <f t="shared" si="705"/>
        <v>9350000</v>
      </c>
      <c r="CT185" s="173" t="s">
        <v>1187</v>
      </c>
      <c r="CU185" s="173" t="s">
        <v>2229</v>
      </c>
      <c r="CV185" s="450" t="s">
        <v>1281</v>
      </c>
      <c r="CW185" s="173" t="s">
        <v>2249</v>
      </c>
    </row>
    <row r="186" spans="1:101" ht="34.35" customHeight="1">
      <c r="A186" s="155">
        <f>SUBTOTAL(3,$C$11:C186)</f>
        <v>154</v>
      </c>
      <c r="B186" s="246" t="s">
        <v>906</v>
      </c>
      <c r="C186" s="247" t="s">
        <v>907</v>
      </c>
      <c r="D186" s="156" t="s">
        <v>101</v>
      </c>
      <c r="E186" s="157" t="str">
        <f t="shared" si="700"/>
        <v>B3</v>
      </c>
      <c r="F186" s="158">
        <v>42517</v>
      </c>
      <c r="G186" s="159">
        <v>4090000</v>
      </c>
      <c r="H186" s="159"/>
      <c r="I186" s="160">
        <f t="shared" si="661"/>
        <v>3410000</v>
      </c>
      <c r="J186" s="160">
        <f t="shared" si="526"/>
        <v>375000</v>
      </c>
      <c r="K186" s="161">
        <f t="shared" si="662"/>
        <v>3785000</v>
      </c>
      <c r="L186" s="161">
        <f t="shared" si="663"/>
        <v>7875000</v>
      </c>
      <c r="M186" s="162">
        <f t="shared" si="664"/>
        <v>1</v>
      </c>
      <c r="N186" s="163">
        <f t="shared" si="574"/>
        <v>3640000</v>
      </c>
      <c r="O186" s="163">
        <v>0</v>
      </c>
      <c r="P186" s="406">
        <v>0.5</v>
      </c>
      <c r="Q186" s="406">
        <v>14</v>
      </c>
      <c r="R186" s="406">
        <v>0</v>
      </c>
      <c r="S186" s="406">
        <v>0</v>
      </c>
      <c r="T186" s="406"/>
      <c r="U186" s="406"/>
      <c r="V186" s="406"/>
      <c r="W186" s="406"/>
      <c r="X186" s="389"/>
      <c r="Y186" s="406"/>
      <c r="Z186" s="406"/>
      <c r="AA186" s="406"/>
      <c r="AB186" s="406"/>
      <c r="AC186" s="406"/>
      <c r="AD186" s="406">
        <v>0</v>
      </c>
      <c r="AE186" s="164">
        <f t="shared" si="665"/>
        <v>0</v>
      </c>
      <c r="AF186" s="166">
        <f t="shared" si="666"/>
        <v>151442</v>
      </c>
      <c r="AG186" s="166">
        <f t="shared" si="667"/>
        <v>0</v>
      </c>
      <c r="AH186" s="166">
        <f t="shared" si="668"/>
        <v>0</v>
      </c>
      <c r="AI186" s="166">
        <f t="shared" si="669"/>
        <v>0</v>
      </c>
      <c r="AJ186" s="166">
        <f t="shared" si="670"/>
        <v>0</v>
      </c>
      <c r="AK186" s="166">
        <f t="shared" si="671"/>
        <v>0</v>
      </c>
      <c r="AL186" s="166">
        <f t="shared" si="672"/>
        <v>0</v>
      </c>
      <c r="AM186" s="166">
        <f t="shared" si="673"/>
        <v>0</v>
      </c>
      <c r="AN186" s="166">
        <f t="shared" si="674"/>
        <v>0</v>
      </c>
      <c r="AO186" s="167">
        <f t="shared" si="675"/>
        <v>0</v>
      </c>
      <c r="AP186" s="166">
        <v>0</v>
      </c>
      <c r="AQ186" s="166">
        <f t="shared" si="676"/>
        <v>151442</v>
      </c>
      <c r="AR186" s="166">
        <v>642000</v>
      </c>
      <c r="AS186" s="167"/>
      <c r="AT186" s="166"/>
      <c r="AU186" s="166"/>
      <c r="AV186" s="166">
        <f t="shared" si="677"/>
        <v>793442</v>
      </c>
      <c r="AW186" s="166">
        <f t="shared" si="678"/>
        <v>327200</v>
      </c>
      <c r="AX186" s="166">
        <f t="shared" si="679"/>
        <v>61350</v>
      </c>
      <c r="AY186" s="166">
        <f t="shared" si="680"/>
        <v>40900</v>
      </c>
      <c r="AZ186" s="166">
        <f t="shared" si="681"/>
        <v>429450</v>
      </c>
      <c r="BA186" s="166">
        <f t="shared" si="682"/>
        <v>20450</v>
      </c>
      <c r="BB186" s="166">
        <f t="shared" si="683"/>
        <v>110000</v>
      </c>
      <c r="BC186" s="166"/>
      <c r="BD186" s="166">
        <v>0</v>
      </c>
      <c r="BE186" s="166">
        <f t="shared" si="684"/>
        <v>559900</v>
      </c>
      <c r="BF186" s="166">
        <f t="shared" si="685"/>
        <v>233542</v>
      </c>
      <c r="BG186" s="166">
        <f t="shared" si="686"/>
        <v>0</v>
      </c>
      <c r="BH186" s="166">
        <v>1</v>
      </c>
      <c r="BI186" s="369" t="s">
        <v>40</v>
      </c>
      <c r="BJ186" s="166">
        <f t="shared" si="597"/>
        <v>0</v>
      </c>
      <c r="BK186" s="166">
        <f t="shared" si="687"/>
        <v>1</v>
      </c>
      <c r="BL186" s="166">
        <v>0</v>
      </c>
      <c r="BM186" s="166">
        <f t="shared" si="688"/>
        <v>0</v>
      </c>
      <c r="BN186" s="166" t="str">
        <f t="shared" si="689"/>
        <v>Trừ tiền</v>
      </c>
      <c r="BO186" s="410"/>
      <c r="BP186" s="166"/>
      <c r="BQ186" s="144"/>
      <c r="BR186" s="144"/>
      <c r="BS186" s="161">
        <f t="shared" si="690"/>
        <v>151442</v>
      </c>
      <c r="BT186" s="159">
        <v>0</v>
      </c>
      <c r="BU186" s="166">
        <f t="shared" si="691"/>
        <v>0</v>
      </c>
      <c r="BV186" s="166">
        <v>11000000</v>
      </c>
      <c r="BW186" s="166">
        <f t="shared" si="692"/>
        <v>11000000</v>
      </c>
      <c r="BX186" s="166">
        <f t="shared" si="693"/>
        <v>-11278008</v>
      </c>
      <c r="BY186" s="166"/>
      <c r="BZ186" s="166"/>
      <c r="CA186" s="171"/>
      <c r="CB186" s="166"/>
      <c r="CC186" s="166"/>
      <c r="CD186" s="166"/>
      <c r="CE186" s="413">
        <v>7500000</v>
      </c>
      <c r="CF186" s="413">
        <f t="shared" si="706"/>
        <v>375000</v>
      </c>
      <c r="CG186" s="413">
        <v>0</v>
      </c>
      <c r="CH186" s="413">
        <v>0</v>
      </c>
      <c r="CI186" s="413"/>
      <c r="CJ186" s="369">
        <f t="shared" si="701"/>
        <v>375000</v>
      </c>
      <c r="CK186" s="369">
        <f t="shared" si="702"/>
        <v>7875000</v>
      </c>
      <c r="CL186" s="414"/>
      <c r="CM186" s="413">
        <f t="shared" si="703"/>
        <v>7500000</v>
      </c>
      <c r="CN186" s="413">
        <f t="shared" si="703"/>
        <v>375000</v>
      </c>
      <c r="CO186" s="369">
        <f t="shared" si="703"/>
        <v>0</v>
      </c>
      <c r="CP186" s="369">
        <f t="shared" si="703"/>
        <v>0</v>
      </c>
      <c r="CQ186" s="369">
        <f t="shared" si="703"/>
        <v>0</v>
      </c>
      <c r="CR186" s="369">
        <f t="shared" si="704"/>
        <v>375000</v>
      </c>
      <c r="CS186" s="369">
        <f t="shared" si="705"/>
        <v>7875000</v>
      </c>
      <c r="CT186" s="173" t="s">
        <v>1187</v>
      </c>
      <c r="CU186" s="173" t="s">
        <v>2229</v>
      </c>
      <c r="CV186" s="450" t="s">
        <v>1282</v>
      </c>
      <c r="CW186" s="173" t="s">
        <v>2249</v>
      </c>
    </row>
    <row r="187" spans="1:101" ht="34.35" customHeight="1">
      <c r="A187" s="155">
        <f>SUBTOTAL(3,$C$11:C187)</f>
        <v>155</v>
      </c>
      <c r="B187" s="254" t="s">
        <v>908</v>
      </c>
      <c r="C187" s="255" t="s">
        <v>909</v>
      </c>
      <c r="D187" s="156" t="s">
        <v>101</v>
      </c>
      <c r="E187" s="157" t="str">
        <f t="shared" si="700"/>
        <v>B3</v>
      </c>
      <c r="F187" s="158">
        <v>42184</v>
      </c>
      <c r="G187" s="159">
        <v>4090000</v>
      </c>
      <c r="H187" s="159"/>
      <c r="I187" s="160">
        <f t="shared" si="661"/>
        <v>3410000</v>
      </c>
      <c r="J187" s="160">
        <f t="shared" si="526"/>
        <v>375000</v>
      </c>
      <c r="K187" s="161">
        <f t="shared" si="662"/>
        <v>3785000</v>
      </c>
      <c r="L187" s="161">
        <f t="shared" si="663"/>
        <v>7875000</v>
      </c>
      <c r="M187" s="162">
        <f t="shared" si="664"/>
        <v>1</v>
      </c>
      <c r="N187" s="163">
        <f t="shared" si="574"/>
        <v>3640000</v>
      </c>
      <c r="O187" s="163">
        <v>0</v>
      </c>
      <c r="P187" s="406">
        <v>0.5</v>
      </c>
      <c r="Q187" s="406">
        <v>12</v>
      </c>
      <c r="R187" s="406">
        <v>0</v>
      </c>
      <c r="S187" s="406">
        <v>0</v>
      </c>
      <c r="T187" s="406"/>
      <c r="U187" s="406"/>
      <c r="V187" s="406"/>
      <c r="W187" s="406"/>
      <c r="X187" s="389"/>
      <c r="Y187" s="406"/>
      <c r="Z187" s="406"/>
      <c r="AA187" s="406"/>
      <c r="AB187" s="406"/>
      <c r="AC187" s="406"/>
      <c r="AD187" s="406">
        <v>0</v>
      </c>
      <c r="AE187" s="164">
        <f t="shared" si="665"/>
        <v>0</v>
      </c>
      <c r="AF187" s="166">
        <f t="shared" si="666"/>
        <v>151442</v>
      </c>
      <c r="AG187" s="166">
        <f t="shared" si="667"/>
        <v>0</v>
      </c>
      <c r="AH187" s="166">
        <f t="shared" si="668"/>
        <v>0</v>
      </c>
      <c r="AI187" s="166">
        <f t="shared" si="669"/>
        <v>0</v>
      </c>
      <c r="AJ187" s="166">
        <f t="shared" si="670"/>
        <v>0</v>
      </c>
      <c r="AK187" s="166">
        <f t="shared" si="671"/>
        <v>0</v>
      </c>
      <c r="AL187" s="166">
        <f t="shared" si="672"/>
        <v>0</v>
      </c>
      <c r="AM187" s="166">
        <f t="shared" si="673"/>
        <v>0</v>
      </c>
      <c r="AN187" s="166">
        <f t="shared" si="674"/>
        <v>0</v>
      </c>
      <c r="AO187" s="167">
        <f t="shared" si="675"/>
        <v>0</v>
      </c>
      <c r="AP187" s="166">
        <v>0</v>
      </c>
      <c r="AQ187" s="166">
        <f t="shared" si="676"/>
        <v>151442</v>
      </c>
      <c r="AR187" s="166">
        <v>1178000</v>
      </c>
      <c r="AS187" s="167"/>
      <c r="AT187" s="166"/>
      <c r="AU187" s="166"/>
      <c r="AV187" s="166">
        <f t="shared" si="677"/>
        <v>1329442</v>
      </c>
      <c r="AW187" s="166">
        <f t="shared" si="678"/>
        <v>327200</v>
      </c>
      <c r="AX187" s="166">
        <f t="shared" si="679"/>
        <v>61350</v>
      </c>
      <c r="AY187" s="166">
        <f t="shared" si="680"/>
        <v>40900</v>
      </c>
      <c r="AZ187" s="166">
        <f t="shared" si="681"/>
        <v>429450</v>
      </c>
      <c r="BA187" s="166">
        <f t="shared" si="682"/>
        <v>20450</v>
      </c>
      <c r="BB187" s="166">
        <f t="shared" si="683"/>
        <v>110000</v>
      </c>
      <c r="BC187" s="166"/>
      <c r="BD187" s="166">
        <v>0</v>
      </c>
      <c r="BE187" s="166">
        <f t="shared" si="684"/>
        <v>559900</v>
      </c>
      <c r="BF187" s="166">
        <f t="shared" si="685"/>
        <v>769542</v>
      </c>
      <c r="BG187" s="166">
        <f t="shared" si="686"/>
        <v>0</v>
      </c>
      <c r="BH187" s="166">
        <v>1</v>
      </c>
      <c r="BI187" s="369" t="s">
        <v>40</v>
      </c>
      <c r="BJ187" s="166">
        <f t="shared" si="597"/>
        <v>0</v>
      </c>
      <c r="BK187" s="166">
        <f t="shared" si="687"/>
        <v>1</v>
      </c>
      <c r="BL187" s="166">
        <v>0</v>
      </c>
      <c r="BM187" s="166">
        <f t="shared" si="688"/>
        <v>0</v>
      </c>
      <c r="BN187" s="166" t="str">
        <f t="shared" si="689"/>
        <v>Trừ tiền</v>
      </c>
      <c r="BO187" s="410"/>
      <c r="BP187" s="166"/>
      <c r="BQ187" s="144"/>
      <c r="BR187" s="144"/>
      <c r="BS187" s="161">
        <f t="shared" si="690"/>
        <v>151442</v>
      </c>
      <c r="BT187" s="159">
        <v>1</v>
      </c>
      <c r="BU187" s="166">
        <f t="shared" si="691"/>
        <v>4400000</v>
      </c>
      <c r="BV187" s="166">
        <v>11000000</v>
      </c>
      <c r="BW187" s="166">
        <f t="shared" si="692"/>
        <v>15400000</v>
      </c>
      <c r="BX187" s="166">
        <f t="shared" si="693"/>
        <v>-15678008</v>
      </c>
      <c r="BY187" s="166"/>
      <c r="BZ187" s="166"/>
      <c r="CA187" s="171"/>
      <c r="CB187" s="166"/>
      <c r="CC187" s="166"/>
      <c r="CD187" s="166"/>
      <c r="CE187" s="413">
        <v>7500000</v>
      </c>
      <c r="CF187" s="413">
        <f t="shared" si="706"/>
        <v>375000</v>
      </c>
      <c r="CG187" s="413">
        <v>0</v>
      </c>
      <c r="CH187" s="413">
        <v>0</v>
      </c>
      <c r="CI187" s="413"/>
      <c r="CJ187" s="369">
        <f t="shared" si="701"/>
        <v>375000</v>
      </c>
      <c r="CK187" s="369">
        <f t="shared" si="702"/>
        <v>7875000</v>
      </c>
      <c r="CL187" s="416"/>
      <c r="CM187" s="413">
        <f t="shared" si="703"/>
        <v>7500000</v>
      </c>
      <c r="CN187" s="413">
        <f t="shared" si="703"/>
        <v>375000</v>
      </c>
      <c r="CO187" s="369">
        <f t="shared" si="703"/>
        <v>0</v>
      </c>
      <c r="CP187" s="369">
        <f t="shared" si="703"/>
        <v>0</v>
      </c>
      <c r="CQ187" s="369">
        <f t="shared" si="703"/>
        <v>0</v>
      </c>
      <c r="CR187" s="369">
        <f t="shared" si="704"/>
        <v>375000</v>
      </c>
      <c r="CS187" s="369">
        <f t="shared" si="705"/>
        <v>7875000</v>
      </c>
      <c r="CT187" s="173" t="s">
        <v>1187</v>
      </c>
      <c r="CU187" s="173" t="s">
        <v>2229</v>
      </c>
      <c r="CV187" s="450" t="s">
        <v>1283</v>
      </c>
      <c r="CW187" s="173" t="s">
        <v>2249</v>
      </c>
    </row>
    <row r="188" spans="1:101" ht="34.35" customHeight="1">
      <c r="A188" s="155">
        <f>SUBTOTAL(3,$C$11:C188)</f>
        <v>156</v>
      </c>
      <c r="B188" s="254" t="s">
        <v>910</v>
      </c>
      <c r="C188" s="255" t="s">
        <v>911</v>
      </c>
      <c r="D188" s="156" t="s">
        <v>101</v>
      </c>
      <c r="E188" s="157" t="str">
        <f t="shared" si="700"/>
        <v>B3</v>
      </c>
      <c r="F188" s="158">
        <v>42263</v>
      </c>
      <c r="G188" s="159">
        <v>4090000</v>
      </c>
      <c r="H188" s="159"/>
      <c r="I188" s="160">
        <f t="shared" si="661"/>
        <v>3410000</v>
      </c>
      <c r="J188" s="160">
        <f t="shared" si="526"/>
        <v>375000</v>
      </c>
      <c r="K188" s="161">
        <f t="shared" si="662"/>
        <v>3785000</v>
      </c>
      <c r="L188" s="161">
        <f t="shared" si="663"/>
        <v>7875000</v>
      </c>
      <c r="M188" s="162">
        <f t="shared" si="664"/>
        <v>1</v>
      </c>
      <c r="N188" s="163">
        <f t="shared" si="574"/>
        <v>3640000</v>
      </c>
      <c r="O188" s="163">
        <v>0</v>
      </c>
      <c r="P188" s="406">
        <v>2</v>
      </c>
      <c r="Q188" s="406">
        <v>10</v>
      </c>
      <c r="R188" s="406">
        <v>0</v>
      </c>
      <c r="S188" s="406">
        <v>0</v>
      </c>
      <c r="T188" s="406"/>
      <c r="U188" s="406"/>
      <c r="V188" s="406"/>
      <c r="W188" s="406"/>
      <c r="X188" s="389"/>
      <c r="Y188" s="406"/>
      <c r="Z188" s="406"/>
      <c r="AA188" s="406"/>
      <c r="AB188" s="406"/>
      <c r="AC188" s="406"/>
      <c r="AD188" s="406">
        <v>0</v>
      </c>
      <c r="AE188" s="164">
        <f t="shared" si="665"/>
        <v>0</v>
      </c>
      <c r="AF188" s="166">
        <f t="shared" si="666"/>
        <v>605769</v>
      </c>
      <c r="AG188" s="166">
        <f t="shared" si="667"/>
        <v>0</v>
      </c>
      <c r="AH188" s="166">
        <f t="shared" si="668"/>
        <v>0</v>
      </c>
      <c r="AI188" s="166">
        <f t="shared" si="669"/>
        <v>0</v>
      </c>
      <c r="AJ188" s="166">
        <f t="shared" si="670"/>
        <v>0</v>
      </c>
      <c r="AK188" s="166">
        <f t="shared" si="671"/>
        <v>0</v>
      </c>
      <c r="AL188" s="166">
        <f t="shared" si="672"/>
        <v>0</v>
      </c>
      <c r="AM188" s="166">
        <f t="shared" si="673"/>
        <v>0</v>
      </c>
      <c r="AN188" s="166">
        <f t="shared" si="674"/>
        <v>0</v>
      </c>
      <c r="AO188" s="167">
        <f t="shared" si="675"/>
        <v>0</v>
      </c>
      <c r="AP188" s="166">
        <v>0</v>
      </c>
      <c r="AQ188" s="166">
        <f t="shared" si="676"/>
        <v>605769</v>
      </c>
      <c r="AR188" s="166">
        <v>1130000</v>
      </c>
      <c r="AS188" s="167"/>
      <c r="AT188" s="166"/>
      <c r="AU188" s="166"/>
      <c r="AV188" s="166">
        <f t="shared" si="677"/>
        <v>1735769</v>
      </c>
      <c r="AW188" s="166">
        <f t="shared" si="678"/>
        <v>327200</v>
      </c>
      <c r="AX188" s="166">
        <f t="shared" si="679"/>
        <v>61350</v>
      </c>
      <c r="AY188" s="166">
        <f t="shared" si="680"/>
        <v>40900</v>
      </c>
      <c r="AZ188" s="166">
        <f t="shared" si="681"/>
        <v>429450</v>
      </c>
      <c r="BA188" s="166">
        <f t="shared" si="682"/>
        <v>20450</v>
      </c>
      <c r="BB188" s="166">
        <f t="shared" si="683"/>
        <v>110000</v>
      </c>
      <c r="BC188" s="166"/>
      <c r="BD188" s="166">
        <v>0</v>
      </c>
      <c r="BE188" s="166">
        <f t="shared" si="684"/>
        <v>559900</v>
      </c>
      <c r="BF188" s="166">
        <f t="shared" si="685"/>
        <v>1175869</v>
      </c>
      <c r="BG188" s="166">
        <f t="shared" si="686"/>
        <v>0</v>
      </c>
      <c r="BH188" s="166">
        <v>1</v>
      </c>
      <c r="BI188" s="369" t="s">
        <v>40</v>
      </c>
      <c r="BJ188" s="166">
        <f t="shared" si="597"/>
        <v>0</v>
      </c>
      <c r="BK188" s="166">
        <f t="shared" si="687"/>
        <v>1</v>
      </c>
      <c r="BL188" s="166">
        <v>0</v>
      </c>
      <c r="BM188" s="166">
        <f t="shared" si="688"/>
        <v>0</v>
      </c>
      <c r="BN188" s="166" t="str">
        <f t="shared" si="689"/>
        <v>Trừ tiền</v>
      </c>
      <c r="BO188" s="410"/>
      <c r="BP188" s="166"/>
      <c r="BQ188" s="144"/>
      <c r="BR188" s="144"/>
      <c r="BS188" s="161">
        <f t="shared" si="690"/>
        <v>605769</v>
      </c>
      <c r="BT188" s="159">
        <v>2</v>
      </c>
      <c r="BU188" s="166">
        <f t="shared" si="691"/>
        <v>8800000</v>
      </c>
      <c r="BV188" s="166">
        <v>11000000</v>
      </c>
      <c r="BW188" s="166">
        <f t="shared" si="692"/>
        <v>19800000</v>
      </c>
      <c r="BX188" s="166">
        <f t="shared" si="693"/>
        <v>-19623681</v>
      </c>
      <c r="BY188" s="166"/>
      <c r="BZ188" s="166"/>
      <c r="CA188" s="171"/>
      <c r="CB188" s="166"/>
      <c r="CC188" s="166"/>
      <c r="CD188" s="166"/>
      <c r="CE188" s="413">
        <v>7500000</v>
      </c>
      <c r="CF188" s="413">
        <f t="shared" si="706"/>
        <v>375000</v>
      </c>
      <c r="CG188" s="413">
        <v>0</v>
      </c>
      <c r="CH188" s="413">
        <v>0</v>
      </c>
      <c r="CI188" s="413"/>
      <c r="CJ188" s="369">
        <f t="shared" si="701"/>
        <v>375000</v>
      </c>
      <c r="CK188" s="369">
        <f t="shared" si="702"/>
        <v>7875000</v>
      </c>
      <c r="CL188" s="416"/>
      <c r="CM188" s="413">
        <f t="shared" si="703"/>
        <v>7500000</v>
      </c>
      <c r="CN188" s="413">
        <f t="shared" si="703"/>
        <v>375000</v>
      </c>
      <c r="CO188" s="369">
        <f t="shared" si="703"/>
        <v>0</v>
      </c>
      <c r="CP188" s="369">
        <f t="shared" si="703"/>
        <v>0</v>
      </c>
      <c r="CQ188" s="369">
        <f t="shared" si="703"/>
        <v>0</v>
      </c>
      <c r="CR188" s="369">
        <f t="shared" si="704"/>
        <v>375000</v>
      </c>
      <c r="CS188" s="369">
        <f t="shared" si="705"/>
        <v>7875000</v>
      </c>
      <c r="CT188" s="173" t="s">
        <v>1187</v>
      </c>
      <c r="CU188" s="173" t="s">
        <v>2229</v>
      </c>
      <c r="CV188" s="450" t="s">
        <v>1284</v>
      </c>
      <c r="CW188" s="173" t="s">
        <v>2249</v>
      </c>
    </row>
    <row r="189" spans="1:101" ht="34.35" customHeight="1">
      <c r="A189" s="155">
        <f>SUBTOTAL(3,$C$11:C189)</f>
        <v>157</v>
      </c>
      <c r="B189" s="254" t="s">
        <v>912</v>
      </c>
      <c r="C189" s="255" t="s">
        <v>913</v>
      </c>
      <c r="D189" s="156" t="s">
        <v>101</v>
      </c>
      <c r="E189" s="157" t="str">
        <f t="shared" si="700"/>
        <v>B3</v>
      </c>
      <c r="F189" s="158">
        <v>42110</v>
      </c>
      <c r="G189" s="159">
        <v>4300000</v>
      </c>
      <c r="H189" s="159"/>
      <c r="I189" s="160">
        <f t="shared" si="661"/>
        <v>4200000</v>
      </c>
      <c r="J189" s="160">
        <f t="shared" si="526"/>
        <v>850000</v>
      </c>
      <c r="K189" s="161">
        <f t="shared" si="662"/>
        <v>5050000</v>
      </c>
      <c r="L189" s="161">
        <f t="shared" si="663"/>
        <v>9350000</v>
      </c>
      <c r="M189" s="162">
        <f t="shared" si="664"/>
        <v>1</v>
      </c>
      <c r="N189" s="163">
        <f t="shared" si="574"/>
        <v>3640000</v>
      </c>
      <c r="O189" s="163">
        <v>0</v>
      </c>
      <c r="P189" s="406">
        <v>0</v>
      </c>
      <c r="Q189" s="406">
        <v>15</v>
      </c>
      <c r="R189" s="406">
        <v>0</v>
      </c>
      <c r="S189" s="406">
        <v>0</v>
      </c>
      <c r="T189" s="406"/>
      <c r="U189" s="406"/>
      <c r="V189" s="406"/>
      <c r="W189" s="406"/>
      <c r="X189" s="389"/>
      <c r="Y189" s="406"/>
      <c r="Z189" s="406"/>
      <c r="AA189" s="406"/>
      <c r="AB189" s="406"/>
      <c r="AC189" s="406"/>
      <c r="AD189" s="406">
        <v>0</v>
      </c>
      <c r="AE189" s="164">
        <f t="shared" si="665"/>
        <v>0</v>
      </c>
      <c r="AF189" s="166">
        <f t="shared" si="666"/>
        <v>0</v>
      </c>
      <c r="AG189" s="166">
        <f t="shared" si="667"/>
        <v>0</v>
      </c>
      <c r="AH189" s="166">
        <f t="shared" si="668"/>
        <v>0</v>
      </c>
      <c r="AI189" s="166">
        <f t="shared" si="669"/>
        <v>0</v>
      </c>
      <c r="AJ189" s="166">
        <f t="shared" si="670"/>
        <v>0</v>
      </c>
      <c r="AK189" s="166">
        <f t="shared" si="671"/>
        <v>0</v>
      </c>
      <c r="AL189" s="166">
        <f t="shared" si="672"/>
        <v>0</v>
      </c>
      <c r="AM189" s="166">
        <f t="shared" si="673"/>
        <v>0</v>
      </c>
      <c r="AN189" s="166">
        <f t="shared" si="674"/>
        <v>0</v>
      </c>
      <c r="AO189" s="167">
        <f t="shared" si="675"/>
        <v>0</v>
      </c>
      <c r="AP189" s="166">
        <v>0</v>
      </c>
      <c r="AQ189" s="166">
        <f t="shared" si="676"/>
        <v>0</v>
      </c>
      <c r="AR189" s="166">
        <v>1191000</v>
      </c>
      <c r="AS189" s="167"/>
      <c r="AT189" s="166"/>
      <c r="AU189" s="166"/>
      <c r="AV189" s="166">
        <f t="shared" si="677"/>
        <v>1191000</v>
      </c>
      <c r="AW189" s="166">
        <f t="shared" si="678"/>
        <v>344000</v>
      </c>
      <c r="AX189" s="166">
        <f t="shared" si="679"/>
        <v>64500</v>
      </c>
      <c r="AY189" s="166">
        <f t="shared" si="680"/>
        <v>43000</v>
      </c>
      <c r="AZ189" s="166">
        <f t="shared" si="681"/>
        <v>451500</v>
      </c>
      <c r="BA189" s="166">
        <f t="shared" si="682"/>
        <v>21500</v>
      </c>
      <c r="BB189" s="166">
        <f t="shared" si="683"/>
        <v>110000</v>
      </c>
      <c r="BC189" s="166"/>
      <c r="BD189" s="166">
        <v>0</v>
      </c>
      <c r="BE189" s="166">
        <f t="shared" si="684"/>
        <v>583000</v>
      </c>
      <c r="BF189" s="166">
        <f t="shared" si="685"/>
        <v>608000</v>
      </c>
      <c r="BG189" s="166">
        <f t="shared" si="686"/>
        <v>0</v>
      </c>
      <c r="BH189" s="166">
        <v>1</v>
      </c>
      <c r="BI189" s="369" t="s">
        <v>40</v>
      </c>
      <c r="BJ189" s="166">
        <f t="shared" si="597"/>
        <v>0</v>
      </c>
      <c r="BK189" s="166">
        <f t="shared" si="687"/>
        <v>1</v>
      </c>
      <c r="BL189" s="166">
        <v>0</v>
      </c>
      <c r="BM189" s="166">
        <f t="shared" si="688"/>
        <v>0</v>
      </c>
      <c r="BN189" s="166" t="str">
        <f t="shared" si="689"/>
        <v>Trừ tiền</v>
      </c>
      <c r="BO189" s="410"/>
      <c r="BP189" s="166"/>
      <c r="BQ189" s="144"/>
      <c r="BR189" s="144"/>
      <c r="BS189" s="161">
        <f t="shared" si="690"/>
        <v>0</v>
      </c>
      <c r="BT189" s="159">
        <v>0</v>
      </c>
      <c r="BU189" s="166">
        <f t="shared" si="691"/>
        <v>0</v>
      </c>
      <c r="BV189" s="166">
        <v>11000000</v>
      </c>
      <c r="BW189" s="166">
        <f t="shared" si="692"/>
        <v>11000000</v>
      </c>
      <c r="BX189" s="166">
        <f t="shared" si="693"/>
        <v>-11451500</v>
      </c>
      <c r="BY189" s="166"/>
      <c r="BZ189" s="166"/>
      <c r="CA189" s="171"/>
      <c r="CB189" s="166"/>
      <c r="CC189" s="166"/>
      <c r="CD189" s="166"/>
      <c r="CE189" s="413">
        <v>8500000</v>
      </c>
      <c r="CF189" s="413">
        <f t="shared" ref="CF189:CF190" si="707">CE189*10%</f>
        <v>850000</v>
      </c>
      <c r="CG189" s="413">
        <v>0</v>
      </c>
      <c r="CH189" s="413">
        <v>0</v>
      </c>
      <c r="CI189" s="413"/>
      <c r="CJ189" s="369">
        <f t="shared" si="701"/>
        <v>850000</v>
      </c>
      <c r="CK189" s="369">
        <f t="shared" si="702"/>
        <v>9350000</v>
      </c>
      <c r="CL189" s="416"/>
      <c r="CM189" s="413">
        <f t="shared" si="703"/>
        <v>8500000</v>
      </c>
      <c r="CN189" s="413">
        <f t="shared" si="703"/>
        <v>850000</v>
      </c>
      <c r="CO189" s="369">
        <f t="shared" si="703"/>
        <v>0</v>
      </c>
      <c r="CP189" s="369">
        <f t="shared" si="703"/>
        <v>0</v>
      </c>
      <c r="CQ189" s="369">
        <f t="shared" si="703"/>
        <v>0</v>
      </c>
      <c r="CR189" s="369">
        <f t="shared" si="704"/>
        <v>850000</v>
      </c>
      <c r="CS189" s="369">
        <f t="shared" si="705"/>
        <v>9350000</v>
      </c>
      <c r="CT189" s="173" t="s">
        <v>1187</v>
      </c>
      <c r="CU189" s="173" t="s">
        <v>2229</v>
      </c>
      <c r="CV189" s="450" t="s">
        <v>1285</v>
      </c>
      <c r="CW189" s="173" t="s">
        <v>2249</v>
      </c>
    </row>
    <row r="190" spans="1:101" ht="34.35" customHeight="1">
      <c r="A190" s="155">
        <f>SUBTOTAL(3,$C$11:C190)</f>
        <v>158</v>
      </c>
      <c r="B190" s="254" t="s">
        <v>916</v>
      </c>
      <c r="C190" s="255" t="s">
        <v>917</v>
      </c>
      <c r="D190" s="156" t="s">
        <v>101</v>
      </c>
      <c r="E190" s="157" t="str">
        <f t="shared" si="700"/>
        <v>B3</v>
      </c>
      <c r="F190" s="158">
        <v>42110</v>
      </c>
      <c r="G190" s="159">
        <v>4090000</v>
      </c>
      <c r="H190" s="159"/>
      <c r="I190" s="160">
        <f t="shared" si="661"/>
        <v>3410000</v>
      </c>
      <c r="J190" s="160">
        <f t="shared" si="526"/>
        <v>750000</v>
      </c>
      <c r="K190" s="161">
        <f t="shared" si="662"/>
        <v>4160000</v>
      </c>
      <c r="L190" s="161">
        <f t="shared" si="663"/>
        <v>8250000</v>
      </c>
      <c r="M190" s="162">
        <f t="shared" si="664"/>
        <v>1</v>
      </c>
      <c r="N190" s="163">
        <f t="shared" si="574"/>
        <v>3640000</v>
      </c>
      <c r="O190" s="163">
        <v>0</v>
      </c>
      <c r="P190" s="406">
        <v>2</v>
      </c>
      <c r="Q190" s="406">
        <v>11</v>
      </c>
      <c r="R190" s="406">
        <v>0</v>
      </c>
      <c r="S190" s="406">
        <v>0</v>
      </c>
      <c r="T190" s="406"/>
      <c r="U190" s="406"/>
      <c r="V190" s="406"/>
      <c r="W190" s="406"/>
      <c r="X190" s="389"/>
      <c r="Y190" s="406"/>
      <c r="Z190" s="406"/>
      <c r="AA190" s="406"/>
      <c r="AB190" s="406"/>
      <c r="AC190" s="406"/>
      <c r="AD190" s="406">
        <v>0</v>
      </c>
      <c r="AE190" s="164">
        <f t="shared" si="665"/>
        <v>0</v>
      </c>
      <c r="AF190" s="166">
        <f t="shared" si="666"/>
        <v>634615</v>
      </c>
      <c r="AG190" s="166">
        <f t="shared" si="667"/>
        <v>0</v>
      </c>
      <c r="AH190" s="166">
        <f t="shared" si="668"/>
        <v>0</v>
      </c>
      <c r="AI190" s="166">
        <f t="shared" si="669"/>
        <v>0</v>
      </c>
      <c r="AJ190" s="166">
        <f t="shared" si="670"/>
        <v>0</v>
      </c>
      <c r="AK190" s="166">
        <f t="shared" si="671"/>
        <v>0</v>
      </c>
      <c r="AL190" s="166">
        <f t="shared" si="672"/>
        <v>0</v>
      </c>
      <c r="AM190" s="166">
        <f t="shared" si="673"/>
        <v>0</v>
      </c>
      <c r="AN190" s="166">
        <f t="shared" si="674"/>
        <v>0</v>
      </c>
      <c r="AO190" s="167">
        <f t="shared" si="675"/>
        <v>0</v>
      </c>
      <c r="AP190" s="166">
        <v>0</v>
      </c>
      <c r="AQ190" s="166">
        <f t="shared" si="676"/>
        <v>634615</v>
      </c>
      <c r="AR190" s="166">
        <v>905000</v>
      </c>
      <c r="AS190" s="167"/>
      <c r="AT190" s="166"/>
      <c r="AU190" s="166"/>
      <c r="AV190" s="166">
        <f t="shared" si="677"/>
        <v>1539615</v>
      </c>
      <c r="AW190" s="166">
        <f t="shared" si="678"/>
        <v>327200</v>
      </c>
      <c r="AX190" s="166">
        <f t="shared" si="679"/>
        <v>61350</v>
      </c>
      <c r="AY190" s="166">
        <f t="shared" si="680"/>
        <v>40900</v>
      </c>
      <c r="AZ190" s="166">
        <f t="shared" si="681"/>
        <v>429450</v>
      </c>
      <c r="BA190" s="166">
        <f t="shared" si="682"/>
        <v>20450</v>
      </c>
      <c r="BB190" s="166">
        <f t="shared" si="683"/>
        <v>110000</v>
      </c>
      <c r="BC190" s="166"/>
      <c r="BD190" s="166">
        <v>0</v>
      </c>
      <c r="BE190" s="166">
        <f t="shared" si="684"/>
        <v>559900</v>
      </c>
      <c r="BF190" s="166">
        <f t="shared" si="685"/>
        <v>979715</v>
      </c>
      <c r="BG190" s="166">
        <f t="shared" si="686"/>
        <v>0</v>
      </c>
      <c r="BH190" s="166">
        <v>1</v>
      </c>
      <c r="BI190" s="369" t="s">
        <v>40</v>
      </c>
      <c r="BJ190" s="166">
        <f t="shared" si="597"/>
        <v>0</v>
      </c>
      <c r="BK190" s="166">
        <f t="shared" si="687"/>
        <v>1</v>
      </c>
      <c r="BL190" s="166">
        <v>0</v>
      </c>
      <c r="BM190" s="166">
        <f t="shared" si="688"/>
        <v>0</v>
      </c>
      <c r="BN190" s="166" t="str">
        <f t="shared" si="689"/>
        <v>Trừ tiền</v>
      </c>
      <c r="BO190" s="410"/>
      <c r="BP190" s="166"/>
      <c r="BQ190" s="144"/>
      <c r="BR190" s="144"/>
      <c r="BS190" s="161">
        <f t="shared" si="690"/>
        <v>634615</v>
      </c>
      <c r="BT190" s="159">
        <v>1</v>
      </c>
      <c r="BU190" s="166">
        <f t="shared" si="691"/>
        <v>4400000</v>
      </c>
      <c r="BV190" s="166">
        <v>11000000</v>
      </c>
      <c r="BW190" s="166">
        <f t="shared" si="692"/>
        <v>15400000</v>
      </c>
      <c r="BX190" s="166">
        <f t="shared" si="693"/>
        <v>-15194835</v>
      </c>
      <c r="BY190" s="166"/>
      <c r="BZ190" s="166"/>
      <c r="CA190" s="171"/>
      <c r="CB190" s="166"/>
      <c r="CC190" s="166"/>
      <c r="CD190" s="166"/>
      <c r="CE190" s="413">
        <v>7500000</v>
      </c>
      <c r="CF190" s="413">
        <f t="shared" si="707"/>
        <v>750000</v>
      </c>
      <c r="CG190" s="413">
        <v>0</v>
      </c>
      <c r="CH190" s="413">
        <v>0</v>
      </c>
      <c r="CI190" s="413"/>
      <c r="CJ190" s="369">
        <f t="shared" si="701"/>
        <v>750000</v>
      </c>
      <c r="CK190" s="369">
        <f t="shared" si="702"/>
        <v>8250000</v>
      </c>
      <c r="CL190" s="416"/>
      <c r="CM190" s="413">
        <f t="shared" si="703"/>
        <v>7500000</v>
      </c>
      <c r="CN190" s="413">
        <f t="shared" si="703"/>
        <v>750000</v>
      </c>
      <c r="CO190" s="369">
        <f t="shared" si="703"/>
        <v>0</v>
      </c>
      <c r="CP190" s="369">
        <f t="shared" si="703"/>
        <v>0</v>
      </c>
      <c r="CQ190" s="369">
        <f t="shared" si="703"/>
        <v>0</v>
      </c>
      <c r="CR190" s="369">
        <f t="shared" si="704"/>
        <v>750000</v>
      </c>
      <c r="CS190" s="369">
        <f t="shared" si="705"/>
        <v>8250000</v>
      </c>
      <c r="CT190" s="173" t="s">
        <v>1187</v>
      </c>
      <c r="CU190" s="173" t="s">
        <v>2229</v>
      </c>
      <c r="CV190" s="450" t="s">
        <v>1286</v>
      </c>
      <c r="CW190" s="173" t="s">
        <v>2249</v>
      </c>
    </row>
    <row r="191" spans="1:101" ht="34.35" customHeight="1">
      <c r="A191" s="155">
        <f>SUBTOTAL(3,$C$11:C191)</f>
        <v>159</v>
      </c>
      <c r="B191" s="254" t="s">
        <v>918</v>
      </c>
      <c r="C191" s="255" t="s">
        <v>919</v>
      </c>
      <c r="D191" s="156" t="s">
        <v>101</v>
      </c>
      <c r="E191" s="157" t="str">
        <f t="shared" si="700"/>
        <v>B3</v>
      </c>
      <c r="F191" s="158">
        <v>42208</v>
      </c>
      <c r="G191" s="159">
        <v>4300000</v>
      </c>
      <c r="H191" s="159"/>
      <c r="I191" s="160">
        <f t="shared" si="661"/>
        <v>4200000</v>
      </c>
      <c r="J191" s="160">
        <f t="shared" si="526"/>
        <v>425000</v>
      </c>
      <c r="K191" s="161">
        <f t="shared" si="662"/>
        <v>4625000</v>
      </c>
      <c r="L191" s="161">
        <f t="shared" si="663"/>
        <v>8925000</v>
      </c>
      <c r="M191" s="162">
        <f t="shared" si="664"/>
        <v>1</v>
      </c>
      <c r="N191" s="163">
        <f t="shared" si="574"/>
        <v>3640000</v>
      </c>
      <c r="O191" s="163">
        <v>0</v>
      </c>
      <c r="P191" s="406">
        <v>3</v>
      </c>
      <c r="Q191" s="406">
        <v>11</v>
      </c>
      <c r="R191" s="406">
        <v>0</v>
      </c>
      <c r="S191" s="406">
        <v>0</v>
      </c>
      <c r="T191" s="406"/>
      <c r="U191" s="406"/>
      <c r="V191" s="406"/>
      <c r="W191" s="406"/>
      <c r="X191" s="389"/>
      <c r="Y191" s="406"/>
      <c r="Z191" s="406"/>
      <c r="AA191" s="406"/>
      <c r="AB191" s="406"/>
      <c r="AC191" s="406"/>
      <c r="AD191" s="406">
        <v>0</v>
      </c>
      <c r="AE191" s="164">
        <f t="shared" si="665"/>
        <v>0</v>
      </c>
      <c r="AF191" s="166">
        <f t="shared" si="666"/>
        <v>1029808</v>
      </c>
      <c r="AG191" s="166">
        <f t="shared" si="667"/>
        <v>0</v>
      </c>
      <c r="AH191" s="166">
        <f t="shared" si="668"/>
        <v>0</v>
      </c>
      <c r="AI191" s="166">
        <f t="shared" si="669"/>
        <v>0</v>
      </c>
      <c r="AJ191" s="166">
        <f t="shared" si="670"/>
        <v>0</v>
      </c>
      <c r="AK191" s="166">
        <f t="shared" si="671"/>
        <v>0</v>
      </c>
      <c r="AL191" s="166">
        <f t="shared" si="672"/>
        <v>0</v>
      </c>
      <c r="AM191" s="166">
        <f t="shared" si="673"/>
        <v>0</v>
      </c>
      <c r="AN191" s="166">
        <f t="shared" si="674"/>
        <v>0</v>
      </c>
      <c r="AO191" s="167">
        <f t="shared" si="675"/>
        <v>0</v>
      </c>
      <c r="AP191" s="166">
        <v>0</v>
      </c>
      <c r="AQ191" s="166">
        <f t="shared" si="676"/>
        <v>1029808</v>
      </c>
      <c r="AR191" s="166">
        <v>1066000</v>
      </c>
      <c r="AS191" s="167"/>
      <c r="AT191" s="166"/>
      <c r="AU191" s="166"/>
      <c r="AV191" s="166">
        <f t="shared" si="677"/>
        <v>2095808</v>
      </c>
      <c r="AW191" s="166">
        <f t="shared" si="678"/>
        <v>344000</v>
      </c>
      <c r="AX191" s="166">
        <f t="shared" si="679"/>
        <v>64500</v>
      </c>
      <c r="AY191" s="166">
        <f t="shared" si="680"/>
        <v>43000</v>
      </c>
      <c r="AZ191" s="166">
        <f t="shared" si="681"/>
        <v>451500</v>
      </c>
      <c r="BA191" s="166">
        <f t="shared" si="682"/>
        <v>21500</v>
      </c>
      <c r="BB191" s="166">
        <f t="shared" si="683"/>
        <v>110000</v>
      </c>
      <c r="BC191" s="166"/>
      <c r="BD191" s="166">
        <v>0</v>
      </c>
      <c r="BE191" s="166">
        <f t="shared" si="684"/>
        <v>583000</v>
      </c>
      <c r="BF191" s="166">
        <f t="shared" si="685"/>
        <v>1512808</v>
      </c>
      <c r="BG191" s="166">
        <f t="shared" si="686"/>
        <v>0</v>
      </c>
      <c r="BH191" s="166">
        <v>1</v>
      </c>
      <c r="BI191" s="369" t="s">
        <v>40</v>
      </c>
      <c r="BJ191" s="166">
        <f t="shared" si="597"/>
        <v>0</v>
      </c>
      <c r="BK191" s="166">
        <f t="shared" si="687"/>
        <v>1</v>
      </c>
      <c r="BL191" s="166">
        <v>0</v>
      </c>
      <c r="BM191" s="166">
        <f t="shared" si="688"/>
        <v>0</v>
      </c>
      <c r="BN191" s="166" t="str">
        <f t="shared" si="689"/>
        <v>Trừ tiền</v>
      </c>
      <c r="BO191" s="410"/>
      <c r="BP191" s="166"/>
      <c r="BQ191" s="144"/>
      <c r="BR191" s="144"/>
      <c r="BS191" s="161">
        <f t="shared" si="690"/>
        <v>1029808</v>
      </c>
      <c r="BT191" s="159">
        <v>0</v>
      </c>
      <c r="BU191" s="166">
        <f t="shared" si="691"/>
        <v>0</v>
      </c>
      <c r="BV191" s="166">
        <v>11000000</v>
      </c>
      <c r="BW191" s="166">
        <f t="shared" si="692"/>
        <v>11000000</v>
      </c>
      <c r="BX191" s="166">
        <f t="shared" si="693"/>
        <v>-10421692</v>
      </c>
      <c r="BY191" s="166"/>
      <c r="BZ191" s="166"/>
      <c r="CA191" s="171"/>
      <c r="CB191" s="166"/>
      <c r="CC191" s="166"/>
      <c r="CD191" s="166"/>
      <c r="CE191" s="413">
        <v>8500000</v>
      </c>
      <c r="CF191" s="413">
        <f t="shared" si="706"/>
        <v>425000</v>
      </c>
      <c r="CG191" s="413">
        <v>0</v>
      </c>
      <c r="CH191" s="413">
        <v>0</v>
      </c>
      <c r="CI191" s="413"/>
      <c r="CJ191" s="369">
        <f t="shared" si="701"/>
        <v>425000</v>
      </c>
      <c r="CK191" s="369">
        <f t="shared" si="702"/>
        <v>8925000</v>
      </c>
      <c r="CL191" s="416"/>
      <c r="CM191" s="413">
        <f t="shared" si="703"/>
        <v>8500000</v>
      </c>
      <c r="CN191" s="413">
        <f t="shared" si="703"/>
        <v>425000</v>
      </c>
      <c r="CO191" s="369">
        <f t="shared" si="703"/>
        <v>0</v>
      </c>
      <c r="CP191" s="369">
        <f t="shared" si="703"/>
        <v>0</v>
      </c>
      <c r="CQ191" s="369">
        <f t="shared" si="703"/>
        <v>0</v>
      </c>
      <c r="CR191" s="369">
        <f t="shared" si="704"/>
        <v>425000</v>
      </c>
      <c r="CS191" s="369">
        <f t="shared" si="705"/>
        <v>8925000</v>
      </c>
      <c r="CT191" s="173" t="s">
        <v>1187</v>
      </c>
      <c r="CU191" s="173" t="s">
        <v>2229</v>
      </c>
      <c r="CV191" s="450" t="s">
        <v>1287</v>
      </c>
      <c r="CW191" s="173" t="s">
        <v>2249</v>
      </c>
    </row>
    <row r="192" spans="1:101" ht="34.35" customHeight="1">
      <c r="A192" s="155">
        <f>SUBTOTAL(3,$C$11:C192)</f>
        <v>160</v>
      </c>
      <c r="B192" s="246" t="s">
        <v>972</v>
      </c>
      <c r="C192" s="247" t="s">
        <v>973</v>
      </c>
      <c r="D192" s="156" t="s">
        <v>101</v>
      </c>
      <c r="E192" s="157" t="str">
        <f>IF(CL192&gt;=400000000,"A1",IF(CL192&gt;=300000000,"A2",IF(CL192&gt;=240000000,"A3",IF(CL192&gt;=180000000,"A4",IF(CL192&gt;=120000000,"A5",IF(CL192&gt;=80000000,"A6",IF(CL192&gt;=40000000,"A7",IF(CL192&gt;=25000000,"B1",IF(CL192&gt;=12000000,"B2","B3")))))))))</f>
        <v>B3</v>
      </c>
      <c r="F192" s="158">
        <v>44565</v>
      </c>
      <c r="G192" s="159">
        <v>4300000</v>
      </c>
      <c r="H192" s="159"/>
      <c r="I192" s="160">
        <f t="shared" si="661"/>
        <v>4200000</v>
      </c>
      <c r="J192" s="160">
        <f t="shared" si="526"/>
        <v>0</v>
      </c>
      <c r="K192" s="161">
        <f t="shared" si="662"/>
        <v>4200000</v>
      </c>
      <c r="L192" s="161">
        <f t="shared" si="663"/>
        <v>8500000</v>
      </c>
      <c r="M192" s="162">
        <f t="shared" si="664"/>
        <v>1</v>
      </c>
      <c r="N192" s="163">
        <f t="shared" si="574"/>
        <v>3640000</v>
      </c>
      <c r="O192" s="163">
        <v>0</v>
      </c>
      <c r="P192" s="406">
        <v>1</v>
      </c>
      <c r="Q192" s="406">
        <v>12</v>
      </c>
      <c r="R192" s="406">
        <v>0</v>
      </c>
      <c r="S192" s="406">
        <v>0</v>
      </c>
      <c r="T192" s="406"/>
      <c r="U192" s="406"/>
      <c r="V192" s="406"/>
      <c r="W192" s="406"/>
      <c r="X192" s="389"/>
      <c r="Y192" s="406"/>
      <c r="Z192" s="406"/>
      <c r="AA192" s="406"/>
      <c r="AB192" s="406"/>
      <c r="AC192" s="406"/>
      <c r="AD192" s="406">
        <v>0</v>
      </c>
      <c r="AE192" s="164">
        <f t="shared" si="665"/>
        <v>0</v>
      </c>
      <c r="AF192" s="166">
        <f t="shared" si="666"/>
        <v>326923</v>
      </c>
      <c r="AG192" s="166">
        <f t="shared" si="667"/>
        <v>0</v>
      </c>
      <c r="AH192" s="166">
        <f t="shared" si="668"/>
        <v>0</v>
      </c>
      <c r="AI192" s="166">
        <f t="shared" si="669"/>
        <v>0</v>
      </c>
      <c r="AJ192" s="166">
        <f t="shared" si="670"/>
        <v>0</v>
      </c>
      <c r="AK192" s="166">
        <f t="shared" si="671"/>
        <v>0</v>
      </c>
      <c r="AL192" s="166">
        <f t="shared" si="672"/>
        <v>0</v>
      </c>
      <c r="AM192" s="166">
        <f t="shared" si="673"/>
        <v>0</v>
      </c>
      <c r="AN192" s="166">
        <f t="shared" si="674"/>
        <v>0</v>
      </c>
      <c r="AO192" s="167">
        <f t="shared" si="675"/>
        <v>0</v>
      </c>
      <c r="AP192" s="166">
        <v>0</v>
      </c>
      <c r="AQ192" s="166">
        <f t="shared" si="676"/>
        <v>326923</v>
      </c>
      <c r="AR192" s="166">
        <v>1067000</v>
      </c>
      <c r="AS192" s="167"/>
      <c r="AT192" s="166"/>
      <c r="AU192" s="166"/>
      <c r="AV192" s="166">
        <f t="shared" si="677"/>
        <v>1393923</v>
      </c>
      <c r="AW192" s="166">
        <f t="shared" si="678"/>
        <v>344000</v>
      </c>
      <c r="AX192" s="166">
        <f t="shared" si="679"/>
        <v>64500</v>
      </c>
      <c r="AY192" s="166">
        <f t="shared" si="680"/>
        <v>43000</v>
      </c>
      <c r="AZ192" s="166">
        <f t="shared" si="681"/>
        <v>451500</v>
      </c>
      <c r="BA192" s="166">
        <f t="shared" si="682"/>
        <v>21500</v>
      </c>
      <c r="BB192" s="166">
        <f t="shared" si="683"/>
        <v>110000</v>
      </c>
      <c r="BC192" s="166"/>
      <c r="BD192" s="166">
        <v>0</v>
      </c>
      <c r="BE192" s="166">
        <f t="shared" si="684"/>
        <v>583000</v>
      </c>
      <c r="BF192" s="166">
        <f t="shared" si="685"/>
        <v>810923</v>
      </c>
      <c r="BG192" s="166">
        <f t="shared" si="686"/>
        <v>0</v>
      </c>
      <c r="BH192" s="166">
        <v>1</v>
      </c>
      <c r="BI192" s="369" t="s">
        <v>40</v>
      </c>
      <c r="BJ192" s="166">
        <f t="shared" si="597"/>
        <v>0</v>
      </c>
      <c r="BK192" s="166">
        <f t="shared" si="687"/>
        <v>1</v>
      </c>
      <c r="BL192" s="166">
        <v>0</v>
      </c>
      <c r="BM192" s="166">
        <f t="shared" si="688"/>
        <v>0</v>
      </c>
      <c r="BN192" s="166" t="str">
        <f t="shared" si="689"/>
        <v>Trừ tiền</v>
      </c>
      <c r="BO192" s="410"/>
      <c r="BP192" s="166"/>
      <c r="BQ192" s="144"/>
      <c r="BR192" s="144"/>
      <c r="BS192" s="161">
        <f t="shared" si="690"/>
        <v>326923</v>
      </c>
      <c r="BT192" s="159">
        <v>2</v>
      </c>
      <c r="BU192" s="166">
        <f t="shared" si="691"/>
        <v>8800000</v>
      </c>
      <c r="BV192" s="166">
        <v>11000000</v>
      </c>
      <c r="BW192" s="166">
        <f t="shared" si="692"/>
        <v>19800000</v>
      </c>
      <c r="BX192" s="166">
        <f t="shared" si="693"/>
        <v>-19924577</v>
      </c>
      <c r="BY192" s="166"/>
      <c r="BZ192" s="166"/>
      <c r="CA192" s="171"/>
      <c r="CB192" s="166"/>
      <c r="CC192" s="166"/>
      <c r="CD192" s="166"/>
      <c r="CE192" s="413">
        <v>8500000</v>
      </c>
      <c r="CF192" s="413">
        <v>0</v>
      </c>
      <c r="CG192" s="413">
        <v>0</v>
      </c>
      <c r="CH192" s="413">
        <v>0</v>
      </c>
      <c r="CI192" s="413"/>
      <c r="CJ192" s="369">
        <f>SUM(CF192:CI192)</f>
        <v>0</v>
      </c>
      <c r="CK192" s="369">
        <f>CE192+CJ192</f>
        <v>8500000</v>
      </c>
      <c r="CL192" s="414"/>
      <c r="CM192" s="413">
        <f t="shared" si="703"/>
        <v>8500000</v>
      </c>
      <c r="CN192" s="413">
        <f t="shared" si="703"/>
        <v>0</v>
      </c>
      <c r="CO192" s="369">
        <f t="shared" si="703"/>
        <v>0</v>
      </c>
      <c r="CP192" s="369">
        <f t="shared" si="703"/>
        <v>0</v>
      </c>
      <c r="CQ192" s="369">
        <f t="shared" si="703"/>
        <v>0</v>
      </c>
      <c r="CR192" s="369">
        <f>SUM(CN192:CQ192)</f>
        <v>0</v>
      </c>
      <c r="CS192" s="369">
        <f>CM192+CR192</f>
        <v>8500000</v>
      </c>
      <c r="CT192" s="173" t="s">
        <v>1187</v>
      </c>
      <c r="CU192" s="173" t="s">
        <v>2229</v>
      </c>
      <c r="CV192" s="450" t="s">
        <v>1309</v>
      </c>
      <c r="CW192" s="173" t="s">
        <v>2249</v>
      </c>
    </row>
    <row r="193" spans="1:101" ht="34.35" customHeight="1">
      <c r="A193" s="155">
        <f>SUBTOTAL(3,$C$11:C193)</f>
        <v>161</v>
      </c>
      <c r="B193" s="143" t="s">
        <v>738</v>
      </c>
      <c r="C193" s="144" t="s">
        <v>739</v>
      </c>
      <c r="D193" s="156" t="s">
        <v>101</v>
      </c>
      <c r="E193" s="157" t="str">
        <f>IF(CL193&gt;=400000000,"A1",IF(CL193&gt;=300000000,"A2",IF(CL193&gt;=240000000,"A3",IF(CL193&gt;=180000000,"A4",IF(CL193&gt;=120000000,"A5",IF(CL193&gt;=80000000,"A6",IF(CL193&gt;=40000000,"A7",IF(CL193&gt;=25000000,"B1",IF(CL193&gt;=12000000,"B2","B3")))))))))</f>
        <v>B3</v>
      </c>
      <c r="F193" s="158">
        <v>42522</v>
      </c>
      <c r="G193" s="159">
        <v>4090000</v>
      </c>
      <c r="H193" s="159"/>
      <c r="I193" s="160">
        <f t="shared" si="661"/>
        <v>3410000</v>
      </c>
      <c r="J193" s="160">
        <f t="shared" si="526"/>
        <v>375000</v>
      </c>
      <c r="K193" s="161">
        <f t="shared" si="662"/>
        <v>3785000</v>
      </c>
      <c r="L193" s="161">
        <f t="shared" si="663"/>
        <v>7875000</v>
      </c>
      <c r="M193" s="162">
        <f t="shared" si="664"/>
        <v>1</v>
      </c>
      <c r="N193" s="163">
        <f t="shared" si="574"/>
        <v>3640000</v>
      </c>
      <c r="O193" s="163">
        <v>0</v>
      </c>
      <c r="P193" s="406">
        <v>1</v>
      </c>
      <c r="Q193" s="406">
        <v>12</v>
      </c>
      <c r="R193" s="406">
        <v>0</v>
      </c>
      <c r="S193" s="406">
        <v>0</v>
      </c>
      <c r="T193" s="406"/>
      <c r="U193" s="406"/>
      <c r="V193" s="406"/>
      <c r="W193" s="406"/>
      <c r="X193" s="389"/>
      <c r="Y193" s="406"/>
      <c r="Z193" s="406"/>
      <c r="AA193" s="406"/>
      <c r="AB193" s="406"/>
      <c r="AC193" s="406"/>
      <c r="AD193" s="406">
        <v>0</v>
      </c>
      <c r="AE193" s="164">
        <f t="shared" si="665"/>
        <v>0</v>
      </c>
      <c r="AF193" s="166">
        <f t="shared" si="666"/>
        <v>302885</v>
      </c>
      <c r="AG193" s="166">
        <f t="shared" si="667"/>
        <v>0</v>
      </c>
      <c r="AH193" s="166">
        <f t="shared" si="668"/>
        <v>0</v>
      </c>
      <c r="AI193" s="166">
        <f t="shared" si="669"/>
        <v>0</v>
      </c>
      <c r="AJ193" s="166">
        <f t="shared" si="670"/>
        <v>0</v>
      </c>
      <c r="AK193" s="166">
        <f t="shared" si="671"/>
        <v>0</v>
      </c>
      <c r="AL193" s="166">
        <f t="shared" si="672"/>
        <v>0</v>
      </c>
      <c r="AM193" s="166">
        <f t="shared" si="673"/>
        <v>0</v>
      </c>
      <c r="AN193" s="166">
        <f t="shared" si="674"/>
        <v>0</v>
      </c>
      <c r="AO193" s="167">
        <f t="shared" si="675"/>
        <v>0</v>
      </c>
      <c r="AP193" s="166">
        <v>0</v>
      </c>
      <c r="AQ193" s="166">
        <f t="shared" si="676"/>
        <v>302885</v>
      </c>
      <c r="AR193" s="166">
        <v>1127000</v>
      </c>
      <c r="AS193" s="167"/>
      <c r="AT193" s="166"/>
      <c r="AU193" s="166"/>
      <c r="AV193" s="166">
        <f t="shared" si="677"/>
        <v>1429885</v>
      </c>
      <c r="AW193" s="166">
        <f t="shared" si="678"/>
        <v>327200</v>
      </c>
      <c r="AX193" s="166">
        <f t="shared" si="679"/>
        <v>61350</v>
      </c>
      <c r="AY193" s="166">
        <f t="shared" si="680"/>
        <v>40900</v>
      </c>
      <c r="AZ193" s="166">
        <f t="shared" si="681"/>
        <v>429450</v>
      </c>
      <c r="BA193" s="166">
        <f t="shared" si="682"/>
        <v>20450</v>
      </c>
      <c r="BB193" s="166">
        <f t="shared" si="683"/>
        <v>110000</v>
      </c>
      <c r="BC193" s="166"/>
      <c r="BD193" s="166">
        <v>0</v>
      </c>
      <c r="BE193" s="166">
        <f t="shared" si="684"/>
        <v>559900</v>
      </c>
      <c r="BF193" s="166">
        <f t="shared" si="685"/>
        <v>869985</v>
      </c>
      <c r="BG193" s="166">
        <f t="shared" si="686"/>
        <v>0</v>
      </c>
      <c r="BH193" s="166">
        <v>1</v>
      </c>
      <c r="BI193" s="369" t="s">
        <v>40</v>
      </c>
      <c r="BJ193" s="166">
        <f t="shared" si="597"/>
        <v>0</v>
      </c>
      <c r="BK193" s="166">
        <f t="shared" si="687"/>
        <v>1</v>
      </c>
      <c r="BL193" s="166">
        <v>0</v>
      </c>
      <c r="BM193" s="166">
        <f t="shared" si="688"/>
        <v>0</v>
      </c>
      <c r="BN193" s="166" t="str">
        <f t="shared" si="689"/>
        <v>Trừ tiền</v>
      </c>
      <c r="BO193" s="410"/>
      <c r="BP193" s="166"/>
      <c r="BQ193" s="144"/>
      <c r="BR193" s="144"/>
      <c r="BS193" s="161">
        <f t="shared" si="690"/>
        <v>302885</v>
      </c>
      <c r="BT193" s="159">
        <v>1</v>
      </c>
      <c r="BU193" s="166">
        <f t="shared" si="691"/>
        <v>4400000</v>
      </c>
      <c r="BV193" s="166">
        <v>11000000</v>
      </c>
      <c r="BW193" s="166">
        <f t="shared" si="692"/>
        <v>15400000</v>
      </c>
      <c r="BX193" s="166">
        <f t="shared" si="693"/>
        <v>-15526565</v>
      </c>
      <c r="BY193" s="166"/>
      <c r="BZ193" s="166"/>
      <c r="CA193" s="171"/>
      <c r="CB193" s="166"/>
      <c r="CC193" s="166"/>
      <c r="CD193" s="166"/>
      <c r="CE193" s="413">
        <v>7500000</v>
      </c>
      <c r="CF193" s="413">
        <f>CE193*5%</f>
        <v>375000</v>
      </c>
      <c r="CG193" s="413">
        <v>0</v>
      </c>
      <c r="CH193" s="413">
        <v>0</v>
      </c>
      <c r="CI193" s="413"/>
      <c r="CJ193" s="369">
        <f>SUM(CF193:CI193)</f>
        <v>375000</v>
      </c>
      <c r="CK193" s="369">
        <f>CE193+CJ193</f>
        <v>7875000</v>
      </c>
      <c r="CL193" s="414"/>
      <c r="CM193" s="413">
        <f t="shared" si="703"/>
        <v>7500000</v>
      </c>
      <c r="CN193" s="413">
        <f t="shared" si="703"/>
        <v>375000</v>
      </c>
      <c r="CO193" s="369">
        <f t="shared" si="703"/>
        <v>0</v>
      </c>
      <c r="CP193" s="369">
        <f t="shared" si="703"/>
        <v>0</v>
      </c>
      <c r="CQ193" s="369">
        <f t="shared" si="703"/>
        <v>0</v>
      </c>
      <c r="CR193" s="369">
        <f>SUM(CN193:CQ193)</f>
        <v>375000</v>
      </c>
      <c r="CS193" s="369">
        <f>CM193+CR193</f>
        <v>7875000</v>
      </c>
      <c r="CT193" s="173" t="s">
        <v>1187</v>
      </c>
      <c r="CU193" s="173" t="s">
        <v>2229</v>
      </c>
      <c r="CV193" s="450" t="s">
        <v>1219</v>
      </c>
      <c r="CW193" s="173" t="s">
        <v>2249</v>
      </c>
    </row>
    <row r="194" spans="1:101" ht="34.35" customHeight="1">
      <c r="A194" s="240"/>
      <c r="B194" s="303" t="str">
        <f>"Tổ 11: " &amp;"["&amp;COUNT(A195:A207)&amp; "]"</f>
        <v>Tổ 11: [13]</v>
      </c>
      <c r="C194" s="241"/>
      <c r="D194" s="242"/>
      <c r="E194" s="242"/>
      <c r="F194" s="242"/>
      <c r="G194" s="242">
        <f t="shared" ref="G194:BR194" si="708">SUM(G195:G207)</f>
        <v>55080000</v>
      </c>
      <c r="H194" s="242">
        <f t="shared" si="708"/>
        <v>0</v>
      </c>
      <c r="I194" s="242">
        <f t="shared" si="708"/>
        <v>49420000</v>
      </c>
      <c r="J194" s="242">
        <f t="shared" si="708"/>
        <v>8800000</v>
      </c>
      <c r="K194" s="242">
        <f t="shared" si="708"/>
        <v>58220000</v>
      </c>
      <c r="L194" s="242">
        <f t="shared" si="708"/>
        <v>113300000</v>
      </c>
      <c r="M194" s="242"/>
      <c r="N194" s="242">
        <f t="shared" si="708"/>
        <v>47320000</v>
      </c>
      <c r="O194" s="242">
        <f t="shared" si="708"/>
        <v>0</v>
      </c>
      <c r="P194" s="243">
        <f t="shared" si="708"/>
        <v>11.5</v>
      </c>
      <c r="Q194" s="243">
        <f t="shared" si="708"/>
        <v>155</v>
      </c>
      <c r="R194" s="243">
        <f t="shared" si="708"/>
        <v>0</v>
      </c>
      <c r="S194" s="243">
        <f t="shared" si="708"/>
        <v>0</v>
      </c>
      <c r="T194" s="243">
        <f t="shared" si="708"/>
        <v>0</v>
      </c>
      <c r="U194" s="243">
        <f t="shared" si="708"/>
        <v>0</v>
      </c>
      <c r="V194" s="243">
        <f t="shared" si="708"/>
        <v>0</v>
      </c>
      <c r="W194" s="243">
        <f t="shared" si="708"/>
        <v>0</v>
      </c>
      <c r="X194" s="243">
        <f t="shared" si="708"/>
        <v>0</v>
      </c>
      <c r="Y194" s="243">
        <f t="shared" si="708"/>
        <v>0</v>
      </c>
      <c r="Z194" s="243">
        <f t="shared" si="708"/>
        <v>0</v>
      </c>
      <c r="AA194" s="243">
        <f t="shared" si="708"/>
        <v>0</v>
      </c>
      <c r="AB194" s="243">
        <f t="shared" si="708"/>
        <v>0</v>
      </c>
      <c r="AC194" s="243">
        <f t="shared" si="708"/>
        <v>0</v>
      </c>
      <c r="AD194" s="243">
        <f t="shared" si="708"/>
        <v>0</v>
      </c>
      <c r="AE194" s="243">
        <f t="shared" si="708"/>
        <v>0</v>
      </c>
      <c r="AF194" s="242">
        <f t="shared" si="708"/>
        <v>3810095</v>
      </c>
      <c r="AG194" s="242">
        <f t="shared" si="708"/>
        <v>0</v>
      </c>
      <c r="AH194" s="242">
        <f t="shared" si="708"/>
        <v>0</v>
      </c>
      <c r="AI194" s="242">
        <f t="shared" si="708"/>
        <v>0</v>
      </c>
      <c r="AJ194" s="242">
        <f t="shared" si="708"/>
        <v>0</v>
      </c>
      <c r="AK194" s="242">
        <f t="shared" si="708"/>
        <v>0</v>
      </c>
      <c r="AL194" s="242">
        <f t="shared" si="708"/>
        <v>0</v>
      </c>
      <c r="AM194" s="242">
        <f t="shared" si="708"/>
        <v>0</v>
      </c>
      <c r="AN194" s="242">
        <f t="shared" si="708"/>
        <v>0</v>
      </c>
      <c r="AO194" s="242">
        <f t="shared" si="708"/>
        <v>0</v>
      </c>
      <c r="AP194" s="242">
        <f t="shared" si="708"/>
        <v>0</v>
      </c>
      <c r="AQ194" s="242">
        <f t="shared" si="708"/>
        <v>3810095</v>
      </c>
      <c r="AR194" s="242">
        <f t="shared" si="708"/>
        <v>12229000</v>
      </c>
      <c r="AS194" s="242">
        <f t="shared" si="708"/>
        <v>0</v>
      </c>
      <c r="AT194" s="242">
        <f t="shared" si="708"/>
        <v>0</v>
      </c>
      <c r="AU194" s="242">
        <f t="shared" si="708"/>
        <v>0</v>
      </c>
      <c r="AV194" s="242">
        <f t="shared" si="708"/>
        <v>16039095</v>
      </c>
      <c r="AW194" s="242">
        <f t="shared" si="708"/>
        <v>4406400</v>
      </c>
      <c r="AX194" s="242">
        <f t="shared" si="708"/>
        <v>826200</v>
      </c>
      <c r="AY194" s="242">
        <f t="shared" si="708"/>
        <v>550800</v>
      </c>
      <c r="AZ194" s="242">
        <f t="shared" si="708"/>
        <v>5783400</v>
      </c>
      <c r="BA194" s="242">
        <f t="shared" si="708"/>
        <v>275400</v>
      </c>
      <c r="BB194" s="242">
        <f t="shared" si="708"/>
        <v>1430000</v>
      </c>
      <c r="BC194" s="242">
        <f t="shared" si="708"/>
        <v>0</v>
      </c>
      <c r="BD194" s="242">
        <f t="shared" si="708"/>
        <v>0</v>
      </c>
      <c r="BE194" s="242">
        <f t="shared" si="708"/>
        <v>7488800</v>
      </c>
      <c r="BF194" s="242">
        <f t="shared" si="708"/>
        <v>8550295</v>
      </c>
      <c r="BG194" s="242">
        <f t="shared" si="708"/>
        <v>0</v>
      </c>
      <c r="BH194" s="242"/>
      <c r="BI194" s="242">
        <f t="shared" si="708"/>
        <v>0</v>
      </c>
      <c r="BJ194" s="242">
        <f t="shared" si="708"/>
        <v>0</v>
      </c>
      <c r="BK194" s="242"/>
      <c r="BL194" s="242">
        <f t="shared" si="708"/>
        <v>0</v>
      </c>
      <c r="BM194" s="242">
        <f t="shared" si="708"/>
        <v>0</v>
      </c>
      <c r="BN194" s="242">
        <f t="shared" si="708"/>
        <v>0</v>
      </c>
      <c r="BO194" s="242">
        <f t="shared" si="708"/>
        <v>0</v>
      </c>
      <c r="BP194" s="242">
        <f t="shared" si="708"/>
        <v>0</v>
      </c>
      <c r="BQ194" s="242">
        <f t="shared" si="708"/>
        <v>0</v>
      </c>
      <c r="BR194" s="242">
        <f t="shared" si="708"/>
        <v>0</v>
      </c>
      <c r="BS194" s="242">
        <f t="shared" ref="BS194:CV194" si="709">SUM(BS195:BS207)</f>
        <v>3810095</v>
      </c>
      <c r="BT194" s="242">
        <f t="shared" si="709"/>
        <v>11</v>
      </c>
      <c r="BU194" s="242">
        <f t="shared" si="709"/>
        <v>48400000</v>
      </c>
      <c r="BV194" s="242">
        <f t="shared" si="709"/>
        <v>143000000</v>
      </c>
      <c r="BW194" s="242">
        <f t="shared" si="709"/>
        <v>191400000</v>
      </c>
      <c r="BX194" s="242">
        <f t="shared" si="709"/>
        <v>-193373305</v>
      </c>
      <c r="BY194" s="242">
        <f t="shared" si="709"/>
        <v>0</v>
      </c>
      <c r="BZ194" s="242">
        <f t="shared" si="709"/>
        <v>0</v>
      </c>
      <c r="CA194" s="242">
        <f t="shared" si="709"/>
        <v>0</v>
      </c>
      <c r="CB194" s="242">
        <f t="shared" si="709"/>
        <v>0</v>
      </c>
      <c r="CC194" s="242">
        <f t="shared" si="709"/>
        <v>0</v>
      </c>
      <c r="CD194" s="242">
        <f t="shared" si="709"/>
        <v>0</v>
      </c>
      <c r="CE194" s="242">
        <f t="shared" si="709"/>
        <v>104500000</v>
      </c>
      <c r="CF194" s="242">
        <f t="shared" si="709"/>
        <v>8050000</v>
      </c>
      <c r="CG194" s="242">
        <f t="shared" si="709"/>
        <v>750000</v>
      </c>
      <c r="CH194" s="242">
        <f t="shared" si="709"/>
        <v>0</v>
      </c>
      <c r="CI194" s="242">
        <f t="shared" si="709"/>
        <v>0</v>
      </c>
      <c r="CJ194" s="242">
        <f t="shared" si="709"/>
        <v>8800000</v>
      </c>
      <c r="CK194" s="242">
        <f t="shared" si="709"/>
        <v>113300000</v>
      </c>
      <c r="CL194" s="242">
        <f t="shared" si="709"/>
        <v>0</v>
      </c>
      <c r="CM194" s="242">
        <f t="shared" si="709"/>
        <v>104500000</v>
      </c>
      <c r="CN194" s="242">
        <f t="shared" si="709"/>
        <v>8050000</v>
      </c>
      <c r="CO194" s="242">
        <f t="shared" si="709"/>
        <v>750000</v>
      </c>
      <c r="CP194" s="242">
        <f t="shared" si="709"/>
        <v>0</v>
      </c>
      <c r="CQ194" s="242">
        <f t="shared" si="709"/>
        <v>0</v>
      </c>
      <c r="CR194" s="242">
        <f t="shared" si="709"/>
        <v>8800000</v>
      </c>
      <c r="CS194" s="242">
        <f t="shared" si="709"/>
        <v>113300000</v>
      </c>
      <c r="CT194" s="242">
        <f t="shared" si="709"/>
        <v>0</v>
      </c>
      <c r="CU194" s="242">
        <f t="shared" si="709"/>
        <v>0</v>
      </c>
      <c r="CV194" s="446">
        <f t="shared" si="709"/>
        <v>0</v>
      </c>
      <c r="CW194" s="242"/>
    </row>
    <row r="195" spans="1:101" ht="34.35" customHeight="1">
      <c r="A195" s="155">
        <f>SUBTOTAL(3,$C$11:C195)</f>
        <v>162</v>
      </c>
      <c r="B195" s="246" t="s">
        <v>920</v>
      </c>
      <c r="C195" s="247" t="s">
        <v>921</v>
      </c>
      <c r="D195" s="156" t="s">
        <v>101</v>
      </c>
      <c r="E195" s="157" t="str">
        <f t="shared" ref="E195:E207" si="710">IF(CL195&gt;=400000000,"A1",IF(CL195&gt;=300000000,"A2",IF(CL195&gt;=240000000,"A3",IF(CL195&gt;=180000000,"A4",IF(CL195&gt;=120000000,"A5",IF(CL195&gt;=80000000,"A6",IF(CL195&gt;=40000000,"A7",IF(CL195&gt;=25000000,"B1",IF(CL195&gt;=12000000,"B2","B3")))))))))</f>
        <v>B3</v>
      </c>
      <c r="F195" s="158">
        <v>42110</v>
      </c>
      <c r="G195" s="159">
        <v>4090000</v>
      </c>
      <c r="H195" s="159"/>
      <c r="I195" s="160">
        <f t="shared" ref="I195:I207" si="711">IF(G195&gt;0,CM195-G195,CM195-H195)</f>
        <v>3410000</v>
      </c>
      <c r="J195" s="160">
        <f t="shared" ref="J195:J266" si="712">CR195</f>
        <v>1500000</v>
      </c>
      <c r="K195" s="161">
        <f t="shared" ref="K195:K265" si="713">SUM(I195:J195)</f>
        <v>4910000</v>
      </c>
      <c r="L195" s="161">
        <f t="shared" ref="L195:L200" si="714">IF(G195&gt;0,G195+K195,H195+K195)</f>
        <v>9000000</v>
      </c>
      <c r="M195" s="162">
        <f t="shared" ref="M195:M207" si="715">IF(CE195&gt;=11000000,80%,100%)</f>
        <v>1</v>
      </c>
      <c r="N195" s="163">
        <f t="shared" ref="N195:N266" si="716">ROUND(MAX(G195*70%,H195*70%,3640000),0)</f>
        <v>3640000</v>
      </c>
      <c r="O195" s="163">
        <v>0</v>
      </c>
      <c r="P195" s="406">
        <v>1</v>
      </c>
      <c r="Q195" s="406">
        <v>11</v>
      </c>
      <c r="R195" s="406">
        <v>0</v>
      </c>
      <c r="S195" s="406">
        <v>0</v>
      </c>
      <c r="T195" s="406"/>
      <c r="U195" s="406"/>
      <c r="V195" s="406"/>
      <c r="W195" s="406"/>
      <c r="X195" s="389"/>
      <c r="Y195" s="406"/>
      <c r="Z195" s="406"/>
      <c r="AA195" s="406"/>
      <c r="AB195" s="406"/>
      <c r="AC195" s="406"/>
      <c r="AD195" s="406">
        <v>0</v>
      </c>
      <c r="AE195" s="164">
        <f t="shared" ref="AE195:AE207" si="717">IF(OR(BL195="M1",BL195="M2",BL195="M3",BL195="M4"),P195+R195+S195+T195+U195,0)</f>
        <v>0</v>
      </c>
      <c r="AF195" s="166">
        <f t="shared" ref="AF195:AF207" si="718">ROUND(IF($P195=0,0,IF(OR($BJ195="lương tháng",$CE195&gt;=11000000),($L195/2-$L195/26*($CC$6-$P195))*$M195,$L195/26*$P195*$M195)),0)</f>
        <v>346154</v>
      </c>
      <c r="AG195" s="166">
        <f t="shared" ref="AG195:AG207" si="719">ROUND(MAX((G195+I195)*M195/26*R195,(H195+I195)*M195/26*R195,G195/26*R195*150%,H195/26*R195*150%)*BK195,0)</f>
        <v>0</v>
      </c>
      <c r="AH195" s="166">
        <f t="shared" ref="AH195:AH207" si="720">ROUND(MAX((G195+I195)*M195/26*S195,(H195+I195)*M195/26*S195,G195/26*S195*200%,H195/26*S195*200%)*BK195,0)</f>
        <v>0</v>
      </c>
      <c r="AI195" s="166">
        <f t="shared" ref="AI195:AI207" si="721">ROUND(IF(BJ195="Lương tháng",L195/26*T195,MAX((G195+I195)/26*(T195+U195)*200%+G195/26*T195,(H195+I195)/26*(T195+U195)*200%+H195/26*T195,G195/26*(T195+U195)*300%+G195/26*T195,H195/26*(T195+U195)*300%+H195/26*T195)),0)</f>
        <v>0</v>
      </c>
      <c r="AJ195" s="166">
        <f t="shared" ref="AJ195:AJ207" si="722">ROUND(IF((P195+Q195)=0,0,IF(BJ195="Lương tháng",MAX((G195+I195)/26*V195,(H195+I195)/26*V195),MAX(G195/26*V195,H195/26*V195))),0)</f>
        <v>0</v>
      </c>
      <c r="AK195" s="166">
        <f t="shared" ref="AK195:AK207" si="723">ROUND(IF(G195&gt;0,G195/26*W195,H195/26*W195),0)</f>
        <v>0</v>
      </c>
      <c r="AL195" s="166">
        <f t="shared" ref="AL195:AL207" si="724">ROUND(N195/26*Y195+O195/26*Z195+MAX(G195/26*AA195,H195/26*AA195),0)</f>
        <v>0</v>
      </c>
      <c r="AM195" s="166">
        <f t="shared" ref="AM195:AM207" si="725">ROUND(IF(BJ195="Lương tháng",L195/26*AC195,L195/26*AC195+MAX((G195+I195)/26*AB195,(H195+I195)/26*AB195)),0)</f>
        <v>0</v>
      </c>
      <c r="AN195" s="166">
        <f t="shared" ref="AN195:AN207" si="726">ROUND(IF(BJ195="lương tháng",0,MAX((G195+I195)/26*AD195*30%,(H195+I195)/26*AD195*30%)*BK195),0)</f>
        <v>0</v>
      </c>
      <c r="AO195" s="167">
        <f t="shared" ref="AO195:AO207" si="727">ROUND(BM195*AE195,0)</f>
        <v>0</v>
      </c>
      <c r="AP195" s="166">
        <v>0</v>
      </c>
      <c r="AQ195" s="166">
        <f t="shared" ref="AQ195:AQ207" si="728">ROUND(SUM(AF195:AP195),0)</f>
        <v>346154</v>
      </c>
      <c r="AR195" s="166">
        <v>848000</v>
      </c>
      <c r="AS195" s="167"/>
      <c r="AT195" s="166"/>
      <c r="AU195" s="166"/>
      <c r="AV195" s="166">
        <f t="shared" ref="AV195:AV207" si="729">ROUND(SUM(AQ195:AT195)-AU195,0)</f>
        <v>1194154</v>
      </c>
      <c r="AW195" s="166">
        <f t="shared" ref="AW195:AW207" si="730">ROUND(IF($BH195=1,$G195*$AW$9,0),0)</f>
        <v>327200</v>
      </c>
      <c r="AX195" s="166">
        <f t="shared" ref="AX195:AX207" si="731">ROUND(IF($BH195=1,$G195*$AX$9,0),0)</f>
        <v>61350</v>
      </c>
      <c r="AY195" s="166">
        <f t="shared" ref="AY195:AY207" si="732">ROUND(IF($BH195=1,$G195*$AY$9,0),0)</f>
        <v>40900</v>
      </c>
      <c r="AZ195" s="166">
        <f t="shared" ref="AZ195:AZ207" si="733">SUM(AW195:AY195)</f>
        <v>429450</v>
      </c>
      <c r="BA195" s="166">
        <f t="shared" ref="BA195:BA207" si="734">ROUND(IF($BI195="1x",$G195*0.5%,0),0)</f>
        <v>20450</v>
      </c>
      <c r="BB195" s="166">
        <f t="shared" ref="BB195:BB207" si="735">IF(BN195="Xem lại",0,IF(CM195&lt;11000000,5000,IF(AND(CM195&gt;=11000000,CM195&lt;25000000),10000,IF(AND(CM195&gt;=25000000,CM195&lt;40000000),15000,IF(AND(CM195&gt;=40000000,CM195&lt;120000000),20000,IF(AND(CM195&gt;=120000000,CM195&lt;240000000),25000,30000)))))*$BB$9)</f>
        <v>110000</v>
      </c>
      <c r="BC195" s="166"/>
      <c r="BD195" s="166">
        <v>0</v>
      </c>
      <c r="BE195" s="166">
        <f t="shared" ref="BE195:BE207" si="736">ROUND(SUM(AZ195:BD195),0)</f>
        <v>559900</v>
      </c>
      <c r="BF195" s="166">
        <f t="shared" ref="BF195:BF207" si="737">ROUND(IF(AV195&gt;BE195,AV195-BE195,0),0)</f>
        <v>634254</v>
      </c>
      <c r="BG195" s="166">
        <f t="shared" ref="BG195:BG207" si="738">ROUND(IF(BE195&gt;AV195,BE195-AV195,0),0)</f>
        <v>0</v>
      </c>
      <c r="BH195" s="166">
        <v>1</v>
      </c>
      <c r="BI195" s="369" t="s">
        <v>40</v>
      </c>
      <c r="BJ195" s="166">
        <f t="shared" ref="BJ195:BJ207" si="739">IF(AND(D195="QTNV CL",CM195&gt;=11000000),"Lương tháng",IF(CM195&gt;=18000000,"Lương tháng",0))</f>
        <v>0</v>
      </c>
      <c r="BK195" s="166">
        <f t="shared" ref="BK195:BK207" si="740">IF(BJ195="Lương tháng",0,1)</f>
        <v>1</v>
      </c>
      <c r="BL195" s="166">
        <v>0</v>
      </c>
      <c r="BM195" s="166">
        <f t="shared" ref="BM195:BM207" si="741">IF(BL195="M1",13000,IF(BL195="M2",20000,IF(BL195="M3",26000,IF(BL195="M4",32000,0))))</f>
        <v>0</v>
      </c>
      <c r="BN195" s="166" t="str">
        <f t="shared" ref="BN195:BN207" si="742">IF(AND(G195&gt;0,(P195+Q195)&gt;=5),"Trừ tiền","Xem lại")</f>
        <v>Trừ tiền</v>
      </c>
      <c r="BO195" s="410"/>
      <c r="BP195" s="166"/>
      <c r="BQ195" s="144"/>
      <c r="BR195" s="144"/>
      <c r="BS195" s="161">
        <f t="shared" ref="BS195:BS207" si="743">AQ195+SUM(BO195:BR195)-AN195-AO195-SUM(BY195:CA195)</f>
        <v>346154</v>
      </c>
      <c r="BT195" s="159">
        <v>0</v>
      </c>
      <c r="BU195" s="166">
        <f t="shared" ref="BU195:BU207" si="744">BT195*4400000</f>
        <v>0</v>
      </c>
      <c r="BV195" s="166">
        <v>11000000</v>
      </c>
      <c r="BW195" s="166">
        <f t="shared" ref="BW195:BW207" si="745">BU195+BV195</f>
        <v>11000000</v>
      </c>
      <c r="BX195" s="166">
        <f t="shared" ref="BX195:BX207" si="746">BS195-SUM(CC195:CD195)-CB195-AZ195-BW195</f>
        <v>-11083296</v>
      </c>
      <c r="BY195" s="166"/>
      <c r="BZ195" s="166"/>
      <c r="CA195" s="171"/>
      <c r="CB195" s="166"/>
      <c r="CC195" s="166"/>
      <c r="CD195" s="166"/>
      <c r="CE195" s="413">
        <v>7500000</v>
      </c>
      <c r="CF195" s="413">
        <f>CE195*10%</f>
        <v>750000</v>
      </c>
      <c r="CG195" s="413">
        <v>750000</v>
      </c>
      <c r="CH195" s="413">
        <v>0</v>
      </c>
      <c r="CI195" s="413"/>
      <c r="CJ195" s="369">
        <f t="shared" ref="CJ195:CJ207" si="747">SUM(CF195:CI195)</f>
        <v>1500000</v>
      </c>
      <c r="CK195" s="369">
        <f t="shared" ref="CK195:CK207" si="748">CE195+CJ195</f>
        <v>9000000</v>
      </c>
      <c r="CL195" s="414"/>
      <c r="CM195" s="413">
        <f t="shared" ref="CM195:CQ207" si="749">CE195</f>
        <v>7500000</v>
      </c>
      <c r="CN195" s="413">
        <f t="shared" si="749"/>
        <v>750000</v>
      </c>
      <c r="CO195" s="369">
        <f t="shared" si="749"/>
        <v>750000</v>
      </c>
      <c r="CP195" s="369">
        <f t="shared" si="749"/>
        <v>0</v>
      </c>
      <c r="CQ195" s="369">
        <f t="shared" si="749"/>
        <v>0</v>
      </c>
      <c r="CR195" s="369">
        <f t="shared" ref="CR195:CR207" si="750">SUM(CN195:CQ195)</f>
        <v>1500000</v>
      </c>
      <c r="CS195" s="369">
        <f t="shared" ref="CS195:CS207" si="751">CM195+CR195</f>
        <v>9000000</v>
      </c>
      <c r="CT195" s="173" t="s">
        <v>1196</v>
      </c>
      <c r="CU195" s="173" t="s">
        <v>2229</v>
      </c>
      <c r="CV195" s="450" t="s">
        <v>1288</v>
      </c>
      <c r="CW195" s="173" t="s">
        <v>2249</v>
      </c>
    </row>
    <row r="196" spans="1:101" ht="34.35" customHeight="1">
      <c r="A196" s="155">
        <f>SUBTOTAL(3,$C$11:C196)</f>
        <v>163</v>
      </c>
      <c r="B196" s="273" t="s">
        <v>213</v>
      </c>
      <c r="C196" s="248" t="s">
        <v>214</v>
      </c>
      <c r="D196" s="156" t="s">
        <v>101</v>
      </c>
      <c r="E196" s="157" t="str">
        <f t="shared" si="710"/>
        <v>B3</v>
      </c>
      <c r="F196" s="158">
        <v>42110</v>
      </c>
      <c r="G196" s="159">
        <v>4300000</v>
      </c>
      <c r="H196" s="159"/>
      <c r="I196" s="160">
        <f t="shared" si="711"/>
        <v>4200000</v>
      </c>
      <c r="J196" s="160">
        <f t="shared" si="712"/>
        <v>425000</v>
      </c>
      <c r="K196" s="161">
        <f t="shared" si="713"/>
        <v>4625000</v>
      </c>
      <c r="L196" s="161">
        <f t="shared" si="714"/>
        <v>8925000</v>
      </c>
      <c r="M196" s="162">
        <f t="shared" si="715"/>
        <v>1</v>
      </c>
      <c r="N196" s="163">
        <f t="shared" si="716"/>
        <v>3640000</v>
      </c>
      <c r="O196" s="163">
        <v>0</v>
      </c>
      <c r="P196" s="406">
        <v>0</v>
      </c>
      <c r="Q196" s="406">
        <v>12</v>
      </c>
      <c r="R196" s="406">
        <v>0</v>
      </c>
      <c r="S196" s="406">
        <v>0</v>
      </c>
      <c r="T196" s="406"/>
      <c r="U196" s="406"/>
      <c r="V196" s="406"/>
      <c r="W196" s="406"/>
      <c r="X196" s="389"/>
      <c r="Y196" s="406"/>
      <c r="Z196" s="406"/>
      <c r="AA196" s="406"/>
      <c r="AB196" s="406"/>
      <c r="AC196" s="406"/>
      <c r="AD196" s="406">
        <v>0</v>
      </c>
      <c r="AE196" s="164">
        <f t="shared" si="717"/>
        <v>0</v>
      </c>
      <c r="AF196" s="166">
        <f t="shared" si="718"/>
        <v>0</v>
      </c>
      <c r="AG196" s="166">
        <f t="shared" si="719"/>
        <v>0</v>
      </c>
      <c r="AH196" s="166">
        <f t="shared" si="720"/>
        <v>0</v>
      </c>
      <c r="AI196" s="166">
        <f t="shared" si="721"/>
        <v>0</v>
      </c>
      <c r="AJ196" s="166">
        <f t="shared" si="722"/>
        <v>0</v>
      </c>
      <c r="AK196" s="166">
        <f t="shared" si="723"/>
        <v>0</v>
      </c>
      <c r="AL196" s="166">
        <f t="shared" si="724"/>
        <v>0</v>
      </c>
      <c r="AM196" s="166">
        <f t="shared" si="725"/>
        <v>0</v>
      </c>
      <c r="AN196" s="166">
        <f t="shared" si="726"/>
        <v>0</v>
      </c>
      <c r="AO196" s="167">
        <f t="shared" si="727"/>
        <v>0</v>
      </c>
      <c r="AP196" s="166">
        <v>0</v>
      </c>
      <c r="AQ196" s="166">
        <f t="shared" si="728"/>
        <v>0</v>
      </c>
      <c r="AR196" s="166">
        <v>923000</v>
      </c>
      <c r="AS196" s="167"/>
      <c r="AT196" s="166"/>
      <c r="AU196" s="166"/>
      <c r="AV196" s="166">
        <f t="shared" si="729"/>
        <v>923000</v>
      </c>
      <c r="AW196" s="166">
        <f t="shared" si="730"/>
        <v>344000</v>
      </c>
      <c r="AX196" s="166">
        <f t="shared" si="731"/>
        <v>64500</v>
      </c>
      <c r="AY196" s="166">
        <f t="shared" si="732"/>
        <v>43000</v>
      </c>
      <c r="AZ196" s="166">
        <f t="shared" si="733"/>
        <v>451500</v>
      </c>
      <c r="BA196" s="166">
        <f t="shared" si="734"/>
        <v>21500</v>
      </c>
      <c r="BB196" s="166">
        <f t="shared" si="735"/>
        <v>110000</v>
      </c>
      <c r="BC196" s="166"/>
      <c r="BD196" s="166">
        <v>0</v>
      </c>
      <c r="BE196" s="166">
        <f t="shared" si="736"/>
        <v>583000</v>
      </c>
      <c r="BF196" s="166">
        <f t="shared" si="737"/>
        <v>340000</v>
      </c>
      <c r="BG196" s="166">
        <f t="shared" si="738"/>
        <v>0</v>
      </c>
      <c r="BH196" s="166">
        <v>1</v>
      </c>
      <c r="BI196" s="369" t="s">
        <v>40</v>
      </c>
      <c r="BJ196" s="166">
        <f t="shared" si="739"/>
        <v>0</v>
      </c>
      <c r="BK196" s="166">
        <f t="shared" si="740"/>
        <v>1</v>
      </c>
      <c r="BL196" s="166">
        <v>0</v>
      </c>
      <c r="BM196" s="166">
        <f t="shared" si="741"/>
        <v>0</v>
      </c>
      <c r="BN196" s="166" t="str">
        <f t="shared" si="742"/>
        <v>Trừ tiền</v>
      </c>
      <c r="BO196" s="410"/>
      <c r="BP196" s="166"/>
      <c r="BQ196" s="144"/>
      <c r="BR196" s="144"/>
      <c r="BS196" s="161">
        <f t="shared" si="743"/>
        <v>0</v>
      </c>
      <c r="BT196" s="159">
        <v>0</v>
      </c>
      <c r="BU196" s="166">
        <f t="shared" si="744"/>
        <v>0</v>
      </c>
      <c r="BV196" s="166">
        <v>11000000</v>
      </c>
      <c r="BW196" s="166">
        <f t="shared" si="745"/>
        <v>11000000</v>
      </c>
      <c r="BX196" s="166">
        <f t="shared" si="746"/>
        <v>-11451500</v>
      </c>
      <c r="BY196" s="166"/>
      <c r="BZ196" s="166"/>
      <c r="CA196" s="171"/>
      <c r="CB196" s="166"/>
      <c r="CC196" s="166"/>
      <c r="CD196" s="166"/>
      <c r="CE196" s="413">
        <v>8500000</v>
      </c>
      <c r="CF196" s="413">
        <f>CE196*5%</f>
        <v>425000</v>
      </c>
      <c r="CG196" s="413">
        <v>0</v>
      </c>
      <c r="CH196" s="413">
        <v>0</v>
      </c>
      <c r="CI196" s="413"/>
      <c r="CJ196" s="369">
        <f t="shared" si="747"/>
        <v>425000</v>
      </c>
      <c r="CK196" s="369">
        <f t="shared" si="748"/>
        <v>8925000</v>
      </c>
      <c r="CL196" s="416"/>
      <c r="CM196" s="413">
        <f>CE196</f>
        <v>8500000</v>
      </c>
      <c r="CN196" s="413">
        <f>CF196</f>
        <v>425000</v>
      </c>
      <c r="CO196" s="369">
        <f>CG196</f>
        <v>0</v>
      </c>
      <c r="CP196" s="369">
        <f>CH196</f>
        <v>0</v>
      </c>
      <c r="CQ196" s="369">
        <f>CI196</f>
        <v>0</v>
      </c>
      <c r="CR196" s="369">
        <f t="shared" si="750"/>
        <v>425000</v>
      </c>
      <c r="CS196" s="369">
        <f t="shared" si="751"/>
        <v>8925000</v>
      </c>
      <c r="CT196" s="173" t="s">
        <v>1187</v>
      </c>
      <c r="CU196" s="173" t="s">
        <v>2229</v>
      </c>
      <c r="CV196" s="450" t="s">
        <v>1289</v>
      </c>
      <c r="CW196" s="173" t="s">
        <v>2249</v>
      </c>
    </row>
    <row r="197" spans="1:101" ht="34.35" customHeight="1">
      <c r="A197" s="155">
        <f>SUBTOTAL(3,$C$11:C197)</f>
        <v>164</v>
      </c>
      <c r="B197" s="246" t="s">
        <v>924</v>
      </c>
      <c r="C197" s="247" t="s">
        <v>925</v>
      </c>
      <c r="D197" s="156" t="s">
        <v>101</v>
      </c>
      <c r="E197" s="157" t="str">
        <f t="shared" si="710"/>
        <v>B3</v>
      </c>
      <c r="F197" s="158">
        <v>42110</v>
      </c>
      <c r="G197" s="159">
        <v>4300000</v>
      </c>
      <c r="H197" s="159"/>
      <c r="I197" s="160">
        <f t="shared" si="711"/>
        <v>4200000</v>
      </c>
      <c r="J197" s="160">
        <f t="shared" si="712"/>
        <v>850000</v>
      </c>
      <c r="K197" s="161">
        <f t="shared" si="713"/>
        <v>5050000</v>
      </c>
      <c r="L197" s="161">
        <f t="shared" si="714"/>
        <v>9350000</v>
      </c>
      <c r="M197" s="162">
        <f t="shared" si="715"/>
        <v>1</v>
      </c>
      <c r="N197" s="163">
        <f t="shared" si="716"/>
        <v>3640000</v>
      </c>
      <c r="O197" s="163">
        <v>0</v>
      </c>
      <c r="P197" s="406">
        <v>2</v>
      </c>
      <c r="Q197" s="406">
        <v>11</v>
      </c>
      <c r="R197" s="406">
        <v>0</v>
      </c>
      <c r="S197" s="406">
        <v>0</v>
      </c>
      <c r="T197" s="406"/>
      <c r="U197" s="406"/>
      <c r="V197" s="406"/>
      <c r="W197" s="406"/>
      <c r="X197" s="389"/>
      <c r="Y197" s="406"/>
      <c r="Z197" s="406"/>
      <c r="AA197" s="406"/>
      <c r="AB197" s="406"/>
      <c r="AC197" s="406"/>
      <c r="AD197" s="406">
        <v>0</v>
      </c>
      <c r="AE197" s="164">
        <f t="shared" si="717"/>
        <v>0</v>
      </c>
      <c r="AF197" s="166">
        <f t="shared" si="718"/>
        <v>719231</v>
      </c>
      <c r="AG197" s="166">
        <f t="shared" si="719"/>
        <v>0</v>
      </c>
      <c r="AH197" s="166">
        <f t="shared" si="720"/>
        <v>0</v>
      </c>
      <c r="AI197" s="166">
        <f t="shared" si="721"/>
        <v>0</v>
      </c>
      <c r="AJ197" s="166">
        <f t="shared" si="722"/>
        <v>0</v>
      </c>
      <c r="AK197" s="166">
        <f t="shared" si="723"/>
        <v>0</v>
      </c>
      <c r="AL197" s="166">
        <f t="shared" si="724"/>
        <v>0</v>
      </c>
      <c r="AM197" s="166">
        <f t="shared" si="725"/>
        <v>0</v>
      </c>
      <c r="AN197" s="166">
        <f t="shared" si="726"/>
        <v>0</v>
      </c>
      <c r="AO197" s="167">
        <f t="shared" si="727"/>
        <v>0</v>
      </c>
      <c r="AP197" s="166">
        <v>0</v>
      </c>
      <c r="AQ197" s="166">
        <f t="shared" si="728"/>
        <v>719231</v>
      </c>
      <c r="AR197" s="166">
        <v>971000</v>
      </c>
      <c r="AS197" s="167"/>
      <c r="AT197" s="166"/>
      <c r="AU197" s="166"/>
      <c r="AV197" s="166">
        <f t="shared" si="729"/>
        <v>1690231</v>
      </c>
      <c r="AW197" s="166">
        <f t="shared" si="730"/>
        <v>344000</v>
      </c>
      <c r="AX197" s="166">
        <f t="shared" si="731"/>
        <v>64500</v>
      </c>
      <c r="AY197" s="166">
        <f t="shared" si="732"/>
        <v>43000</v>
      </c>
      <c r="AZ197" s="166">
        <f t="shared" si="733"/>
        <v>451500</v>
      </c>
      <c r="BA197" s="166">
        <f t="shared" si="734"/>
        <v>21500</v>
      </c>
      <c r="BB197" s="166">
        <f t="shared" si="735"/>
        <v>110000</v>
      </c>
      <c r="BC197" s="166"/>
      <c r="BD197" s="166">
        <v>0</v>
      </c>
      <c r="BE197" s="166">
        <f t="shared" si="736"/>
        <v>583000</v>
      </c>
      <c r="BF197" s="166">
        <f t="shared" si="737"/>
        <v>1107231</v>
      </c>
      <c r="BG197" s="166">
        <f t="shared" si="738"/>
        <v>0</v>
      </c>
      <c r="BH197" s="166">
        <v>1</v>
      </c>
      <c r="BI197" s="369" t="s">
        <v>40</v>
      </c>
      <c r="BJ197" s="166">
        <f t="shared" si="739"/>
        <v>0</v>
      </c>
      <c r="BK197" s="166">
        <f t="shared" si="740"/>
        <v>1</v>
      </c>
      <c r="BL197" s="166">
        <v>0</v>
      </c>
      <c r="BM197" s="166">
        <f t="shared" si="741"/>
        <v>0</v>
      </c>
      <c r="BN197" s="166" t="str">
        <f t="shared" si="742"/>
        <v>Trừ tiền</v>
      </c>
      <c r="BO197" s="410"/>
      <c r="BP197" s="166"/>
      <c r="BQ197" s="144"/>
      <c r="BR197" s="144"/>
      <c r="BS197" s="161">
        <f t="shared" si="743"/>
        <v>719231</v>
      </c>
      <c r="BT197" s="159">
        <v>3</v>
      </c>
      <c r="BU197" s="166">
        <f t="shared" si="744"/>
        <v>13200000</v>
      </c>
      <c r="BV197" s="166">
        <v>11000000</v>
      </c>
      <c r="BW197" s="166">
        <f t="shared" si="745"/>
        <v>24200000</v>
      </c>
      <c r="BX197" s="166">
        <f t="shared" si="746"/>
        <v>-23932269</v>
      </c>
      <c r="BY197" s="166"/>
      <c r="BZ197" s="166"/>
      <c r="CA197" s="171"/>
      <c r="CB197" s="166"/>
      <c r="CC197" s="166"/>
      <c r="CD197" s="166"/>
      <c r="CE197" s="413">
        <v>8500000</v>
      </c>
      <c r="CF197" s="413">
        <f t="shared" ref="CF197:CF198" si="752">CE197*10%</f>
        <v>850000</v>
      </c>
      <c r="CG197" s="413">
        <v>0</v>
      </c>
      <c r="CH197" s="413">
        <v>0</v>
      </c>
      <c r="CI197" s="413"/>
      <c r="CJ197" s="369">
        <f t="shared" si="747"/>
        <v>850000</v>
      </c>
      <c r="CK197" s="369">
        <f t="shared" si="748"/>
        <v>9350000</v>
      </c>
      <c r="CL197" s="414"/>
      <c r="CM197" s="413">
        <f t="shared" si="749"/>
        <v>8500000</v>
      </c>
      <c r="CN197" s="413">
        <f t="shared" si="749"/>
        <v>850000</v>
      </c>
      <c r="CO197" s="369">
        <f t="shared" si="749"/>
        <v>0</v>
      </c>
      <c r="CP197" s="369">
        <f t="shared" si="749"/>
        <v>0</v>
      </c>
      <c r="CQ197" s="369">
        <f t="shared" si="749"/>
        <v>0</v>
      </c>
      <c r="CR197" s="369">
        <f t="shared" si="750"/>
        <v>850000</v>
      </c>
      <c r="CS197" s="369">
        <f t="shared" si="751"/>
        <v>9350000</v>
      </c>
      <c r="CT197" s="173" t="s">
        <v>1187</v>
      </c>
      <c r="CU197" s="173" t="s">
        <v>2229</v>
      </c>
      <c r="CV197" s="450" t="s">
        <v>1291</v>
      </c>
      <c r="CW197" s="173" t="s">
        <v>2249</v>
      </c>
    </row>
    <row r="198" spans="1:101" ht="34.35" customHeight="1">
      <c r="A198" s="155">
        <f>SUBTOTAL(3,$C$11:C198)</f>
        <v>165</v>
      </c>
      <c r="B198" s="246" t="s">
        <v>928</v>
      </c>
      <c r="C198" s="247" t="s">
        <v>929</v>
      </c>
      <c r="D198" s="156" t="s">
        <v>101</v>
      </c>
      <c r="E198" s="157" t="str">
        <f t="shared" si="710"/>
        <v>B3</v>
      </c>
      <c r="F198" s="158">
        <v>42110</v>
      </c>
      <c r="G198" s="159">
        <v>4300000</v>
      </c>
      <c r="H198" s="159"/>
      <c r="I198" s="160">
        <f t="shared" si="711"/>
        <v>4200000</v>
      </c>
      <c r="J198" s="160">
        <f t="shared" si="712"/>
        <v>850000</v>
      </c>
      <c r="K198" s="161">
        <f t="shared" si="713"/>
        <v>5050000</v>
      </c>
      <c r="L198" s="161">
        <f t="shared" si="714"/>
        <v>9350000</v>
      </c>
      <c r="M198" s="162">
        <f t="shared" si="715"/>
        <v>1</v>
      </c>
      <c r="N198" s="163">
        <f t="shared" si="716"/>
        <v>3640000</v>
      </c>
      <c r="O198" s="163">
        <v>0</v>
      </c>
      <c r="P198" s="406">
        <v>1</v>
      </c>
      <c r="Q198" s="406">
        <v>13</v>
      </c>
      <c r="R198" s="406">
        <v>0</v>
      </c>
      <c r="S198" s="406">
        <v>0</v>
      </c>
      <c r="T198" s="406"/>
      <c r="U198" s="406"/>
      <c r="V198" s="406"/>
      <c r="W198" s="406"/>
      <c r="X198" s="389"/>
      <c r="Y198" s="406"/>
      <c r="Z198" s="406"/>
      <c r="AA198" s="406"/>
      <c r="AB198" s="406"/>
      <c r="AC198" s="406"/>
      <c r="AD198" s="406">
        <v>0</v>
      </c>
      <c r="AE198" s="164">
        <f t="shared" si="717"/>
        <v>0</v>
      </c>
      <c r="AF198" s="166">
        <f t="shared" si="718"/>
        <v>359615</v>
      </c>
      <c r="AG198" s="166">
        <f t="shared" si="719"/>
        <v>0</v>
      </c>
      <c r="AH198" s="166">
        <f t="shared" si="720"/>
        <v>0</v>
      </c>
      <c r="AI198" s="166">
        <f t="shared" si="721"/>
        <v>0</v>
      </c>
      <c r="AJ198" s="166">
        <f t="shared" si="722"/>
        <v>0</v>
      </c>
      <c r="AK198" s="166">
        <f t="shared" si="723"/>
        <v>0</v>
      </c>
      <c r="AL198" s="166">
        <f t="shared" si="724"/>
        <v>0</v>
      </c>
      <c r="AM198" s="166">
        <f t="shared" si="725"/>
        <v>0</v>
      </c>
      <c r="AN198" s="166">
        <f t="shared" si="726"/>
        <v>0</v>
      </c>
      <c r="AO198" s="167">
        <f t="shared" si="727"/>
        <v>0</v>
      </c>
      <c r="AP198" s="166">
        <v>0</v>
      </c>
      <c r="AQ198" s="166">
        <f t="shared" si="728"/>
        <v>359615</v>
      </c>
      <c r="AR198" s="166">
        <v>558000</v>
      </c>
      <c r="AS198" s="167"/>
      <c r="AT198" s="166"/>
      <c r="AU198" s="166"/>
      <c r="AV198" s="166">
        <f t="shared" si="729"/>
        <v>917615</v>
      </c>
      <c r="AW198" s="166">
        <f t="shared" si="730"/>
        <v>344000</v>
      </c>
      <c r="AX198" s="166">
        <f t="shared" si="731"/>
        <v>64500</v>
      </c>
      <c r="AY198" s="166">
        <f t="shared" si="732"/>
        <v>43000</v>
      </c>
      <c r="AZ198" s="166">
        <f t="shared" si="733"/>
        <v>451500</v>
      </c>
      <c r="BA198" s="166">
        <f t="shared" si="734"/>
        <v>21500</v>
      </c>
      <c r="BB198" s="166">
        <f t="shared" si="735"/>
        <v>110000</v>
      </c>
      <c r="BC198" s="166"/>
      <c r="BD198" s="166">
        <v>0</v>
      </c>
      <c r="BE198" s="166">
        <f t="shared" si="736"/>
        <v>583000</v>
      </c>
      <c r="BF198" s="166">
        <f t="shared" si="737"/>
        <v>334615</v>
      </c>
      <c r="BG198" s="166">
        <f t="shared" si="738"/>
        <v>0</v>
      </c>
      <c r="BH198" s="166">
        <v>1</v>
      </c>
      <c r="BI198" s="369" t="s">
        <v>40</v>
      </c>
      <c r="BJ198" s="166">
        <f t="shared" si="739"/>
        <v>0</v>
      </c>
      <c r="BK198" s="166">
        <f t="shared" si="740"/>
        <v>1</v>
      </c>
      <c r="BL198" s="166">
        <v>0</v>
      </c>
      <c r="BM198" s="166">
        <f t="shared" si="741"/>
        <v>0</v>
      </c>
      <c r="BN198" s="166" t="str">
        <f t="shared" si="742"/>
        <v>Trừ tiền</v>
      </c>
      <c r="BO198" s="410"/>
      <c r="BP198" s="166"/>
      <c r="BQ198" s="144"/>
      <c r="BR198" s="144"/>
      <c r="BS198" s="161">
        <f t="shared" si="743"/>
        <v>359615</v>
      </c>
      <c r="BT198" s="159">
        <v>2</v>
      </c>
      <c r="BU198" s="166">
        <f t="shared" si="744"/>
        <v>8800000</v>
      </c>
      <c r="BV198" s="166">
        <v>11000000</v>
      </c>
      <c r="BW198" s="166">
        <f t="shared" si="745"/>
        <v>19800000</v>
      </c>
      <c r="BX198" s="166">
        <f t="shared" si="746"/>
        <v>-19891885</v>
      </c>
      <c r="BY198" s="166"/>
      <c r="BZ198" s="166"/>
      <c r="CA198" s="171"/>
      <c r="CB198" s="166"/>
      <c r="CC198" s="166"/>
      <c r="CD198" s="166"/>
      <c r="CE198" s="413">
        <v>8500000</v>
      </c>
      <c r="CF198" s="413">
        <f t="shared" si="752"/>
        <v>850000</v>
      </c>
      <c r="CG198" s="413">
        <v>0</v>
      </c>
      <c r="CH198" s="413">
        <v>0</v>
      </c>
      <c r="CI198" s="413"/>
      <c r="CJ198" s="369">
        <f t="shared" si="747"/>
        <v>850000</v>
      </c>
      <c r="CK198" s="369">
        <f t="shared" si="748"/>
        <v>9350000</v>
      </c>
      <c r="CL198" s="414"/>
      <c r="CM198" s="413">
        <f t="shared" si="749"/>
        <v>8500000</v>
      </c>
      <c r="CN198" s="413">
        <f t="shared" si="749"/>
        <v>850000</v>
      </c>
      <c r="CO198" s="369">
        <f t="shared" si="749"/>
        <v>0</v>
      </c>
      <c r="CP198" s="369">
        <f t="shared" si="749"/>
        <v>0</v>
      </c>
      <c r="CQ198" s="369">
        <f t="shared" si="749"/>
        <v>0</v>
      </c>
      <c r="CR198" s="369">
        <f t="shared" si="750"/>
        <v>850000</v>
      </c>
      <c r="CS198" s="369">
        <f t="shared" si="751"/>
        <v>9350000</v>
      </c>
      <c r="CT198" s="173" t="s">
        <v>1187</v>
      </c>
      <c r="CU198" s="173" t="s">
        <v>2229</v>
      </c>
      <c r="CV198" s="450" t="s">
        <v>1292</v>
      </c>
      <c r="CW198" s="173" t="s">
        <v>2249</v>
      </c>
    </row>
    <row r="199" spans="1:101" ht="34.35" customHeight="1">
      <c r="A199" s="155">
        <f>SUBTOTAL(3,$C$11:C199)</f>
        <v>166</v>
      </c>
      <c r="B199" s="246" t="s">
        <v>930</v>
      </c>
      <c r="C199" s="247" t="s">
        <v>164</v>
      </c>
      <c r="D199" s="156" t="s">
        <v>101</v>
      </c>
      <c r="E199" s="157" t="str">
        <f t="shared" si="710"/>
        <v>B3</v>
      </c>
      <c r="F199" s="158">
        <v>42184</v>
      </c>
      <c r="G199" s="159">
        <v>4300000</v>
      </c>
      <c r="H199" s="159"/>
      <c r="I199" s="160">
        <f t="shared" si="711"/>
        <v>4200000</v>
      </c>
      <c r="J199" s="160">
        <f t="shared" si="712"/>
        <v>425000</v>
      </c>
      <c r="K199" s="161">
        <f t="shared" si="713"/>
        <v>4625000</v>
      </c>
      <c r="L199" s="161">
        <f t="shared" si="714"/>
        <v>8925000</v>
      </c>
      <c r="M199" s="162">
        <f t="shared" si="715"/>
        <v>1</v>
      </c>
      <c r="N199" s="163">
        <f t="shared" si="716"/>
        <v>3640000</v>
      </c>
      <c r="O199" s="163">
        <v>0</v>
      </c>
      <c r="P199" s="406">
        <v>0</v>
      </c>
      <c r="Q199" s="406">
        <v>14</v>
      </c>
      <c r="R199" s="406">
        <v>0</v>
      </c>
      <c r="S199" s="406">
        <v>0</v>
      </c>
      <c r="T199" s="406"/>
      <c r="U199" s="406"/>
      <c r="V199" s="406"/>
      <c r="W199" s="406"/>
      <c r="X199" s="389"/>
      <c r="Y199" s="406"/>
      <c r="Z199" s="406"/>
      <c r="AA199" s="406"/>
      <c r="AB199" s="406"/>
      <c r="AC199" s="406"/>
      <c r="AD199" s="406">
        <v>0</v>
      </c>
      <c r="AE199" s="164">
        <f t="shared" si="717"/>
        <v>0</v>
      </c>
      <c r="AF199" s="166">
        <f t="shared" si="718"/>
        <v>0</v>
      </c>
      <c r="AG199" s="166">
        <f t="shared" si="719"/>
        <v>0</v>
      </c>
      <c r="AH199" s="166">
        <f t="shared" si="720"/>
        <v>0</v>
      </c>
      <c r="AI199" s="166">
        <f t="shared" si="721"/>
        <v>0</v>
      </c>
      <c r="AJ199" s="166">
        <f t="shared" si="722"/>
        <v>0</v>
      </c>
      <c r="AK199" s="166">
        <f t="shared" si="723"/>
        <v>0</v>
      </c>
      <c r="AL199" s="166">
        <f t="shared" si="724"/>
        <v>0</v>
      </c>
      <c r="AM199" s="166">
        <f t="shared" si="725"/>
        <v>0</v>
      </c>
      <c r="AN199" s="166">
        <f t="shared" si="726"/>
        <v>0</v>
      </c>
      <c r="AO199" s="167">
        <f t="shared" si="727"/>
        <v>0</v>
      </c>
      <c r="AP199" s="166">
        <v>0</v>
      </c>
      <c r="AQ199" s="166">
        <f t="shared" si="728"/>
        <v>0</v>
      </c>
      <c r="AR199" s="166">
        <v>892000</v>
      </c>
      <c r="AS199" s="167"/>
      <c r="AT199" s="166"/>
      <c r="AU199" s="166"/>
      <c r="AV199" s="166">
        <f t="shared" si="729"/>
        <v>892000</v>
      </c>
      <c r="AW199" s="166">
        <f t="shared" si="730"/>
        <v>344000</v>
      </c>
      <c r="AX199" s="166">
        <f t="shared" si="731"/>
        <v>64500</v>
      </c>
      <c r="AY199" s="166">
        <f t="shared" si="732"/>
        <v>43000</v>
      </c>
      <c r="AZ199" s="166">
        <f t="shared" si="733"/>
        <v>451500</v>
      </c>
      <c r="BA199" s="166">
        <f t="shared" si="734"/>
        <v>21500</v>
      </c>
      <c r="BB199" s="166">
        <f t="shared" si="735"/>
        <v>110000</v>
      </c>
      <c r="BC199" s="166"/>
      <c r="BD199" s="166">
        <v>0</v>
      </c>
      <c r="BE199" s="166">
        <f t="shared" si="736"/>
        <v>583000</v>
      </c>
      <c r="BF199" s="166">
        <f t="shared" si="737"/>
        <v>309000</v>
      </c>
      <c r="BG199" s="166">
        <f t="shared" si="738"/>
        <v>0</v>
      </c>
      <c r="BH199" s="166">
        <v>1</v>
      </c>
      <c r="BI199" s="369" t="s">
        <v>40</v>
      </c>
      <c r="BJ199" s="166">
        <f t="shared" si="739"/>
        <v>0</v>
      </c>
      <c r="BK199" s="166">
        <f t="shared" si="740"/>
        <v>1</v>
      </c>
      <c r="BL199" s="166">
        <v>0</v>
      </c>
      <c r="BM199" s="166">
        <f t="shared" si="741"/>
        <v>0</v>
      </c>
      <c r="BN199" s="166" t="str">
        <f t="shared" si="742"/>
        <v>Trừ tiền</v>
      </c>
      <c r="BO199" s="410"/>
      <c r="BP199" s="166"/>
      <c r="BQ199" s="144"/>
      <c r="BR199" s="144"/>
      <c r="BS199" s="161">
        <f t="shared" si="743"/>
        <v>0</v>
      </c>
      <c r="BT199" s="159">
        <v>0</v>
      </c>
      <c r="BU199" s="166">
        <f t="shared" si="744"/>
        <v>0</v>
      </c>
      <c r="BV199" s="166">
        <v>11000000</v>
      </c>
      <c r="BW199" s="166">
        <f t="shared" si="745"/>
        <v>11000000</v>
      </c>
      <c r="BX199" s="166">
        <f t="shared" si="746"/>
        <v>-11451500</v>
      </c>
      <c r="BY199" s="166"/>
      <c r="BZ199" s="166"/>
      <c r="CA199" s="171"/>
      <c r="CB199" s="166"/>
      <c r="CC199" s="166"/>
      <c r="CD199" s="166"/>
      <c r="CE199" s="413">
        <v>8500000</v>
      </c>
      <c r="CF199" s="413">
        <f t="shared" ref="CF199:CF205" si="753">CE199*5%</f>
        <v>425000</v>
      </c>
      <c r="CG199" s="413">
        <v>0</v>
      </c>
      <c r="CH199" s="413">
        <v>0</v>
      </c>
      <c r="CI199" s="413"/>
      <c r="CJ199" s="369">
        <f t="shared" si="747"/>
        <v>425000</v>
      </c>
      <c r="CK199" s="369">
        <f t="shared" si="748"/>
        <v>8925000</v>
      </c>
      <c r="CL199" s="414"/>
      <c r="CM199" s="413">
        <f t="shared" si="749"/>
        <v>8500000</v>
      </c>
      <c r="CN199" s="413">
        <f t="shared" si="749"/>
        <v>425000</v>
      </c>
      <c r="CO199" s="369">
        <f t="shared" si="749"/>
        <v>0</v>
      </c>
      <c r="CP199" s="369">
        <f t="shared" si="749"/>
        <v>0</v>
      </c>
      <c r="CQ199" s="369">
        <f t="shared" si="749"/>
        <v>0</v>
      </c>
      <c r="CR199" s="369">
        <f t="shared" si="750"/>
        <v>425000</v>
      </c>
      <c r="CS199" s="369">
        <f t="shared" si="751"/>
        <v>8925000</v>
      </c>
      <c r="CT199" s="173" t="s">
        <v>1187</v>
      </c>
      <c r="CU199" s="173" t="s">
        <v>2229</v>
      </c>
      <c r="CV199" s="450" t="s">
        <v>1293</v>
      </c>
      <c r="CW199" s="173" t="s">
        <v>2249</v>
      </c>
    </row>
    <row r="200" spans="1:101" ht="34.35" customHeight="1">
      <c r="A200" s="155">
        <f>SUBTOTAL(3,$C$11:C200)</f>
        <v>167</v>
      </c>
      <c r="B200" s="246" t="s">
        <v>931</v>
      </c>
      <c r="C200" s="247" t="s">
        <v>932</v>
      </c>
      <c r="D200" s="156" t="s">
        <v>101</v>
      </c>
      <c r="E200" s="157" t="str">
        <f t="shared" si="710"/>
        <v>B3</v>
      </c>
      <c r="F200" s="158">
        <v>42110</v>
      </c>
      <c r="G200" s="159">
        <v>4090000</v>
      </c>
      <c r="H200" s="159"/>
      <c r="I200" s="160">
        <f t="shared" si="711"/>
        <v>3410000</v>
      </c>
      <c r="J200" s="160">
        <f t="shared" si="712"/>
        <v>375000</v>
      </c>
      <c r="K200" s="161">
        <f t="shared" si="713"/>
        <v>3785000</v>
      </c>
      <c r="L200" s="161">
        <f t="shared" si="714"/>
        <v>7875000</v>
      </c>
      <c r="M200" s="162">
        <f t="shared" si="715"/>
        <v>1</v>
      </c>
      <c r="N200" s="163">
        <f t="shared" si="716"/>
        <v>3640000</v>
      </c>
      <c r="O200" s="163">
        <v>0</v>
      </c>
      <c r="P200" s="406">
        <v>0.5</v>
      </c>
      <c r="Q200" s="406">
        <v>12</v>
      </c>
      <c r="R200" s="406">
        <v>0</v>
      </c>
      <c r="S200" s="406">
        <v>0</v>
      </c>
      <c r="T200" s="406"/>
      <c r="U200" s="406"/>
      <c r="V200" s="406"/>
      <c r="W200" s="406"/>
      <c r="X200" s="389"/>
      <c r="Y200" s="406"/>
      <c r="Z200" s="406"/>
      <c r="AA200" s="406"/>
      <c r="AB200" s="406"/>
      <c r="AC200" s="406"/>
      <c r="AD200" s="406">
        <v>0</v>
      </c>
      <c r="AE200" s="164">
        <f t="shared" si="717"/>
        <v>0</v>
      </c>
      <c r="AF200" s="166">
        <f t="shared" si="718"/>
        <v>151442</v>
      </c>
      <c r="AG200" s="166">
        <f t="shared" si="719"/>
        <v>0</v>
      </c>
      <c r="AH200" s="166">
        <f t="shared" si="720"/>
        <v>0</v>
      </c>
      <c r="AI200" s="166">
        <f t="shared" si="721"/>
        <v>0</v>
      </c>
      <c r="AJ200" s="166">
        <f t="shared" si="722"/>
        <v>0</v>
      </c>
      <c r="AK200" s="166">
        <f t="shared" si="723"/>
        <v>0</v>
      </c>
      <c r="AL200" s="166">
        <f t="shared" si="724"/>
        <v>0</v>
      </c>
      <c r="AM200" s="166">
        <f t="shared" si="725"/>
        <v>0</v>
      </c>
      <c r="AN200" s="166">
        <f t="shared" si="726"/>
        <v>0</v>
      </c>
      <c r="AO200" s="167">
        <f t="shared" si="727"/>
        <v>0</v>
      </c>
      <c r="AP200" s="166">
        <v>0</v>
      </c>
      <c r="AQ200" s="166">
        <f t="shared" si="728"/>
        <v>151442</v>
      </c>
      <c r="AR200" s="166">
        <v>1284000</v>
      </c>
      <c r="AS200" s="167"/>
      <c r="AT200" s="166"/>
      <c r="AU200" s="166"/>
      <c r="AV200" s="166">
        <f t="shared" si="729"/>
        <v>1435442</v>
      </c>
      <c r="AW200" s="166">
        <f t="shared" si="730"/>
        <v>327200</v>
      </c>
      <c r="AX200" s="166">
        <f t="shared" si="731"/>
        <v>61350</v>
      </c>
      <c r="AY200" s="166">
        <f t="shared" si="732"/>
        <v>40900</v>
      </c>
      <c r="AZ200" s="166">
        <f t="shared" si="733"/>
        <v>429450</v>
      </c>
      <c r="BA200" s="166">
        <f t="shared" si="734"/>
        <v>20450</v>
      </c>
      <c r="BB200" s="166">
        <f t="shared" si="735"/>
        <v>110000</v>
      </c>
      <c r="BC200" s="166"/>
      <c r="BD200" s="166">
        <v>0</v>
      </c>
      <c r="BE200" s="166">
        <f t="shared" si="736"/>
        <v>559900</v>
      </c>
      <c r="BF200" s="166">
        <f t="shared" si="737"/>
        <v>875542</v>
      </c>
      <c r="BG200" s="166">
        <f t="shared" si="738"/>
        <v>0</v>
      </c>
      <c r="BH200" s="166">
        <v>1</v>
      </c>
      <c r="BI200" s="369" t="s">
        <v>40</v>
      </c>
      <c r="BJ200" s="166">
        <f t="shared" si="739"/>
        <v>0</v>
      </c>
      <c r="BK200" s="166">
        <f t="shared" si="740"/>
        <v>1</v>
      </c>
      <c r="BL200" s="166">
        <v>0</v>
      </c>
      <c r="BM200" s="166">
        <f t="shared" si="741"/>
        <v>0</v>
      </c>
      <c r="BN200" s="166" t="str">
        <f t="shared" si="742"/>
        <v>Trừ tiền</v>
      </c>
      <c r="BO200" s="410"/>
      <c r="BP200" s="166"/>
      <c r="BQ200" s="144"/>
      <c r="BR200" s="144"/>
      <c r="BS200" s="161">
        <f t="shared" si="743"/>
        <v>151442</v>
      </c>
      <c r="BT200" s="159">
        <v>1</v>
      </c>
      <c r="BU200" s="166">
        <f t="shared" si="744"/>
        <v>4400000</v>
      </c>
      <c r="BV200" s="166">
        <v>11000000</v>
      </c>
      <c r="BW200" s="166">
        <f t="shared" si="745"/>
        <v>15400000</v>
      </c>
      <c r="BX200" s="166">
        <f t="shared" si="746"/>
        <v>-15678008</v>
      </c>
      <c r="BY200" s="166"/>
      <c r="BZ200" s="166"/>
      <c r="CA200" s="171"/>
      <c r="CB200" s="166"/>
      <c r="CC200" s="166"/>
      <c r="CD200" s="166"/>
      <c r="CE200" s="413">
        <v>7500000</v>
      </c>
      <c r="CF200" s="413">
        <f t="shared" si="753"/>
        <v>375000</v>
      </c>
      <c r="CG200" s="413">
        <v>0</v>
      </c>
      <c r="CH200" s="413">
        <v>0</v>
      </c>
      <c r="CI200" s="413"/>
      <c r="CJ200" s="369">
        <f t="shared" si="747"/>
        <v>375000</v>
      </c>
      <c r="CK200" s="369">
        <f t="shared" si="748"/>
        <v>7875000</v>
      </c>
      <c r="CL200" s="414"/>
      <c r="CM200" s="413">
        <f t="shared" si="749"/>
        <v>7500000</v>
      </c>
      <c r="CN200" s="413">
        <f t="shared" si="749"/>
        <v>375000</v>
      </c>
      <c r="CO200" s="369">
        <f t="shared" si="749"/>
        <v>0</v>
      </c>
      <c r="CP200" s="369">
        <f t="shared" si="749"/>
        <v>0</v>
      </c>
      <c r="CQ200" s="369">
        <f t="shared" si="749"/>
        <v>0</v>
      </c>
      <c r="CR200" s="369">
        <f t="shared" si="750"/>
        <v>375000</v>
      </c>
      <c r="CS200" s="369">
        <f t="shared" si="751"/>
        <v>7875000</v>
      </c>
      <c r="CT200" s="173" t="s">
        <v>1187</v>
      </c>
      <c r="CU200" s="173" t="s">
        <v>2229</v>
      </c>
      <c r="CV200" s="450" t="s">
        <v>1294</v>
      </c>
      <c r="CW200" s="173" t="s">
        <v>2249</v>
      </c>
    </row>
    <row r="201" spans="1:101" ht="34.35" customHeight="1">
      <c r="A201" s="155">
        <f>SUBTOTAL(3,$C$11:C201)</f>
        <v>168</v>
      </c>
      <c r="B201" s="246" t="s">
        <v>933</v>
      </c>
      <c r="C201" s="247" t="s">
        <v>934</v>
      </c>
      <c r="D201" s="156" t="s">
        <v>101</v>
      </c>
      <c r="E201" s="157" t="str">
        <f t="shared" si="710"/>
        <v>B3</v>
      </c>
      <c r="F201" s="158">
        <v>42110</v>
      </c>
      <c r="G201" s="159">
        <v>4300000</v>
      </c>
      <c r="H201" s="159"/>
      <c r="I201" s="160">
        <f t="shared" si="711"/>
        <v>4200000</v>
      </c>
      <c r="J201" s="160">
        <f>CR201</f>
        <v>425000</v>
      </c>
      <c r="K201" s="161">
        <f t="shared" si="713"/>
        <v>4625000</v>
      </c>
      <c r="L201" s="161">
        <f>IF(G201&gt;0,G201+K201,H201+K201)</f>
        <v>8925000</v>
      </c>
      <c r="M201" s="162">
        <f t="shared" si="715"/>
        <v>1</v>
      </c>
      <c r="N201" s="163">
        <f t="shared" si="716"/>
        <v>3640000</v>
      </c>
      <c r="O201" s="163">
        <v>0</v>
      </c>
      <c r="P201" s="406">
        <v>0</v>
      </c>
      <c r="Q201" s="406">
        <v>13</v>
      </c>
      <c r="R201" s="406">
        <v>0</v>
      </c>
      <c r="S201" s="406">
        <v>0</v>
      </c>
      <c r="T201" s="406"/>
      <c r="U201" s="406"/>
      <c r="V201" s="406"/>
      <c r="W201" s="406"/>
      <c r="X201" s="389"/>
      <c r="Y201" s="406"/>
      <c r="Z201" s="406"/>
      <c r="AA201" s="406"/>
      <c r="AB201" s="406"/>
      <c r="AC201" s="406"/>
      <c r="AD201" s="406">
        <v>0</v>
      </c>
      <c r="AE201" s="164">
        <f t="shared" si="717"/>
        <v>0</v>
      </c>
      <c r="AF201" s="166">
        <f t="shared" si="718"/>
        <v>0</v>
      </c>
      <c r="AG201" s="166">
        <f t="shared" si="719"/>
        <v>0</v>
      </c>
      <c r="AH201" s="166">
        <f t="shared" si="720"/>
        <v>0</v>
      </c>
      <c r="AI201" s="166">
        <f t="shared" si="721"/>
        <v>0</v>
      </c>
      <c r="AJ201" s="166">
        <f t="shared" si="722"/>
        <v>0</v>
      </c>
      <c r="AK201" s="166">
        <f t="shared" si="723"/>
        <v>0</v>
      </c>
      <c r="AL201" s="166">
        <f t="shared" si="724"/>
        <v>0</v>
      </c>
      <c r="AM201" s="166">
        <f t="shared" si="725"/>
        <v>0</v>
      </c>
      <c r="AN201" s="166">
        <f t="shared" si="726"/>
        <v>0</v>
      </c>
      <c r="AO201" s="167">
        <f t="shared" si="727"/>
        <v>0</v>
      </c>
      <c r="AP201" s="166">
        <v>0</v>
      </c>
      <c r="AQ201" s="166">
        <f t="shared" si="728"/>
        <v>0</v>
      </c>
      <c r="AR201" s="166">
        <v>726000</v>
      </c>
      <c r="AS201" s="167"/>
      <c r="AT201" s="166"/>
      <c r="AU201" s="166"/>
      <c r="AV201" s="166">
        <f t="shared" si="729"/>
        <v>726000</v>
      </c>
      <c r="AW201" s="166">
        <f t="shared" si="730"/>
        <v>344000</v>
      </c>
      <c r="AX201" s="166">
        <f t="shared" si="731"/>
        <v>64500</v>
      </c>
      <c r="AY201" s="166">
        <f t="shared" si="732"/>
        <v>43000</v>
      </c>
      <c r="AZ201" s="166">
        <f t="shared" si="733"/>
        <v>451500</v>
      </c>
      <c r="BA201" s="166">
        <f t="shared" si="734"/>
        <v>21500</v>
      </c>
      <c r="BB201" s="166">
        <f t="shared" si="735"/>
        <v>110000</v>
      </c>
      <c r="BC201" s="166"/>
      <c r="BD201" s="166">
        <v>0</v>
      </c>
      <c r="BE201" s="166">
        <f t="shared" si="736"/>
        <v>583000</v>
      </c>
      <c r="BF201" s="166">
        <f t="shared" si="737"/>
        <v>143000</v>
      </c>
      <c r="BG201" s="166">
        <f t="shared" si="738"/>
        <v>0</v>
      </c>
      <c r="BH201" s="166">
        <v>1</v>
      </c>
      <c r="BI201" s="369" t="s">
        <v>40</v>
      </c>
      <c r="BJ201" s="166">
        <f t="shared" si="739"/>
        <v>0</v>
      </c>
      <c r="BK201" s="166">
        <f t="shared" si="740"/>
        <v>1</v>
      </c>
      <c r="BL201" s="166">
        <v>0</v>
      </c>
      <c r="BM201" s="166">
        <f t="shared" si="741"/>
        <v>0</v>
      </c>
      <c r="BN201" s="166" t="str">
        <f t="shared" si="742"/>
        <v>Trừ tiền</v>
      </c>
      <c r="BO201" s="410"/>
      <c r="BP201" s="166"/>
      <c r="BQ201" s="144"/>
      <c r="BR201" s="144"/>
      <c r="BS201" s="161">
        <f t="shared" si="743"/>
        <v>0</v>
      </c>
      <c r="BT201" s="159">
        <v>0</v>
      </c>
      <c r="BU201" s="166">
        <f t="shared" si="744"/>
        <v>0</v>
      </c>
      <c r="BV201" s="166">
        <v>11000000</v>
      </c>
      <c r="BW201" s="166">
        <f t="shared" si="745"/>
        <v>11000000</v>
      </c>
      <c r="BX201" s="166">
        <f t="shared" si="746"/>
        <v>-11451500</v>
      </c>
      <c r="BY201" s="166"/>
      <c r="BZ201" s="166"/>
      <c r="CA201" s="171"/>
      <c r="CB201" s="166"/>
      <c r="CC201" s="166"/>
      <c r="CD201" s="166"/>
      <c r="CE201" s="413">
        <v>8500000</v>
      </c>
      <c r="CF201" s="413">
        <f t="shared" si="753"/>
        <v>425000</v>
      </c>
      <c r="CG201" s="413">
        <v>0</v>
      </c>
      <c r="CH201" s="413">
        <v>0</v>
      </c>
      <c r="CI201" s="413"/>
      <c r="CJ201" s="369">
        <f t="shared" si="747"/>
        <v>425000</v>
      </c>
      <c r="CK201" s="369">
        <f t="shared" si="748"/>
        <v>8925000</v>
      </c>
      <c r="CL201" s="414"/>
      <c r="CM201" s="413">
        <f t="shared" si="749"/>
        <v>8500000</v>
      </c>
      <c r="CN201" s="413">
        <f t="shared" si="749"/>
        <v>425000</v>
      </c>
      <c r="CO201" s="369">
        <f t="shared" si="749"/>
        <v>0</v>
      </c>
      <c r="CP201" s="369">
        <f t="shared" si="749"/>
        <v>0</v>
      </c>
      <c r="CQ201" s="369">
        <f t="shared" si="749"/>
        <v>0</v>
      </c>
      <c r="CR201" s="369">
        <f t="shared" si="750"/>
        <v>425000</v>
      </c>
      <c r="CS201" s="369">
        <f t="shared" si="751"/>
        <v>8925000</v>
      </c>
      <c r="CT201" s="173" t="s">
        <v>1187</v>
      </c>
      <c r="CU201" s="173" t="s">
        <v>2229</v>
      </c>
      <c r="CV201" s="450" t="s">
        <v>1295</v>
      </c>
      <c r="CW201" s="173" t="s">
        <v>2249</v>
      </c>
    </row>
    <row r="202" spans="1:101" ht="34.35" customHeight="1">
      <c r="A202" s="155">
        <f>SUBTOTAL(3,$C$11:C202)</f>
        <v>169</v>
      </c>
      <c r="B202" s="246" t="s">
        <v>935</v>
      </c>
      <c r="C202" s="247" t="s">
        <v>936</v>
      </c>
      <c r="D202" s="156" t="s">
        <v>101</v>
      </c>
      <c r="E202" s="157" t="str">
        <f t="shared" si="710"/>
        <v>B3</v>
      </c>
      <c r="F202" s="158">
        <v>42110</v>
      </c>
      <c r="G202" s="159">
        <v>4090000</v>
      </c>
      <c r="H202" s="159"/>
      <c r="I202" s="160">
        <f t="shared" si="711"/>
        <v>3410000</v>
      </c>
      <c r="J202" s="160">
        <f t="shared" si="712"/>
        <v>750000</v>
      </c>
      <c r="K202" s="161">
        <f t="shared" si="713"/>
        <v>4160000</v>
      </c>
      <c r="L202" s="161">
        <f t="shared" ref="L202:L207" si="754">IF(G202&gt;0,G202+K202,H202+K202)</f>
        <v>8250000</v>
      </c>
      <c r="M202" s="162">
        <f t="shared" si="715"/>
        <v>1</v>
      </c>
      <c r="N202" s="163">
        <f t="shared" si="716"/>
        <v>3640000</v>
      </c>
      <c r="O202" s="163">
        <v>0</v>
      </c>
      <c r="P202" s="406">
        <v>0</v>
      </c>
      <c r="Q202" s="406">
        <v>12</v>
      </c>
      <c r="R202" s="406">
        <v>0</v>
      </c>
      <c r="S202" s="406">
        <v>0</v>
      </c>
      <c r="T202" s="406"/>
      <c r="U202" s="406"/>
      <c r="V202" s="406"/>
      <c r="W202" s="406"/>
      <c r="X202" s="389"/>
      <c r="Y202" s="406"/>
      <c r="Z202" s="406"/>
      <c r="AA202" s="406"/>
      <c r="AB202" s="406"/>
      <c r="AC202" s="406"/>
      <c r="AD202" s="406">
        <v>0</v>
      </c>
      <c r="AE202" s="164">
        <f t="shared" si="717"/>
        <v>0</v>
      </c>
      <c r="AF202" s="166">
        <f t="shared" si="718"/>
        <v>0</v>
      </c>
      <c r="AG202" s="166">
        <f t="shared" si="719"/>
        <v>0</v>
      </c>
      <c r="AH202" s="166">
        <f t="shared" si="720"/>
        <v>0</v>
      </c>
      <c r="AI202" s="166">
        <f t="shared" si="721"/>
        <v>0</v>
      </c>
      <c r="AJ202" s="166">
        <f t="shared" si="722"/>
        <v>0</v>
      </c>
      <c r="AK202" s="166">
        <f t="shared" si="723"/>
        <v>0</v>
      </c>
      <c r="AL202" s="166">
        <f t="shared" si="724"/>
        <v>0</v>
      </c>
      <c r="AM202" s="166">
        <f t="shared" si="725"/>
        <v>0</v>
      </c>
      <c r="AN202" s="166">
        <f t="shared" si="726"/>
        <v>0</v>
      </c>
      <c r="AO202" s="167">
        <f t="shared" si="727"/>
        <v>0</v>
      </c>
      <c r="AP202" s="166">
        <v>0</v>
      </c>
      <c r="AQ202" s="166">
        <f t="shared" si="728"/>
        <v>0</v>
      </c>
      <c r="AR202" s="166">
        <v>1421000</v>
      </c>
      <c r="AS202" s="167"/>
      <c r="AT202" s="166"/>
      <c r="AU202" s="166"/>
      <c r="AV202" s="166">
        <f t="shared" si="729"/>
        <v>1421000</v>
      </c>
      <c r="AW202" s="166">
        <f t="shared" si="730"/>
        <v>327200</v>
      </c>
      <c r="AX202" s="166">
        <f t="shared" si="731"/>
        <v>61350</v>
      </c>
      <c r="AY202" s="166">
        <f t="shared" si="732"/>
        <v>40900</v>
      </c>
      <c r="AZ202" s="166">
        <f t="shared" si="733"/>
        <v>429450</v>
      </c>
      <c r="BA202" s="166">
        <f t="shared" si="734"/>
        <v>20450</v>
      </c>
      <c r="BB202" s="166">
        <f t="shared" si="735"/>
        <v>110000</v>
      </c>
      <c r="BC202" s="166"/>
      <c r="BD202" s="166">
        <v>0</v>
      </c>
      <c r="BE202" s="166">
        <f t="shared" si="736"/>
        <v>559900</v>
      </c>
      <c r="BF202" s="166">
        <f t="shared" si="737"/>
        <v>861100</v>
      </c>
      <c r="BG202" s="166">
        <f t="shared" si="738"/>
        <v>0</v>
      </c>
      <c r="BH202" s="166">
        <v>1</v>
      </c>
      <c r="BI202" s="369" t="s">
        <v>40</v>
      </c>
      <c r="BJ202" s="166">
        <f t="shared" si="739"/>
        <v>0</v>
      </c>
      <c r="BK202" s="166">
        <f t="shared" si="740"/>
        <v>1</v>
      </c>
      <c r="BL202" s="166">
        <v>0</v>
      </c>
      <c r="BM202" s="166">
        <f t="shared" si="741"/>
        <v>0</v>
      </c>
      <c r="BN202" s="166" t="str">
        <f t="shared" si="742"/>
        <v>Trừ tiền</v>
      </c>
      <c r="BO202" s="410"/>
      <c r="BP202" s="166"/>
      <c r="BQ202" s="144"/>
      <c r="BR202" s="144"/>
      <c r="BS202" s="161">
        <f t="shared" si="743"/>
        <v>0</v>
      </c>
      <c r="BT202" s="159">
        <v>2</v>
      </c>
      <c r="BU202" s="166">
        <f t="shared" si="744"/>
        <v>8800000</v>
      </c>
      <c r="BV202" s="166">
        <v>11000000</v>
      </c>
      <c r="BW202" s="166">
        <f t="shared" si="745"/>
        <v>19800000</v>
      </c>
      <c r="BX202" s="166">
        <f t="shared" si="746"/>
        <v>-20229450</v>
      </c>
      <c r="BY202" s="166"/>
      <c r="BZ202" s="166"/>
      <c r="CA202" s="171"/>
      <c r="CB202" s="166"/>
      <c r="CC202" s="166"/>
      <c r="CD202" s="166"/>
      <c r="CE202" s="413">
        <v>7500000</v>
      </c>
      <c r="CF202" s="413">
        <f>CE202*10%</f>
        <v>750000</v>
      </c>
      <c r="CG202" s="413">
        <v>0</v>
      </c>
      <c r="CH202" s="413">
        <v>0</v>
      </c>
      <c r="CI202" s="413"/>
      <c r="CJ202" s="369">
        <f t="shared" si="747"/>
        <v>750000</v>
      </c>
      <c r="CK202" s="369">
        <f t="shared" si="748"/>
        <v>8250000</v>
      </c>
      <c r="CL202" s="414"/>
      <c r="CM202" s="413">
        <f t="shared" si="749"/>
        <v>7500000</v>
      </c>
      <c r="CN202" s="413">
        <f t="shared" si="749"/>
        <v>750000</v>
      </c>
      <c r="CO202" s="369">
        <f t="shared" si="749"/>
        <v>0</v>
      </c>
      <c r="CP202" s="369">
        <f t="shared" si="749"/>
        <v>0</v>
      </c>
      <c r="CQ202" s="369">
        <f t="shared" si="749"/>
        <v>0</v>
      </c>
      <c r="CR202" s="369">
        <f t="shared" si="750"/>
        <v>750000</v>
      </c>
      <c r="CS202" s="369">
        <f t="shared" si="751"/>
        <v>8250000</v>
      </c>
      <c r="CT202" s="173" t="s">
        <v>1187</v>
      </c>
      <c r="CU202" s="173" t="s">
        <v>2229</v>
      </c>
      <c r="CV202" s="450" t="s">
        <v>1296</v>
      </c>
      <c r="CW202" s="173" t="s">
        <v>2249</v>
      </c>
    </row>
    <row r="203" spans="1:101" ht="34.35" customHeight="1">
      <c r="A203" s="155">
        <f>SUBTOTAL(3,$C$11:C203)</f>
        <v>170</v>
      </c>
      <c r="B203" s="246" t="s">
        <v>937</v>
      </c>
      <c r="C203" s="247" t="s">
        <v>938</v>
      </c>
      <c r="D203" s="156" t="s">
        <v>101</v>
      </c>
      <c r="E203" s="157" t="str">
        <f t="shared" si="710"/>
        <v>B3</v>
      </c>
      <c r="F203" s="158">
        <v>42110</v>
      </c>
      <c r="G203" s="159">
        <v>4090000</v>
      </c>
      <c r="H203" s="159"/>
      <c r="I203" s="160">
        <f t="shared" si="711"/>
        <v>3410000</v>
      </c>
      <c r="J203" s="160">
        <f t="shared" si="712"/>
        <v>375000</v>
      </c>
      <c r="K203" s="161">
        <f t="shared" si="713"/>
        <v>3785000</v>
      </c>
      <c r="L203" s="161">
        <f t="shared" si="754"/>
        <v>7875000</v>
      </c>
      <c r="M203" s="162">
        <f t="shared" si="715"/>
        <v>1</v>
      </c>
      <c r="N203" s="163">
        <f t="shared" si="716"/>
        <v>3640000</v>
      </c>
      <c r="O203" s="163">
        <v>0</v>
      </c>
      <c r="P203" s="406">
        <v>1</v>
      </c>
      <c r="Q203" s="406">
        <v>13</v>
      </c>
      <c r="R203" s="406">
        <v>0</v>
      </c>
      <c r="S203" s="406">
        <v>0</v>
      </c>
      <c r="T203" s="406"/>
      <c r="U203" s="406"/>
      <c r="V203" s="406"/>
      <c r="W203" s="406"/>
      <c r="X203" s="389"/>
      <c r="Y203" s="406"/>
      <c r="Z203" s="406"/>
      <c r="AA203" s="406"/>
      <c r="AB203" s="406"/>
      <c r="AC203" s="406"/>
      <c r="AD203" s="406">
        <v>0</v>
      </c>
      <c r="AE203" s="164">
        <f t="shared" si="717"/>
        <v>0</v>
      </c>
      <c r="AF203" s="166">
        <f t="shared" si="718"/>
        <v>302885</v>
      </c>
      <c r="AG203" s="166">
        <f t="shared" si="719"/>
        <v>0</v>
      </c>
      <c r="AH203" s="166">
        <f t="shared" si="720"/>
        <v>0</v>
      </c>
      <c r="AI203" s="166">
        <f t="shared" si="721"/>
        <v>0</v>
      </c>
      <c r="AJ203" s="166">
        <f t="shared" si="722"/>
        <v>0</v>
      </c>
      <c r="AK203" s="166">
        <f t="shared" si="723"/>
        <v>0</v>
      </c>
      <c r="AL203" s="166">
        <f t="shared" si="724"/>
        <v>0</v>
      </c>
      <c r="AM203" s="166">
        <f t="shared" si="725"/>
        <v>0</v>
      </c>
      <c r="AN203" s="166">
        <f t="shared" si="726"/>
        <v>0</v>
      </c>
      <c r="AO203" s="167">
        <f t="shared" si="727"/>
        <v>0</v>
      </c>
      <c r="AP203" s="166">
        <v>0</v>
      </c>
      <c r="AQ203" s="166">
        <f t="shared" si="728"/>
        <v>302885</v>
      </c>
      <c r="AR203" s="166">
        <v>873000</v>
      </c>
      <c r="AS203" s="167"/>
      <c r="AT203" s="166"/>
      <c r="AU203" s="166"/>
      <c r="AV203" s="166">
        <f t="shared" si="729"/>
        <v>1175885</v>
      </c>
      <c r="AW203" s="166">
        <f t="shared" si="730"/>
        <v>327200</v>
      </c>
      <c r="AX203" s="166">
        <f t="shared" si="731"/>
        <v>61350</v>
      </c>
      <c r="AY203" s="166">
        <f t="shared" si="732"/>
        <v>40900</v>
      </c>
      <c r="AZ203" s="166">
        <f t="shared" si="733"/>
        <v>429450</v>
      </c>
      <c r="BA203" s="166">
        <f t="shared" si="734"/>
        <v>20450</v>
      </c>
      <c r="BB203" s="166">
        <f t="shared" si="735"/>
        <v>110000</v>
      </c>
      <c r="BC203" s="166"/>
      <c r="BD203" s="166">
        <v>0</v>
      </c>
      <c r="BE203" s="166">
        <f t="shared" si="736"/>
        <v>559900</v>
      </c>
      <c r="BF203" s="166">
        <f t="shared" si="737"/>
        <v>615985</v>
      </c>
      <c r="BG203" s="166">
        <f t="shared" si="738"/>
        <v>0</v>
      </c>
      <c r="BH203" s="166">
        <v>1</v>
      </c>
      <c r="BI203" s="369" t="s">
        <v>40</v>
      </c>
      <c r="BJ203" s="166">
        <f t="shared" si="739"/>
        <v>0</v>
      </c>
      <c r="BK203" s="166">
        <f t="shared" si="740"/>
        <v>1</v>
      </c>
      <c r="BL203" s="166">
        <v>0</v>
      </c>
      <c r="BM203" s="166">
        <f t="shared" si="741"/>
        <v>0</v>
      </c>
      <c r="BN203" s="166" t="str">
        <f t="shared" si="742"/>
        <v>Trừ tiền</v>
      </c>
      <c r="BO203" s="410"/>
      <c r="BP203" s="166"/>
      <c r="BQ203" s="144"/>
      <c r="BR203" s="144"/>
      <c r="BS203" s="161">
        <f t="shared" si="743"/>
        <v>302885</v>
      </c>
      <c r="BT203" s="159">
        <v>1</v>
      </c>
      <c r="BU203" s="166">
        <f t="shared" si="744"/>
        <v>4400000</v>
      </c>
      <c r="BV203" s="166">
        <v>11000000</v>
      </c>
      <c r="BW203" s="166">
        <f t="shared" si="745"/>
        <v>15400000</v>
      </c>
      <c r="BX203" s="166">
        <f t="shared" si="746"/>
        <v>-15526565</v>
      </c>
      <c r="BY203" s="166"/>
      <c r="BZ203" s="166"/>
      <c r="CA203" s="171"/>
      <c r="CB203" s="166"/>
      <c r="CC203" s="166"/>
      <c r="CD203" s="166"/>
      <c r="CE203" s="413">
        <v>7500000</v>
      </c>
      <c r="CF203" s="413">
        <f t="shared" si="753"/>
        <v>375000</v>
      </c>
      <c r="CG203" s="413">
        <v>0</v>
      </c>
      <c r="CH203" s="413">
        <v>0</v>
      </c>
      <c r="CI203" s="413"/>
      <c r="CJ203" s="369">
        <f t="shared" si="747"/>
        <v>375000</v>
      </c>
      <c r="CK203" s="369">
        <f t="shared" si="748"/>
        <v>7875000</v>
      </c>
      <c r="CL203" s="414"/>
      <c r="CM203" s="413">
        <f t="shared" si="749"/>
        <v>7500000</v>
      </c>
      <c r="CN203" s="413">
        <f t="shared" si="749"/>
        <v>375000</v>
      </c>
      <c r="CO203" s="369">
        <f t="shared" si="749"/>
        <v>0</v>
      </c>
      <c r="CP203" s="369">
        <f t="shared" si="749"/>
        <v>0</v>
      </c>
      <c r="CQ203" s="369">
        <f t="shared" si="749"/>
        <v>0</v>
      </c>
      <c r="CR203" s="369">
        <f t="shared" si="750"/>
        <v>375000</v>
      </c>
      <c r="CS203" s="369">
        <f t="shared" si="751"/>
        <v>7875000</v>
      </c>
      <c r="CT203" s="173" t="s">
        <v>1187</v>
      </c>
      <c r="CU203" s="173" t="s">
        <v>2229</v>
      </c>
      <c r="CV203" s="450" t="s">
        <v>1297</v>
      </c>
      <c r="CW203" s="173" t="s">
        <v>2249</v>
      </c>
    </row>
    <row r="204" spans="1:101" ht="34.35" customHeight="1">
      <c r="A204" s="155">
        <f>SUBTOTAL(3,$C$11:C204)</f>
        <v>171</v>
      </c>
      <c r="B204" s="254" t="s">
        <v>941</v>
      </c>
      <c r="C204" s="255" t="s">
        <v>942</v>
      </c>
      <c r="D204" s="156" t="s">
        <v>101</v>
      </c>
      <c r="E204" s="157" t="str">
        <f t="shared" si="710"/>
        <v>B3</v>
      </c>
      <c r="F204" s="158">
        <v>42006</v>
      </c>
      <c r="G204" s="159">
        <v>4520000</v>
      </c>
      <c r="H204" s="159"/>
      <c r="I204" s="160">
        <f t="shared" si="711"/>
        <v>3980000</v>
      </c>
      <c r="J204" s="160">
        <f t="shared" si="712"/>
        <v>850000</v>
      </c>
      <c r="K204" s="161">
        <f t="shared" si="713"/>
        <v>4830000</v>
      </c>
      <c r="L204" s="161">
        <f t="shared" si="754"/>
        <v>9350000</v>
      </c>
      <c r="M204" s="162">
        <f t="shared" si="715"/>
        <v>1</v>
      </c>
      <c r="N204" s="163">
        <f t="shared" si="716"/>
        <v>3640000</v>
      </c>
      <c r="O204" s="163">
        <v>0</v>
      </c>
      <c r="P204" s="406">
        <v>1</v>
      </c>
      <c r="Q204" s="406">
        <v>10</v>
      </c>
      <c r="R204" s="406">
        <v>0</v>
      </c>
      <c r="S204" s="406">
        <v>0</v>
      </c>
      <c r="T204" s="406"/>
      <c r="U204" s="406"/>
      <c r="V204" s="406"/>
      <c r="W204" s="406"/>
      <c r="X204" s="389"/>
      <c r="Y204" s="406"/>
      <c r="Z204" s="406"/>
      <c r="AA204" s="406"/>
      <c r="AB204" s="406"/>
      <c r="AC204" s="406"/>
      <c r="AD204" s="406">
        <v>0</v>
      </c>
      <c r="AE204" s="164">
        <f t="shared" si="717"/>
        <v>0</v>
      </c>
      <c r="AF204" s="166">
        <f t="shared" si="718"/>
        <v>359615</v>
      </c>
      <c r="AG204" s="166">
        <f t="shared" si="719"/>
        <v>0</v>
      </c>
      <c r="AH204" s="166">
        <f t="shared" si="720"/>
        <v>0</v>
      </c>
      <c r="AI204" s="166">
        <f t="shared" si="721"/>
        <v>0</v>
      </c>
      <c r="AJ204" s="166">
        <f t="shared" si="722"/>
        <v>0</v>
      </c>
      <c r="AK204" s="166">
        <f t="shared" si="723"/>
        <v>0</v>
      </c>
      <c r="AL204" s="166">
        <f t="shared" si="724"/>
        <v>0</v>
      </c>
      <c r="AM204" s="166">
        <f t="shared" si="725"/>
        <v>0</v>
      </c>
      <c r="AN204" s="166">
        <f t="shared" si="726"/>
        <v>0</v>
      </c>
      <c r="AO204" s="167">
        <f t="shared" si="727"/>
        <v>0</v>
      </c>
      <c r="AP204" s="166">
        <v>0</v>
      </c>
      <c r="AQ204" s="166">
        <f t="shared" si="728"/>
        <v>359615</v>
      </c>
      <c r="AR204" s="166">
        <v>940000</v>
      </c>
      <c r="AS204" s="167"/>
      <c r="AT204" s="166"/>
      <c r="AU204" s="166"/>
      <c r="AV204" s="166">
        <f t="shared" si="729"/>
        <v>1299615</v>
      </c>
      <c r="AW204" s="166">
        <f t="shared" si="730"/>
        <v>361600</v>
      </c>
      <c r="AX204" s="166">
        <f t="shared" si="731"/>
        <v>67800</v>
      </c>
      <c r="AY204" s="166">
        <f t="shared" si="732"/>
        <v>45200</v>
      </c>
      <c r="AZ204" s="166">
        <f t="shared" si="733"/>
        <v>474600</v>
      </c>
      <c r="BA204" s="166">
        <f t="shared" si="734"/>
        <v>22600</v>
      </c>
      <c r="BB204" s="166">
        <f t="shared" si="735"/>
        <v>110000</v>
      </c>
      <c r="BC204" s="166"/>
      <c r="BD204" s="166">
        <v>0</v>
      </c>
      <c r="BE204" s="166">
        <f t="shared" si="736"/>
        <v>607200</v>
      </c>
      <c r="BF204" s="166">
        <f t="shared" si="737"/>
        <v>692415</v>
      </c>
      <c r="BG204" s="166">
        <f t="shared" si="738"/>
        <v>0</v>
      </c>
      <c r="BH204" s="166">
        <v>1</v>
      </c>
      <c r="BI204" s="369" t="s">
        <v>40</v>
      </c>
      <c r="BJ204" s="166">
        <f t="shared" si="739"/>
        <v>0</v>
      </c>
      <c r="BK204" s="166">
        <f t="shared" si="740"/>
        <v>1</v>
      </c>
      <c r="BL204" s="166">
        <v>0</v>
      </c>
      <c r="BM204" s="166">
        <f t="shared" si="741"/>
        <v>0</v>
      </c>
      <c r="BN204" s="166" t="str">
        <f t="shared" si="742"/>
        <v>Trừ tiền</v>
      </c>
      <c r="BO204" s="410"/>
      <c r="BP204" s="166"/>
      <c r="BQ204" s="144"/>
      <c r="BR204" s="144"/>
      <c r="BS204" s="161">
        <f t="shared" si="743"/>
        <v>359615</v>
      </c>
      <c r="BT204" s="159">
        <v>1</v>
      </c>
      <c r="BU204" s="166">
        <f t="shared" si="744"/>
        <v>4400000</v>
      </c>
      <c r="BV204" s="166">
        <v>11000000</v>
      </c>
      <c r="BW204" s="166">
        <f t="shared" si="745"/>
        <v>15400000</v>
      </c>
      <c r="BX204" s="166">
        <f t="shared" si="746"/>
        <v>-15514985</v>
      </c>
      <c r="BY204" s="166"/>
      <c r="BZ204" s="166"/>
      <c r="CA204" s="171"/>
      <c r="CB204" s="166"/>
      <c r="CC204" s="166"/>
      <c r="CD204" s="166"/>
      <c r="CE204" s="413">
        <v>8500000</v>
      </c>
      <c r="CF204" s="413">
        <f>CE204*10%</f>
        <v>850000</v>
      </c>
      <c r="CG204" s="413">
        <v>0</v>
      </c>
      <c r="CH204" s="413">
        <v>0</v>
      </c>
      <c r="CI204" s="413"/>
      <c r="CJ204" s="369">
        <f t="shared" si="747"/>
        <v>850000</v>
      </c>
      <c r="CK204" s="369">
        <f t="shared" si="748"/>
        <v>9350000</v>
      </c>
      <c r="CL204" s="416"/>
      <c r="CM204" s="413">
        <f t="shared" si="749"/>
        <v>8500000</v>
      </c>
      <c r="CN204" s="413">
        <f t="shared" si="749"/>
        <v>850000</v>
      </c>
      <c r="CO204" s="369">
        <f t="shared" si="749"/>
        <v>0</v>
      </c>
      <c r="CP204" s="369">
        <f t="shared" si="749"/>
        <v>0</v>
      </c>
      <c r="CQ204" s="369">
        <f t="shared" si="749"/>
        <v>0</v>
      </c>
      <c r="CR204" s="369">
        <f t="shared" si="750"/>
        <v>850000</v>
      </c>
      <c r="CS204" s="369">
        <f t="shared" si="751"/>
        <v>9350000</v>
      </c>
      <c r="CT204" s="173" t="s">
        <v>1187</v>
      </c>
      <c r="CU204" s="173" t="s">
        <v>2229</v>
      </c>
      <c r="CV204" s="450" t="s">
        <v>1298</v>
      </c>
      <c r="CW204" s="173" t="s">
        <v>2249</v>
      </c>
    </row>
    <row r="205" spans="1:101" ht="34.35" customHeight="1">
      <c r="A205" s="155">
        <f>SUBTOTAL(3,$C$11:C205)</f>
        <v>172</v>
      </c>
      <c r="B205" s="254" t="s">
        <v>943</v>
      </c>
      <c r="C205" s="255" t="s">
        <v>944</v>
      </c>
      <c r="D205" s="156" t="s">
        <v>101</v>
      </c>
      <c r="E205" s="157" t="str">
        <f t="shared" si="710"/>
        <v>B3</v>
      </c>
      <c r="F205" s="158">
        <v>42517</v>
      </c>
      <c r="G205" s="159">
        <v>4090000</v>
      </c>
      <c r="H205" s="159"/>
      <c r="I205" s="160">
        <f t="shared" si="711"/>
        <v>3410000</v>
      </c>
      <c r="J205" s="160">
        <f t="shared" si="712"/>
        <v>375000</v>
      </c>
      <c r="K205" s="161">
        <f t="shared" si="713"/>
        <v>3785000</v>
      </c>
      <c r="L205" s="161">
        <f t="shared" si="754"/>
        <v>7875000</v>
      </c>
      <c r="M205" s="162">
        <f t="shared" si="715"/>
        <v>1</v>
      </c>
      <c r="N205" s="163">
        <f t="shared" si="716"/>
        <v>3640000</v>
      </c>
      <c r="O205" s="163">
        <v>0</v>
      </c>
      <c r="P205" s="406">
        <v>4</v>
      </c>
      <c r="Q205" s="406">
        <v>8</v>
      </c>
      <c r="R205" s="406">
        <v>0</v>
      </c>
      <c r="S205" s="406">
        <v>0</v>
      </c>
      <c r="T205" s="406"/>
      <c r="U205" s="406"/>
      <c r="V205" s="406"/>
      <c r="W205" s="406"/>
      <c r="X205" s="389"/>
      <c r="Y205" s="406"/>
      <c r="Z205" s="406"/>
      <c r="AA205" s="406"/>
      <c r="AB205" s="406"/>
      <c r="AC205" s="406"/>
      <c r="AD205" s="406">
        <v>0</v>
      </c>
      <c r="AE205" s="164">
        <f t="shared" si="717"/>
        <v>0</v>
      </c>
      <c r="AF205" s="166">
        <f t="shared" si="718"/>
        <v>1211538</v>
      </c>
      <c r="AG205" s="166">
        <f t="shared" si="719"/>
        <v>0</v>
      </c>
      <c r="AH205" s="166">
        <f t="shared" si="720"/>
        <v>0</v>
      </c>
      <c r="AI205" s="166">
        <f t="shared" si="721"/>
        <v>0</v>
      </c>
      <c r="AJ205" s="166">
        <f t="shared" si="722"/>
        <v>0</v>
      </c>
      <c r="AK205" s="166">
        <f t="shared" si="723"/>
        <v>0</v>
      </c>
      <c r="AL205" s="166">
        <f t="shared" si="724"/>
        <v>0</v>
      </c>
      <c r="AM205" s="166">
        <f t="shared" si="725"/>
        <v>0</v>
      </c>
      <c r="AN205" s="166">
        <f t="shared" si="726"/>
        <v>0</v>
      </c>
      <c r="AO205" s="167">
        <f t="shared" si="727"/>
        <v>0</v>
      </c>
      <c r="AP205" s="166">
        <v>0</v>
      </c>
      <c r="AQ205" s="166">
        <f t="shared" si="728"/>
        <v>1211538</v>
      </c>
      <c r="AR205" s="166">
        <v>610000</v>
      </c>
      <c r="AS205" s="167"/>
      <c r="AT205" s="166"/>
      <c r="AU205" s="166"/>
      <c r="AV205" s="166">
        <f t="shared" si="729"/>
        <v>1821538</v>
      </c>
      <c r="AW205" s="166">
        <f t="shared" si="730"/>
        <v>327200</v>
      </c>
      <c r="AX205" s="166">
        <f t="shared" si="731"/>
        <v>61350</v>
      </c>
      <c r="AY205" s="166">
        <f t="shared" si="732"/>
        <v>40900</v>
      </c>
      <c r="AZ205" s="166">
        <f t="shared" si="733"/>
        <v>429450</v>
      </c>
      <c r="BA205" s="166">
        <f t="shared" si="734"/>
        <v>20450</v>
      </c>
      <c r="BB205" s="166">
        <f t="shared" si="735"/>
        <v>110000</v>
      </c>
      <c r="BC205" s="166"/>
      <c r="BD205" s="166">
        <v>0</v>
      </c>
      <c r="BE205" s="166">
        <f t="shared" si="736"/>
        <v>559900</v>
      </c>
      <c r="BF205" s="166">
        <f t="shared" si="737"/>
        <v>1261638</v>
      </c>
      <c r="BG205" s="166">
        <f t="shared" si="738"/>
        <v>0</v>
      </c>
      <c r="BH205" s="166">
        <v>1</v>
      </c>
      <c r="BI205" s="369" t="s">
        <v>40</v>
      </c>
      <c r="BJ205" s="166">
        <f t="shared" si="739"/>
        <v>0</v>
      </c>
      <c r="BK205" s="166">
        <f t="shared" si="740"/>
        <v>1</v>
      </c>
      <c r="BL205" s="166">
        <v>0</v>
      </c>
      <c r="BM205" s="166">
        <f t="shared" si="741"/>
        <v>0</v>
      </c>
      <c r="BN205" s="166" t="str">
        <f t="shared" si="742"/>
        <v>Trừ tiền</v>
      </c>
      <c r="BO205" s="410"/>
      <c r="BP205" s="166"/>
      <c r="BQ205" s="144"/>
      <c r="BR205" s="144"/>
      <c r="BS205" s="161">
        <f t="shared" si="743"/>
        <v>1211538</v>
      </c>
      <c r="BT205" s="159">
        <v>0</v>
      </c>
      <c r="BU205" s="166">
        <f t="shared" si="744"/>
        <v>0</v>
      </c>
      <c r="BV205" s="166">
        <v>11000000</v>
      </c>
      <c r="BW205" s="166">
        <f t="shared" si="745"/>
        <v>11000000</v>
      </c>
      <c r="BX205" s="166">
        <f t="shared" si="746"/>
        <v>-10217912</v>
      </c>
      <c r="BY205" s="166"/>
      <c r="BZ205" s="166"/>
      <c r="CA205" s="171"/>
      <c r="CB205" s="166"/>
      <c r="CC205" s="166"/>
      <c r="CD205" s="166"/>
      <c r="CE205" s="413">
        <v>7500000</v>
      </c>
      <c r="CF205" s="413">
        <f t="shared" si="753"/>
        <v>375000</v>
      </c>
      <c r="CG205" s="413">
        <v>0</v>
      </c>
      <c r="CH205" s="413">
        <v>0</v>
      </c>
      <c r="CI205" s="413"/>
      <c r="CJ205" s="369">
        <f t="shared" si="747"/>
        <v>375000</v>
      </c>
      <c r="CK205" s="369">
        <f t="shared" si="748"/>
        <v>7875000</v>
      </c>
      <c r="CL205" s="416"/>
      <c r="CM205" s="413">
        <f t="shared" si="749"/>
        <v>7500000</v>
      </c>
      <c r="CN205" s="413">
        <f t="shared" si="749"/>
        <v>375000</v>
      </c>
      <c r="CO205" s="369">
        <f t="shared" si="749"/>
        <v>0</v>
      </c>
      <c r="CP205" s="369">
        <f t="shared" si="749"/>
        <v>0</v>
      </c>
      <c r="CQ205" s="369">
        <f t="shared" si="749"/>
        <v>0</v>
      </c>
      <c r="CR205" s="369">
        <f t="shared" si="750"/>
        <v>375000</v>
      </c>
      <c r="CS205" s="369">
        <f t="shared" si="751"/>
        <v>7875000</v>
      </c>
      <c r="CT205" s="173" t="s">
        <v>1187</v>
      </c>
      <c r="CU205" s="173" t="s">
        <v>2229</v>
      </c>
      <c r="CV205" s="450" t="s">
        <v>1299</v>
      </c>
      <c r="CW205" s="173" t="s">
        <v>2249</v>
      </c>
    </row>
    <row r="206" spans="1:101" ht="34.35" customHeight="1">
      <c r="A206" s="155">
        <f>SUBTOTAL(3,$C$11:C206)</f>
        <v>173</v>
      </c>
      <c r="B206" s="246" t="s">
        <v>939</v>
      </c>
      <c r="C206" s="247" t="s">
        <v>940</v>
      </c>
      <c r="D206" s="156" t="s">
        <v>101</v>
      </c>
      <c r="E206" s="157" t="str">
        <f>IF(CL206&gt;=400000000,"A1",IF(CL206&gt;=300000000,"A2",IF(CL206&gt;=240000000,"A3",IF(CL206&gt;=180000000,"A4",IF(CL206&gt;=120000000,"A5",IF(CL206&gt;=80000000,"A6",IF(CL206&gt;=40000000,"A7",IF(CL206&gt;=25000000,"B1",IF(CL206&gt;=12000000,"B2","B3")))))))))</f>
        <v>B3</v>
      </c>
      <c r="F206" s="158">
        <v>42110</v>
      </c>
      <c r="G206" s="159">
        <v>4520000</v>
      </c>
      <c r="H206" s="159"/>
      <c r="I206" s="160">
        <f t="shared" si="711"/>
        <v>3980000</v>
      </c>
      <c r="J206" s="160">
        <f t="shared" si="712"/>
        <v>850000</v>
      </c>
      <c r="K206" s="161">
        <f t="shared" si="713"/>
        <v>4830000</v>
      </c>
      <c r="L206" s="161">
        <f t="shared" si="754"/>
        <v>9350000</v>
      </c>
      <c r="M206" s="162">
        <f t="shared" si="715"/>
        <v>1</v>
      </c>
      <c r="N206" s="163">
        <f t="shared" si="716"/>
        <v>3640000</v>
      </c>
      <c r="O206" s="163">
        <v>0</v>
      </c>
      <c r="P206" s="406">
        <v>1</v>
      </c>
      <c r="Q206" s="406">
        <v>13</v>
      </c>
      <c r="R206" s="406">
        <v>0</v>
      </c>
      <c r="S206" s="406">
        <v>0</v>
      </c>
      <c r="T206" s="406"/>
      <c r="U206" s="406"/>
      <c r="V206" s="406"/>
      <c r="W206" s="406"/>
      <c r="X206" s="389"/>
      <c r="Y206" s="406"/>
      <c r="Z206" s="406"/>
      <c r="AA206" s="406"/>
      <c r="AB206" s="406"/>
      <c r="AC206" s="406"/>
      <c r="AD206" s="406">
        <v>0</v>
      </c>
      <c r="AE206" s="164">
        <f t="shared" si="717"/>
        <v>0</v>
      </c>
      <c r="AF206" s="166">
        <f t="shared" si="718"/>
        <v>359615</v>
      </c>
      <c r="AG206" s="166">
        <f t="shared" si="719"/>
        <v>0</v>
      </c>
      <c r="AH206" s="166">
        <f t="shared" si="720"/>
        <v>0</v>
      </c>
      <c r="AI206" s="166">
        <f t="shared" si="721"/>
        <v>0</v>
      </c>
      <c r="AJ206" s="166">
        <f t="shared" si="722"/>
        <v>0</v>
      </c>
      <c r="AK206" s="166">
        <f t="shared" si="723"/>
        <v>0</v>
      </c>
      <c r="AL206" s="166">
        <f t="shared" si="724"/>
        <v>0</v>
      </c>
      <c r="AM206" s="166">
        <f t="shared" si="725"/>
        <v>0</v>
      </c>
      <c r="AN206" s="166">
        <f t="shared" si="726"/>
        <v>0</v>
      </c>
      <c r="AO206" s="167">
        <f t="shared" si="727"/>
        <v>0</v>
      </c>
      <c r="AP206" s="166">
        <v>0</v>
      </c>
      <c r="AQ206" s="166">
        <f t="shared" si="728"/>
        <v>359615</v>
      </c>
      <c r="AR206" s="166">
        <v>1238000</v>
      </c>
      <c r="AS206" s="167"/>
      <c r="AT206" s="166"/>
      <c r="AU206" s="166"/>
      <c r="AV206" s="166">
        <f t="shared" si="729"/>
        <v>1597615</v>
      </c>
      <c r="AW206" s="166">
        <f t="shared" si="730"/>
        <v>361600</v>
      </c>
      <c r="AX206" s="166">
        <f t="shared" si="731"/>
        <v>67800</v>
      </c>
      <c r="AY206" s="166">
        <f t="shared" si="732"/>
        <v>45200</v>
      </c>
      <c r="AZ206" s="166">
        <f t="shared" si="733"/>
        <v>474600</v>
      </c>
      <c r="BA206" s="166">
        <f t="shared" si="734"/>
        <v>22600</v>
      </c>
      <c r="BB206" s="166">
        <f t="shared" si="735"/>
        <v>110000</v>
      </c>
      <c r="BC206" s="166"/>
      <c r="BD206" s="166">
        <v>0</v>
      </c>
      <c r="BE206" s="166">
        <f t="shared" si="736"/>
        <v>607200</v>
      </c>
      <c r="BF206" s="166">
        <f t="shared" si="737"/>
        <v>990415</v>
      </c>
      <c r="BG206" s="166">
        <f t="shared" si="738"/>
        <v>0</v>
      </c>
      <c r="BH206" s="166">
        <v>1</v>
      </c>
      <c r="BI206" s="369" t="s">
        <v>40</v>
      </c>
      <c r="BJ206" s="166">
        <f t="shared" si="739"/>
        <v>0</v>
      </c>
      <c r="BK206" s="166">
        <f t="shared" si="740"/>
        <v>1</v>
      </c>
      <c r="BL206" s="166">
        <v>0</v>
      </c>
      <c r="BM206" s="166">
        <f t="shared" si="741"/>
        <v>0</v>
      </c>
      <c r="BN206" s="166" t="str">
        <f t="shared" si="742"/>
        <v>Trừ tiền</v>
      </c>
      <c r="BO206" s="410"/>
      <c r="BP206" s="166"/>
      <c r="BQ206" s="144"/>
      <c r="BR206" s="144"/>
      <c r="BS206" s="161">
        <f t="shared" si="743"/>
        <v>359615</v>
      </c>
      <c r="BT206" s="159">
        <v>1</v>
      </c>
      <c r="BU206" s="166">
        <f t="shared" si="744"/>
        <v>4400000</v>
      </c>
      <c r="BV206" s="166">
        <v>11000000</v>
      </c>
      <c r="BW206" s="166">
        <f t="shared" si="745"/>
        <v>15400000</v>
      </c>
      <c r="BX206" s="166">
        <f t="shared" si="746"/>
        <v>-15514985</v>
      </c>
      <c r="BY206" s="166"/>
      <c r="BZ206" s="166"/>
      <c r="CA206" s="171"/>
      <c r="CB206" s="166"/>
      <c r="CC206" s="166"/>
      <c r="CD206" s="166"/>
      <c r="CE206" s="413">
        <v>8500000</v>
      </c>
      <c r="CF206" s="413">
        <f t="shared" ref="CF206:CF207" si="755">CE206*10%</f>
        <v>850000</v>
      </c>
      <c r="CG206" s="413">
        <v>0</v>
      </c>
      <c r="CH206" s="413">
        <v>0</v>
      </c>
      <c r="CI206" s="413"/>
      <c r="CJ206" s="369">
        <f>SUM(CF206:CI206)</f>
        <v>850000</v>
      </c>
      <c r="CK206" s="369">
        <f>CE206+CJ206</f>
        <v>9350000</v>
      </c>
      <c r="CL206" s="414"/>
      <c r="CM206" s="413">
        <f>CE206</f>
        <v>8500000</v>
      </c>
      <c r="CN206" s="413">
        <f>CF206</f>
        <v>850000</v>
      </c>
      <c r="CO206" s="369">
        <f>CG206</f>
        <v>0</v>
      </c>
      <c r="CP206" s="369">
        <f>CH206</f>
        <v>0</v>
      </c>
      <c r="CQ206" s="369">
        <f>CI206</f>
        <v>0</v>
      </c>
      <c r="CR206" s="369">
        <f>SUM(CN206:CQ206)</f>
        <v>850000</v>
      </c>
      <c r="CS206" s="369">
        <f>CM206+CR206</f>
        <v>9350000</v>
      </c>
      <c r="CT206" s="173" t="s">
        <v>1187</v>
      </c>
      <c r="CU206" s="173" t="s">
        <v>2229</v>
      </c>
      <c r="CV206" s="450" t="s">
        <v>1312</v>
      </c>
      <c r="CW206" s="173" t="s">
        <v>2249</v>
      </c>
    </row>
    <row r="207" spans="1:101" ht="34.35" customHeight="1">
      <c r="A207" s="155">
        <f>SUBTOTAL(3,$C$11:C207)</f>
        <v>174</v>
      </c>
      <c r="B207" s="254" t="s">
        <v>945</v>
      </c>
      <c r="C207" s="255" t="s">
        <v>946</v>
      </c>
      <c r="D207" s="156" t="s">
        <v>101</v>
      </c>
      <c r="E207" s="157" t="str">
        <f t="shared" si="710"/>
        <v>B3</v>
      </c>
      <c r="F207" s="158">
        <v>42110</v>
      </c>
      <c r="G207" s="159">
        <v>4090000</v>
      </c>
      <c r="H207" s="159"/>
      <c r="I207" s="160">
        <f t="shared" si="711"/>
        <v>3410000</v>
      </c>
      <c r="J207" s="160">
        <f t="shared" si="712"/>
        <v>750000</v>
      </c>
      <c r="K207" s="161">
        <f t="shared" si="713"/>
        <v>4160000</v>
      </c>
      <c r="L207" s="161">
        <f t="shared" si="754"/>
        <v>8250000</v>
      </c>
      <c r="M207" s="162">
        <f t="shared" si="715"/>
        <v>1</v>
      </c>
      <c r="N207" s="163">
        <f t="shared" si="716"/>
        <v>3640000</v>
      </c>
      <c r="O207" s="163">
        <v>0</v>
      </c>
      <c r="P207" s="406">
        <v>0</v>
      </c>
      <c r="Q207" s="406">
        <v>13</v>
      </c>
      <c r="R207" s="406">
        <v>0</v>
      </c>
      <c r="S207" s="406">
        <v>0</v>
      </c>
      <c r="T207" s="406"/>
      <c r="U207" s="406"/>
      <c r="V207" s="406"/>
      <c r="W207" s="406"/>
      <c r="X207" s="389"/>
      <c r="Y207" s="406"/>
      <c r="Z207" s="406"/>
      <c r="AA207" s="406"/>
      <c r="AB207" s="406"/>
      <c r="AC207" s="406"/>
      <c r="AD207" s="406">
        <v>0</v>
      </c>
      <c r="AE207" s="164">
        <f t="shared" si="717"/>
        <v>0</v>
      </c>
      <c r="AF207" s="166">
        <f t="shared" si="718"/>
        <v>0</v>
      </c>
      <c r="AG207" s="166">
        <f t="shared" si="719"/>
        <v>0</v>
      </c>
      <c r="AH207" s="166">
        <f t="shared" si="720"/>
        <v>0</v>
      </c>
      <c r="AI207" s="166">
        <f t="shared" si="721"/>
        <v>0</v>
      </c>
      <c r="AJ207" s="166">
        <f t="shared" si="722"/>
        <v>0</v>
      </c>
      <c r="AK207" s="166">
        <f t="shared" si="723"/>
        <v>0</v>
      </c>
      <c r="AL207" s="166">
        <f t="shared" si="724"/>
        <v>0</v>
      </c>
      <c r="AM207" s="166">
        <f t="shared" si="725"/>
        <v>0</v>
      </c>
      <c r="AN207" s="166">
        <f t="shared" si="726"/>
        <v>0</v>
      </c>
      <c r="AO207" s="167">
        <f t="shared" si="727"/>
        <v>0</v>
      </c>
      <c r="AP207" s="166">
        <v>0</v>
      </c>
      <c r="AQ207" s="166">
        <f t="shared" si="728"/>
        <v>0</v>
      </c>
      <c r="AR207" s="166">
        <v>945000</v>
      </c>
      <c r="AS207" s="167"/>
      <c r="AT207" s="166"/>
      <c r="AU207" s="166"/>
      <c r="AV207" s="166">
        <f t="shared" si="729"/>
        <v>945000</v>
      </c>
      <c r="AW207" s="166">
        <f t="shared" si="730"/>
        <v>327200</v>
      </c>
      <c r="AX207" s="166">
        <f t="shared" si="731"/>
        <v>61350</v>
      </c>
      <c r="AY207" s="166">
        <f t="shared" si="732"/>
        <v>40900</v>
      </c>
      <c r="AZ207" s="166">
        <f t="shared" si="733"/>
        <v>429450</v>
      </c>
      <c r="BA207" s="166">
        <f t="shared" si="734"/>
        <v>20450</v>
      </c>
      <c r="BB207" s="166">
        <f t="shared" si="735"/>
        <v>110000</v>
      </c>
      <c r="BC207" s="166"/>
      <c r="BD207" s="166">
        <v>0</v>
      </c>
      <c r="BE207" s="166">
        <f t="shared" si="736"/>
        <v>559900</v>
      </c>
      <c r="BF207" s="166">
        <f t="shared" si="737"/>
        <v>385100</v>
      </c>
      <c r="BG207" s="166">
        <f t="shared" si="738"/>
        <v>0</v>
      </c>
      <c r="BH207" s="166">
        <v>1</v>
      </c>
      <c r="BI207" s="369" t="s">
        <v>40</v>
      </c>
      <c r="BJ207" s="166">
        <f t="shared" si="739"/>
        <v>0</v>
      </c>
      <c r="BK207" s="166">
        <f t="shared" si="740"/>
        <v>1</v>
      </c>
      <c r="BL207" s="166">
        <v>0</v>
      </c>
      <c r="BM207" s="166">
        <f t="shared" si="741"/>
        <v>0</v>
      </c>
      <c r="BN207" s="166" t="str">
        <f t="shared" si="742"/>
        <v>Trừ tiền</v>
      </c>
      <c r="BO207" s="410"/>
      <c r="BP207" s="166"/>
      <c r="BQ207" s="144"/>
      <c r="BR207" s="144"/>
      <c r="BS207" s="161">
        <f t="shared" si="743"/>
        <v>0</v>
      </c>
      <c r="BT207" s="159">
        <v>0</v>
      </c>
      <c r="BU207" s="166">
        <f t="shared" si="744"/>
        <v>0</v>
      </c>
      <c r="BV207" s="166">
        <v>11000000</v>
      </c>
      <c r="BW207" s="166">
        <f t="shared" si="745"/>
        <v>11000000</v>
      </c>
      <c r="BX207" s="166">
        <f t="shared" si="746"/>
        <v>-11429450</v>
      </c>
      <c r="BY207" s="166"/>
      <c r="BZ207" s="166"/>
      <c r="CA207" s="171"/>
      <c r="CB207" s="166"/>
      <c r="CC207" s="166"/>
      <c r="CD207" s="166"/>
      <c r="CE207" s="413">
        <v>7500000</v>
      </c>
      <c r="CF207" s="413">
        <f t="shared" si="755"/>
        <v>750000</v>
      </c>
      <c r="CG207" s="413">
        <v>0</v>
      </c>
      <c r="CH207" s="413">
        <v>0</v>
      </c>
      <c r="CI207" s="413"/>
      <c r="CJ207" s="369">
        <f t="shared" si="747"/>
        <v>750000</v>
      </c>
      <c r="CK207" s="369">
        <f t="shared" si="748"/>
        <v>8250000</v>
      </c>
      <c r="CL207" s="416"/>
      <c r="CM207" s="413">
        <f t="shared" si="749"/>
        <v>7500000</v>
      </c>
      <c r="CN207" s="413">
        <f t="shared" si="749"/>
        <v>750000</v>
      </c>
      <c r="CO207" s="369">
        <f t="shared" si="749"/>
        <v>0</v>
      </c>
      <c r="CP207" s="369">
        <f t="shared" si="749"/>
        <v>0</v>
      </c>
      <c r="CQ207" s="369">
        <f t="shared" si="749"/>
        <v>0</v>
      </c>
      <c r="CR207" s="369">
        <f t="shared" si="750"/>
        <v>750000</v>
      </c>
      <c r="CS207" s="369">
        <f t="shared" si="751"/>
        <v>8250000</v>
      </c>
      <c r="CT207" s="173" t="s">
        <v>1187</v>
      </c>
      <c r="CU207" s="173" t="s">
        <v>2229</v>
      </c>
      <c r="CV207" s="450" t="s">
        <v>1300</v>
      </c>
      <c r="CW207" s="173" t="s">
        <v>2249</v>
      </c>
    </row>
    <row r="208" spans="1:101" ht="34.35" customHeight="1">
      <c r="A208" s="302"/>
      <c r="B208" s="723" t="str">
        <f>"Đội Lái xe đầu kéo VC Ô tô &amp; LKPT: " &amp;"["&amp;COUNT(A209:A267)&amp; "]"</f>
        <v>Đội Lái xe đầu kéo VC Ô tô &amp; LKPT: [59]</v>
      </c>
      <c r="C208" s="724"/>
      <c r="D208" s="293"/>
      <c r="E208" s="293"/>
      <c r="F208" s="293"/>
      <c r="G208" s="301">
        <f t="shared" ref="G208:L208" si="756">SUM(G209:G267)</f>
        <v>258710000</v>
      </c>
      <c r="H208" s="301">
        <f t="shared" si="756"/>
        <v>14250000</v>
      </c>
      <c r="I208" s="301">
        <f t="shared" si="756"/>
        <v>305540000</v>
      </c>
      <c r="J208" s="301">
        <f t="shared" si="756"/>
        <v>25000000</v>
      </c>
      <c r="K208" s="301">
        <f t="shared" si="756"/>
        <v>330540000</v>
      </c>
      <c r="L208" s="301">
        <f t="shared" si="756"/>
        <v>603500000</v>
      </c>
      <c r="M208" s="301"/>
      <c r="N208" s="301">
        <f t="shared" ref="N208:BG208" si="757">SUM(N209:N267)</f>
        <v>214760000</v>
      </c>
      <c r="O208" s="301">
        <f t="shared" si="757"/>
        <v>0</v>
      </c>
      <c r="P208" s="374">
        <f t="shared" si="757"/>
        <v>739</v>
      </c>
      <c r="Q208" s="374">
        <f t="shared" si="757"/>
        <v>0</v>
      </c>
      <c r="R208" s="374">
        <f t="shared" si="757"/>
        <v>0</v>
      </c>
      <c r="S208" s="374">
        <f t="shared" si="757"/>
        <v>0</v>
      </c>
      <c r="T208" s="374">
        <f t="shared" si="757"/>
        <v>0</v>
      </c>
      <c r="U208" s="374">
        <f t="shared" si="757"/>
        <v>0</v>
      </c>
      <c r="V208" s="374">
        <f t="shared" si="757"/>
        <v>0</v>
      </c>
      <c r="W208" s="374">
        <f t="shared" si="757"/>
        <v>0</v>
      </c>
      <c r="X208" s="374">
        <f t="shared" si="757"/>
        <v>0</v>
      </c>
      <c r="Y208" s="374">
        <f t="shared" si="757"/>
        <v>0</v>
      </c>
      <c r="Z208" s="374">
        <f t="shared" si="757"/>
        <v>0</v>
      </c>
      <c r="AA208" s="374">
        <f t="shared" si="757"/>
        <v>0</v>
      </c>
      <c r="AB208" s="374">
        <f t="shared" si="757"/>
        <v>0</v>
      </c>
      <c r="AC208" s="374">
        <f t="shared" si="757"/>
        <v>0</v>
      </c>
      <c r="AD208" s="374">
        <f t="shared" si="757"/>
        <v>0</v>
      </c>
      <c r="AE208" s="374">
        <f t="shared" si="757"/>
        <v>0</v>
      </c>
      <c r="AF208" s="301">
        <f t="shared" si="757"/>
        <v>290980770</v>
      </c>
      <c r="AG208" s="301">
        <f t="shared" si="757"/>
        <v>0</v>
      </c>
      <c r="AH208" s="301">
        <f t="shared" si="757"/>
        <v>0</v>
      </c>
      <c r="AI208" s="301">
        <f t="shared" si="757"/>
        <v>0</v>
      </c>
      <c r="AJ208" s="301">
        <f t="shared" si="757"/>
        <v>0</v>
      </c>
      <c r="AK208" s="301">
        <f t="shared" si="757"/>
        <v>0</v>
      </c>
      <c r="AL208" s="301">
        <f t="shared" si="757"/>
        <v>0</v>
      </c>
      <c r="AM208" s="301">
        <f t="shared" si="757"/>
        <v>0</v>
      </c>
      <c r="AN208" s="301">
        <f t="shared" si="757"/>
        <v>0</v>
      </c>
      <c r="AO208" s="301">
        <f t="shared" si="757"/>
        <v>0</v>
      </c>
      <c r="AP208" s="301">
        <f t="shared" si="757"/>
        <v>0</v>
      </c>
      <c r="AQ208" s="301">
        <f t="shared" si="757"/>
        <v>290980770</v>
      </c>
      <c r="AR208" s="301">
        <f t="shared" si="757"/>
        <v>0</v>
      </c>
      <c r="AS208" s="301">
        <f t="shared" si="757"/>
        <v>0</v>
      </c>
      <c r="AT208" s="301">
        <f t="shared" si="757"/>
        <v>0</v>
      </c>
      <c r="AU208" s="301">
        <f t="shared" si="757"/>
        <v>0</v>
      </c>
      <c r="AV208" s="301">
        <f t="shared" si="757"/>
        <v>290980770</v>
      </c>
      <c r="AW208" s="301">
        <f t="shared" si="757"/>
        <v>20335200</v>
      </c>
      <c r="AX208" s="301">
        <f t="shared" si="757"/>
        <v>4016250</v>
      </c>
      <c r="AY208" s="301">
        <f t="shared" si="757"/>
        <v>2541900</v>
      </c>
      <c r="AZ208" s="301">
        <f t="shared" si="757"/>
        <v>26893350</v>
      </c>
      <c r="BA208" s="301">
        <f t="shared" si="757"/>
        <v>1034550</v>
      </c>
      <c r="BB208" s="301">
        <f t="shared" si="757"/>
        <v>6050000</v>
      </c>
      <c r="BC208" s="301">
        <f t="shared" si="757"/>
        <v>0</v>
      </c>
      <c r="BD208" s="301">
        <f t="shared" si="757"/>
        <v>0</v>
      </c>
      <c r="BE208" s="301">
        <f t="shared" si="757"/>
        <v>33977900</v>
      </c>
      <c r="BF208" s="301">
        <f t="shared" si="757"/>
        <v>257206270</v>
      </c>
      <c r="BG208" s="301">
        <f t="shared" si="757"/>
        <v>203400</v>
      </c>
      <c r="BH208" s="301"/>
      <c r="BI208" s="301">
        <f>SUM(BI209:BI267)</f>
        <v>0</v>
      </c>
      <c r="BJ208" s="301">
        <f>SUM(BJ209:BJ267)</f>
        <v>0</v>
      </c>
      <c r="BK208" s="301"/>
      <c r="BL208" s="301">
        <f t="shared" ref="BL208:CV208" si="758">SUM(BL209:BL267)</f>
        <v>0</v>
      </c>
      <c r="BM208" s="301">
        <f t="shared" si="758"/>
        <v>0</v>
      </c>
      <c r="BN208" s="301">
        <f t="shared" si="758"/>
        <v>0</v>
      </c>
      <c r="BO208" s="301">
        <f t="shared" si="758"/>
        <v>0</v>
      </c>
      <c r="BP208" s="301">
        <f t="shared" si="758"/>
        <v>0</v>
      </c>
      <c r="BQ208" s="301">
        <f t="shared" si="758"/>
        <v>0</v>
      </c>
      <c r="BR208" s="301">
        <f t="shared" si="758"/>
        <v>0</v>
      </c>
      <c r="BS208" s="301">
        <f t="shared" si="758"/>
        <v>290980770</v>
      </c>
      <c r="BT208" s="301">
        <f t="shared" si="758"/>
        <v>87</v>
      </c>
      <c r="BU208" s="301">
        <f t="shared" si="758"/>
        <v>382800000</v>
      </c>
      <c r="BV208" s="301">
        <f t="shared" si="758"/>
        <v>649000000</v>
      </c>
      <c r="BW208" s="301">
        <f t="shared" si="758"/>
        <v>1031800000</v>
      </c>
      <c r="BX208" s="301">
        <f t="shared" si="758"/>
        <v>-767712580</v>
      </c>
      <c r="BY208" s="301">
        <f t="shared" si="758"/>
        <v>0</v>
      </c>
      <c r="BZ208" s="301">
        <f t="shared" si="758"/>
        <v>0</v>
      </c>
      <c r="CA208" s="301">
        <f t="shared" si="758"/>
        <v>0</v>
      </c>
      <c r="CB208" s="301">
        <f t="shared" si="758"/>
        <v>0</v>
      </c>
      <c r="CC208" s="301">
        <f t="shared" si="758"/>
        <v>0</v>
      </c>
      <c r="CD208" s="301">
        <f t="shared" si="758"/>
        <v>0</v>
      </c>
      <c r="CE208" s="301">
        <f t="shared" si="758"/>
        <v>578500000</v>
      </c>
      <c r="CF208" s="301">
        <f t="shared" si="758"/>
        <v>24000000</v>
      </c>
      <c r="CG208" s="301">
        <f t="shared" si="758"/>
        <v>1000000</v>
      </c>
      <c r="CH208" s="301">
        <f t="shared" si="758"/>
        <v>0</v>
      </c>
      <c r="CI208" s="301">
        <f t="shared" si="758"/>
        <v>0</v>
      </c>
      <c r="CJ208" s="301">
        <f t="shared" si="758"/>
        <v>25000000</v>
      </c>
      <c r="CK208" s="301">
        <f t="shared" si="758"/>
        <v>603500000</v>
      </c>
      <c r="CL208" s="301">
        <f t="shared" si="758"/>
        <v>0</v>
      </c>
      <c r="CM208" s="301">
        <f t="shared" si="758"/>
        <v>578500000</v>
      </c>
      <c r="CN208" s="301">
        <f t="shared" si="758"/>
        <v>24000000</v>
      </c>
      <c r="CO208" s="301">
        <f t="shared" si="758"/>
        <v>1000000</v>
      </c>
      <c r="CP208" s="301">
        <f t="shared" si="758"/>
        <v>0</v>
      </c>
      <c r="CQ208" s="301">
        <f t="shared" si="758"/>
        <v>0</v>
      </c>
      <c r="CR208" s="301">
        <f t="shared" si="758"/>
        <v>25000000</v>
      </c>
      <c r="CS208" s="301">
        <f t="shared" si="758"/>
        <v>603500000</v>
      </c>
      <c r="CT208" s="301">
        <f t="shared" si="758"/>
        <v>0</v>
      </c>
      <c r="CU208" s="301">
        <f t="shared" si="758"/>
        <v>0</v>
      </c>
      <c r="CV208" s="301">
        <f t="shared" si="758"/>
        <v>0</v>
      </c>
      <c r="CW208" s="301"/>
    </row>
    <row r="209" spans="1:101" ht="34.35" customHeight="1">
      <c r="A209" s="155">
        <f>SUBTOTAL(3,$C$11:C209)</f>
        <v>175</v>
      </c>
      <c r="B209" s="246" t="s">
        <v>1008</v>
      </c>
      <c r="C209" s="247" t="s">
        <v>1009</v>
      </c>
      <c r="D209" s="156" t="s">
        <v>101</v>
      </c>
      <c r="E209" s="157" t="str">
        <f t="shared" ref="E209:E267" si="759">IF(CL209&gt;=400000000,"A1",IF(CL209&gt;=300000000,"A2",IF(CL209&gt;=240000000,"A3",IF(CL209&gt;=180000000,"A4",IF(CL209&gt;=120000000,"A5",IF(CL209&gt;=80000000,"A6",IF(CL209&gt;=40000000,"A7",IF(CL209&gt;=25000000,"B1",IF(CL209&gt;=12000000,"B2","B3")))))))))</f>
        <v>B3</v>
      </c>
      <c r="F209" s="158">
        <v>42110</v>
      </c>
      <c r="G209" s="159">
        <v>4750000</v>
      </c>
      <c r="H209" s="159"/>
      <c r="I209" s="160">
        <f t="shared" ref="I209:I267" si="760">IF(G209&gt;0,CM209-G209,CM209-H209)</f>
        <v>5250000</v>
      </c>
      <c r="J209" s="160">
        <f t="shared" si="712"/>
        <v>2000000</v>
      </c>
      <c r="K209" s="161">
        <f t="shared" si="713"/>
        <v>7250000</v>
      </c>
      <c r="L209" s="161">
        <f t="shared" ref="L209:L267" si="761">IF(G209&gt;0,G209+K209,H209+K209)</f>
        <v>12000000</v>
      </c>
      <c r="M209" s="162">
        <f t="shared" ref="M209:M267" si="762">IF(CE209&gt;=11000000,80%,100%)</f>
        <v>1</v>
      </c>
      <c r="N209" s="163">
        <f t="shared" si="716"/>
        <v>3640000</v>
      </c>
      <c r="O209" s="163">
        <v>0</v>
      </c>
      <c r="P209" s="406">
        <v>13</v>
      </c>
      <c r="Q209" s="406">
        <v>0</v>
      </c>
      <c r="R209" s="406">
        <v>0</v>
      </c>
      <c r="S209" s="406">
        <v>0</v>
      </c>
      <c r="T209" s="406"/>
      <c r="U209" s="406"/>
      <c r="V209" s="406"/>
      <c r="W209" s="406"/>
      <c r="X209" s="389"/>
      <c r="Y209" s="406"/>
      <c r="Z209" s="406"/>
      <c r="AA209" s="406"/>
      <c r="AB209" s="406"/>
      <c r="AC209" s="406"/>
      <c r="AD209" s="406">
        <v>0</v>
      </c>
      <c r="AE209" s="164">
        <f t="shared" ref="AE209:AE267" si="763">IF(OR(BL209="M1",BL209="M2",BL209="M3",BL209="M4"),P209+R209+S209+T209+U209,0)</f>
        <v>0</v>
      </c>
      <c r="AF209" s="166">
        <f t="shared" ref="AF209:AF267" si="764">ROUND(IF($P209=0,0,IF(OR($BJ209="lương tháng",$CE209&gt;=11000000),($L209/2-$L209/26*($CC$6-$P209))*$M209,$L209/26*$P209*$M209)),0)</f>
        <v>6000000</v>
      </c>
      <c r="AG209" s="166">
        <f t="shared" ref="AG209:AG267" si="765">ROUND(MAX((G209+I209)*M209/26*R209,(H209+I209)*M209/26*R209,G209/26*R209*150%,H209/26*R209*150%)*BK209,0)</f>
        <v>0</v>
      </c>
      <c r="AH209" s="166">
        <f t="shared" ref="AH209:AH267" si="766">ROUND(MAX((G209+I209)*M209/26*S209,(H209+I209)*M209/26*S209,G209/26*S209*200%,H209/26*S209*200%)*BK209,0)</f>
        <v>0</v>
      </c>
      <c r="AI209" s="166">
        <f t="shared" ref="AI209:AI267" si="767">ROUND(IF(BJ209="Lương tháng",L209/26*T209,MAX((G209+I209)/26*(T209+U209)*200%+G209/26*T209,(H209+I209)/26*(T209+U209)*200%+H209/26*T209,G209/26*(T209+U209)*300%+G209/26*T209,H209/26*(T209+U209)*300%+H209/26*T209)),0)</f>
        <v>0</v>
      </c>
      <c r="AJ209" s="166">
        <f t="shared" ref="AJ209:AJ267" si="768">ROUND(IF((P209+Q209)=0,0,IF(BJ209="Lương tháng",MAX((G209+I209)/26*V209,(H209+I209)/26*V209),MAX(G209/26*V209,H209/26*V209))),0)</f>
        <v>0</v>
      </c>
      <c r="AK209" s="166">
        <f t="shared" ref="AK209:AK267" si="769">ROUND(IF(G209&gt;0,G209/26*W209,H209/26*W209),0)</f>
        <v>0</v>
      </c>
      <c r="AL209" s="166">
        <f t="shared" ref="AL209:AL267" si="770">ROUND(N209/26*Y209+O209/26*Z209+MAX(G209/26*AA209,H209/26*AA209),0)</f>
        <v>0</v>
      </c>
      <c r="AM209" s="166">
        <f t="shared" ref="AM209:AM267" si="771">ROUND(IF(BJ209="Lương tháng",L209/26*AC209,L209/26*AC209+MAX((G209+I209)/26*AB209,(H209+I209)/26*AB209)),0)</f>
        <v>0</v>
      </c>
      <c r="AN209" s="166">
        <f t="shared" ref="AN209:AN267" si="772">ROUND(IF(BJ209="lương tháng",0,MAX((G209+I209)/26*AD209*30%,(H209+I209)/26*AD209*30%)*BK209),0)</f>
        <v>0</v>
      </c>
      <c r="AO209" s="167">
        <f t="shared" ref="AO209:AO267" si="773">ROUND(BM209*AE209,0)</f>
        <v>0</v>
      </c>
      <c r="AP209" s="166">
        <v>0</v>
      </c>
      <c r="AQ209" s="166">
        <f t="shared" ref="AQ209:AQ267" si="774">ROUND(SUM(AF209:AP209),0)</f>
        <v>6000000</v>
      </c>
      <c r="AR209" s="166">
        <v>0</v>
      </c>
      <c r="AS209" s="167"/>
      <c r="AT209" s="166"/>
      <c r="AU209" s="166"/>
      <c r="AV209" s="166">
        <f t="shared" ref="AV209:AV267" si="775">ROUND(SUM(AQ209:AT209)-AU209,0)</f>
        <v>6000000</v>
      </c>
      <c r="AW209" s="166">
        <f t="shared" ref="AW209:AW267" si="776">ROUND(IF($BH209=1,$G209*$AW$9,0),0)</f>
        <v>380000</v>
      </c>
      <c r="AX209" s="166">
        <f t="shared" ref="AX209:AX267" si="777">ROUND(IF($BH209=1,$G209*$AX$9,0),0)</f>
        <v>71250</v>
      </c>
      <c r="AY209" s="166">
        <f t="shared" ref="AY209:AY267" si="778">ROUND(IF($BH209=1,$G209*$AY$9,0),0)</f>
        <v>47500</v>
      </c>
      <c r="AZ209" s="166">
        <f t="shared" ref="AZ209:AZ267" si="779">SUM(AW209:AY209)</f>
        <v>498750</v>
      </c>
      <c r="BA209" s="166">
        <f t="shared" ref="BA209:BA267" si="780">ROUND(IF($BI209="1x",$G209*0.5%,0),0)</f>
        <v>23750</v>
      </c>
      <c r="BB209" s="166">
        <f t="shared" ref="BB209:BB267" si="781">IF(BN209="Xem lại",0,IF(CM209&lt;11000000,5000,IF(AND(CM209&gt;=11000000,CM209&lt;25000000),10000,IF(AND(CM209&gt;=25000000,CM209&lt;40000000),15000,IF(AND(CM209&gt;=40000000,CM209&lt;120000000),20000,IF(AND(CM209&gt;=120000000,CM209&lt;240000000),25000,30000)))))*$BB$9)</f>
        <v>110000</v>
      </c>
      <c r="BC209" s="166"/>
      <c r="BD209" s="166">
        <v>0</v>
      </c>
      <c r="BE209" s="166">
        <f t="shared" ref="BE209:BE267" si="782">ROUND(SUM(AZ209:BD209),0)</f>
        <v>632500</v>
      </c>
      <c r="BF209" s="166">
        <f t="shared" ref="BF209:BF267" si="783">ROUND(IF(AV209&gt;BE209,AV209-BE209,0),0)</f>
        <v>5367500</v>
      </c>
      <c r="BG209" s="166">
        <f t="shared" ref="BG209:BG267" si="784">ROUND(IF(BE209&gt;AV209,BE209-AV209,0),0)</f>
        <v>0</v>
      </c>
      <c r="BH209" s="166">
        <v>1</v>
      </c>
      <c r="BI209" s="369" t="s">
        <v>40</v>
      </c>
      <c r="BJ209" s="166">
        <f t="shared" ref="BJ209:BJ267" si="785">IF(AND(D209="QTNV CL",CM209&gt;=11000000),"Lương tháng",IF(CM209&gt;=18000000,"Lương tháng",0))</f>
        <v>0</v>
      </c>
      <c r="BK209" s="166">
        <f t="shared" ref="BK209:BK267" si="786">IF(BJ209="Lương tháng",0,1)</f>
        <v>1</v>
      </c>
      <c r="BL209" s="166">
        <v>0</v>
      </c>
      <c r="BM209" s="166">
        <f t="shared" ref="BM209:BM267" si="787">IF(BL209="M1",13000,IF(BL209="M2",20000,IF(BL209="M3",26000,IF(BL209="M4",32000,0))))</f>
        <v>0</v>
      </c>
      <c r="BN209" s="166" t="str">
        <f t="shared" ref="BN209:BN267" si="788">IF(AND(G209&gt;0,(P209+Q209)&gt;=5),"Trừ tiền","Xem lại")</f>
        <v>Trừ tiền</v>
      </c>
      <c r="BO209" s="410"/>
      <c r="BP209" s="166"/>
      <c r="BQ209" s="144"/>
      <c r="BR209" s="144"/>
      <c r="BS209" s="161">
        <f t="shared" ref="BS209:BS267" si="789">AQ209+SUM(BO209:BR209)-AN209-AO209-SUM(BY209:CA209)</f>
        <v>6000000</v>
      </c>
      <c r="BT209" s="159">
        <v>2</v>
      </c>
      <c r="BU209" s="166">
        <f t="shared" ref="BU209:BU267" si="790">BT209*4400000</f>
        <v>8800000</v>
      </c>
      <c r="BV209" s="166">
        <v>11000000</v>
      </c>
      <c r="BW209" s="166">
        <f t="shared" ref="BW209:BW267" si="791">BU209+BV209</f>
        <v>19800000</v>
      </c>
      <c r="BX209" s="166">
        <f t="shared" ref="BX209:BX267" si="792">BS209-SUM(CC209:CD209)-CB209-AZ209-BW209</f>
        <v>-14298750</v>
      </c>
      <c r="BY209" s="166"/>
      <c r="BZ209" s="166"/>
      <c r="CA209" s="171"/>
      <c r="CB209" s="166"/>
      <c r="CC209" s="166"/>
      <c r="CD209" s="166"/>
      <c r="CE209" s="413">
        <v>10000000</v>
      </c>
      <c r="CF209" s="413">
        <f>CE209*10%</f>
        <v>1000000</v>
      </c>
      <c r="CG209" s="413">
        <f>CE209*10%</f>
        <v>1000000</v>
      </c>
      <c r="CH209" s="413">
        <v>0</v>
      </c>
      <c r="CI209" s="413"/>
      <c r="CJ209" s="369">
        <f t="shared" ref="CJ209:CJ267" si="793">SUM(CF209:CI209)</f>
        <v>2000000</v>
      </c>
      <c r="CK209" s="369">
        <f t="shared" ref="CK209:CK267" si="794">CE209+CJ209</f>
        <v>12000000</v>
      </c>
      <c r="CL209" s="414"/>
      <c r="CM209" s="413">
        <f t="shared" ref="CM209:CQ267" si="795">CE209</f>
        <v>10000000</v>
      </c>
      <c r="CN209" s="413">
        <f t="shared" si="795"/>
        <v>1000000</v>
      </c>
      <c r="CO209" s="369">
        <f>CG209</f>
        <v>1000000</v>
      </c>
      <c r="CP209" s="369">
        <f t="shared" ref="CP209:CQ267" si="796">CH209</f>
        <v>0</v>
      </c>
      <c r="CQ209" s="369">
        <f t="shared" si="796"/>
        <v>0</v>
      </c>
      <c r="CR209" s="369">
        <f t="shared" ref="CR209:CR267" si="797">SUM(CN209:CQ209)</f>
        <v>2000000</v>
      </c>
      <c r="CS209" s="369">
        <f t="shared" ref="CS209:CS267" si="798">CM209+CR209</f>
        <v>12000000</v>
      </c>
      <c r="CT209" s="173" t="s">
        <v>1760</v>
      </c>
      <c r="CU209" s="173" t="s">
        <v>2230</v>
      </c>
      <c r="CV209" s="450" t="s">
        <v>1315</v>
      </c>
      <c r="CW209" s="173" t="s">
        <v>2249</v>
      </c>
    </row>
    <row r="210" spans="1:101" ht="34.35" customHeight="1">
      <c r="A210" s="155">
        <f>SUBTOTAL(3,$C$11:C210)</f>
        <v>176</v>
      </c>
      <c r="B210" s="246" t="s">
        <v>873</v>
      </c>
      <c r="C210" s="247" t="s">
        <v>874</v>
      </c>
      <c r="D210" s="156" t="s">
        <v>101</v>
      </c>
      <c r="E210" s="157" t="str">
        <f t="shared" si="759"/>
        <v>B3</v>
      </c>
      <c r="F210" s="158">
        <v>42110</v>
      </c>
      <c r="G210" s="159">
        <v>4750000</v>
      </c>
      <c r="H210" s="159"/>
      <c r="I210" s="160">
        <f t="shared" si="760"/>
        <v>5250000</v>
      </c>
      <c r="J210" s="160">
        <f t="shared" si="712"/>
        <v>1000000</v>
      </c>
      <c r="K210" s="161">
        <f t="shared" si="713"/>
        <v>6250000</v>
      </c>
      <c r="L210" s="161">
        <f t="shared" si="761"/>
        <v>11000000</v>
      </c>
      <c r="M210" s="162">
        <f t="shared" si="762"/>
        <v>1</v>
      </c>
      <c r="N210" s="163">
        <f t="shared" si="716"/>
        <v>3640000</v>
      </c>
      <c r="O210" s="163">
        <v>0</v>
      </c>
      <c r="P210" s="406">
        <v>13</v>
      </c>
      <c r="Q210" s="406">
        <v>0</v>
      </c>
      <c r="R210" s="406">
        <v>0</v>
      </c>
      <c r="S210" s="406">
        <v>0</v>
      </c>
      <c r="T210" s="406"/>
      <c r="U210" s="406"/>
      <c r="V210" s="406"/>
      <c r="W210" s="406"/>
      <c r="X210" s="389"/>
      <c r="Y210" s="406"/>
      <c r="Z210" s="406"/>
      <c r="AA210" s="406"/>
      <c r="AB210" s="406"/>
      <c r="AC210" s="406"/>
      <c r="AD210" s="406">
        <v>0</v>
      </c>
      <c r="AE210" s="164">
        <f t="shared" si="763"/>
        <v>0</v>
      </c>
      <c r="AF210" s="166">
        <f t="shared" si="764"/>
        <v>5500000</v>
      </c>
      <c r="AG210" s="166">
        <f t="shared" si="765"/>
        <v>0</v>
      </c>
      <c r="AH210" s="166">
        <f t="shared" si="766"/>
        <v>0</v>
      </c>
      <c r="AI210" s="166">
        <f t="shared" si="767"/>
        <v>0</v>
      </c>
      <c r="AJ210" s="166">
        <f t="shared" si="768"/>
        <v>0</v>
      </c>
      <c r="AK210" s="166">
        <f t="shared" si="769"/>
        <v>0</v>
      </c>
      <c r="AL210" s="166">
        <f t="shared" si="770"/>
        <v>0</v>
      </c>
      <c r="AM210" s="166">
        <f t="shared" si="771"/>
        <v>0</v>
      </c>
      <c r="AN210" s="166">
        <f t="shared" si="772"/>
        <v>0</v>
      </c>
      <c r="AO210" s="167">
        <f t="shared" si="773"/>
        <v>0</v>
      </c>
      <c r="AP210" s="166">
        <v>0</v>
      </c>
      <c r="AQ210" s="166">
        <f t="shared" si="774"/>
        <v>5500000</v>
      </c>
      <c r="AR210" s="166">
        <v>0</v>
      </c>
      <c r="AS210" s="167"/>
      <c r="AT210" s="166"/>
      <c r="AU210" s="166"/>
      <c r="AV210" s="166">
        <f t="shared" si="775"/>
        <v>5500000</v>
      </c>
      <c r="AW210" s="166">
        <f t="shared" si="776"/>
        <v>380000</v>
      </c>
      <c r="AX210" s="166">
        <f t="shared" si="777"/>
        <v>71250</v>
      </c>
      <c r="AY210" s="166">
        <f t="shared" si="778"/>
        <v>47500</v>
      </c>
      <c r="AZ210" s="166">
        <f t="shared" si="779"/>
        <v>498750</v>
      </c>
      <c r="BA210" s="166">
        <f t="shared" si="780"/>
        <v>23750</v>
      </c>
      <c r="BB210" s="166">
        <f t="shared" si="781"/>
        <v>110000</v>
      </c>
      <c r="BC210" s="166"/>
      <c r="BD210" s="166">
        <v>0</v>
      </c>
      <c r="BE210" s="166">
        <f t="shared" si="782"/>
        <v>632500</v>
      </c>
      <c r="BF210" s="166">
        <f t="shared" si="783"/>
        <v>4867500</v>
      </c>
      <c r="BG210" s="166">
        <f t="shared" si="784"/>
        <v>0</v>
      </c>
      <c r="BH210" s="166">
        <v>1</v>
      </c>
      <c r="BI210" s="369" t="s">
        <v>40</v>
      </c>
      <c r="BJ210" s="166">
        <f t="shared" si="785"/>
        <v>0</v>
      </c>
      <c r="BK210" s="166">
        <f t="shared" si="786"/>
        <v>1</v>
      </c>
      <c r="BL210" s="166">
        <v>0</v>
      </c>
      <c r="BM210" s="166">
        <f t="shared" si="787"/>
        <v>0</v>
      </c>
      <c r="BN210" s="166" t="str">
        <f t="shared" si="788"/>
        <v>Trừ tiền</v>
      </c>
      <c r="BO210" s="410"/>
      <c r="BP210" s="166"/>
      <c r="BQ210" s="144"/>
      <c r="BR210" s="144"/>
      <c r="BS210" s="161">
        <f t="shared" si="789"/>
        <v>5500000</v>
      </c>
      <c r="BT210" s="159">
        <v>2</v>
      </c>
      <c r="BU210" s="166">
        <f t="shared" si="790"/>
        <v>8800000</v>
      </c>
      <c r="BV210" s="166">
        <v>11000000</v>
      </c>
      <c r="BW210" s="166">
        <f t="shared" si="791"/>
        <v>19800000</v>
      </c>
      <c r="BX210" s="166">
        <f t="shared" si="792"/>
        <v>-14798750</v>
      </c>
      <c r="BY210" s="166"/>
      <c r="BZ210" s="166"/>
      <c r="CA210" s="171"/>
      <c r="CB210" s="166"/>
      <c r="CC210" s="166"/>
      <c r="CD210" s="166"/>
      <c r="CE210" s="413">
        <v>10000000</v>
      </c>
      <c r="CF210" s="413">
        <f t="shared" ref="CF210:CF212" si="799">CE210*10%</f>
        <v>1000000</v>
      </c>
      <c r="CG210" s="413">
        <v>0</v>
      </c>
      <c r="CH210" s="413">
        <v>0</v>
      </c>
      <c r="CI210" s="413"/>
      <c r="CJ210" s="369">
        <f t="shared" si="793"/>
        <v>1000000</v>
      </c>
      <c r="CK210" s="369">
        <f t="shared" si="794"/>
        <v>11000000</v>
      </c>
      <c r="CL210" s="414"/>
      <c r="CM210" s="413">
        <f t="shared" si="795"/>
        <v>10000000</v>
      </c>
      <c r="CN210" s="413">
        <f t="shared" si="795"/>
        <v>1000000</v>
      </c>
      <c r="CO210" s="369">
        <f t="shared" si="795"/>
        <v>0</v>
      </c>
      <c r="CP210" s="369">
        <f t="shared" si="795"/>
        <v>0</v>
      </c>
      <c r="CQ210" s="369">
        <f t="shared" si="795"/>
        <v>0</v>
      </c>
      <c r="CR210" s="369">
        <f t="shared" si="797"/>
        <v>1000000</v>
      </c>
      <c r="CS210" s="369">
        <f t="shared" si="798"/>
        <v>11000000</v>
      </c>
      <c r="CT210" s="173" t="s">
        <v>1758</v>
      </c>
      <c r="CU210" s="173" t="s">
        <v>2230</v>
      </c>
      <c r="CV210" s="450" t="s">
        <v>1316</v>
      </c>
      <c r="CW210" s="173" t="s">
        <v>2249</v>
      </c>
    </row>
    <row r="211" spans="1:101" ht="34.35" customHeight="1">
      <c r="A211" s="155">
        <f>SUBTOTAL(3,$C$11:C211)</f>
        <v>177</v>
      </c>
      <c r="B211" s="143" t="s">
        <v>742</v>
      </c>
      <c r="C211" s="144" t="s">
        <v>743</v>
      </c>
      <c r="D211" s="156" t="s">
        <v>101</v>
      </c>
      <c r="E211" s="157" t="str">
        <f t="shared" si="759"/>
        <v>B3</v>
      </c>
      <c r="F211" s="158">
        <v>42110</v>
      </c>
      <c r="G211" s="159">
        <v>4750000</v>
      </c>
      <c r="H211" s="159"/>
      <c r="I211" s="160">
        <f t="shared" si="760"/>
        <v>5250000</v>
      </c>
      <c r="J211" s="160">
        <f t="shared" si="712"/>
        <v>1000000</v>
      </c>
      <c r="K211" s="161">
        <f t="shared" si="713"/>
        <v>6250000</v>
      </c>
      <c r="L211" s="161">
        <f t="shared" si="761"/>
        <v>11000000</v>
      </c>
      <c r="M211" s="162">
        <f t="shared" si="762"/>
        <v>1</v>
      </c>
      <c r="N211" s="163">
        <f t="shared" si="716"/>
        <v>3640000</v>
      </c>
      <c r="O211" s="163">
        <v>0</v>
      </c>
      <c r="P211" s="406">
        <v>13</v>
      </c>
      <c r="Q211" s="406">
        <v>0</v>
      </c>
      <c r="R211" s="406">
        <v>0</v>
      </c>
      <c r="S211" s="406">
        <v>0</v>
      </c>
      <c r="T211" s="406"/>
      <c r="U211" s="406"/>
      <c r="V211" s="406"/>
      <c r="W211" s="406"/>
      <c r="X211" s="389"/>
      <c r="Y211" s="406"/>
      <c r="Z211" s="406"/>
      <c r="AA211" s="406"/>
      <c r="AB211" s="406"/>
      <c r="AC211" s="406"/>
      <c r="AD211" s="406">
        <v>0</v>
      </c>
      <c r="AE211" s="164">
        <f t="shared" si="763"/>
        <v>0</v>
      </c>
      <c r="AF211" s="166">
        <f t="shared" si="764"/>
        <v>5500000</v>
      </c>
      <c r="AG211" s="166">
        <f t="shared" si="765"/>
        <v>0</v>
      </c>
      <c r="AH211" s="166">
        <f t="shared" si="766"/>
        <v>0</v>
      </c>
      <c r="AI211" s="166">
        <f t="shared" si="767"/>
        <v>0</v>
      </c>
      <c r="AJ211" s="166">
        <f t="shared" si="768"/>
        <v>0</v>
      </c>
      <c r="AK211" s="166">
        <f t="shared" si="769"/>
        <v>0</v>
      </c>
      <c r="AL211" s="166">
        <f t="shared" si="770"/>
        <v>0</v>
      </c>
      <c r="AM211" s="166">
        <f t="shared" si="771"/>
        <v>0</v>
      </c>
      <c r="AN211" s="166">
        <f t="shared" si="772"/>
        <v>0</v>
      </c>
      <c r="AO211" s="167">
        <f t="shared" si="773"/>
        <v>0</v>
      </c>
      <c r="AP211" s="166">
        <v>0</v>
      </c>
      <c r="AQ211" s="166">
        <f t="shared" si="774"/>
        <v>5500000</v>
      </c>
      <c r="AR211" s="166">
        <v>0</v>
      </c>
      <c r="AS211" s="167"/>
      <c r="AT211" s="166"/>
      <c r="AU211" s="166"/>
      <c r="AV211" s="166">
        <f t="shared" si="775"/>
        <v>5500000</v>
      </c>
      <c r="AW211" s="166">
        <f t="shared" si="776"/>
        <v>380000</v>
      </c>
      <c r="AX211" s="166">
        <f t="shared" si="777"/>
        <v>71250</v>
      </c>
      <c r="AY211" s="166">
        <f t="shared" si="778"/>
        <v>47500</v>
      </c>
      <c r="AZ211" s="166">
        <f t="shared" si="779"/>
        <v>498750</v>
      </c>
      <c r="BA211" s="166">
        <f t="shared" si="780"/>
        <v>23750</v>
      </c>
      <c r="BB211" s="166">
        <f t="shared" si="781"/>
        <v>110000</v>
      </c>
      <c r="BC211" s="166"/>
      <c r="BD211" s="166">
        <v>0</v>
      </c>
      <c r="BE211" s="166">
        <f t="shared" si="782"/>
        <v>632500</v>
      </c>
      <c r="BF211" s="166">
        <f t="shared" si="783"/>
        <v>4867500</v>
      </c>
      <c r="BG211" s="166">
        <f t="shared" si="784"/>
        <v>0</v>
      </c>
      <c r="BH211" s="166">
        <v>1</v>
      </c>
      <c r="BI211" s="369" t="s">
        <v>40</v>
      </c>
      <c r="BJ211" s="166">
        <f t="shared" si="785"/>
        <v>0</v>
      </c>
      <c r="BK211" s="166">
        <f t="shared" si="786"/>
        <v>1</v>
      </c>
      <c r="BL211" s="166">
        <v>0</v>
      </c>
      <c r="BM211" s="166">
        <f t="shared" si="787"/>
        <v>0</v>
      </c>
      <c r="BN211" s="166" t="str">
        <f t="shared" si="788"/>
        <v>Trừ tiền</v>
      </c>
      <c r="BO211" s="410"/>
      <c r="BP211" s="166"/>
      <c r="BQ211" s="144"/>
      <c r="BR211" s="144"/>
      <c r="BS211" s="161">
        <f t="shared" si="789"/>
        <v>5500000</v>
      </c>
      <c r="BT211" s="159">
        <v>2</v>
      </c>
      <c r="BU211" s="166">
        <f t="shared" si="790"/>
        <v>8800000</v>
      </c>
      <c r="BV211" s="166">
        <v>11000000</v>
      </c>
      <c r="BW211" s="166">
        <f t="shared" si="791"/>
        <v>19800000</v>
      </c>
      <c r="BX211" s="166">
        <f t="shared" si="792"/>
        <v>-14798750</v>
      </c>
      <c r="BY211" s="166"/>
      <c r="BZ211" s="166"/>
      <c r="CA211" s="171"/>
      <c r="CB211" s="166"/>
      <c r="CC211" s="166"/>
      <c r="CD211" s="166"/>
      <c r="CE211" s="413">
        <v>10000000</v>
      </c>
      <c r="CF211" s="413">
        <f t="shared" si="799"/>
        <v>1000000</v>
      </c>
      <c r="CG211" s="413">
        <v>0</v>
      </c>
      <c r="CH211" s="413">
        <v>0</v>
      </c>
      <c r="CI211" s="413"/>
      <c r="CJ211" s="369">
        <f t="shared" si="793"/>
        <v>1000000</v>
      </c>
      <c r="CK211" s="369">
        <f t="shared" si="794"/>
        <v>11000000</v>
      </c>
      <c r="CL211" s="414"/>
      <c r="CM211" s="413">
        <f t="shared" si="795"/>
        <v>10000000</v>
      </c>
      <c r="CN211" s="413">
        <f t="shared" si="795"/>
        <v>1000000</v>
      </c>
      <c r="CO211" s="369">
        <f t="shared" si="795"/>
        <v>0</v>
      </c>
      <c r="CP211" s="369">
        <f t="shared" si="795"/>
        <v>0</v>
      </c>
      <c r="CQ211" s="369">
        <f t="shared" si="795"/>
        <v>0</v>
      </c>
      <c r="CR211" s="369">
        <f t="shared" si="797"/>
        <v>1000000</v>
      </c>
      <c r="CS211" s="369">
        <f t="shared" si="798"/>
        <v>11000000</v>
      </c>
      <c r="CT211" s="173" t="s">
        <v>1758</v>
      </c>
      <c r="CU211" s="173" t="s">
        <v>2230</v>
      </c>
      <c r="CV211" s="450" t="s">
        <v>1317</v>
      </c>
      <c r="CW211" s="173" t="s">
        <v>2249</v>
      </c>
    </row>
    <row r="212" spans="1:101" ht="34.35" customHeight="1">
      <c r="A212" s="155">
        <f>SUBTOTAL(3,$C$11:C212)</f>
        <v>178</v>
      </c>
      <c r="B212" s="246" t="s">
        <v>879</v>
      </c>
      <c r="C212" s="247" t="s">
        <v>880</v>
      </c>
      <c r="D212" s="156" t="s">
        <v>101</v>
      </c>
      <c r="E212" s="157" t="str">
        <f t="shared" si="759"/>
        <v>B3</v>
      </c>
      <c r="F212" s="158">
        <v>42110</v>
      </c>
      <c r="G212" s="159">
        <v>4520000</v>
      </c>
      <c r="H212" s="159"/>
      <c r="I212" s="160">
        <f t="shared" si="760"/>
        <v>5480000</v>
      </c>
      <c r="J212" s="160">
        <f t="shared" si="712"/>
        <v>1000000</v>
      </c>
      <c r="K212" s="161">
        <f t="shared" si="713"/>
        <v>6480000</v>
      </c>
      <c r="L212" s="161">
        <f t="shared" si="761"/>
        <v>11000000</v>
      </c>
      <c r="M212" s="162">
        <f t="shared" si="762"/>
        <v>1</v>
      </c>
      <c r="N212" s="163">
        <f t="shared" si="716"/>
        <v>3640000</v>
      </c>
      <c r="O212" s="163">
        <v>0</v>
      </c>
      <c r="P212" s="406">
        <v>13</v>
      </c>
      <c r="Q212" s="406">
        <v>0</v>
      </c>
      <c r="R212" s="406">
        <v>0</v>
      </c>
      <c r="S212" s="406">
        <v>0</v>
      </c>
      <c r="T212" s="406"/>
      <c r="U212" s="406"/>
      <c r="V212" s="406"/>
      <c r="W212" s="406"/>
      <c r="X212" s="389"/>
      <c r="Y212" s="406"/>
      <c r="Z212" s="406"/>
      <c r="AA212" s="406"/>
      <c r="AB212" s="406"/>
      <c r="AC212" s="406"/>
      <c r="AD212" s="406">
        <v>0</v>
      </c>
      <c r="AE212" s="164">
        <f t="shared" si="763"/>
        <v>0</v>
      </c>
      <c r="AF212" s="166">
        <f t="shared" si="764"/>
        <v>5500000</v>
      </c>
      <c r="AG212" s="166">
        <f t="shared" si="765"/>
        <v>0</v>
      </c>
      <c r="AH212" s="166">
        <f t="shared" si="766"/>
        <v>0</v>
      </c>
      <c r="AI212" s="166">
        <f t="shared" si="767"/>
        <v>0</v>
      </c>
      <c r="AJ212" s="166">
        <f t="shared" si="768"/>
        <v>0</v>
      </c>
      <c r="AK212" s="166">
        <f t="shared" si="769"/>
        <v>0</v>
      </c>
      <c r="AL212" s="166">
        <f t="shared" si="770"/>
        <v>0</v>
      </c>
      <c r="AM212" s="166">
        <f t="shared" si="771"/>
        <v>0</v>
      </c>
      <c r="AN212" s="166">
        <f t="shared" si="772"/>
        <v>0</v>
      </c>
      <c r="AO212" s="167">
        <f t="shared" si="773"/>
        <v>0</v>
      </c>
      <c r="AP212" s="166">
        <v>0</v>
      </c>
      <c r="AQ212" s="166">
        <f t="shared" si="774"/>
        <v>5500000</v>
      </c>
      <c r="AR212" s="166">
        <v>0</v>
      </c>
      <c r="AS212" s="167"/>
      <c r="AT212" s="166"/>
      <c r="AU212" s="166"/>
      <c r="AV212" s="166">
        <f t="shared" si="775"/>
        <v>5500000</v>
      </c>
      <c r="AW212" s="166">
        <f t="shared" si="776"/>
        <v>361600</v>
      </c>
      <c r="AX212" s="166">
        <f t="shared" si="777"/>
        <v>67800</v>
      </c>
      <c r="AY212" s="166">
        <f t="shared" si="778"/>
        <v>45200</v>
      </c>
      <c r="AZ212" s="166">
        <f t="shared" si="779"/>
        <v>474600</v>
      </c>
      <c r="BA212" s="166">
        <f t="shared" si="780"/>
        <v>22600</v>
      </c>
      <c r="BB212" s="166">
        <f t="shared" si="781"/>
        <v>110000</v>
      </c>
      <c r="BC212" s="166"/>
      <c r="BD212" s="166">
        <v>0</v>
      </c>
      <c r="BE212" s="166">
        <f t="shared" si="782"/>
        <v>607200</v>
      </c>
      <c r="BF212" s="166">
        <f t="shared" si="783"/>
        <v>4892800</v>
      </c>
      <c r="BG212" s="166">
        <f t="shared" si="784"/>
        <v>0</v>
      </c>
      <c r="BH212" s="166">
        <v>1</v>
      </c>
      <c r="BI212" s="369" t="s">
        <v>40</v>
      </c>
      <c r="BJ212" s="166">
        <f t="shared" si="785"/>
        <v>0</v>
      </c>
      <c r="BK212" s="166">
        <f t="shared" si="786"/>
        <v>1</v>
      </c>
      <c r="BL212" s="166">
        <v>0</v>
      </c>
      <c r="BM212" s="166">
        <f t="shared" si="787"/>
        <v>0</v>
      </c>
      <c r="BN212" s="166" t="str">
        <f t="shared" si="788"/>
        <v>Trừ tiền</v>
      </c>
      <c r="BO212" s="410"/>
      <c r="BP212" s="166"/>
      <c r="BQ212" s="144"/>
      <c r="BR212" s="144"/>
      <c r="BS212" s="161">
        <f t="shared" si="789"/>
        <v>5500000</v>
      </c>
      <c r="BT212" s="159">
        <v>2</v>
      </c>
      <c r="BU212" s="166">
        <f t="shared" si="790"/>
        <v>8800000</v>
      </c>
      <c r="BV212" s="166">
        <v>11000000</v>
      </c>
      <c r="BW212" s="166">
        <f t="shared" si="791"/>
        <v>19800000</v>
      </c>
      <c r="BX212" s="166">
        <f t="shared" si="792"/>
        <v>-14774600</v>
      </c>
      <c r="BY212" s="166"/>
      <c r="BZ212" s="166"/>
      <c r="CA212" s="171"/>
      <c r="CB212" s="166"/>
      <c r="CC212" s="166"/>
      <c r="CD212" s="166"/>
      <c r="CE212" s="413">
        <v>10000000</v>
      </c>
      <c r="CF212" s="413">
        <f t="shared" si="799"/>
        <v>1000000</v>
      </c>
      <c r="CG212" s="413">
        <v>0</v>
      </c>
      <c r="CH212" s="413">
        <v>0</v>
      </c>
      <c r="CI212" s="413"/>
      <c r="CJ212" s="369">
        <f t="shared" si="793"/>
        <v>1000000</v>
      </c>
      <c r="CK212" s="369">
        <f t="shared" si="794"/>
        <v>11000000</v>
      </c>
      <c r="CL212" s="414"/>
      <c r="CM212" s="413">
        <f t="shared" si="795"/>
        <v>10000000</v>
      </c>
      <c r="CN212" s="413">
        <f t="shared" si="795"/>
        <v>1000000</v>
      </c>
      <c r="CO212" s="369">
        <f t="shared" si="795"/>
        <v>0</v>
      </c>
      <c r="CP212" s="369">
        <f t="shared" si="795"/>
        <v>0</v>
      </c>
      <c r="CQ212" s="369">
        <f t="shared" si="795"/>
        <v>0</v>
      </c>
      <c r="CR212" s="369">
        <f t="shared" si="797"/>
        <v>1000000</v>
      </c>
      <c r="CS212" s="369">
        <f t="shared" si="798"/>
        <v>11000000</v>
      </c>
      <c r="CT212" s="173" t="s">
        <v>1758</v>
      </c>
      <c r="CU212" s="173" t="s">
        <v>2230</v>
      </c>
      <c r="CV212" s="450" t="s">
        <v>1318</v>
      </c>
      <c r="CW212" s="173" t="s">
        <v>2249</v>
      </c>
    </row>
    <row r="213" spans="1:101" ht="34.35" customHeight="1">
      <c r="A213" s="155">
        <f>SUBTOTAL(3,$C$11:C213)</f>
        <v>179</v>
      </c>
      <c r="B213" s="246" t="s">
        <v>898</v>
      </c>
      <c r="C213" s="247" t="s">
        <v>899</v>
      </c>
      <c r="D213" s="156" t="s">
        <v>101</v>
      </c>
      <c r="E213" s="157" t="str">
        <f t="shared" si="759"/>
        <v>B3</v>
      </c>
      <c r="F213" s="158">
        <v>44271</v>
      </c>
      <c r="G213" s="159">
        <v>4520000</v>
      </c>
      <c r="H213" s="159"/>
      <c r="I213" s="160">
        <f t="shared" si="760"/>
        <v>5480000</v>
      </c>
      <c r="J213" s="160">
        <f t="shared" si="712"/>
        <v>0</v>
      </c>
      <c r="K213" s="161">
        <f t="shared" si="713"/>
        <v>5480000</v>
      </c>
      <c r="L213" s="161">
        <f t="shared" si="761"/>
        <v>10000000</v>
      </c>
      <c r="M213" s="162">
        <f t="shared" si="762"/>
        <v>1</v>
      </c>
      <c r="N213" s="163">
        <f t="shared" si="716"/>
        <v>3640000</v>
      </c>
      <c r="O213" s="163">
        <v>0</v>
      </c>
      <c r="P213" s="406">
        <v>13</v>
      </c>
      <c r="Q213" s="406">
        <v>0</v>
      </c>
      <c r="R213" s="406">
        <v>0</v>
      </c>
      <c r="S213" s="406">
        <v>0</v>
      </c>
      <c r="T213" s="406"/>
      <c r="U213" s="406"/>
      <c r="V213" s="406"/>
      <c r="W213" s="406"/>
      <c r="X213" s="389"/>
      <c r="Y213" s="406"/>
      <c r="Z213" s="406"/>
      <c r="AA213" s="406"/>
      <c r="AB213" s="406"/>
      <c r="AC213" s="406"/>
      <c r="AD213" s="406">
        <v>0</v>
      </c>
      <c r="AE213" s="164">
        <f t="shared" si="763"/>
        <v>0</v>
      </c>
      <c r="AF213" s="166">
        <f t="shared" si="764"/>
        <v>5000000</v>
      </c>
      <c r="AG213" s="166">
        <f t="shared" si="765"/>
        <v>0</v>
      </c>
      <c r="AH213" s="166">
        <f t="shared" si="766"/>
        <v>0</v>
      </c>
      <c r="AI213" s="166">
        <f t="shared" si="767"/>
        <v>0</v>
      </c>
      <c r="AJ213" s="166">
        <f t="shared" si="768"/>
        <v>0</v>
      </c>
      <c r="AK213" s="166">
        <f t="shared" si="769"/>
        <v>0</v>
      </c>
      <c r="AL213" s="166">
        <f t="shared" si="770"/>
        <v>0</v>
      </c>
      <c r="AM213" s="166">
        <f t="shared" si="771"/>
        <v>0</v>
      </c>
      <c r="AN213" s="166">
        <f t="shared" si="772"/>
        <v>0</v>
      </c>
      <c r="AO213" s="167">
        <f t="shared" si="773"/>
        <v>0</v>
      </c>
      <c r="AP213" s="166">
        <v>0</v>
      </c>
      <c r="AQ213" s="166">
        <f t="shared" si="774"/>
        <v>5000000</v>
      </c>
      <c r="AR213" s="166">
        <v>0</v>
      </c>
      <c r="AS213" s="167"/>
      <c r="AT213" s="166"/>
      <c r="AU213" s="166"/>
      <c r="AV213" s="166">
        <f t="shared" si="775"/>
        <v>5000000</v>
      </c>
      <c r="AW213" s="166">
        <f t="shared" si="776"/>
        <v>361600</v>
      </c>
      <c r="AX213" s="166">
        <f t="shared" si="777"/>
        <v>67800</v>
      </c>
      <c r="AY213" s="166">
        <f t="shared" si="778"/>
        <v>45200</v>
      </c>
      <c r="AZ213" s="166">
        <f t="shared" si="779"/>
        <v>474600</v>
      </c>
      <c r="BA213" s="166">
        <f t="shared" si="780"/>
        <v>22600</v>
      </c>
      <c r="BB213" s="166">
        <f t="shared" si="781"/>
        <v>110000</v>
      </c>
      <c r="BC213" s="166"/>
      <c r="BD213" s="166">
        <v>0</v>
      </c>
      <c r="BE213" s="166">
        <f t="shared" si="782"/>
        <v>607200</v>
      </c>
      <c r="BF213" s="166">
        <f t="shared" si="783"/>
        <v>4392800</v>
      </c>
      <c r="BG213" s="166">
        <f t="shared" si="784"/>
        <v>0</v>
      </c>
      <c r="BH213" s="166">
        <v>1</v>
      </c>
      <c r="BI213" s="369" t="s">
        <v>40</v>
      </c>
      <c r="BJ213" s="166">
        <f t="shared" si="785"/>
        <v>0</v>
      </c>
      <c r="BK213" s="166">
        <f t="shared" si="786"/>
        <v>1</v>
      </c>
      <c r="BL213" s="166">
        <v>0</v>
      </c>
      <c r="BM213" s="166">
        <f t="shared" si="787"/>
        <v>0</v>
      </c>
      <c r="BN213" s="166" t="str">
        <f t="shared" si="788"/>
        <v>Trừ tiền</v>
      </c>
      <c r="BO213" s="410"/>
      <c r="BP213" s="166"/>
      <c r="BQ213" s="144"/>
      <c r="BR213" s="144"/>
      <c r="BS213" s="161">
        <f t="shared" si="789"/>
        <v>5000000</v>
      </c>
      <c r="BT213" s="159">
        <v>0</v>
      </c>
      <c r="BU213" s="166">
        <f t="shared" si="790"/>
        <v>0</v>
      </c>
      <c r="BV213" s="166">
        <v>11000000</v>
      </c>
      <c r="BW213" s="166">
        <f t="shared" si="791"/>
        <v>11000000</v>
      </c>
      <c r="BX213" s="166">
        <f t="shared" si="792"/>
        <v>-6474600</v>
      </c>
      <c r="BY213" s="166"/>
      <c r="BZ213" s="166"/>
      <c r="CA213" s="171"/>
      <c r="CB213" s="166"/>
      <c r="CC213" s="166"/>
      <c r="CD213" s="166"/>
      <c r="CE213" s="413">
        <v>10000000</v>
      </c>
      <c r="CF213" s="413">
        <v>0</v>
      </c>
      <c r="CG213" s="413">
        <v>0</v>
      </c>
      <c r="CH213" s="413">
        <v>0</v>
      </c>
      <c r="CI213" s="413"/>
      <c r="CJ213" s="369">
        <f t="shared" si="793"/>
        <v>0</v>
      </c>
      <c r="CK213" s="369">
        <f t="shared" si="794"/>
        <v>10000000</v>
      </c>
      <c r="CL213" s="414"/>
      <c r="CM213" s="413">
        <f t="shared" si="795"/>
        <v>10000000</v>
      </c>
      <c r="CN213" s="413">
        <f t="shared" si="795"/>
        <v>0</v>
      </c>
      <c r="CO213" s="369">
        <f t="shared" si="795"/>
        <v>0</v>
      </c>
      <c r="CP213" s="369">
        <f t="shared" si="795"/>
        <v>0</v>
      </c>
      <c r="CQ213" s="369">
        <f t="shared" si="795"/>
        <v>0</v>
      </c>
      <c r="CR213" s="369">
        <f t="shared" si="797"/>
        <v>0</v>
      </c>
      <c r="CS213" s="369">
        <f t="shared" si="798"/>
        <v>10000000</v>
      </c>
      <c r="CT213" s="173" t="s">
        <v>1758</v>
      </c>
      <c r="CU213" s="173" t="s">
        <v>2230</v>
      </c>
      <c r="CV213" s="450" t="s">
        <v>1319</v>
      </c>
      <c r="CW213" s="173" t="s">
        <v>2249</v>
      </c>
    </row>
    <row r="214" spans="1:101" ht="34.35" customHeight="1">
      <c r="A214" s="155">
        <f>SUBTOTAL(3,$C$11:C214)</f>
        <v>180</v>
      </c>
      <c r="B214" s="246" t="s">
        <v>964</v>
      </c>
      <c r="C214" s="247" t="s">
        <v>965</v>
      </c>
      <c r="D214" s="156" t="s">
        <v>101</v>
      </c>
      <c r="E214" s="157" t="str">
        <f t="shared" si="759"/>
        <v>B3</v>
      </c>
      <c r="F214" s="158">
        <v>42110</v>
      </c>
      <c r="G214" s="159">
        <v>4750000</v>
      </c>
      <c r="H214" s="159"/>
      <c r="I214" s="160">
        <f t="shared" si="760"/>
        <v>5250000</v>
      </c>
      <c r="J214" s="160">
        <f t="shared" si="712"/>
        <v>1000000</v>
      </c>
      <c r="K214" s="161">
        <f t="shared" si="713"/>
        <v>6250000</v>
      </c>
      <c r="L214" s="161">
        <f t="shared" si="761"/>
        <v>11000000</v>
      </c>
      <c r="M214" s="162">
        <f t="shared" si="762"/>
        <v>1</v>
      </c>
      <c r="N214" s="163">
        <f t="shared" si="716"/>
        <v>3640000</v>
      </c>
      <c r="O214" s="163">
        <v>0</v>
      </c>
      <c r="P214" s="406">
        <v>13</v>
      </c>
      <c r="Q214" s="406">
        <v>0</v>
      </c>
      <c r="R214" s="406">
        <v>0</v>
      </c>
      <c r="S214" s="406">
        <v>0</v>
      </c>
      <c r="T214" s="406"/>
      <c r="U214" s="406"/>
      <c r="V214" s="406"/>
      <c r="W214" s="406"/>
      <c r="X214" s="389"/>
      <c r="Y214" s="406"/>
      <c r="Z214" s="406"/>
      <c r="AA214" s="406"/>
      <c r="AB214" s="406"/>
      <c r="AC214" s="406"/>
      <c r="AD214" s="406">
        <v>0</v>
      </c>
      <c r="AE214" s="164">
        <f t="shared" si="763"/>
        <v>0</v>
      </c>
      <c r="AF214" s="166">
        <f t="shared" si="764"/>
        <v>5500000</v>
      </c>
      <c r="AG214" s="166">
        <f t="shared" si="765"/>
        <v>0</v>
      </c>
      <c r="AH214" s="166">
        <f t="shared" si="766"/>
        <v>0</v>
      </c>
      <c r="AI214" s="166">
        <f t="shared" si="767"/>
        <v>0</v>
      </c>
      <c r="AJ214" s="166">
        <f t="shared" si="768"/>
        <v>0</v>
      </c>
      <c r="AK214" s="166">
        <f t="shared" si="769"/>
        <v>0</v>
      </c>
      <c r="AL214" s="166">
        <f t="shared" si="770"/>
        <v>0</v>
      </c>
      <c r="AM214" s="166">
        <f t="shared" si="771"/>
        <v>0</v>
      </c>
      <c r="AN214" s="166">
        <f t="shared" si="772"/>
        <v>0</v>
      </c>
      <c r="AO214" s="167">
        <f t="shared" si="773"/>
        <v>0</v>
      </c>
      <c r="AP214" s="166">
        <v>0</v>
      </c>
      <c r="AQ214" s="166">
        <f t="shared" si="774"/>
        <v>5500000</v>
      </c>
      <c r="AR214" s="166">
        <v>0</v>
      </c>
      <c r="AS214" s="167"/>
      <c r="AT214" s="166"/>
      <c r="AU214" s="166"/>
      <c r="AV214" s="166">
        <f t="shared" si="775"/>
        <v>5500000</v>
      </c>
      <c r="AW214" s="166">
        <f t="shared" si="776"/>
        <v>380000</v>
      </c>
      <c r="AX214" s="166">
        <f t="shared" si="777"/>
        <v>71250</v>
      </c>
      <c r="AY214" s="166">
        <f t="shared" si="778"/>
        <v>47500</v>
      </c>
      <c r="AZ214" s="166">
        <f t="shared" si="779"/>
        <v>498750</v>
      </c>
      <c r="BA214" s="166">
        <f t="shared" si="780"/>
        <v>23750</v>
      </c>
      <c r="BB214" s="166">
        <f t="shared" si="781"/>
        <v>110000</v>
      </c>
      <c r="BC214" s="166"/>
      <c r="BD214" s="166">
        <v>0</v>
      </c>
      <c r="BE214" s="166">
        <f t="shared" si="782"/>
        <v>632500</v>
      </c>
      <c r="BF214" s="166">
        <f t="shared" si="783"/>
        <v>4867500</v>
      </c>
      <c r="BG214" s="166">
        <f t="shared" si="784"/>
        <v>0</v>
      </c>
      <c r="BH214" s="166">
        <v>1</v>
      </c>
      <c r="BI214" s="369" t="s">
        <v>40</v>
      </c>
      <c r="BJ214" s="166">
        <f t="shared" si="785"/>
        <v>0</v>
      </c>
      <c r="BK214" s="166">
        <f t="shared" si="786"/>
        <v>1</v>
      </c>
      <c r="BL214" s="166">
        <v>0</v>
      </c>
      <c r="BM214" s="166">
        <f t="shared" si="787"/>
        <v>0</v>
      </c>
      <c r="BN214" s="166" t="str">
        <f t="shared" si="788"/>
        <v>Trừ tiền</v>
      </c>
      <c r="BO214" s="410"/>
      <c r="BP214" s="166"/>
      <c r="BQ214" s="144"/>
      <c r="BR214" s="144"/>
      <c r="BS214" s="161">
        <f t="shared" si="789"/>
        <v>5500000</v>
      </c>
      <c r="BT214" s="159">
        <v>2</v>
      </c>
      <c r="BU214" s="166">
        <f t="shared" si="790"/>
        <v>8800000</v>
      </c>
      <c r="BV214" s="166">
        <v>11000000</v>
      </c>
      <c r="BW214" s="166">
        <f t="shared" si="791"/>
        <v>19800000</v>
      </c>
      <c r="BX214" s="166">
        <f t="shared" si="792"/>
        <v>-14798750</v>
      </c>
      <c r="BY214" s="166"/>
      <c r="BZ214" s="166"/>
      <c r="CA214" s="171"/>
      <c r="CB214" s="166"/>
      <c r="CC214" s="166"/>
      <c r="CD214" s="166"/>
      <c r="CE214" s="413">
        <v>10000000</v>
      </c>
      <c r="CF214" s="413">
        <f>CE214*10%</f>
        <v>1000000</v>
      </c>
      <c r="CG214" s="413"/>
      <c r="CH214" s="413">
        <v>0</v>
      </c>
      <c r="CI214" s="413"/>
      <c r="CJ214" s="369">
        <f t="shared" si="793"/>
        <v>1000000</v>
      </c>
      <c r="CK214" s="369">
        <f t="shared" si="794"/>
        <v>11000000</v>
      </c>
      <c r="CL214" s="414"/>
      <c r="CM214" s="413">
        <f t="shared" si="795"/>
        <v>10000000</v>
      </c>
      <c r="CN214" s="413">
        <f t="shared" si="795"/>
        <v>1000000</v>
      </c>
      <c r="CO214" s="369"/>
      <c r="CP214" s="369">
        <f t="shared" si="796"/>
        <v>0</v>
      </c>
      <c r="CQ214" s="369">
        <f t="shared" si="796"/>
        <v>0</v>
      </c>
      <c r="CR214" s="369">
        <f t="shared" si="797"/>
        <v>1000000</v>
      </c>
      <c r="CS214" s="369">
        <f t="shared" si="798"/>
        <v>11000000</v>
      </c>
      <c r="CT214" s="173" t="s">
        <v>1758</v>
      </c>
      <c r="CU214" s="173" t="s">
        <v>2230</v>
      </c>
      <c r="CV214" s="450" t="s">
        <v>1320</v>
      </c>
      <c r="CW214" s="173" t="s">
        <v>2249</v>
      </c>
    </row>
    <row r="215" spans="1:101" ht="34.35" customHeight="1">
      <c r="A215" s="155">
        <f>SUBTOTAL(3,$C$11:C215)</f>
        <v>181</v>
      </c>
      <c r="B215" s="246" t="s">
        <v>882</v>
      </c>
      <c r="C215" s="247" t="s">
        <v>883</v>
      </c>
      <c r="D215" s="156" t="s">
        <v>101</v>
      </c>
      <c r="E215" s="157" t="str">
        <f t="shared" si="759"/>
        <v>B3</v>
      </c>
      <c r="F215" s="158">
        <v>42110</v>
      </c>
      <c r="G215" s="159">
        <v>4750000</v>
      </c>
      <c r="H215" s="159"/>
      <c r="I215" s="160">
        <f t="shared" si="760"/>
        <v>5250000</v>
      </c>
      <c r="J215" s="160">
        <f t="shared" si="712"/>
        <v>1000000</v>
      </c>
      <c r="K215" s="161">
        <f t="shared" si="713"/>
        <v>6250000</v>
      </c>
      <c r="L215" s="161">
        <f t="shared" si="761"/>
        <v>11000000</v>
      </c>
      <c r="M215" s="162">
        <f t="shared" si="762"/>
        <v>1</v>
      </c>
      <c r="N215" s="163">
        <f t="shared" si="716"/>
        <v>3640000</v>
      </c>
      <c r="O215" s="163">
        <v>0</v>
      </c>
      <c r="P215" s="406">
        <v>13</v>
      </c>
      <c r="Q215" s="406">
        <v>0</v>
      </c>
      <c r="R215" s="406">
        <v>0</v>
      </c>
      <c r="S215" s="406">
        <v>0</v>
      </c>
      <c r="T215" s="406"/>
      <c r="U215" s="406"/>
      <c r="V215" s="406"/>
      <c r="W215" s="406"/>
      <c r="X215" s="389"/>
      <c r="Y215" s="406"/>
      <c r="Z215" s="406"/>
      <c r="AA215" s="406"/>
      <c r="AB215" s="406"/>
      <c r="AC215" s="406"/>
      <c r="AD215" s="406">
        <v>0</v>
      </c>
      <c r="AE215" s="164">
        <f t="shared" si="763"/>
        <v>0</v>
      </c>
      <c r="AF215" s="166">
        <f t="shared" si="764"/>
        <v>5500000</v>
      </c>
      <c r="AG215" s="166">
        <f t="shared" si="765"/>
        <v>0</v>
      </c>
      <c r="AH215" s="166">
        <f t="shared" si="766"/>
        <v>0</v>
      </c>
      <c r="AI215" s="166">
        <f t="shared" si="767"/>
        <v>0</v>
      </c>
      <c r="AJ215" s="166">
        <f t="shared" si="768"/>
        <v>0</v>
      </c>
      <c r="AK215" s="166">
        <f t="shared" si="769"/>
        <v>0</v>
      </c>
      <c r="AL215" s="166">
        <f t="shared" si="770"/>
        <v>0</v>
      </c>
      <c r="AM215" s="166">
        <f t="shared" si="771"/>
        <v>0</v>
      </c>
      <c r="AN215" s="166">
        <f t="shared" si="772"/>
        <v>0</v>
      </c>
      <c r="AO215" s="167">
        <f t="shared" si="773"/>
        <v>0</v>
      </c>
      <c r="AP215" s="166">
        <v>0</v>
      </c>
      <c r="AQ215" s="166">
        <f t="shared" si="774"/>
        <v>5500000</v>
      </c>
      <c r="AR215" s="166">
        <v>0</v>
      </c>
      <c r="AS215" s="167"/>
      <c r="AT215" s="166"/>
      <c r="AU215" s="166"/>
      <c r="AV215" s="166">
        <f t="shared" si="775"/>
        <v>5500000</v>
      </c>
      <c r="AW215" s="166">
        <f t="shared" si="776"/>
        <v>380000</v>
      </c>
      <c r="AX215" s="166">
        <f t="shared" si="777"/>
        <v>71250</v>
      </c>
      <c r="AY215" s="166">
        <f t="shared" si="778"/>
        <v>47500</v>
      </c>
      <c r="AZ215" s="166">
        <f t="shared" si="779"/>
        <v>498750</v>
      </c>
      <c r="BA215" s="166">
        <f t="shared" si="780"/>
        <v>23750</v>
      </c>
      <c r="BB215" s="166">
        <f t="shared" si="781"/>
        <v>110000</v>
      </c>
      <c r="BC215" s="166"/>
      <c r="BD215" s="166">
        <v>0</v>
      </c>
      <c r="BE215" s="166">
        <f t="shared" si="782"/>
        <v>632500</v>
      </c>
      <c r="BF215" s="166">
        <f t="shared" si="783"/>
        <v>4867500</v>
      </c>
      <c r="BG215" s="166">
        <f t="shared" si="784"/>
        <v>0</v>
      </c>
      <c r="BH215" s="166">
        <v>1</v>
      </c>
      <c r="BI215" s="369" t="s">
        <v>40</v>
      </c>
      <c r="BJ215" s="166">
        <f t="shared" si="785"/>
        <v>0</v>
      </c>
      <c r="BK215" s="166">
        <f t="shared" si="786"/>
        <v>1</v>
      </c>
      <c r="BL215" s="166">
        <v>0</v>
      </c>
      <c r="BM215" s="166">
        <f t="shared" si="787"/>
        <v>0</v>
      </c>
      <c r="BN215" s="166" t="str">
        <f t="shared" si="788"/>
        <v>Trừ tiền</v>
      </c>
      <c r="BO215" s="410"/>
      <c r="BP215" s="166"/>
      <c r="BQ215" s="144"/>
      <c r="BR215" s="144"/>
      <c r="BS215" s="161">
        <f t="shared" si="789"/>
        <v>5500000</v>
      </c>
      <c r="BT215" s="159">
        <v>3</v>
      </c>
      <c r="BU215" s="166">
        <f t="shared" si="790"/>
        <v>13200000</v>
      </c>
      <c r="BV215" s="166">
        <v>11000000</v>
      </c>
      <c r="BW215" s="166">
        <f t="shared" si="791"/>
        <v>24200000</v>
      </c>
      <c r="BX215" s="166">
        <f t="shared" si="792"/>
        <v>-19198750</v>
      </c>
      <c r="BY215" s="166"/>
      <c r="BZ215" s="166"/>
      <c r="CA215" s="171"/>
      <c r="CB215" s="166"/>
      <c r="CC215" s="166"/>
      <c r="CD215" s="166"/>
      <c r="CE215" s="413">
        <v>10000000</v>
      </c>
      <c r="CF215" s="413">
        <f>CE215*10%</f>
        <v>1000000</v>
      </c>
      <c r="CG215" s="413">
        <v>0</v>
      </c>
      <c r="CH215" s="413">
        <v>0</v>
      </c>
      <c r="CI215" s="413"/>
      <c r="CJ215" s="369">
        <f t="shared" si="793"/>
        <v>1000000</v>
      </c>
      <c r="CK215" s="369">
        <f t="shared" si="794"/>
        <v>11000000</v>
      </c>
      <c r="CL215" s="414"/>
      <c r="CM215" s="413">
        <f>CE215</f>
        <v>10000000</v>
      </c>
      <c r="CN215" s="413">
        <f>CF215</f>
        <v>1000000</v>
      </c>
      <c r="CO215" s="369">
        <f>CG215</f>
        <v>0</v>
      </c>
      <c r="CP215" s="369">
        <f>CH215</f>
        <v>0</v>
      </c>
      <c r="CQ215" s="369">
        <f>CI215</f>
        <v>0</v>
      </c>
      <c r="CR215" s="369">
        <f t="shared" si="797"/>
        <v>1000000</v>
      </c>
      <c r="CS215" s="369">
        <f t="shared" si="798"/>
        <v>11000000</v>
      </c>
      <c r="CT215" s="173" t="s">
        <v>1758</v>
      </c>
      <c r="CU215" s="173" t="s">
        <v>2230</v>
      </c>
      <c r="CV215" s="450" t="s">
        <v>1321</v>
      </c>
      <c r="CW215" s="173" t="s">
        <v>2249</v>
      </c>
    </row>
    <row r="216" spans="1:101" ht="34.35" customHeight="1">
      <c r="A216" s="155">
        <f>SUBTOTAL(3,$C$11:C216)</f>
        <v>182</v>
      </c>
      <c r="B216" s="143" t="s">
        <v>596</v>
      </c>
      <c r="C216" s="144" t="s">
        <v>399</v>
      </c>
      <c r="D216" s="156" t="s">
        <v>101</v>
      </c>
      <c r="E216" s="157" t="str">
        <f t="shared" si="759"/>
        <v>B3</v>
      </c>
      <c r="F216" s="158">
        <v>44090</v>
      </c>
      <c r="G216" s="159">
        <v>4520000</v>
      </c>
      <c r="H216" s="159"/>
      <c r="I216" s="160">
        <f t="shared" si="760"/>
        <v>5480000</v>
      </c>
      <c r="J216" s="160">
        <f t="shared" si="712"/>
        <v>0</v>
      </c>
      <c r="K216" s="161">
        <f t="shared" si="713"/>
        <v>5480000</v>
      </c>
      <c r="L216" s="161">
        <f t="shared" si="761"/>
        <v>10000000</v>
      </c>
      <c r="M216" s="162">
        <f t="shared" si="762"/>
        <v>1</v>
      </c>
      <c r="N216" s="163">
        <f t="shared" si="716"/>
        <v>3640000</v>
      </c>
      <c r="O216" s="163">
        <v>0</v>
      </c>
      <c r="P216" s="406">
        <v>13</v>
      </c>
      <c r="Q216" s="406">
        <v>0</v>
      </c>
      <c r="R216" s="406">
        <v>0</v>
      </c>
      <c r="S216" s="406">
        <v>0</v>
      </c>
      <c r="T216" s="406"/>
      <c r="U216" s="406"/>
      <c r="V216" s="406"/>
      <c r="W216" s="406"/>
      <c r="X216" s="389"/>
      <c r="Y216" s="406"/>
      <c r="Z216" s="406"/>
      <c r="AA216" s="406"/>
      <c r="AB216" s="406"/>
      <c r="AC216" s="406"/>
      <c r="AD216" s="406">
        <v>0</v>
      </c>
      <c r="AE216" s="164">
        <f t="shared" si="763"/>
        <v>0</v>
      </c>
      <c r="AF216" s="166">
        <f t="shared" si="764"/>
        <v>5000000</v>
      </c>
      <c r="AG216" s="166">
        <f t="shared" si="765"/>
        <v>0</v>
      </c>
      <c r="AH216" s="166">
        <f t="shared" si="766"/>
        <v>0</v>
      </c>
      <c r="AI216" s="166">
        <f t="shared" si="767"/>
        <v>0</v>
      </c>
      <c r="AJ216" s="166">
        <f t="shared" si="768"/>
        <v>0</v>
      </c>
      <c r="AK216" s="166">
        <f t="shared" si="769"/>
        <v>0</v>
      </c>
      <c r="AL216" s="166">
        <f t="shared" si="770"/>
        <v>0</v>
      </c>
      <c r="AM216" s="166">
        <f t="shared" si="771"/>
        <v>0</v>
      </c>
      <c r="AN216" s="166">
        <f t="shared" si="772"/>
        <v>0</v>
      </c>
      <c r="AO216" s="167">
        <f t="shared" si="773"/>
        <v>0</v>
      </c>
      <c r="AP216" s="166">
        <v>0</v>
      </c>
      <c r="AQ216" s="166">
        <f t="shared" si="774"/>
        <v>5000000</v>
      </c>
      <c r="AR216" s="166"/>
      <c r="AS216" s="167"/>
      <c r="AT216" s="166"/>
      <c r="AU216" s="166"/>
      <c r="AV216" s="166">
        <f t="shared" si="775"/>
        <v>5000000</v>
      </c>
      <c r="AW216" s="166">
        <f t="shared" si="776"/>
        <v>361600</v>
      </c>
      <c r="AX216" s="166">
        <f t="shared" si="777"/>
        <v>67800</v>
      </c>
      <c r="AY216" s="166">
        <f t="shared" si="778"/>
        <v>45200</v>
      </c>
      <c r="AZ216" s="166">
        <f t="shared" si="779"/>
        <v>474600</v>
      </c>
      <c r="BA216" s="166">
        <f t="shared" si="780"/>
        <v>22600</v>
      </c>
      <c r="BB216" s="166">
        <f t="shared" si="781"/>
        <v>110000</v>
      </c>
      <c r="BC216" s="166"/>
      <c r="BD216" s="166">
        <v>0</v>
      </c>
      <c r="BE216" s="166">
        <f t="shared" si="782"/>
        <v>607200</v>
      </c>
      <c r="BF216" s="166">
        <f t="shared" si="783"/>
        <v>4392800</v>
      </c>
      <c r="BG216" s="166">
        <f t="shared" si="784"/>
        <v>0</v>
      </c>
      <c r="BH216" s="166">
        <v>1</v>
      </c>
      <c r="BI216" s="369" t="s">
        <v>40</v>
      </c>
      <c r="BJ216" s="166">
        <f t="shared" si="785"/>
        <v>0</v>
      </c>
      <c r="BK216" s="166">
        <f t="shared" si="786"/>
        <v>1</v>
      </c>
      <c r="BL216" s="166">
        <v>0</v>
      </c>
      <c r="BM216" s="166">
        <f t="shared" si="787"/>
        <v>0</v>
      </c>
      <c r="BN216" s="166" t="str">
        <f t="shared" si="788"/>
        <v>Trừ tiền</v>
      </c>
      <c r="BO216" s="410"/>
      <c r="BP216" s="166"/>
      <c r="BQ216" s="144"/>
      <c r="BR216" s="144"/>
      <c r="BS216" s="161">
        <f t="shared" si="789"/>
        <v>5000000</v>
      </c>
      <c r="BT216" s="159">
        <v>3</v>
      </c>
      <c r="BU216" s="166">
        <f t="shared" si="790"/>
        <v>13200000</v>
      </c>
      <c r="BV216" s="166">
        <v>11000000</v>
      </c>
      <c r="BW216" s="166">
        <f t="shared" si="791"/>
        <v>24200000</v>
      </c>
      <c r="BX216" s="166">
        <f t="shared" si="792"/>
        <v>-19674600</v>
      </c>
      <c r="BY216" s="166"/>
      <c r="BZ216" s="166"/>
      <c r="CA216" s="171"/>
      <c r="CB216" s="166"/>
      <c r="CC216" s="166"/>
      <c r="CD216" s="166"/>
      <c r="CE216" s="413">
        <v>10000000</v>
      </c>
      <c r="CF216" s="413">
        <v>0</v>
      </c>
      <c r="CG216" s="413">
        <v>0</v>
      </c>
      <c r="CH216" s="413">
        <v>0</v>
      </c>
      <c r="CI216" s="413"/>
      <c r="CJ216" s="369">
        <f t="shared" si="793"/>
        <v>0</v>
      </c>
      <c r="CK216" s="369">
        <f t="shared" si="794"/>
        <v>10000000</v>
      </c>
      <c r="CL216" s="414"/>
      <c r="CM216" s="413">
        <f t="shared" si="795"/>
        <v>10000000</v>
      </c>
      <c r="CN216" s="413">
        <f t="shared" si="795"/>
        <v>0</v>
      </c>
      <c r="CO216" s="369">
        <f t="shared" si="795"/>
        <v>0</v>
      </c>
      <c r="CP216" s="369">
        <f t="shared" si="796"/>
        <v>0</v>
      </c>
      <c r="CQ216" s="369">
        <f t="shared" si="796"/>
        <v>0</v>
      </c>
      <c r="CR216" s="369">
        <f t="shared" si="797"/>
        <v>0</v>
      </c>
      <c r="CS216" s="369">
        <f t="shared" si="798"/>
        <v>10000000</v>
      </c>
      <c r="CT216" s="173" t="s">
        <v>1758</v>
      </c>
      <c r="CU216" s="173" t="s">
        <v>2230</v>
      </c>
      <c r="CV216" s="450" t="s">
        <v>1322</v>
      </c>
      <c r="CW216" s="173" t="s">
        <v>2249</v>
      </c>
    </row>
    <row r="217" spans="1:101" ht="34.35" customHeight="1">
      <c r="A217" s="155">
        <f>SUBTOTAL(3,$C$11:C217)</f>
        <v>183</v>
      </c>
      <c r="B217" s="143" t="s">
        <v>597</v>
      </c>
      <c r="C217" s="144" t="s">
        <v>598</v>
      </c>
      <c r="D217" s="156" t="s">
        <v>101</v>
      </c>
      <c r="E217" s="157" t="str">
        <f t="shared" si="759"/>
        <v>B3</v>
      </c>
      <c r="F217" s="158">
        <v>42110</v>
      </c>
      <c r="G217" s="159">
        <v>4520000</v>
      </c>
      <c r="H217" s="159"/>
      <c r="I217" s="160">
        <f t="shared" si="760"/>
        <v>5480000</v>
      </c>
      <c r="J217" s="160">
        <f t="shared" si="712"/>
        <v>1000000</v>
      </c>
      <c r="K217" s="161">
        <f t="shared" si="713"/>
        <v>6480000</v>
      </c>
      <c r="L217" s="161">
        <f t="shared" si="761"/>
        <v>11000000</v>
      </c>
      <c r="M217" s="162">
        <f t="shared" si="762"/>
        <v>1</v>
      </c>
      <c r="N217" s="163">
        <f t="shared" si="716"/>
        <v>3640000</v>
      </c>
      <c r="O217" s="163">
        <v>0</v>
      </c>
      <c r="P217" s="406">
        <v>13</v>
      </c>
      <c r="Q217" s="406">
        <v>0</v>
      </c>
      <c r="R217" s="406">
        <v>0</v>
      </c>
      <c r="S217" s="406">
        <v>0</v>
      </c>
      <c r="T217" s="406"/>
      <c r="U217" s="406"/>
      <c r="V217" s="406"/>
      <c r="W217" s="406"/>
      <c r="X217" s="389"/>
      <c r="Y217" s="406"/>
      <c r="Z217" s="406"/>
      <c r="AA217" s="406"/>
      <c r="AB217" s="406"/>
      <c r="AC217" s="406"/>
      <c r="AD217" s="406">
        <v>0</v>
      </c>
      <c r="AE217" s="164">
        <f t="shared" si="763"/>
        <v>0</v>
      </c>
      <c r="AF217" s="166">
        <f t="shared" si="764"/>
        <v>5500000</v>
      </c>
      <c r="AG217" s="166">
        <f t="shared" si="765"/>
        <v>0</v>
      </c>
      <c r="AH217" s="166">
        <f t="shared" si="766"/>
        <v>0</v>
      </c>
      <c r="AI217" s="166">
        <f t="shared" si="767"/>
        <v>0</v>
      </c>
      <c r="AJ217" s="166">
        <f t="shared" si="768"/>
        <v>0</v>
      </c>
      <c r="AK217" s="166">
        <f t="shared" si="769"/>
        <v>0</v>
      </c>
      <c r="AL217" s="166">
        <f t="shared" si="770"/>
        <v>0</v>
      </c>
      <c r="AM217" s="166">
        <f t="shared" si="771"/>
        <v>0</v>
      </c>
      <c r="AN217" s="166">
        <f t="shared" si="772"/>
        <v>0</v>
      </c>
      <c r="AO217" s="167">
        <f t="shared" si="773"/>
        <v>0</v>
      </c>
      <c r="AP217" s="166">
        <v>0</v>
      </c>
      <c r="AQ217" s="166">
        <f t="shared" si="774"/>
        <v>5500000</v>
      </c>
      <c r="AR217" s="166">
        <v>0</v>
      </c>
      <c r="AS217" s="167"/>
      <c r="AT217" s="166"/>
      <c r="AU217" s="166"/>
      <c r="AV217" s="166">
        <f t="shared" si="775"/>
        <v>5500000</v>
      </c>
      <c r="AW217" s="166">
        <f t="shared" si="776"/>
        <v>361600</v>
      </c>
      <c r="AX217" s="166">
        <f t="shared" si="777"/>
        <v>67800</v>
      </c>
      <c r="AY217" s="166">
        <f t="shared" si="778"/>
        <v>45200</v>
      </c>
      <c r="AZ217" s="166">
        <f t="shared" si="779"/>
        <v>474600</v>
      </c>
      <c r="BA217" s="166">
        <f t="shared" si="780"/>
        <v>22600</v>
      </c>
      <c r="BB217" s="166">
        <f t="shared" si="781"/>
        <v>110000</v>
      </c>
      <c r="BC217" s="166"/>
      <c r="BD217" s="166">
        <v>0</v>
      </c>
      <c r="BE217" s="166">
        <f t="shared" si="782"/>
        <v>607200</v>
      </c>
      <c r="BF217" s="166">
        <f t="shared" si="783"/>
        <v>4892800</v>
      </c>
      <c r="BG217" s="166">
        <f t="shared" si="784"/>
        <v>0</v>
      </c>
      <c r="BH217" s="166">
        <v>1</v>
      </c>
      <c r="BI217" s="369" t="s">
        <v>40</v>
      </c>
      <c r="BJ217" s="166">
        <f t="shared" si="785"/>
        <v>0</v>
      </c>
      <c r="BK217" s="166">
        <f t="shared" si="786"/>
        <v>1</v>
      </c>
      <c r="BL217" s="166">
        <v>0</v>
      </c>
      <c r="BM217" s="166">
        <f t="shared" si="787"/>
        <v>0</v>
      </c>
      <c r="BN217" s="166" t="str">
        <f t="shared" si="788"/>
        <v>Trừ tiền</v>
      </c>
      <c r="BO217" s="410"/>
      <c r="BP217" s="166"/>
      <c r="BQ217" s="144"/>
      <c r="BR217" s="144"/>
      <c r="BS217" s="161">
        <f t="shared" si="789"/>
        <v>5500000</v>
      </c>
      <c r="BT217" s="159">
        <v>2</v>
      </c>
      <c r="BU217" s="166">
        <f t="shared" si="790"/>
        <v>8800000</v>
      </c>
      <c r="BV217" s="166">
        <v>11000000</v>
      </c>
      <c r="BW217" s="166">
        <f t="shared" si="791"/>
        <v>19800000</v>
      </c>
      <c r="BX217" s="166">
        <f t="shared" si="792"/>
        <v>-14774600</v>
      </c>
      <c r="BY217" s="166"/>
      <c r="BZ217" s="166"/>
      <c r="CA217" s="171"/>
      <c r="CB217" s="166"/>
      <c r="CC217" s="166"/>
      <c r="CD217" s="166"/>
      <c r="CE217" s="413">
        <v>10000000</v>
      </c>
      <c r="CF217" s="413">
        <f>CE217*10%</f>
        <v>1000000</v>
      </c>
      <c r="CG217" s="413">
        <v>0</v>
      </c>
      <c r="CH217" s="413">
        <v>0</v>
      </c>
      <c r="CI217" s="413"/>
      <c r="CJ217" s="369">
        <f t="shared" si="793"/>
        <v>1000000</v>
      </c>
      <c r="CK217" s="369">
        <f t="shared" si="794"/>
        <v>11000000</v>
      </c>
      <c r="CL217" s="414"/>
      <c r="CM217" s="413">
        <f t="shared" si="795"/>
        <v>10000000</v>
      </c>
      <c r="CN217" s="413">
        <f t="shared" si="795"/>
        <v>1000000</v>
      </c>
      <c r="CO217" s="369">
        <f t="shared" si="795"/>
        <v>0</v>
      </c>
      <c r="CP217" s="369">
        <f t="shared" si="796"/>
        <v>0</v>
      </c>
      <c r="CQ217" s="369">
        <f t="shared" si="796"/>
        <v>0</v>
      </c>
      <c r="CR217" s="369">
        <f t="shared" si="797"/>
        <v>1000000</v>
      </c>
      <c r="CS217" s="369">
        <f t="shared" si="798"/>
        <v>11000000</v>
      </c>
      <c r="CT217" s="173" t="s">
        <v>1758</v>
      </c>
      <c r="CU217" s="173" t="s">
        <v>2230</v>
      </c>
      <c r="CV217" s="450" t="s">
        <v>1323</v>
      </c>
      <c r="CW217" s="173" t="s">
        <v>2249</v>
      </c>
    </row>
    <row r="218" spans="1:101" ht="34.35" customHeight="1">
      <c r="A218" s="155">
        <f>SUBTOTAL(3,$C$11:C218)</f>
        <v>184</v>
      </c>
      <c r="B218" s="143" t="s">
        <v>599</v>
      </c>
      <c r="C218" s="144" t="s">
        <v>600</v>
      </c>
      <c r="D218" s="156" t="s">
        <v>101</v>
      </c>
      <c r="E218" s="157" t="str">
        <f t="shared" si="759"/>
        <v>B3</v>
      </c>
      <c r="F218" s="158">
        <v>42219</v>
      </c>
      <c r="G218" s="159">
        <v>4520000</v>
      </c>
      <c r="H218" s="159"/>
      <c r="I218" s="160">
        <f t="shared" si="760"/>
        <v>5480000</v>
      </c>
      <c r="J218" s="160">
        <f t="shared" si="712"/>
        <v>500000</v>
      </c>
      <c r="K218" s="161">
        <f t="shared" si="713"/>
        <v>5980000</v>
      </c>
      <c r="L218" s="161">
        <f t="shared" si="761"/>
        <v>10500000</v>
      </c>
      <c r="M218" s="162">
        <f t="shared" si="762"/>
        <v>1</v>
      </c>
      <c r="N218" s="163">
        <f t="shared" si="716"/>
        <v>3640000</v>
      </c>
      <c r="O218" s="163">
        <v>0</v>
      </c>
      <c r="P218" s="406">
        <v>13</v>
      </c>
      <c r="Q218" s="406">
        <v>0</v>
      </c>
      <c r="R218" s="406">
        <v>0</v>
      </c>
      <c r="S218" s="406">
        <v>0</v>
      </c>
      <c r="T218" s="406"/>
      <c r="U218" s="406"/>
      <c r="V218" s="406"/>
      <c r="W218" s="406"/>
      <c r="X218" s="389"/>
      <c r="Y218" s="406"/>
      <c r="Z218" s="406"/>
      <c r="AA218" s="406"/>
      <c r="AB218" s="406"/>
      <c r="AC218" s="406"/>
      <c r="AD218" s="406">
        <v>0</v>
      </c>
      <c r="AE218" s="164">
        <f t="shared" si="763"/>
        <v>0</v>
      </c>
      <c r="AF218" s="166">
        <f t="shared" si="764"/>
        <v>5250000</v>
      </c>
      <c r="AG218" s="166">
        <f t="shared" si="765"/>
        <v>0</v>
      </c>
      <c r="AH218" s="166">
        <f t="shared" si="766"/>
        <v>0</v>
      </c>
      <c r="AI218" s="166">
        <f t="shared" si="767"/>
        <v>0</v>
      </c>
      <c r="AJ218" s="166">
        <f t="shared" si="768"/>
        <v>0</v>
      </c>
      <c r="AK218" s="166">
        <f t="shared" si="769"/>
        <v>0</v>
      </c>
      <c r="AL218" s="166">
        <f t="shared" si="770"/>
        <v>0</v>
      </c>
      <c r="AM218" s="166">
        <f t="shared" si="771"/>
        <v>0</v>
      </c>
      <c r="AN218" s="166">
        <f t="shared" si="772"/>
        <v>0</v>
      </c>
      <c r="AO218" s="167">
        <f t="shared" si="773"/>
        <v>0</v>
      </c>
      <c r="AP218" s="166">
        <v>0</v>
      </c>
      <c r="AQ218" s="166">
        <f t="shared" si="774"/>
        <v>5250000</v>
      </c>
      <c r="AR218" s="166">
        <v>0</v>
      </c>
      <c r="AS218" s="167"/>
      <c r="AT218" s="166"/>
      <c r="AU218" s="166"/>
      <c r="AV218" s="166">
        <f t="shared" si="775"/>
        <v>5250000</v>
      </c>
      <c r="AW218" s="166">
        <f t="shared" si="776"/>
        <v>361600</v>
      </c>
      <c r="AX218" s="166">
        <f t="shared" si="777"/>
        <v>67800</v>
      </c>
      <c r="AY218" s="166">
        <f t="shared" si="778"/>
        <v>45200</v>
      </c>
      <c r="AZ218" s="166">
        <f t="shared" si="779"/>
        <v>474600</v>
      </c>
      <c r="BA218" s="166">
        <f t="shared" si="780"/>
        <v>22600</v>
      </c>
      <c r="BB218" s="166">
        <f t="shared" si="781"/>
        <v>110000</v>
      </c>
      <c r="BC218" s="166"/>
      <c r="BD218" s="166">
        <v>0</v>
      </c>
      <c r="BE218" s="166">
        <f t="shared" si="782"/>
        <v>607200</v>
      </c>
      <c r="BF218" s="166">
        <f t="shared" si="783"/>
        <v>4642800</v>
      </c>
      <c r="BG218" s="166">
        <f t="shared" si="784"/>
        <v>0</v>
      </c>
      <c r="BH218" s="166">
        <v>1</v>
      </c>
      <c r="BI218" s="369" t="s">
        <v>40</v>
      </c>
      <c r="BJ218" s="166">
        <f t="shared" si="785"/>
        <v>0</v>
      </c>
      <c r="BK218" s="166">
        <f t="shared" si="786"/>
        <v>1</v>
      </c>
      <c r="BL218" s="166">
        <v>0</v>
      </c>
      <c r="BM218" s="166">
        <f t="shared" si="787"/>
        <v>0</v>
      </c>
      <c r="BN218" s="166" t="str">
        <f t="shared" si="788"/>
        <v>Trừ tiền</v>
      </c>
      <c r="BO218" s="410"/>
      <c r="BP218" s="166"/>
      <c r="BQ218" s="144"/>
      <c r="BR218" s="144"/>
      <c r="BS218" s="161">
        <f t="shared" si="789"/>
        <v>5250000</v>
      </c>
      <c r="BT218" s="159">
        <v>2</v>
      </c>
      <c r="BU218" s="166">
        <f t="shared" si="790"/>
        <v>8800000</v>
      </c>
      <c r="BV218" s="166">
        <v>11000000</v>
      </c>
      <c r="BW218" s="166">
        <f t="shared" si="791"/>
        <v>19800000</v>
      </c>
      <c r="BX218" s="166">
        <f t="shared" si="792"/>
        <v>-15024600</v>
      </c>
      <c r="BY218" s="166"/>
      <c r="BZ218" s="166"/>
      <c r="CA218" s="171"/>
      <c r="CB218" s="166"/>
      <c r="CC218" s="166"/>
      <c r="CD218" s="166"/>
      <c r="CE218" s="413">
        <v>10000000</v>
      </c>
      <c r="CF218" s="413">
        <f>CE218*5%</f>
        <v>500000</v>
      </c>
      <c r="CG218" s="413">
        <v>0</v>
      </c>
      <c r="CH218" s="413">
        <v>0</v>
      </c>
      <c r="CI218" s="413"/>
      <c r="CJ218" s="369">
        <f t="shared" si="793"/>
        <v>500000</v>
      </c>
      <c r="CK218" s="369">
        <f t="shared" si="794"/>
        <v>10500000</v>
      </c>
      <c r="CL218" s="414"/>
      <c r="CM218" s="413">
        <f t="shared" si="795"/>
        <v>10000000</v>
      </c>
      <c r="CN218" s="413">
        <f t="shared" si="795"/>
        <v>500000</v>
      </c>
      <c r="CO218" s="369">
        <f t="shared" si="795"/>
        <v>0</v>
      </c>
      <c r="CP218" s="369">
        <f t="shared" si="796"/>
        <v>0</v>
      </c>
      <c r="CQ218" s="369">
        <f t="shared" si="796"/>
        <v>0</v>
      </c>
      <c r="CR218" s="369">
        <f t="shared" si="797"/>
        <v>500000</v>
      </c>
      <c r="CS218" s="369">
        <f t="shared" si="798"/>
        <v>10500000</v>
      </c>
      <c r="CT218" s="173" t="s">
        <v>1758</v>
      </c>
      <c r="CU218" s="173" t="s">
        <v>2230</v>
      </c>
      <c r="CV218" s="450" t="s">
        <v>1324</v>
      </c>
      <c r="CW218" s="173" t="s">
        <v>2249</v>
      </c>
    </row>
    <row r="219" spans="1:101" ht="34.35" customHeight="1">
      <c r="A219" s="155">
        <f>SUBTOTAL(3,$C$11:C219)</f>
        <v>185</v>
      </c>
      <c r="B219" s="143" t="s">
        <v>603</v>
      </c>
      <c r="C219" s="144" t="s">
        <v>604</v>
      </c>
      <c r="D219" s="156" t="s">
        <v>101</v>
      </c>
      <c r="E219" s="157" t="str">
        <f t="shared" si="759"/>
        <v>B3</v>
      </c>
      <c r="F219" s="158">
        <v>44800</v>
      </c>
      <c r="G219" s="159">
        <v>4520000</v>
      </c>
      <c r="H219" s="159"/>
      <c r="I219" s="160">
        <f t="shared" si="760"/>
        <v>5480000</v>
      </c>
      <c r="J219" s="160">
        <f t="shared" si="712"/>
        <v>0</v>
      </c>
      <c r="K219" s="161">
        <f t="shared" si="713"/>
        <v>5480000</v>
      </c>
      <c r="L219" s="161">
        <f t="shared" si="761"/>
        <v>10000000</v>
      </c>
      <c r="M219" s="162">
        <f t="shared" si="762"/>
        <v>1</v>
      </c>
      <c r="N219" s="163">
        <f t="shared" si="716"/>
        <v>3640000</v>
      </c>
      <c r="O219" s="163">
        <v>0</v>
      </c>
      <c r="P219" s="406">
        <v>13</v>
      </c>
      <c r="Q219" s="406">
        <v>0</v>
      </c>
      <c r="R219" s="406">
        <v>0</v>
      </c>
      <c r="S219" s="406">
        <v>0</v>
      </c>
      <c r="T219" s="406"/>
      <c r="U219" s="406"/>
      <c r="V219" s="406"/>
      <c r="W219" s="406"/>
      <c r="X219" s="389"/>
      <c r="Y219" s="406"/>
      <c r="Z219" s="406"/>
      <c r="AA219" s="406"/>
      <c r="AB219" s="406"/>
      <c r="AC219" s="406"/>
      <c r="AD219" s="406">
        <v>0</v>
      </c>
      <c r="AE219" s="164">
        <f t="shared" si="763"/>
        <v>0</v>
      </c>
      <c r="AF219" s="166">
        <f t="shared" si="764"/>
        <v>5000000</v>
      </c>
      <c r="AG219" s="166">
        <f t="shared" si="765"/>
        <v>0</v>
      </c>
      <c r="AH219" s="166">
        <f t="shared" si="766"/>
        <v>0</v>
      </c>
      <c r="AI219" s="166">
        <f t="shared" si="767"/>
        <v>0</v>
      </c>
      <c r="AJ219" s="166">
        <f t="shared" si="768"/>
        <v>0</v>
      </c>
      <c r="AK219" s="166">
        <f t="shared" si="769"/>
        <v>0</v>
      </c>
      <c r="AL219" s="166">
        <f t="shared" si="770"/>
        <v>0</v>
      </c>
      <c r="AM219" s="166">
        <f t="shared" si="771"/>
        <v>0</v>
      </c>
      <c r="AN219" s="166">
        <f t="shared" si="772"/>
        <v>0</v>
      </c>
      <c r="AO219" s="167">
        <f t="shared" si="773"/>
        <v>0</v>
      </c>
      <c r="AP219" s="166">
        <v>0</v>
      </c>
      <c r="AQ219" s="166">
        <f t="shared" si="774"/>
        <v>5000000</v>
      </c>
      <c r="AR219" s="166"/>
      <c r="AS219" s="167"/>
      <c r="AT219" s="166"/>
      <c r="AU219" s="166"/>
      <c r="AV219" s="166">
        <f t="shared" si="775"/>
        <v>5000000</v>
      </c>
      <c r="AW219" s="166">
        <f t="shared" si="776"/>
        <v>361600</v>
      </c>
      <c r="AX219" s="166">
        <f t="shared" si="777"/>
        <v>67800</v>
      </c>
      <c r="AY219" s="166">
        <f t="shared" si="778"/>
        <v>45200</v>
      </c>
      <c r="AZ219" s="166">
        <f t="shared" si="779"/>
        <v>474600</v>
      </c>
      <c r="BA219" s="166">
        <f t="shared" si="780"/>
        <v>22600</v>
      </c>
      <c r="BB219" s="166">
        <f t="shared" si="781"/>
        <v>110000</v>
      </c>
      <c r="BC219" s="166"/>
      <c r="BD219" s="166">
        <v>0</v>
      </c>
      <c r="BE219" s="166">
        <f t="shared" si="782"/>
        <v>607200</v>
      </c>
      <c r="BF219" s="166">
        <f t="shared" si="783"/>
        <v>4392800</v>
      </c>
      <c r="BG219" s="166">
        <f t="shared" si="784"/>
        <v>0</v>
      </c>
      <c r="BH219" s="166">
        <v>1</v>
      </c>
      <c r="BI219" s="369" t="s">
        <v>40</v>
      </c>
      <c r="BJ219" s="166">
        <f t="shared" si="785"/>
        <v>0</v>
      </c>
      <c r="BK219" s="166">
        <f t="shared" si="786"/>
        <v>1</v>
      </c>
      <c r="BL219" s="166">
        <v>0</v>
      </c>
      <c r="BM219" s="166">
        <f t="shared" si="787"/>
        <v>0</v>
      </c>
      <c r="BN219" s="166" t="str">
        <f t="shared" si="788"/>
        <v>Trừ tiền</v>
      </c>
      <c r="BO219" s="410"/>
      <c r="BP219" s="166"/>
      <c r="BQ219" s="144"/>
      <c r="BR219" s="144"/>
      <c r="BS219" s="161">
        <f t="shared" si="789"/>
        <v>5000000</v>
      </c>
      <c r="BT219" s="159">
        <v>3</v>
      </c>
      <c r="BU219" s="166">
        <f t="shared" si="790"/>
        <v>13200000</v>
      </c>
      <c r="BV219" s="166">
        <v>11000000</v>
      </c>
      <c r="BW219" s="166">
        <f t="shared" si="791"/>
        <v>24200000</v>
      </c>
      <c r="BX219" s="166">
        <f t="shared" si="792"/>
        <v>-19674600</v>
      </c>
      <c r="BY219" s="166"/>
      <c r="BZ219" s="166"/>
      <c r="CA219" s="171"/>
      <c r="CB219" s="166"/>
      <c r="CC219" s="166"/>
      <c r="CD219" s="166"/>
      <c r="CE219" s="413">
        <v>10000000</v>
      </c>
      <c r="CF219" s="413">
        <v>0</v>
      </c>
      <c r="CG219" s="413">
        <v>0</v>
      </c>
      <c r="CH219" s="413">
        <v>0</v>
      </c>
      <c r="CI219" s="413"/>
      <c r="CJ219" s="369">
        <f t="shared" si="793"/>
        <v>0</v>
      </c>
      <c r="CK219" s="369">
        <f t="shared" si="794"/>
        <v>10000000</v>
      </c>
      <c r="CL219" s="414"/>
      <c r="CM219" s="413">
        <f t="shared" si="795"/>
        <v>10000000</v>
      </c>
      <c r="CN219" s="413">
        <f t="shared" si="795"/>
        <v>0</v>
      </c>
      <c r="CO219" s="369">
        <f t="shared" si="795"/>
        <v>0</v>
      </c>
      <c r="CP219" s="369">
        <f t="shared" si="796"/>
        <v>0</v>
      </c>
      <c r="CQ219" s="369">
        <f t="shared" si="796"/>
        <v>0</v>
      </c>
      <c r="CR219" s="369">
        <f t="shared" si="797"/>
        <v>0</v>
      </c>
      <c r="CS219" s="369">
        <f t="shared" si="798"/>
        <v>10000000</v>
      </c>
      <c r="CT219" s="173" t="s">
        <v>1758</v>
      </c>
      <c r="CU219" s="173" t="s">
        <v>2230</v>
      </c>
      <c r="CV219" s="450" t="s">
        <v>1325</v>
      </c>
      <c r="CW219" s="173" t="s">
        <v>2249</v>
      </c>
    </row>
    <row r="220" spans="1:101" ht="34.35" customHeight="1">
      <c r="A220" s="155">
        <f>SUBTOTAL(3,$C$11:C220)</f>
        <v>186</v>
      </c>
      <c r="B220" s="143" t="s">
        <v>605</v>
      </c>
      <c r="C220" s="144" t="s">
        <v>606</v>
      </c>
      <c r="D220" s="156" t="s">
        <v>101</v>
      </c>
      <c r="E220" s="157" t="str">
        <f t="shared" si="759"/>
        <v>B3</v>
      </c>
      <c r="F220" s="158">
        <v>44623</v>
      </c>
      <c r="G220" s="159">
        <v>4520000</v>
      </c>
      <c r="H220" s="159"/>
      <c r="I220" s="160">
        <f t="shared" si="760"/>
        <v>5480000</v>
      </c>
      <c r="J220" s="160">
        <f t="shared" si="712"/>
        <v>0</v>
      </c>
      <c r="K220" s="161">
        <f t="shared" si="713"/>
        <v>5480000</v>
      </c>
      <c r="L220" s="161">
        <f t="shared" si="761"/>
        <v>10000000</v>
      </c>
      <c r="M220" s="162">
        <f t="shared" si="762"/>
        <v>1</v>
      </c>
      <c r="N220" s="163">
        <f t="shared" si="716"/>
        <v>3640000</v>
      </c>
      <c r="O220" s="163">
        <v>0</v>
      </c>
      <c r="P220" s="406">
        <v>13</v>
      </c>
      <c r="Q220" s="406">
        <v>0</v>
      </c>
      <c r="R220" s="406">
        <v>0</v>
      </c>
      <c r="S220" s="406">
        <v>0</v>
      </c>
      <c r="T220" s="406"/>
      <c r="U220" s="406"/>
      <c r="V220" s="406"/>
      <c r="W220" s="406"/>
      <c r="X220" s="389"/>
      <c r="Y220" s="406"/>
      <c r="Z220" s="406"/>
      <c r="AA220" s="406"/>
      <c r="AB220" s="406"/>
      <c r="AC220" s="406"/>
      <c r="AD220" s="406">
        <v>0</v>
      </c>
      <c r="AE220" s="164">
        <f t="shared" si="763"/>
        <v>0</v>
      </c>
      <c r="AF220" s="166">
        <f t="shared" si="764"/>
        <v>5000000</v>
      </c>
      <c r="AG220" s="166">
        <f t="shared" si="765"/>
        <v>0</v>
      </c>
      <c r="AH220" s="166">
        <f t="shared" si="766"/>
        <v>0</v>
      </c>
      <c r="AI220" s="166">
        <f t="shared" si="767"/>
        <v>0</v>
      </c>
      <c r="AJ220" s="166">
        <f t="shared" si="768"/>
        <v>0</v>
      </c>
      <c r="AK220" s="166">
        <f t="shared" si="769"/>
        <v>0</v>
      </c>
      <c r="AL220" s="166">
        <f t="shared" si="770"/>
        <v>0</v>
      </c>
      <c r="AM220" s="166">
        <f t="shared" si="771"/>
        <v>0</v>
      </c>
      <c r="AN220" s="166">
        <f t="shared" si="772"/>
        <v>0</v>
      </c>
      <c r="AO220" s="167">
        <f t="shared" si="773"/>
        <v>0</v>
      </c>
      <c r="AP220" s="166">
        <v>0</v>
      </c>
      <c r="AQ220" s="166">
        <f t="shared" si="774"/>
        <v>5000000</v>
      </c>
      <c r="AR220" s="166"/>
      <c r="AS220" s="167"/>
      <c r="AT220" s="166"/>
      <c r="AU220" s="166"/>
      <c r="AV220" s="166">
        <f t="shared" si="775"/>
        <v>5000000</v>
      </c>
      <c r="AW220" s="166">
        <f t="shared" si="776"/>
        <v>361600</v>
      </c>
      <c r="AX220" s="166">
        <f t="shared" si="777"/>
        <v>67800</v>
      </c>
      <c r="AY220" s="166">
        <f t="shared" si="778"/>
        <v>45200</v>
      </c>
      <c r="AZ220" s="166">
        <f t="shared" si="779"/>
        <v>474600</v>
      </c>
      <c r="BA220" s="166">
        <f t="shared" si="780"/>
        <v>22600</v>
      </c>
      <c r="BB220" s="166">
        <f t="shared" si="781"/>
        <v>110000</v>
      </c>
      <c r="BC220" s="166"/>
      <c r="BD220" s="166">
        <v>0</v>
      </c>
      <c r="BE220" s="166">
        <f t="shared" si="782"/>
        <v>607200</v>
      </c>
      <c r="BF220" s="166">
        <f t="shared" si="783"/>
        <v>4392800</v>
      </c>
      <c r="BG220" s="166">
        <f t="shared" si="784"/>
        <v>0</v>
      </c>
      <c r="BH220" s="166">
        <v>1</v>
      </c>
      <c r="BI220" s="369" t="s">
        <v>40</v>
      </c>
      <c r="BJ220" s="166">
        <f t="shared" si="785"/>
        <v>0</v>
      </c>
      <c r="BK220" s="166">
        <f t="shared" si="786"/>
        <v>1</v>
      </c>
      <c r="BL220" s="166">
        <v>0</v>
      </c>
      <c r="BM220" s="166">
        <f t="shared" si="787"/>
        <v>0</v>
      </c>
      <c r="BN220" s="166" t="str">
        <f t="shared" si="788"/>
        <v>Trừ tiền</v>
      </c>
      <c r="BO220" s="410"/>
      <c r="BP220" s="166"/>
      <c r="BQ220" s="144"/>
      <c r="BR220" s="144"/>
      <c r="BS220" s="161">
        <f t="shared" si="789"/>
        <v>5000000</v>
      </c>
      <c r="BT220" s="159">
        <v>3</v>
      </c>
      <c r="BU220" s="166">
        <f t="shared" si="790"/>
        <v>13200000</v>
      </c>
      <c r="BV220" s="166">
        <v>11000000</v>
      </c>
      <c r="BW220" s="166">
        <f t="shared" si="791"/>
        <v>24200000</v>
      </c>
      <c r="BX220" s="166">
        <f t="shared" si="792"/>
        <v>-19674600</v>
      </c>
      <c r="BY220" s="166"/>
      <c r="BZ220" s="166"/>
      <c r="CA220" s="171"/>
      <c r="CB220" s="166"/>
      <c r="CC220" s="166"/>
      <c r="CD220" s="166"/>
      <c r="CE220" s="413">
        <v>10000000</v>
      </c>
      <c r="CF220" s="413">
        <v>0</v>
      </c>
      <c r="CG220" s="413">
        <v>0</v>
      </c>
      <c r="CH220" s="413">
        <v>0</v>
      </c>
      <c r="CI220" s="413"/>
      <c r="CJ220" s="369">
        <f t="shared" si="793"/>
        <v>0</v>
      </c>
      <c r="CK220" s="369">
        <f t="shared" si="794"/>
        <v>10000000</v>
      </c>
      <c r="CL220" s="414"/>
      <c r="CM220" s="413">
        <f t="shared" si="795"/>
        <v>10000000</v>
      </c>
      <c r="CN220" s="413">
        <f t="shared" si="795"/>
        <v>0</v>
      </c>
      <c r="CO220" s="369">
        <f t="shared" si="795"/>
        <v>0</v>
      </c>
      <c r="CP220" s="369">
        <f t="shared" si="796"/>
        <v>0</v>
      </c>
      <c r="CQ220" s="369">
        <f t="shared" si="796"/>
        <v>0</v>
      </c>
      <c r="CR220" s="369">
        <f t="shared" si="797"/>
        <v>0</v>
      </c>
      <c r="CS220" s="369">
        <f t="shared" si="798"/>
        <v>10000000</v>
      </c>
      <c r="CT220" s="173" t="s">
        <v>1758</v>
      </c>
      <c r="CU220" s="173" t="s">
        <v>2230</v>
      </c>
      <c r="CV220" s="450" t="s">
        <v>1326</v>
      </c>
      <c r="CW220" s="173" t="s">
        <v>2249</v>
      </c>
    </row>
    <row r="221" spans="1:101" ht="34.35" customHeight="1">
      <c r="A221" s="155">
        <f>SUBTOTAL(3,$C$11:C221)</f>
        <v>187</v>
      </c>
      <c r="B221" s="143" t="s">
        <v>607</v>
      </c>
      <c r="C221" s="144" t="s">
        <v>608</v>
      </c>
      <c r="D221" s="156" t="s">
        <v>101</v>
      </c>
      <c r="E221" s="157" t="str">
        <f t="shared" si="759"/>
        <v>B3</v>
      </c>
      <c r="F221" s="158">
        <v>44623</v>
      </c>
      <c r="G221" s="159">
        <v>4520000</v>
      </c>
      <c r="H221" s="159"/>
      <c r="I221" s="160">
        <f t="shared" si="760"/>
        <v>5480000</v>
      </c>
      <c r="J221" s="160">
        <f t="shared" si="712"/>
        <v>0</v>
      </c>
      <c r="K221" s="161">
        <f t="shared" si="713"/>
        <v>5480000</v>
      </c>
      <c r="L221" s="161">
        <f t="shared" si="761"/>
        <v>10000000</v>
      </c>
      <c r="M221" s="162">
        <f t="shared" si="762"/>
        <v>1</v>
      </c>
      <c r="N221" s="163">
        <f t="shared" si="716"/>
        <v>3640000</v>
      </c>
      <c r="O221" s="163">
        <v>0</v>
      </c>
      <c r="P221" s="406">
        <v>13</v>
      </c>
      <c r="Q221" s="406">
        <v>0</v>
      </c>
      <c r="R221" s="406">
        <v>0</v>
      </c>
      <c r="S221" s="406">
        <v>0</v>
      </c>
      <c r="T221" s="406"/>
      <c r="U221" s="406"/>
      <c r="V221" s="406"/>
      <c r="W221" s="406"/>
      <c r="X221" s="389"/>
      <c r="Y221" s="406"/>
      <c r="Z221" s="406"/>
      <c r="AA221" s="406"/>
      <c r="AB221" s="406"/>
      <c r="AC221" s="406"/>
      <c r="AD221" s="406">
        <v>0</v>
      </c>
      <c r="AE221" s="164">
        <f t="shared" si="763"/>
        <v>0</v>
      </c>
      <c r="AF221" s="166">
        <f t="shared" si="764"/>
        <v>5000000</v>
      </c>
      <c r="AG221" s="166">
        <f t="shared" si="765"/>
        <v>0</v>
      </c>
      <c r="AH221" s="166">
        <f t="shared" si="766"/>
        <v>0</v>
      </c>
      <c r="AI221" s="166">
        <f t="shared" si="767"/>
        <v>0</v>
      </c>
      <c r="AJ221" s="166">
        <f t="shared" si="768"/>
        <v>0</v>
      </c>
      <c r="AK221" s="166">
        <f t="shared" si="769"/>
        <v>0</v>
      </c>
      <c r="AL221" s="166">
        <f t="shared" si="770"/>
        <v>0</v>
      </c>
      <c r="AM221" s="166">
        <f t="shared" si="771"/>
        <v>0</v>
      </c>
      <c r="AN221" s="166">
        <f t="shared" si="772"/>
        <v>0</v>
      </c>
      <c r="AO221" s="167">
        <f t="shared" si="773"/>
        <v>0</v>
      </c>
      <c r="AP221" s="166">
        <v>0</v>
      </c>
      <c r="AQ221" s="166">
        <f t="shared" si="774"/>
        <v>5000000</v>
      </c>
      <c r="AR221" s="166">
        <v>0</v>
      </c>
      <c r="AS221" s="167"/>
      <c r="AT221" s="166"/>
      <c r="AU221" s="166"/>
      <c r="AV221" s="166">
        <f t="shared" si="775"/>
        <v>5000000</v>
      </c>
      <c r="AW221" s="166">
        <f t="shared" si="776"/>
        <v>361600</v>
      </c>
      <c r="AX221" s="166">
        <f t="shared" si="777"/>
        <v>67800</v>
      </c>
      <c r="AY221" s="166">
        <f t="shared" si="778"/>
        <v>45200</v>
      </c>
      <c r="AZ221" s="166">
        <f t="shared" si="779"/>
        <v>474600</v>
      </c>
      <c r="BA221" s="166">
        <f t="shared" si="780"/>
        <v>22600</v>
      </c>
      <c r="BB221" s="166">
        <f t="shared" si="781"/>
        <v>110000</v>
      </c>
      <c r="BC221" s="166"/>
      <c r="BD221" s="166">
        <v>0</v>
      </c>
      <c r="BE221" s="166">
        <f t="shared" si="782"/>
        <v>607200</v>
      </c>
      <c r="BF221" s="166">
        <f t="shared" si="783"/>
        <v>4392800</v>
      </c>
      <c r="BG221" s="166">
        <f t="shared" si="784"/>
        <v>0</v>
      </c>
      <c r="BH221" s="166">
        <v>1</v>
      </c>
      <c r="BI221" s="369" t="s">
        <v>40</v>
      </c>
      <c r="BJ221" s="166">
        <f t="shared" si="785"/>
        <v>0</v>
      </c>
      <c r="BK221" s="166">
        <f t="shared" si="786"/>
        <v>1</v>
      </c>
      <c r="BL221" s="166">
        <v>0</v>
      </c>
      <c r="BM221" s="166">
        <f t="shared" si="787"/>
        <v>0</v>
      </c>
      <c r="BN221" s="166" t="str">
        <f t="shared" si="788"/>
        <v>Trừ tiền</v>
      </c>
      <c r="BO221" s="410"/>
      <c r="BP221" s="166"/>
      <c r="BQ221" s="144"/>
      <c r="BR221" s="144"/>
      <c r="BS221" s="161">
        <f t="shared" si="789"/>
        <v>5000000</v>
      </c>
      <c r="BT221" s="159">
        <v>3</v>
      </c>
      <c r="BU221" s="166">
        <f t="shared" si="790"/>
        <v>13200000</v>
      </c>
      <c r="BV221" s="166">
        <v>11000000</v>
      </c>
      <c r="BW221" s="166">
        <f t="shared" si="791"/>
        <v>24200000</v>
      </c>
      <c r="BX221" s="166">
        <f t="shared" si="792"/>
        <v>-19674600</v>
      </c>
      <c r="BY221" s="166"/>
      <c r="BZ221" s="166"/>
      <c r="CA221" s="171"/>
      <c r="CB221" s="166"/>
      <c r="CC221" s="166"/>
      <c r="CD221" s="166"/>
      <c r="CE221" s="413">
        <v>10000000</v>
      </c>
      <c r="CF221" s="413">
        <v>0</v>
      </c>
      <c r="CG221" s="413">
        <v>0</v>
      </c>
      <c r="CH221" s="413">
        <v>0</v>
      </c>
      <c r="CI221" s="413"/>
      <c r="CJ221" s="369">
        <f t="shared" si="793"/>
        <v>0</v>
      </c>
      <c r="CK221" s="369">
        <f t="shared" si="794"/>
        <v>10000000</v>
      </c>
      <c r="CL221" s="414"/>
      <c r="CM221" s="413">
        <f t="shared" si="795"/>
        <v>10000000</v>
      </c>
      <c r="CN221" s="413">
        <f t="shared" si="795"/>
        <v>0</v>
      </c>
      <c r="CO221" s="369">
        <f t="shared" si="795"/>
        <v>0</v>
      </c>
      <c r="CP221" s="369">
        <f t="shared" si="796"/>
        <v>0</v>
      </c>
      <c r="CQ221" s="369">
        <f t="shared" si="796"/>
        <v>0</v>
      </c>
      <c r="CR221" s="369">
        <f t="shared" si="797"/>
        <v>0</v>
      </c>
      <c r="CS221" s="369">
        <f t="shared" si="798"/>
        <v>10000000</v>
      </c>
      <c r="CT221" s="173" t="s">
        <v>1758</v>
      </c>
      <c r="CU221" s="173" t="s">
        <v>2230</v>
      </c>
      <c r="CV221" s="450" t="s">
        <v>1327</v>
      </c>
      <c r="CW221" s="173" t="s">
        <v>2249</v>
      </c>
    </row>
    <row r="222" spans="1:101" ht="34.35" customHeight="1">
      <c r="A222" s="155">
        <f>SUBTOTAL(3,$C$11:C222)</f>
        <v>188</v>
      </c>
      <c r="B222" s="143" t="s">
        <v>611</v>
      </c>
      <c r="C222" s="144" t="s">
        <v>612</v>
      </c>
      <c r="D222" s="156" t="s">
        <v>101</v>
      </c>
      <c r="E222" s="157" t="str">
        <f t="shared" si="759"/>
        <v>B3</v>
      </c>
      <c r="F222" s="158">
        <v>44764</v>
      </c>
      <c r="G222" s="159">
        <v>4520000</v>
      </c>
      <c r="H222" s="159"/>
      <c r="I222" s="160">
        <f t="shared" si="760"/>
        <v>5480000</v>
      </c>
      <c r="J222" s="160">
        <f t="shared" si="712"/>
        <v>0</v>
      </c>
      <c r="K222" s="161">
        <f t="shared" si="713"/>
        <v>5480000</v>
      </c>
      <c r="L222" s="161">
        <f t="shared" si="761"/>
        <v>10000000</v>
      </c>
      <c r="M222" s="162">
        <f t="shared" si="762"/>
        <v>1</v>
      </c>
      <c r="N222" s="163">
        <f t="shared" si="716"/>
        <v>3640000</v>
      </c>
      <c r="O222" s="163">
        <v>0</v>
      </c>
      <c r="P222" s="406">
        <v>13</v>
      </c>
      <c r="Q222" s="406">
        <v>0</v>
      </c>
      <c r="R222" s="406">
        <v>0</v>
      </c>
      <c r="S222" s="406">
        <v>0</v>
      </c>
      <c r="T222" s="406"/>
      <c r="U222" s="406"/>
      <c r="V222" s="406"/>
      <c r="W222" s="406"/>
      <c r="X222" s="389"/>
      <c r="Y222" s="406"/>
      <c r="Z222" s="406"/>
      <c r="AA222" s="406"/>
      <c r="AB222" s="406"/>
      <c r="AC222" s="406"/>
      <c r="AD222" s="406">
        <v>0</v>
      </c>
      <c r="AE222" s="164">
        <f t="shared" si="763"/>
        <v>0</v>
      </c>
      <c r="AF222" s="166">
        <f t="shared" si="764"/>
        <v>5000000</v>
      </c>
      <c r="AG222" s="166">
        <f t="shared" si="765"/>
        <v>0</v>
      </c>
      <c r="AH222" s="166">
        <f t="shared" si="766"/>
        <v>0</v>
      </c>
      <c r="AI222" s="166">
        <f t="shared" si="767"/>
        <v>0</v>
      </c>
      <c r="AJ222" s="166">
        <f t="shared" si="768"/>
        <v>0</v>
      </c>
      <c r="AK222" s="166">
        <f t="shared" si="769"/>
        <v>0</v>
      </c>
      <c r="AL222" s="166">
        <f t="shared" si="770"/>
        <v>0</v>
      </c>
      <c r="AM222" s="166">
        <f t="shared" si="771"/>
        <v>0</v>
      </c>
      <c r="AN222" s="166">
        <f t="shared" si="772"/>
        <v>0</v>
      </c>
      <c r="AO222" s="167">
        <f t="shared" si="773"/>
        <v>0</v>
      </c>
      <c r="AP222" s="166">
        <v>0</v>
      </c>
      <c r="AQ222" s="166">
        <f t="shared" si="774"/>
        <v>5000000</v>
      </c>
      <c r="AR222" s="166"/>
      <c r="AS222" s="167"/>
      <c r="AT222" s="166"/>
      <c r="AU222" s="166"/>
      <c r="AV222" s="166">
        <f t="shared" si="775"/>
        <v>5000000</v>
      </c>
      <c r="AW222" s="166">
        <f t="shared" si="776"/>
        <v>361600</v>
      </c>
      <c r="AX222" s="166">
        <f t="shared" si="777"/>
        <v>67800</v>
      </c>
      <c r="AY222" s="166">
        <f t="shared" si="778"/>
        <v>45200</v>
      </c>
      <c r="AZ222" s="166">
        <f t="shared" si="779"/>
        <v>474600</v>
      </c>
      <c r="BA222" s="166">
        <f t="shared" si="780"/>
        <v>22600</v>
      </c>
      <c r="BB222" s="166">
        <f t="shared" si="781"/>
        <v>110000</v>
      </c>
      <c r="BC222" s="166"/>
      <c r="BD222" s="166">
        <v>0</v>
      </c>
      <c r="BE222" s="166">
        <f t="shared" si="782"/>
        <v>607200</v>
      </c>
      <c r="BF222" s="166">
        <f t="shared" si="783"/>
        <v>4392800</v>
      </c>
      <c r="BG222" s="166">
        <f t="shared" si="784"/>
        <v>0</v>
      </c>
      <c r="BH222" s="166">
        <v>1</v>
      </c>
      <c r="BI222" s="369" t="s">
        <v>40</v>
      </c>
      <c r="BJ222" s="166">
        <f t="shared" si="785"/>
        <v>0</v>
      </c>
      <c r="BK222" s="166">
        <f t="shared" si="786"/>
        <v>1</v>
      </c>
      <c r="BL222" s="166">
        <v>0</v>
      </c>
      <c r="BM222" s="166">
        <f t="shared" si="787"/>
        <v>0</v>
      </c>
      <c r="BN222" s="166" t="str">
        <f t="shared" si="788"/>
        <v>Trừ tiền</v>
      </c>
      <c r="BO222" s="410"/>
      <c r="BP222" s="166"/>
      <c r="BQ222" s="144"/>
      <c r="BR222" s="144"/>
      <c r="BS222" s="161">
        <f t="shared" si="789"/>
        <v>5000000</v>
      </c>
      <c r="BT222" s="159">
        <v>3</v>
      </c>
      <c r="BU222" s="166">
        <f t="shared" si="790"/>
        <v>13200000</v>
      </c>
      <c r="BV222" s="166">
        <v>11000000</v>
      </c>
      <c r="BW222" s="166">
        <f t="shared" si="791"/>
        <v>24200000</v>
      </c>
      <c r="BX222" s="166">
        <f t="shared" si="792"/>
        <v>-19674600</v>
      </c>
      <c r="BY222" s="166"/>
      <c r="BZ222" s="166"/>
      <c r="CA222" s="171"/>
      <c r="CB222" s="166"/>
      <c r="CC222" s="166"/>
      <c r="CD222" s="166"/>
      <c r="CE222" s="413">
        <v>10000000</v>
      </c>
      <c r="CF222" s="413">
        <v>0</v>
      </c>
      <c r="CG222" s="413">
        <v>0</v>
      </c>
      <c r="CH222" s="413">
        <v>0</v>
      </c>
      <c r="CI222" s="413"/>
      <c r="CJ222" s="369">
        <f t="shared" si="793"/>
        <v>0</v>
      </c>
      <c r="CK222" s="369">
        <f t="shared" si="794"/>
        <v>10000000</v>
      </c>
      <c r="CL222" s="414"/>
      <c r="CM222" s="413">
        <f t="shared" si="795"/>
        <v>10000000</v>
      </c>
      <c r="CN222" s="413">
        <f t="shared" si="795"/>
        <v>0</v>
      </c>
      <c r="CO222" s="369">
        <f t="shared" si="795"/>
        <v>0</v>
      </c>
      <c r="CP222" s="369">
        <f t="shared" si="796"/>
        <v>0</v>
      </c>
      <c r="CQ222" s="369">
        <f t="shared" si="796"/>
        <v>0</v>
      </c>
      <c r="CR222" s="369">
        <f t="shared" si="797"/>
        <v>0</v>
      </c>
      <c r="CS222" s="369">
        <f t="shared" si="798"/>
        <v>10000000</v>
      </c>
      <c r="CT222" s="173" t="s">
        <v>1758</v>
      </c>
      <c r="CU222" s="173" t="s">
        <v>2230</v>
      </c>
      <c r="CV222" s="450" t="s">
        <v>1328</v>
      </c>
      <c r="CW222" s="173" t="s">
        <v>2249</v>
      </c>
    </row>
    <row r="223" spans="1:101" ht="34.35" customHeight="1">
      <c r="A223" s="155">
        <f>SUBTOTAL(3,$C$11:C223)</f>
        <v>189</v>
      </c>
      <c r="B223" s="143" t="s">
        <v>613</v>
      </c>
      <c r="C223" s="144" t="s">
        <v>614</v>
      </c>
      <c r="D223" s="156" t="s">
        <v>101</v>
      </c>
      <c r="E223" s="157" t="str">
        <f t="shared" si="759"/>
        <v>B3</v>
      </c>
      <c r="F223" s="158">
        <v>42110</v>
      </c>
      <c r="G223" s="159">
        <v>4520000</v>
      </c>
      <c r="H223" s="159"/>
      <c r="I223" s="160">
        <f t="shared" si="760"/>
        <v>5480000</v>
      </c>
      <c r="J223" s="160">
        <f t="shared" si="712"/>
        <v>1000000</v>
      </c>
      <c r="K223" s="161">
        <f t="shared" si="713"/>
        <v>6480000</v>
      </c>
      <c r="L223" s="161">
        <f t="shared" si="761"/>
        <v>11000000</v>
      </c>
      <c r="M223" s="162">
        <f t="shared" si="762"/>
        <v>1</v>
      </c>
      <c r="N223" s="163">
        <f t="shared" si="716"/>
        <v>3640000</v>
      </c>
      <c r="O223" s="163">
        <v>0</v>
      </c>
      <c r="P223" s="406">
        <v>12</v>
      </c>
      <c r="Q223" s="406">
        <v>0</v>
      </c>
      <c r="R223" s="406">
        <v>0</v>
      </c>
      <c r="S223" s="406">
        <v>0</v>
      </c>
      <c r="T223" s="406"/>
      <c r="U223" s="406"/>
      <c r="V223" s="406"/>
      <c r="W223" s="406"/>
      <c r="X223" s="389"/>
      <c r="Y223" s="406"/>
      <c r="Z223" s="406"/>
      <c r="AA223" s="406"/>
      <c r="AB223" s="406"/>
      <c r="AC223" s="406"/>
      <c r="AD223" s="406">
        <v>0</v>
      </c>
      <c r="AE223" s="164">
        <f t="shared" si="763"/>
        <v>0</v>
      </c>
      <c r="AF223" s="166">
        <f t="shared" si="764"/>
        <v>5076923</v>
      </c>
      <c r="AG223" s="166">
        <f t="shared" si="765"/>
        <v>0</v>
      </c>
      <c r="AH223" s="166">
        <f t="shared" si="766"/>
        <v>0</v>
      </c>
      <c r="AI223" s="166">
        <f t="shared" si="767"/>
        <v>0</v>
      </c>
      <c r="AJ223" s="166">
        <f t="shared" si="768"/>
        <v>0</v>
      </c>
      <c r="AK223" s="166">
        <f t="shared" si="769"/>
        <v>0</v>
      </c>
      <c r="AL223" s="166">
        <f t="shared" si="770"/>
        <v>0</v>
      </c>
      <c r="AM223" s="166">
        <f t="shared" si="771"/>
        <v>0</v>
      </c>
      <c r="AN223" s="166">
        <f t="shared" si="772"/>
        <v>0</v>
      </c>
      <c r="AO223" s="167">
        <f t="shared" si="773"/>
        <v>0</v>
      </c>
      <c r="AP223" s="166">
        <v>0</v>
      </c>
      <c r="AQ223" s="166">
        <f t="shared" si="774"/>
        <v>5076923</v>
      </c>
      <c r="AR223" s="166">
        <v>0</v>
      </c>
      <c r="AS223" s="167"/>
      <c r="AT223" s="166"/>
      <c r="AU223" s="166"/>
      <c r="AV223" s="166">
        <f t="shared" si="775"/>
        <v>5076923</v>
      </c>
      <c r="AW223" s="166">
        <f t="shared" si="776"/>
        <v>361600</v>
      </c>
      <c r="AX223" s="166">
        <f t="shared" si="777"/>
        <v>67800</v>
      </c>
      <c r="AY223" s="166">
        <f t="shared" si="778"/>
        <v>45200</v>
      </c>
      <c r="AZ223" s="166">
        <f t="shared" si="779"/>
        <v>474600</v>
      </c>
      <c r="BA223" s="166">
        <f t="shared" si="780"/>
        <v>22600</v>
      </c>
      <c r="BB223" s="166">
        <f t="shared" si="781"/>
        <v>110000</v>
      </c>
      <c r="BC223" s="166"/>
      <c r="BD223" s="166">
        <v>0</v>
      </c>
      <c r="BE223" s="166">
        <f t="shared" si="782"/>
        <v>607200</v>
      </c>
      <c r="BF223" s="166">
        <f t="shared" si="783"/>
        <v>4469723</v>
      </c>
      <c r="BG223" s="166">
        <f t="shared" si="784"/>
        <v>0</v>
      </c>
      <c r="BH223" s="166">
        <v>1</v>
      </c>
      <c r="BI223" s="369" t="s">
        <v>40</v>
      </c>
      <c r="BJ223" s="166">
        <f t="shared" si="785"/>
        <v>0</v>
      </c>
      <c r="BK223" s="166">
        <f t="shared" si="786"/>
        <v>1</v>
      </c>
      <c r="BL223" s="166">
        <v>0</v>
      </c>
      <c r="BM223" s="166">
        <f t="shared" si="787"/>
        <v>0</v>
      </c>
      <c r="BN223" s="166" t="str">
        <f t="shared" si="788"/>
        <v>Trừ tiền</v>
      </c>
      <c r="BO223" s="410"/>
      <c r="BP223" s="166"/>
      <c r="BQ223" s="144"/>
      <c r="BR223" s="144"/>
      <c r="BS223" s="161">
        <f t="shared" si="789"/>
        <v>5076923</v>
      </c>
      <c r="BT223" s="159">
        <v>2</v>
      </c>
      <c r="BU223" s="166">
        <f t="shared" si="790"/>
        <v>8800000</v>
      </c>
      <c r="BV223" s="166">
        <v>11000000</v>
      </c>
      <c r="BW223" s="166">
        <f t="shared" si="791"/>
        <v>19800000</v>
      </c>
      <c r="BX223" s="166">
        <f t="shared" si="792"/>
        <v>-15197677</v>
      </c>
      <c r="BY223" s="166"/>
      <c r="BZ223" s="166"/>
      <c r="CA223" s="171"/>
      <c r="CB223" s="166"/>
      <c r="CC223" s="166"/>
      <c r="CD223" s="166"/>
      <c r="CE223" s="413">
        <v>10000000</v>
      </c>
      <c r="CF223" s="413">
        <f>CE223*10%</f>
        <v>1000000</v>
      </c>
      <c r="CG223" s="413">
        <v>0</v>
      </c>
      <c r="CH223" s="413">
        <v>0</v>
      </c>
      <c r="CI223" s="413"/>
      <c r="CJ223" s="369">
        <f t="shared" si="793"/>
        <v>1000000</v>
      </c>
      <c r="CK223" s="369">
        <f t="shared" si="794"/>
        <v>11000000</v>
      </c>
      <c r="CL223" s="414"/>
      <c r="CM223" s="413">
        <f t="shared" si="795"/>
        <v>10000000</v>
      </c>
      <c r="CN223" s="413">
        <f t="shared" si="795"/>
        <v>1000000</v>
      </c>
      <c r="CO223" s="369">
        <f t="shared" si="795"/>
        <v>0</v>
      </c>
      <c r="CP223" s="369">
        <f t="shared" si="796"/>
        <v>0</v>
      </c>
      <c r="CQ223" s="369">
        <f t="shared" si="796"/>
        <v>0</v>
      </c>
      <c r="CR223" s="369">
        <f t="shared" si="797"/>
        <v>1000000</v>
      </c>
      <c r="CS223" s="369">
        <f t="shared" si="798"/>
        <v>11000000</v>
      </c>
      <c r="CT223" s="173" t="s">
        <v>1758</v>
      </c>
      <c r="CU223" s="173" t="s">
        <v>2230</v>
      </c>
      <c r="CV223" s="450" t="s">
        <v>1329</v>
      </c>
      <c r="CW223" s="173" t="s">
        <v>2249</v>
      </c>
    </row>
    <row r="224" spans="1:101" ht="34.35" customHeight="1">
      <c r="A224" s="155">
        <f>SUBTOTAL(3,$C$11:C224)</f>
        <v>190</v>
      </c>
      <c r="B224" s="143" t="s">
        <v>617</v>
      </c>
      <c r="C224" s="144" t="s">
        <v>618</v>
      </c>
      <c r="D224" s="156" t="s">
        <v>101</v>
      </c>
      <c r="E224" s="157" t="str">
        <f t="shared" si="759"/>
        <v>B3</v>
      </c>
      <c r="F224" s="158">
        <v>42110</v>
      </c>
      <c r="G224" s="159">
        <v>4750000</v>
      </c>
      <c r="H224" s="159"/>
      <c r="I224" s="160">
        <f t="shared" si="760"/>
        <v>5250000</v>
      </c>
      <c r="J224" s="160">
        <f t="shared" si="712"/>
        <v>500000</v>
      </c>
      <c r="K224" s="161">
        <f t="shared" si="713"/>
        <v>5750000</v>
      </c>
      <c r="L224" s="161">
        <f t="shared" si="761"/>
        <v>10500000</v>
      </c>
      <c r="M224" s="162">
        <f t="shared" si="762"/>
        <v>1</v>
      </c>
      <c r="N224" s="163">
        <f t="shared" si="716"/>
        <v>3640000</v>
      </c>
      <c r="O224" s="163">
        <v>0</v>
      </c>
      <c r="P224" s="406">
        <v>13</v>
      </c>
      <c r="Q224" s="406">
        <v>0</v>
      </c>
      <c r="R224" s="406">
        <v>0</v>
      </c>
      <c r="S224" s="406">
        <v>0</v>
      </c>
      <c r="T224" s="406"/>
      <c r="U224" s="406"/>
      <c r="V224" s="406"/>
      <c r="W224" s="406"/>
      <c r="X224" s="389"/>
      <c r="Y224" s="406"/>
      <c r="Z224" s="406"/>
      <c r="AA224" s="406"/>
      <c r="AB224" s="406"/>
      <c r="AC224" s="406"/>
      <c r="AD224" s="406">
        <v>0</v>
      </c>
      <c r="AE224" s="164">
        <f t="shared" si="763"/>
        <v>0</v>
      </c>
      <c r="AF224" s="166">
        <f t="shared" si="764"/>
        <v>5250000</v>
      </c>
      <c r="AG224" s="166">
        <f t="shared" si="765"/>
        <v>0</v>
      </c>
      <c r="AH224" s="166">
        <f t="shared" si="766"/>
        <v>0</v>
      </c>
      <c r="AI224" s="166">
        <f t="shared" si="767"/>
        <v>0</v>
      </c>
      <c r="AJ224" s="166">
        <f t="shared" si="768"/>
        <v>0</v>
      </c>
      <c r="AK224" s="166">
        <f t="shared" si="769"/>
        <v>0</v>
      </c>
      <c r="AL224" s="166">
        <f t="shared" si="770"/>
        <v>0</v>
      </c>
      <c r="AM224" s="166">
        <f t="shared" si="771"/>
        <v>0</v>
      </c>
      <c r="AN224" s="166">
        <f t="shared" si="772"/>
        <v>0</v>
      </c>
      <c r="AO224" s="167">
        <f t="shared" si="773"/>
        <v>0</v>
      </c>
      <c r="AP224" s="166">
        <v>0</v>
      </c>
      <c r="AQ224" s="166">
        <f t="shared" si="774"/>
        <v>5250000</v>
      </c>
      <c r="AR224" s="166">
        <v>0</v>
      </c>
      <c r="AS224" s="167"/>
      <c r="AT224" s="166"/>
      <c r="AU224" s="166"/>
      <c r="AV224" s="166">
        <f t="shared" si="775"/>
        <v>5250000</v>
      </c>
      <c r="AW224" s="166">
        <f t="shared" si="776"/>
        <v>380000</v>
      </c>
      <c r="AX224" s="166">
        <f t="shared" si="777"/>
        <v>71250</v>
      </c>
      <c r="AY224" s="166">
        <f t="shared" si="778"/>
        <v>47500</v>
      </c>
      <c r="AZ224" s="166">
        <f t="shared" si="779"/>
        <v>498750</v>
      </c>
      <c r="BA224" s="166">
        <f t="shared" si="780"/>
        <v>23750</v>
      </c>
      <c r="BB224" s="166">
        <f t="shared" si="781"/>
        <v>110000</v>
      </c>
      <c r="BC224" s="166"/>
      <c r="BD224" s="166">
        <v>0</v>
      </c>
      <c r="BE224" s="166">
        <f t="shared" si="782"/>
        <v>632500</v>
      </c>
      <c r="BF224" s="166">
        <f t="shared" si="783"/>
        <v>4617500</v>
      </c>
      <c r="BG224" s="166">
        <f t="shared" si="784"/>
        <v>0</v>
      </c>
      <c r="BH224" s="166">
        <v>1</v>
      </c>
      <c r="BI224" s="369" t="s">
        <v>40</v>
      </c>
      <c r="BJ224" s="166">
        <f t="shared" si="785"/>
        <v>0</v>
      </c>
      <c r="BK224" s="166">
        <f t="shared" si="786"/>
        <v>1</v>
      </c>
      <c r="BL224" s="166">
        <v>0</v>
      </c>
      <c r="BM224" s="166">
        <f t="shared" si="787"/>
        <v>0</v>
      </c>
      <c r="BN224" s="166" t="str">
        <f t="shared" si="788"/>
        <v>Trừ tiền</v>
      </c>
      <c r="BO224" s="410"/>
      <c r="BP224" s="166"/>
      <c r="BQ224" s="144"/>
      <c r="BR224" s="144"/>
      <c r="BS224" s="161">
        <f t="shared" si="789"/>
        <v>5250000</v>
      </c>
      <c r="BT224" s="159">
        <v>2</v>
      </c>
      <c r="BU224" s="166">
        <f t="shared" si="790"/>
        <v>8800000</v>
      </c>
      <c r="BV224" s="166">
        <v>11000000</v>
      </c>
      <c r="BW224" s="166">
        <f t="shared" si="791"/>
        <v>19800000</v>
      </c>
      <c r="BX224" s="166">
        <f t="shared" si="792"/>
        <v>-15048750</v>
      </c>
      <c r="BY224" s="166"/>
      <c r="BZ224" s="166"/>
      <c r="CA224" s="171"/>
      <c r="CB224" s="166"/>
      <c r="CC224" s="166"/>
      <c r="CD224" s="166"/>
      <c r="CE224" s="413">
        <v>10000000</v>
      </c>
      <c r="CF224" s="413">
        <f t="shared" ref="CF224" si="800">CE224*5%</f>
        <v>500000</v>
      </c>
      <c r="CG224" s="413">
        <v>0</v>
      </c>
      <c r="CH224" s="413">
        <v>0</v>
      </c>
      <c r="CI224" s="413"/>
      <c r="CJ224" s="369">
        <f t="shared" si="793"/>
        <v>500000</v>
      </c>
      <c r="CK224" s="369">
        <f t="shared" si="794"/>
        <v>10500000</v>
      </c>
      <c r="CL224" s="414"/>
      <c r="CM224" s="413">
        <f t="shared" si="795"/>
        <v>10000000</v>
      </c>
      <c r="CN224" s="413">
        <f t="shared" si="795"/>
        <v>500000</v>
      </c>
      <c r="CO224" s="369">
        <f t="shared" si="795"/>
        <v>0</v>
      </c>
      <c r="CP224" s="369">
        <f t="shared" si="796"/>
        <v>0</v>
      </c>
      <c r="CQ224" s="369">
        <f t="shared" si="796"/>
        <v>0</v>
      </c>
      <c r="CR224" s="369">
        <f t="shared" si="797"/>
        <v>500000</v>
      </c>
      <c r="CS224" s="369">
        <f t="shared" si="798"/>
        <v>10500000</v>
      </c>
      <c r="CT224" s="173" t="s">
        <v>1758</v>
      </c>
      <c r="CU224" s="173" t="s">
        <v>2230</v>
      </c>
      <c r="CV224" s="450" t="s">
        <v>1330</v>
      </c>
      <c r="CW224" s="173" t="s">
        <v>2249</v>
      </c>
    </row>
    <row r="225" spans="1:101" ht="34.35" customHeight="1">
      <c r="A225" s="155">
        <f>SUBTOTAL(3,$C$11:C225)</f>
        <v>191</v>
      </c>
      <c r="B225" s="143" t="s">
        <v>619</v>
      </c>
      <c r="C225" s="144" t="s">
        <v>620</v>
      </c>
      <c r="D225" s="156" t="s">
        <v>101</v>
      </c>
      <c r="E225" s="157" t="str">
        <f t="shared" si="759"/>
        <v>B3</v>
      </c>
      <c r="F225" s="158">
        <v>42110</v>
      </c>
      <c r="G225" s="159">
        <v>4750000</v>
      </c>
      <c r="H225" s="159"/>
      <c r="I225" s="160">
        <f t="shared" si="760"/>
        <v>5250000</v>
      </c>
      <c r="J225" s="160">
        <f t="shared" si="712"/>
        <v>1000000</v>
      </c>
      <c r="K225" s="161">
        <f t="shared" si="713"/>
        <v>6250000</v>
      </c>
      <c r="L225" s="161">
        <f t="shared" si="761"/>
        <v>11000000</v>
      </c>
      <c r="M225" s="162">
        <f t="shared" si="762"/>
        <v>1</v>
      </c>
      <c r="N225" s="163">
        <f t="shared" si="716"/>
        <v>3640000</v>
      </c>
      <c r="O225" s="163">
        <v>0</v>
      </c>
      <c r="P225" s="406">
        <v>13</v>
      </c>
      <c r="Q225" s="406">
        <v>0</v>
      </c>
      <c r="R225" s="406">
        <v>0</v>
      </c>
      <c r="S225" s="406">
        <v>0</v>
      </c>
      <c r="T225" s="406"/>
      <c r="U225" s="406"/>
      <c r="V225" s="406"/>
      <c r="W225" s="406"/>
      <c r="X225" s="389"/>
      <c r="Y225" s="406"/>
      <c r="Z225" s="406"/>
      <c r="AA225" s="406"/>
      <c r="AB225" s="406"/>
      <c r="AC225" s="406"/>
      <c r="AD225" s="406">
        <v>0</v>
      </c>
      <c r="AE225" s="164">
        <f t="shared" si="763"/>
        <v>0</v>
      </c>
      <c r="AF225" s="166">
        <f t="shared" si="764"/>
        <v>5500000</v>
      </c>
      <c r="AG225" s="166">
        <f t="shared" si="765"/>
        <v>0</v>
      </c>
      <c r="AH225" s="166">
        <f t="shared" si="766"/>
        <v>0</v>
      </c>
      <c r="AI225" s="166">
        <f t="shared" si="767"/>
        <v>0</v>
      </c>
      <c r="AJ225" s="166">
        <f t="shared" si="768"/>
        <v>0</v>
      </c>
      <c r="AK225" s="166">
        <f t="shared" si="769"/>
        <v>0</v>
      </c>
      <c r="AL225" s="166">
        <f t="shared" si="770"/>
        <v>0</v>
      </c>
      <c r="AM225" s="166">
        <f t="shared" si="771"/>
        <v>0</v>
      </c>
      <c r="AN225" s="166">
        <f t="shared" si="772"/>
        <v>0</v>
      </c>
      <c r="AO225" s="167">
        <f t="shared" si="773"/>
        <v>0</v>
      </c>
      <c r="AP225" s="166">
        <v>0</v>
      </c>
      <c r="AQ225" s="166">
        <f t="shared" si="774"/>
        <v>5500000</v>
      </c>
      <c r="AR225" s="166">
        <v>0</v>
      </c>
      <c r="AS225" s="167"/>
      <c r="AT225" s="166"/>
      <c r="AU225" s="166"/>
      <c r="AV225" s="166">
        <f t="shared" si="775"/>
        <v>5500000</v>
      </c>
      <c r="AW225" s="166">
        <f t="shared" si="776"/>
        <v>380000</v>
      </c>
      <c r="AX225" s="166">
        <f t="shared" si="777"/>
        <v>71250</v>
      </c>
      <c r="AY225" s="166">
        <f t="shared" si="778"/>
        <v>47500</v>
      </c>
      <c r="AZ225" s="166">
        <f t="shared" si="779"/>
        <v>498750</v>
      </c>
      <c r="BA225" s="166">
        <f t="shared" si="780"/>
        <v>23750</v>
      </c>
      <c r="BB225" s="166">
        <f t="shared" si="781"/>
        <v>110000</v>
      </c>
      <c r="BC225" s="166"/>
      <c r="BD225" s="166">
        <v>0</v>
      </c>
      <c r="BE225" s="166">
        <f t="shared" si="782"/>
        <v>632500</v>
      </c>
      <c r="BF225" s="166">
        <f t="shared" si="783"/>
        <v>4867500</v>
      </c>
      <c r="BG225" s="166">
        <f t="shared" si="784"/>
        <v>0</v>
      </c>
      <c r="BH225" s="166">
        <v>1</v>
      </c>
      <c r="BI225" s="369" t="s">
        <v>40</v>
      </c>
      <c r="BJ225" s="166">
        <f t="shared" si="785"/>
        <v>0</v>
      </c>
      <c r="BK225" s="166">
        <f t="shared" si="786"/>
        <v>1</v>
      </c>
      <c r="BL225" s="166">
        <v>0</v>
      </c>
      <c r="BM225" s="166">
        <f t="shared" si="787"/>
        <v>0</v>
      </c>
      <c r="BN225" s="166" t="str">
        <f t="shared" si="788"/>
        <v>Trừ tiền</v>
      </c>
      <c r="BO225" s="410"/>
      <c r="BP225" s="166"/>
      <c r="BQ225" s="144"/>
      <c r="BR225" s="144"/>
      <c r="BS225" s="161">
        <f t="shared" si="789"/>
        <v>5500000</v>
      </c>
      <c r="BT225" s="159">
        <v>2</v>
      </c>
      <c r="BU225" s="166">
        <f t="shared" si="790"/>
        <v>8800000</v>
      </c>
      <c r="BV225" s="166">
        <v>11000000</v>
      </c>
      <c r="BW225" s="166">
        <f t="shared" si="791"/>
        <v>19800000</v>
      </c>
      <c r="BX225" s="166">
        <f t="shared" si="792"/>
        <v>-14798750</v>
      </c>
      <c r="BY225" s="166"/>
      <c r="BZ225" s="166"/>
      <c r="CA225" s="171"/>
      <c r="CB225" s="166"/>
      <c r="CC225" s="166"/>
      <c r="CD225" s="166"/>
      <c r="CE225" s="413">
        <v>10000000</v>
      </c>
      <c r="CF225" s="413">
        <f t="shared" ref="CF225:CF226" si="801">CE225*10%</f>
        <v>1000000</v>
      </c>
      <c r="CG225" s="413">
        <v>0</v>
      </c>
      <c r="CH225" s="413">
        <v>0</v>
      </c>
      <c r="CI225" s="413"/>
      <c r="CJ225" s="369">
        <f t="shared" si="793"/>
        <v>1000000</v>
      </c>
      <c r="CK225" s="369">
        <f t="shared" si="794"/>
        <v>11000000</v>
      </c>
      <c r="CL225" s="414"/>
      <c r="CM225" s="413">
        <f t="shared" si="795"/>
        <v>10000000</v>
      </c>
      <c r="CN225" s="413">
        <f t="shared" si="795"/>
        <v>1000000</v>
      </c>
      <c r="CO225" s="369">
        <f t="shared" si="795"/>
        <v>0</v>
      </c>
      <c r="CP225" s="369">
        <f t="shared" si="796"/>
        <v>0</v>
      </c>
      <c r="CQ225" s="369">
        <f t="shared" si="796"/>
        <v>0</v>
      </c>
      <c r="CR225" s="369">
        <f t="shared" si="797"/>
        <v>1000000</v>
      </c>
      <c r="CS225" s="369">
        <f t="shared" si="798"/>
        <v>11000000</v>
      </c>
      <c r="CT225" s="173" t="s">
        <v>1758</v>
      </c>
      <c r="CU225" s="173" t="s">
        <v>2230</v>
      </c>
      <c r="CV225" s="450" t="s">
        <v>1331</v>
      </c>
      <c r="CW225" s="173" t="s">
        <v>2249</v>
      </c>
    </row>
    <row r="226" spans="1:101" ht="34.35" customHeight="1">
      <c r="A226" s="155">
        <f>SUBTOTAL(3,$C$11:C226)</f>
        <v>192</v>
      </c>
      <c r="B226" s="143" t="s">
        <v>113</v>
      </c>
      <c r="C226" s="144" t="s">
        <v>114</v>
      </c>
      <c r="D226" s="156" t="s">
        <v>101</v>
      </c>
      <c r="E226" s="157" t="str">
        <f t="shared" si="759"/>
        <v>B3</v>
      </c>
      <c r="F226" s="158">
        <v>42110</v>
      </c>
      <c r="G226" s="159">
        <v>4750000</v>
      </c>
      <c r="H226" s="159"/>
      <c r="I226" s="160">
        <f t="shared" si="760"/>
        <v>5250000</v>
      </c>
      <c r="J226" s="160">
        <f t="shared" si="712"/>
        <v>1000000</v>
      </c>
      <c r="K226" s="161">
        <f t="shared" si="713"/>
        <v>6250000</v>
      </c>
      <c r="L226" s="161">
        <f t="shared" si="761"/>
        <v>11000000</v>
      </c>
      <c r="M226" s="162">
        <f t="shared" si="762"/>
        <v>1</v>
      </c>
      <c r="N226" s="163">
        <f t="shared" si="716"/>
        <v>3640000</v>
      </c>
      <c r="O226" s="163">
        <v>0</v>
      </c>
      <c r="P226" s="406">
        <v>13</v>
      </c>
      <c r="Q226" s="406">
        <v>0</v>
      </c>
      <c r="R226" s="406">
        <v>0</v>
      </c>
      <c r="S226" s="406">
        <v>0</v>
      </c>
      <c r="T226" s="406"/>
      <c r="U226" s="406"/>
      <c r="V226" s="406"/>
      <c r="W226" s="406"/>
      <c r="X226" s="389"/>
      <c r="Y226" s="406"/>
      <c r="Z226" s="406"/>
      <c r="AA226" s="406"/>
      <c r="AB226" s="406"/>
      <c r="AC226" s="406"/>
      <c r="AD226" s="406">
        <v>0</v>
      </c>
      <c r="AE226" s="164">
        <f t="shared" si="763"/>
        <v>0</v>
      </c>
      <c r="AF226" s="166">
        <f t="shared" si="764"/>
        <v>5500000</v>
      </c>
      <c r="AG226" s="166">
        <f t="shared" si="765"/>
        <v>0</v>
      </c>
      <c r="AH226" s="166">
        <f t="shared" si="766"/>
        <v>0</v>
      </c>
      <c r="AI226" s="166">
        <f t="shared" si="767"/>
        <v>0</v>
      </c>
      <c r="AJ226" s="166">
        <f t="shared" si="768"/>
        <v>0</v>
      </c>
      <c r="AK226" s="166">
        <f t="shared" si="769"/>
        <v>0</v>
      </c>
      <c r="AL226" s="166">
        <f t="shared" si="770"/>
        <v>0</v>
      </c>
      <c r="AM226" s="166">
        <f t="shared" si="771"/>
        <v>0</v>
      </c>
      <c r="AN226" s="166">
        <f t="shared" si="772"/>
        <v>0</v>
      </c>
      <c r="AO226" s="167">
        <f t="shared" si="773"/>
        <v>0</v>
      </c>
      <c r="AP226" s="166">
        <v>0</v>
      </c>
      <c r="AQ226" s="166">
        <f t="shared" si="774"/>
        <v>5500000</v>
      </c>
      <c r="AR226" s="166">
        <v>0</v>
      </c>
      <c r="AS226" s="167"/>
      <c r="AT226" s="166"/>
      <c r="AU226" s="166"/>
      <c r="AV226" s="166">
        <f t="shared" si="775"/>
        <v>5500000</v>
      </c>
      <c r="AW226" s="166">
        <f t="shared" si="776"/>
        <v>380000</v>
      </c>
      <c r="AX226" s="166">
        <f t="shared" si="777"/>
        <v>71250</v>
      </c>
      <c r="AY226" s="166">
        <f t="shared" si="778"/>
        <v>47500</v>
      </c>
      <c r="AZ226" s="166">
        <f t="shared" si="779"/>
        <v>498750</v>
      </c>
      <c r="BA226" s="166">
        <f t="shared" si="780"/>
        <v>23750</v>
      </c>
      <c r="BB226" s="166">
        <f t="shared" si="781"/>
        <v>110000</v>
      </c>
      <c r="BC226" s="166"/>
      <c r="BD226" s="166">
        <v>0</v>
      </c>
      <c r="BE226" s="166">
        <f t="shared" si="782"/>
        <v>632500</v>
      </c>
      <c r="BF226" s="166">
        <f t="shared" si="783"/>
        <v>4867500</v>
      </c>
      <c r="BG226" s="166">
        <f t="shared" si="784"/>
        <v>0</v>
      </c>
      <c r="BH226" s="166">
        <v>1</v>
      </c>
      <c r="BI226" s="369" t="s">
        <v>40</v>
      </c>
      <c r="BJ226" s="166">
        <f t="shared" si="785"/>
        <v>0</v>
      </c>
      <c r="BK226" s="166">
        <f t="shared" si="786"/>
        <v>1</v>
      </c>
      <c r="BL226" s="166">
        <v>0</v>
      </c>
      <c r="BM226" s="166">
        <f t="shared" si="787"/>
        <v>0</v>
      </c>
      <c r="BN226" s="166" t="str">
        <f t="shared" si="788"/>
        <v>Trừ tiền</v>
      </c>
      <c r="BO226" s="410"/>
      <c r="BP226" s="166"/>
      <c r="BQ226" s="144"/>
      <c r="BR226" s="144"/>
      <c r="BS226" s="161">
        <f t="shared" si="789"/>
        <v>5500000</v>
      </c>
      <c r="BT226" s="159">
        <v>1</v>
      </c>
      <c r="BU226" s="166">
        <f t="shared" si="790"/>
        <v>4400000</v>
      </c>
      <c r="BV226" s="166">
        <v>11000000</v>
      </c>
      <c r="BW226" s="166">
        <f t="shared" si="791"/>
        <v>15400000</v>
      </c>
      <c r="BX226" s="166">
        <f t="shared" si="792"/>
        <v>-10398750</v>
      </c>
      <c r="BY226" s="166"/>
      <c r="BZ226" s="166"/>
      <c r="CA226" s="171"/>
      <c r="CB226" s="166"/>
      <c r="CC226" s="166"/>
      <c r="CD226" s="166"/>
      <c r="CE226" s="413">
        <v>10000000</v>
      </c>
      <c r="CF226" s="413">
        <f t="shared" si="801"/>
        <v>1000000</v>
      </c>
      <c r="CG226" s="413">
        <v>0</v>
      </c>
      <c r="CH226" s="413">
        <v>0</v>
      </c>
      <c r="CI226" s="413"/>
      <c r="CJ226" s="369">
        <f t="shared" si="793"/>
        <v>1000000</v>
      </c>
      <c r="CK226" s="369">
        <f t="shared" si="794"/>
        <v>11000000</v>
      </c>
      <c r="CL226" s="414"/>
      <c r="CM226" s="413">
        <f t="shared" si="795"/>
        <v>10000000</v>
      </c>
      <c r="CN226" s="413">
        <f t="shared" si="795"/>
        <v>1000000</v>
      </c>
      <c r="CO226" s="369">
        <f t="shared" si="795"/>
        <v>0</v>
      </c>
      <c r="CP226" s="369">
        <f t="shared" si="796"/>
        <v>0</v>
      </c>
      <c r="CQ226" s="369">
        <f t="shared" si="796"/>
        <v>0</v>
      </c>
      <c r="CR226" s="369">
        <f t="shared" si="797"/>
        <v>1000000</v>
      </c>
      <c r="CS226" s="369">
        <f t="shared" si="798"/>
        <v>11000000</v>
      </c>
      <c r="CT226" s="173" t="s">
        <v>1758</v>
      </c>
      <c r="CU226" s="173" t="s">
        <v>2230</v>
      </c>
      <c r="CV226" s="450" t="s">
        <v>1332</v>
      </c>
      <c r="CW226" s="173" t="s">
        <v>2249</v>
      </c>
    </row>
    <row r="227" spans="1:101" ht="34.35" customHeight="1">
      <c r="A227" s="155">
        <f>SUBTOTAL(3,$C$11:C227)</f>
        <v>193</v>
      </c>
      <c r="B227" s="143" t="s">
        <v>623</v>
      </c>
      <c r="C227" s="144" t="s">
        <v>624</v>
      </c>
      <c r="D227" s="156" t="s">
        <v>101</v>
      </c>
      <c r="E227" s="157" t="str">
        <f t="shared" si="759"/>
        <v>B3</v>
      </c>
      <c r="F227" s="158">
        <v>41928</v>
      </c>
      <c r="G227" s="159">
        <v>4750000</v>
      </c>
      <c r="H227" s="159"/>
      <c r="I227" s="160">
        <f t="shared" si="760"/>
        <v>5250000</v>
      </c>
      <c r="J227" s="160">
        <f t="shared" si="712"/>
        <v>1000000</v>
      </c>
      <c r="K227" s="161">
        <f t="shared" si="713"/>
        <v>6250000</v>
      </c>
      <c r="L227" s="161">
        <f t="shared" si="761"/>
        <v>11000000</v>
      </c>
      <c r="M227" s="162">
        <f t="shared" si="762"/>
        <v>1</v>
      </c>
      <c r="N227" s="163">
        <f t="shared" si="716"/>
        <v>3640000</v>
      </c>
      <c r="O227" s="163">
        <v>0</v>
      </c>
      <c r="P227" s="406">
        <v>13</v>
      </c>
      <c r="Q227" s="406">
        <v>0</v>
      </c>
      <c r="R227" s="406">
        <v>0</v>
      </c>
      <c r="S227" s="406">
        <v>0</v>
      </c>
      <c r="T227" s="406"/>
      <c r="U227" s="406"/>
      <c r="V227" s="406"/>
      <c r="W227" s="406"/>
      <c r="X227" s="389"/>
      <c r="Y227" s="406"/>
      <c r="Z227" s="406"/>
      <c r="AA227" s="406"/>
      <c r="AB227" s="406"/>
      <c r="AC227" s="406"/>
      <c r="AD227" s="406">
        <v>0</v>
      </c>
      <c r="AE227" s="164">
        <f t="shared" si="763"/>
        <v>0</v>
      </c>
      <c r="AF227" s="166">
        <f t="shared" si="764"/>
        <v>5500000</v>
      </c>
      <c r="AG227" s="166">
        <f t="shared" si="765"/>
        <v>0</v>
      </c>
      <c r="AH227" s="166">
        <f t="shared" si="766"/>
        <v>0</v>
      </c>
      <c r="AI227" s="166">
        <f t="shared" si="767"/>
        <v>0</v>
      </c>
      <c r="AJ227" s="166">
        <f t="shared" si="768"/>
        <v>0</v>
      </c>
      <c r="AK227" s="166">
        <f t="shared" si="769"/>
        <v>0</v>
      </c>
      <c r="AL227" s="166">
        <f t="shared" si="770"/>
        <v>0</v>
      </c>
      <c r="AM227" s="166">
        <f t="shared" si="771"/>
        <v>0</v>
      </c>
      <c r="AN227" s="166">
        <f t="shared" si="772"/>
        <v>0</v>
      </c>
      <c r="AO227" s="167">
        <f t="shared" si="773"/>
        <v>0</v>
      </c>
      <c r="AP227" s="166">
        <v>0</v>
      </c>
      <c r="AQ227" s="166">
        <f t="shared" si="774"/>
        <v>5500000</v>
      </c>
      <c r="AR227" s="166">
        <v>0</v>
      </c>
      <c r="AS227" s="167"/>
      <c r="AT227" s="166"/>
      <c r="AU227" s="166"/>
      <c r="AV227" s="166">
        <f t="shared" si="775"/>
        <v>5500000</v>
      </c>
      <c r="AW227" s="166">
        <f t="shared" si="776"/>
        <v>380000</v>
      </c>
      <c r="AX227" s="166">
        <f t="shared" si="777"/>
        <v>71250</v>
      </c>
      <c r="AY227" s="166">
        <f t="shared" si="778"/>
        <v>47500</v>
      </c>
      <c r="AZ227" s="166">
        <f t="shared" si="779"/>
        <v>498750</v>
      </c>
      <c r="BA227" s="166">
        <f t="shared" si="780"/>
        <v>23750</v>
      </c>
      <c r="BB227" s="166">
        <f t="shared" si="781"/>
        <v>110000</v>
      </c>
      <c r="BC227" s="166"/>
      <c r="BD227" s="166">
        <v>0</v>
      </c>
      <c r="BE227" s="166">
        <f t="shared" si="782"/>
        <v>632500</v>
      </c>
      <c r="BF227" s="166">
        <f t="shared" si="783"/>
        <v>4867500</v>
      </c>
      <c r="BG227" s="166">
        <f t="shared" si="784"/>
        <v>0</v>
      </c>
      <c r="BH227" s="166">
        <v>1</v>
      </c>
      <c r="BI227" s="369" t="s">
        <v>40</v>
      </c>
      <c r="BJ227" s="166">
        <f t="shared" si="785"/>
        <v>0</v>
      </c>
      <c r="BK227" s="166">
        <f t="shared" si="786"/>
        <v>1</v>
      </c>
      <c r="BL227" s="166">
        <v>0</v>
      </c>
      <c r="BM227" s="166">
        <f t="shared" si="787"/>
        <v>0</v>
      </c>
      <c r="BN227" s="166" t="str">
        <f t="shared" si="788"/>
        <v>Trừ tiền</v>
      </c>
      <c r="BO227" s="410"/>
      <c r="BP227" s="166"/>
      <c r="BQ227" s="144"/>
      <c r="BR227" s="144"/>
      <c r="BS227" s="161">
        <f t="shared" si="789"/>
        <v>5500000</v>
      </c>
      <c r="BT227" s="159">
        <v>2</v>
      </c>
      <c r="BU227" s="166">
        <f t="shared" si="790"/>
        <v>8800000</v>
      </c>
      <c r="BV227" s="166">
        <v>11000000</v>
      </c>
      <c r="BW227" s="166">
        <f t="shared" si="791"/>
        <v>19800000</v>
      </c>
      <c r="BX227" s="166">
        <f t="shared" si="792"/>
        <v>-14798750</v>
      </c>
      <c r="BY227" s="166"/>
      <c r="BZ227" s="166"/>
      <c r="CA227" s="171"/>
      <c r="CB227" s="166"/>
      <c r="CC227" s="166"/>
      <c r="CD227" s="166"/>
      <c r="CE227" s="413">
        <v>10000000</v>
      </c>
      <c r="CF227" s="413">
        <f>CE227*10%</f>
        <v>1000000</v>
      </c>
      <c r="CG227" s="413">
        <v>0</v>
      </c>
      <c r="CH227" s="413">
        <v>0</v>
      </c>
      <c r="CI227" s="413"/>
      <c r="CJ227" s="369">
        <f t="shared" si="793"/>
        <v>1000000</v>
      </c>
      <c r="CK227" s="369">
        <f t="shared" si="794"/>
        <v>11000000</v>
      </c>
      <c r="CL227" s="414"/>
      <c r="CM227" s="413">
        <f t="shared" si="795"/>
        <v>10000000</v>
      </c>
      <c r="CN227" s="413">
        <f t="shared" si="795"/>
        <v>1000000</v>
      </c>
      <c r="CO227" s="369">
        <f t="shared" si="795"/>
        <v>0</v>
      </c>
      <c r="CP227" s="369">
        <f t="shared" si="796"/>
        <v>0</v>
      </c>
      <c r="CQ227" s="369">
        <f t="shared" si="796"/>
        <v>0</v>
      </c>
      <c r="CR227" s="369">
        <f t="shared" si="797"/>
        <v>1000000</v>
      </c>
      <c r="CS227" s="369">
        <f t="shared" si="798"/>
        <v>11000000</v>
      </c>
      <c r="CT227" s="173" t="s">
        <v>1758</v>
      </c>
      <c r="CU227" s="173" t="s">
        <v>2230</v>
      </c>
      <c r="CV227" s="450" t="s">
        <v>1333</v>
      </c>
      <c r="CW227" s="173" t="s">
        <v>2249</v>
      </c>
    </row>
    <row r="228" spans="1:101" ht="34.35" customHeight="1">
      <c r="A228" s="155">
        <f>SUBTOTAL(3,$C$11:C228)</f>
        <v>194</v>
      </c>
      <c r="B228" s="143" t="s">
        <v>625</v>
      </c>
      <c r="C228" s="144" t="s">
        <v>409</v>
      </c>
      <c r="D228" s="156" t="s">
        <v>101</v>
      </c>
      <c r="E228" s="157" t="str">
        <f t="shared" si="759"/>
        <v>B3</v>
      </c>
      <c r="F228" s="158">
        <v>39063</v>
      </c>
      <c r="G228" s="159">
        <v>4750000</v>
      </c>
      <c r="H228" s="159"/>
      <c r="I228" s="160">
        <f t="shared" si="760"/>
        <v>5250000</v>
      </c>
      <c r="J228" s="160">
        <f t="shared" si="712"/>
        <v>1000000</v>
      </c>
      <c r="K228" s="161">
        <f t="shared" si="713"/>
        <v>6250000</v>
      </c>
      <c r="L228" s="161">
        <f t="shared" si="761"/>
        <v>11000000</v>
      </c>
      <c r="M228" s="162">
        <f t="shared" si="762"/>
        <v>1</v>
      </c>
      <c r="N228" s="163">
        <f t="shared" si="716"/>
        <v>3640000</v>
      </c>
      <c r="O228" s="163">
        <v>0</v>
      </c>
      <c r="P228" s="406">
        <v>13</v>
      </c>
      <c r="Q228" s="406">
        <v>0</v>
      </c>
      <c r="R228" s="406">
        <v>0</v>
      </c>
      <c r="S228" s="406">
        <v>0</v>
      </c>
      <c r="T228" s="406"/>
      <c r="U228" s="406"/>
      <c r="V228" s="406"/>
      <c r="W228" s="406"/>
      <c r="X228" s="389"/>
      <c r="Y228" s="406"/>
      <c r="Z228" s="406"/>
      <c r="AA228" s="406"/>
      <c r="AB228" s="406"/>
      <c r="AC228" s="406"/>
      <c r="AD228" s="406">
        <v>0</v>
      </c>
      <c r="AE228" s="164">
        <f t="shared" si="763"/>
        <v>0</v>
      </c>
      <c r="AF228" s="166">
        <f t="shared" si="764"/>
        <v>5500000</v>
      </c>
      <c r="AG228" s="166">
        <f t="shared" si="765"/>
        <v>0</v>
      </c>
      <c r="AH228" s="166">
        <f t="shared" si="766"/>
        <v>0</v>
      </c>
      <c r="AI228" s="166">
        <f t="shared" si="767"/>
        <v>0</v>
      </c>
      <c r="AJ228" s="166">
        <f t="shared" si="768"/>
        <v>0</v>
      </c>
      <c r="AK228" s="166">
        <f t="shared" si="769"/>
        <v>0</v>
      </c>
      <c r="AL228" s="166">
        <f t="shared" si="770"/>
        <v>0</v>
      </c>
      <c r="AM228" s="166">
        <f t="shared" si="771"/>
        <v>0</v>
      </c>
      <c r="AN228" s="166">
        <f t="shared" si="772"/>
        <v>0</v>
      </c>
      <c r="AO228" s="167">
        <f t="shared" si="773"/>
        <v>0</v>
      </c>
      <c r="AP228" s="166">
        <v>0</v>
      </c>
      <c r="AQ228" s="166">
        <f t="shared" si="774"/>
        <v>5500000</v>
      </c>
      <c r="AR228" s="166">
        <v>0</v>
      </c>
      <c r="AS228" s="167"/>
      <c r="AT228" s="166"/>
      <c r="AU228" s="166"/>
      <c r="AV228" s="166">
        <f t="shared" si="775"/>
        <v>5500000</v>
      </c>
      <c r="AW228" s="166">
        <f t="shared" si="776"/>
        <v>380000</v>
      </c>
      <c r="AX228" s="166">
        <f t="shared" si="777"/>
        <v>71250</v>
      </c>
      <c r="AY228" s="166">
        <f t="shared" si="778"/>
        <v>47500</v>
      </c>
      <c r="AZ228" s="166">
        <f t="shared" si="779"/>
        <v>498750</v>
      </c>
      <c r="BA228" s="166">
        <f t="shared" si="780"/>
        <v>23750</v>
      </c>
      <c r="BB228" s="166">
        <f t="shared" si="781"/>
        <v>110000</v>
      </c>
      <c r="BC228" s="166"/>
      <c r="BD228" s="166">
        <v>0</v>
      </c>
      <c r="BE228" s="166">
        <f t="shared" si="782"/>
        <v>632500</v>
      </c>
      <c r="BF228" s="166">
        <f t="shared" si="783"/>
        <v>4867500</v>
      </c>
      <c r="BG228" s="166">
        <f t="shared" si="784"/>
        <v>0</v>
      </c>
      <c r="BH228" s="166">
        <v>1</v>
      </c>
      <c r="BI228" s="369" t="s">
        <v>40</v>
      </c>
      <c r="BJ228" s="166">
        <f t="shared" si="785"/>
        <v>0</v>
      </c>
      <c r="BK228" s="166">
        <f t="shared" si="786"/>
        <v>1</v>
      </c>
      <c r="BL228" s="166">
        <v>0</v>
      </c>
      <c r="BM228" s="166">
        <f t="shared" si="787"/>
        <v>0</v>
      </c>
      <c r="BN228" s="166" t="str">
        <f t="shared" si="788"/>
        <v>Trừ tiền</v>
      </c>
      <c r="BO228" s="410"/>
      <c r="BP228" s="166"/>
      <c r="BQ228" s="144"/>
      <c r="BR228" s="144"/>
      <c r="BS228" s="161">
        <f t="shared" si="789"/>
        <v>5500000</v>
      </c>
      <c r="BT228" s="159">
        <v>2</v>
      </c>
      <c r="BU228" s="166">
        <f t="shared" si="790"/>
        <v>8800000</v>
      </c>
      <c r="BV228" s="166">
        <v>11000000</v>
      </c>
      <c r="BW228" s="166">
        <f t="shared" si="791"/>
        <v>19800000</v>
      </c>
      <c r="BX228" s="166">
        <f t="shared" si="792"/>
        <v>-14798750</v>
      </c>
      <c r="BY228" s="166"/>
      <c r="BZ228" s="166"/>
      <c r="CA228" s="171"/>
      <c r="CB228" s="166"/>
      <c r="CC228" s="166"/>
      <c r="CD228" s="166"/>
      <c r="CE228" s="413">
        <v>10000000</v>
      </c>
      <c r="CF228" s="413">
        <f>CE228*10%</f>
        <v>1000000</v>
      </c>
      <c r="CG228" s="413">
        <v>0</v>
      </c>
      <c r="CH228" s="413">
        <v>0</v>
      </c>
      <c r="CI228" s="413"/>
      <c r="CJ228" s="369">
        <f t="shared" si="793"/>
        <v>1000000</v>
      </c>
      <c r="CK228" s="369">
        <f t="shared" si="794"/>
        <v>11000000</v>
      </c>
      <c r="CL228" s="414"/>
      <c r="CM228" s="413">
        <f t="shared" si="795"/>
        <v>10000000</v>
      </c>
      <c r="CN228" s="413">
        <f t="shared" si="795"/>
        <v>1000000</v>
      </c>
      <c r="CO228" s="369">
        <f t="shared" si="795"/>
        <v>0</v>
      </c>
      <c r="CP228" s="369">
        <f t="shared" si="796"/>
        <v>0</v>
      </c>
      <c r="CQ228" s="369">
        <f t="shared" si="796"/>
        <v>0</v>
      </c>
      <c r="CR228" s="369">
        <f t="shared" si="797"/>
        <v>1000000</v>
      </c>
      <c r="CS228" s="369">
        <f t="shared" si="798"/>
        <v>11000000</v>
      </c>
      <c r="CT228" s="173" t="s">
        <v>1758</v>
      </c>
      <c r="CU228" s="173" t="s">
        <v>2230</v>
      </c>
      <c r="CV228" s="450" t="s">
        <v>1334</v>
      </c>
      <c r="CW228" s="173" t="s">
        <v>2249</v>
      </c>
    </row>
    <row r="229" spans="1:101" ht="34.35" customHeight="1">
      <c r="A229" s="155">
        <f>SUBTOTAL(3,$C$11:C229)</f>
        <v>195</v>
      </c>
      <c r="B229" s="143" t="s">
        <v>627</v>
      </c>
      <c r="C229" s="144" t="s">
        <v>628</v>
      </c>
      <c r="D229" s="156" t="s">
        <v>101</v>
      </c>
      <c r="E229" s="157" t="str">
        <f t="shared" si="759"/>
        <v>B3</v>
      </c>
      <c r="F229" s="158">
        <v>42110</v>
      </c>
      <c r="G229" s="159">
        <v>4750000</v>
      </c>
      <c r="H229" s="159"/>
      <c r="I229" s="160">
        <f t="shared" si="760"/>
        <v>5250000</v>
      </c>
      <c r="J229" s="160">
        <f t="shared" si="712"/>
        <v>1000000</v>
      </c>
      <c r="K229" s="161">
        <f t="shared" si="713"/>
        <v>6250000</v>
      </c>
      <c r="L229" s="161">
        <f t="shared" si="761"/>
        <v>11000000</v>
      </c>
      <c r="M229" s="162">
        <f t="shared" si="762"/>
        <v>1</v>
      </c>
      <c r="N229" s="163">
        <f t="shared" si="716"/>
        <v>3640000</v>
      </c>
      <c r="O229" s="163">
        <v>0</v>
      </c>
      <c r="P229" s="406">
        <v>13</v>
      </c>
      <c r="Q229" s="406">
        <v>0</v>
      </c>
      <c r="R229" s="406">
        <v>0</v>
      </c>
      <c r="S229" s="406">
        <v>0</v>
      </c>
      <c r="T229" s="406"/>
      <c r="U229" s="406"/>
      <c r="V229" s="406"/>
      <c r="W229" s="406"/>
      <c r="X229" s="389"/>
      <c r="Y229" s="406"/>
      <c r="Z229" s="406"/>
      <c r="AA229" s="406"/>
      <c r="AB229" s="406"/>
      <c r="AC229" s="406"/>
      <c r="AD229" s="406">
        <v>0</v>
      </c>
      <c r="AE229" s="164">
        <f t="shared" si="763"/>
        <v>0</v>
      </c>
      <c r="AF229" s="166">
        <f t="shared" si="764"/>
        <v>5500000</v>
      </c>
      <c r="AG229" s="166">
        <f t="shared" si="765"/>
        <v>0</v>
      </c>
      <c r="AH229" s="166">
        <f t="shared" si="766"/>
        <v>0</v>
      </c>
      <c r="AI229" s="166">
        <f t="shared" si="767"/>
        <v>0</v>
      </c>
      <c r="AJ229" s="166">
        <f t="shared" si="768"/>
        <v>0</v>
      </c>
      <c r="AK229" s="166">
        <f t="shared" si="769"/>
        <v>0</v>
      </c>
      <c r="AL229" s="166">
        <f t="shared" si="770"/>
        <v>0</v>
      </c>
      <c r="AM229" s="166">
        <f t="shared" si="771"/>
        <v>0</v>
      </c>
      <c r="AN229" s="166">
        <f t="shared" si="772"/>
        <v>0</v>
      </c>
      <c r="AO229" s="167">
        <f t="shared" si="773"/>
        <v>0</v>
      </c>
      <c r="AP229" s="166">
        <v>0</v>
      </c>
      <c r="AQ229" s="166">
        <f t="shared" si="774"/>
        <v>5500000</v>
      </c>
      <c r="AR229" s="166">
        <v>0</v>
      </c>
      <c r="AS229" s="167"/>
      <c r="AT229" s="166"/>
      <c r="AU229" s="166"/>
      <c r="AV229" s="166">
        <f t="shared" si="775"/>
        <v>5500000</v>
      </c>
      <c r="AW229" s="166">
        <f t="shared" si="776"/>
        <v>380000</v>
      </c>
      <c r="AX229" s="166">
        <f t="shared" si="777"/>
        <v>71250</v>
      </c>
      <c r="AY229" s="166">
        <f t="shared" si="778"/>
        <v>47500</v>
      </c>
      <c r="AZ229" s="166">
        <f t="shared" si="779"/>
        <v>498750</v>
      </c>
      <c r="BA229" s="166">
        <f t="shared" si="780"/>
        <v>23750</v>
      </c>
      <c r="BB229" s="166">
        <f t="shared" si="781"/>
        <v>110000</v>
      </c>
      <c r="BC229" s="166"/>
      <c r="BD229" s="166">
        <v>0</v>
      </c>
      <c r="BE229" s="166">
        <f t="shared" si="782"/>
        <v>632500</v>
      </c>
      <c r="BF229" s="166">
        <f t="shared" si="783"/>
        <v>4867500</v>
      </c>
      <c r="BG229" s="166">
        <f t="shared" si="784"/>
        <v>0</v>
      </c>
      <c r="BH229" s="166">
        <v>1</v>
      </c>
      <c r="BI229" s="369" t="s">
        <v>40</v>
      </c>
      <c r="BJ229" s="166">
        <f t="shared" si="785"/>
        <v>0</v>
      </c>
      <c r="BK229" s="166">
        <f t="shared" si="786"/>
        <v>1</v>
      </c>
      <c r="BL229" s="166">
        <v>0</v>
      </c>
      <c r="BM229" s="166">
        <f t="shared" si="787"/>
        <v>0</v>
      </c>
      <c r="BN229" s="166" t="str">
        <f t="shared" si="788"/>
        <v>Trừ tiền</v>
      </c>
      <c r="BO229" s="410"/>
      <c r="BP229" s="166"/>
      <c r="BQ229" s="144"/>
      <c r="BR229" s="144"/>
      <c r="BS229" s="161">
        <f t="shared" si="789"/>
        <v>5500000</v>
      </c>
      <c r="BT229" s="159">
        <v>2</v>
      </c>
      <c r="BU229" s="166">
        <f t="shared" si="790"/>
        <v>8800000</v>
      </c>
      <c r="BV229" s="166">
        <v>11000000</v>
      </c>
      <c r="BW229" s="166">
        <f t="shared" si="791"/>
        <v>19800000</v>
      </c>
      <c r="BX229" s="166">
        <f t="shared" si="792"/>
        <v>-14798750</v>
      </c>
      <c r="BY229" s="166"/>
      <c r="BZ229" s="166"/>
      <c r="CA229" s="171"/>
      <c r="CB229" s="166"/>
      <c r="CC229" s="166"/>
      <c r="CD229" s="166"/>
      <c r="CE229" s="413">
        <v>10000000</v>
      </c>
      <c r="CF229" s="413">
        <f t="shared" ref="CF229:CF230" si="802">CE229*10%</f>
        <v>1000000</v>
      </c>
      <c r="CG229" s="413">
        <v>0</v>
      </c>
      <c r="CH229" s="413">
        <v>0</v>
      </c>
      <c r="CI229" s="413"/>
      <c r="CJ229" s="369">
        <f t="shared" si="793"/>
        <v>1000000</v>
      </c>
      <c r="CK229" s="369">
        <f t="shared" si="794"/>
        <v>11000000</v>
      </c>
      <c r="CL229" s="414"/>
      <c r="CM229" s="413">
        <f t="shared" si="795"/>
        <v>10000000</v>
      </c>
      <c r="CN229" s="413">
        <f t="shared" si="795"/>
        <v>1000000</v>
      </c>
      <c r="CO229" s="369">
        <f t="shared" si="795"/>
        <v>0</v>
      </c>
      <c r="CP229" s="369">
        <f t="shared" si="796"/>
        <v>0</v>
      </c>
      <c r="CQ229" s="369">
        <f t="shared" si="796"/>
        <v>0</v>
      </c>
      <c r="CR229" s="369">
        <f t="shared" si="797"/>
        <v>1000000</v>
      </c>
      <c r="CS229" s="369">
        <f t="shared" si="798"/>
        <v>11000000</v>
      </c>
      <c r="CT229" s="173" t="s">
        <v>1758</v>
      </c>
      <c r="CU229" s="173" t="s">
        <v>2230</v>
      </c>
      <c r="CV229" s="450" t="s">
        <v>1335</v>
      </c>
      <c r="CW229" s="173" t="s">
        <v>2249</v>
      </c>
    </row>
    <row r="230" spans="1:101" ht="34.35" customHeight="1">
      <c r="A230" s="155">
        <f>SUBTOTAL(3,$C$11:C230)</f>
        <v>196</v>
      </c>
      <c r="B230" s="143" t="s">
        <v>629</v>
      </c>
      <c r="C230" s="144" t="s">
        <v>630</v>
      </c>
      <c r="D230" s="156" t="s">
        <v>101</v>
      </c>
      <c r="E230" s="157" t="str">
        <f t="shared" si="759"/>
        <v>B3</v>
      </c>
      <c r="F230" s="158">
        <v>42110</v>
      </c>
      <c r="G230" s="159">
        <v>4750000</v>
      </c>
      <c r="H230" s="159"/>
      <c r="I230" s="160">
        <f t="shared" si="760"/>
        <v>5250000</v>
      </c>
      <c r="J230" s="160">
        <f t="shared" si="712"/>
        <v>1000000</v>
      </c>
      <c r="K230" s="161">
        <f t="shared" si="713"/>
        <v>6250000</v>
      </c>
      <c r="L230" s="161">
        <f t="shared" si="761"/>
        <v>11000000</v>
      </c>
      <c r="M230" s="162">
        <f t="shared" si="762"/>
        <v>1</v>
      </c>
      <c r="N230" s="163">
        <f t="shared" si="716"/>
        <v>3640000</v>
      </c>
      <c r="O230" s="163">
        <v>0</v>
      </c>
      <c r="P230" s="406">
        <v>13</v>
      </c>
      <c r="Q230" s="406">
        <v>0</v>
      </c>
      <c r="R230" s="406">
        <v>0</v>
      </c>
      <c r="S230" s="406">
        <v>0</v>
      </c>
      <c r="T230" s="406"/>
      <c r="U230" s="406"/>
      <c r="V230" s="406"/>
      <c r="W230" s="406"/>
      <c r="X230" s="389"/>
      <c r="Y230" s="406"/>
      <c r="Z230" s="406"/>
      <c r="AA230" s="406"/>
      <c r="AB230" s="406"/>
      <c r="AC230" s="406"/>
      <c r="AD230" s="406">
        <v>0</v>
      </c>
      <c r="AE230" s="164">
        <f t="shared" si="763"/>
        <v>0</v>
      </c>
      <c r="AF230" s="166">
        <f t="shared" si="764"/>
        <v>5500000</v>
      </c>
      <c r="AG230" s="166">
        <f t="shared" si="765"/>
        <v>0</v>
      </c>
      <c r="AH230" s="166">
        <f t="shared" si="766"/>
        <v>0</v>
      </c>
      <c r="AI230" s="166">
        <f t="shared" si="767"/>
        <v>0</v>
      </c>
      <c r="AJ230" s="166">
        <f t="shared" si="768"/>
        <v>0</v>
      </c>
      <c r="AK230" s="166">
        <f t="shared" si="769"/>
        <v>0</v>
      </c>
      <c r="AL230" s="166">
        <f t="shared" si="770"/>
        <v>0</v>
      </c>
      <c r="AM230" s="166">
        <f t="shared" si="771"/>
        <v>0</v>
      </c>
      <c r="AN230" s="166">
        <f t="shared" si="772"/>
        <v>0</v>
      </c>
      <c r="AO230" s="167">
        <f t="shared" si="773"/>
        <v>0</v>
      </c>
      <c r="AP230" s="166">
        <v>0</v>
      </c>
      <c r="AQ230" s="166">
        <f t="shared" si="774"/>
        <v>5500000</v>
      </c>
      <c r="AR230" s="166">
        <v>0</v>
      </c>
      <c r="AS230" s="167"/>
      <c r="AT230" s="166"/>
      <c r="AU230" s="166"/>
      <c r="AV230" s="166">
        <f t="shared" si="775"/>
        <v>5500000</v>
      </c>
      <c r="AW230" s="166">
        <f t="shared" si="776"/>
        <v>380000</v>
      </c>
      <c r="AX230" s="166">
        <f t="shared" si="777"/>
        <v>71250</v>
      </c>
      <c r="AY230" s="166">
        <f t="shared" si="778"/>
        <v>47500</v>
      </c>
      <c r="AZ230" s="166">
        <f t="shared" si="779"/>
        <v>498750</v>
      </c>
      <c r="BA230" s="166">
        <f t="shared" si="780"/>
        <v>23750</v>
      </c>
      <c r="BB230" s="166">
        <f t="shared" si="781"/>
        <v>110000</v>
      </c>
      <c r="BC230" s="166"/>
      <c r="BD230" s="166">
        <v>0</v>
      </c>
      <c r="BE230" s="166">
        <f t="shared" si="782"/>
        <v>632500</v>
      </c>
      <c r="BF230" s="166">
        <f t="shared" si="783"/>
        <v>4867500</v>
      </c>
      <c r="BG230" s="166">
        <f t="shared" si="784"/>
        <v>0</v>
      </c>
      <c r="BH230" s="166">
        <v>1</v>
      </c>
      <c r="BI230" s="369" t="s">
        <v>40</v>
      </c>
      <c r="BJ230" s="166">
        <f t="shared" si="785"/>
        <v>0</v>
      </c>
      <c r="BK230" s="166">
        <f t="shared" si="786"/>
        <v>1</v>
      </c>
      <c r="BL230" s="166">
        <v>0</v>
      </c>
      <c r="BM230" s="166">
        <f t="shared" si="787"/>
        <v>0</v>
      </c>
      <c r="BN230" s="166" t="str">
        <f t="shared" si="788"/>
        <v>Trừ tiền</v>
      </c>
      <c r="BO230" s="410"/>
      <c r="BP230" s="166"/>
      <c r="BQ230" s="144"/>
      <c r="BR230" s="144"/>
      <c r="BS230" s="161">
        <f t="shared" si="789"/>
        <v>5500000</v>
      </c>
      <c r="BT230" s="159">
        <v>2</v>
      </c>
      <c r="BU230" s="166">
        <f t="shared" si="790"/>
        <v>8800000</v>
      </c>
      <c r="BV230" s="166">
        <v>11000000</v>
      </c>
      <c r="BW230" s="166">
        <f t="shared" si="791"/>
        <v>19800000</v>
      </c>
      <c r="BX230" s="166">
        <f t="shared" si="792"/>
        <v>-14798750</v>
      </c>
      <c r="BY230" s="166"/>
      <c r="BZ230" s="166"/>
      <c r="CA230" s="171"/>
      <c r="CB230" s="166"/>
      <c r="CC230" s="166"/>
      <c r="CD230" s="166"/>
      <c r="CE230" s="413">
        <v>10000000</v>
      </c>
      <c r="CF230" s="413">
        <f t="shared" si="802"/>
        <v>1000000</v>
      </c>
      <c r="CG230" s="413">
        <v>0</v>
      </c>
      <c r="CH230" s="413">
        <v>0</v>
      </c>
      <c r="CI230" s="413"/>
      <c r="CJ230" s="369">
        <f t="shared" si="793"/>
        <v>1000000</v>
      </c>
      <c r="CK230" s="369">
        <f t="shared" si="794"/>
        <v>11000000</v>
      </c>
      <c r="CL230" s="414"/>
      <c r="CM230" s="413">
        <f t="shared" si="795"/>
        <v>10000000</v>
      </c>
      <c r="CN230" s="413">
        <f t="shared" si="795"/>
        <v>1000000</v>
      </c>
      <c r="CO230" s="369">
        <f t="shared" si="795"/>
        <v>0</v>
      </c>
      <c r="CP230" s="369">
        <f t="shared" si="796"/>
        <v>0</v>
      </c>
      <c r="CQ230" s="369">
        <f t="shared" si="796"/>
        <v>0</v>
      </c>
      <c r="CR230" s="369">
        <f t="shared" si="797"/>
        <v>1000000</v>
      </c>
      <c r="CS230" s="369">
        <f t="shared" si="798"/>
        <v>11000000</v>
      </c>
      <c r="CT230" s="173" t="s">
        <v>1758</v>
      </c>
      <c r="CU230" s="173" t="s">
        <v>2230</v>
      </c>
      <c r="CV230" s="450" t="s">
        <v>1336</v>
      </c>
      <c r="CW230" s="173" t="s">
        <v>2249</v>
      </c>
    </row>
    <row r="231" spans="1:101" ht="34.35" customHeight="1">
      <c r="A231" s="155">
        <f>SUBTOTAL(3,$C$11:C231)</f>
        <v>197</v>
      </c>
      <c r="B231" s="143" t="s">
        <v>631</v>
      </c>
      <c r="C231" s="144" t="s">
        <v>632</v>
      </c>
      <c r="D231" s="156" t="s">
        <v>101</v>
      </c>
      <c r="E231" s="157" t="str">
        <f t="shared" si="759"/>
        <v>B3</v>
      </c>
      <c r="F231" s="158">
        <v>42373</v>
      </c>
      <c r="G231" s="159">
        <v>4750000</v>
      </c>
      <c r="H231" s="159"/>
      <c r="I231" s="160">
        <f t="shared" si="760"/>
        <v>5250000</v>
      </c>
      <c r="J231" s="160">
        <f t="shared" si="712"/>
        <v>500000</v>
      </c>
      <c r="K231" s="161">
        <f t="shared" si="713"/>
        <v>5750000</v>
      </c>
      <c r="L231" s="161">
        <f t="shared" si="761"/>
        <v>10500000</v>
      </c>
      <c r="M231" s="162">
        <f t="shared" si="762"/>
        <v>1</v>
      </c>
      <c r="N231" s="163">
        <f t="shared" si="716"/>
        <v>3640000</v>
      </c>
      <c r="O231" s="163">
        <v>0</v>
      </c>
      <c r="P231" s="406">
        <v>13</v>
      </c>
      <c r="Q231" s="406">
        <v>0</v>
      </c>
      <c r="R231" s="406">
        <v>0</v>
      </c>
      <c r="S231" s="406">
        <v>0</v>
      </c>
      <c r="T231" s="406"/>
      <c r="U231" s="406"/>
      <c r="V231" s="406"/>
      <c r="W231" s="406"/>
      <c r="X231" s="389"/>
      <c r="Y231" s="406"/>
      <c r="Z231" s="406"/>
      <c r="AA231" s="406"/>
      <c r="AB231" s="406"/>
      <c r="AC231" s="406"/>
      <c r="AD231" s="406">
        <v>0</v>
      </c>
      <c r="AE231" s="164">
        <f t="shared" si="763"/>
        <v>0</v>
      </c>
      <c r="AF231" s="166">
        <f t="shared" si="764"/>
        <v>5250000</v>
      </c>
      <c r="AG231" s="166">
        <f t="shared" si="765"/>
        <v>0</v>
      </c>
      <c r="AH231" s="166">
        <f t="shared" si="766"/>
        <v>0</v>
      </c>
      <c r="AI231" s="166">
        <f t="shared" si="767"/>
        <v>0</v>
      </c>
      <c r="AJ231" s="166">
        <f t="shared" si="768"/>
        <v>0</v>
      </c>
      <c r="AK231" s="166">
        <f t="shared" si="769"/>
        <v>0</v>
      </c>
      <c r="AL231" s="166">
        <f t="shared" si="770"/>
        <v>0</v>
      </c>
      <c r="AM231" s="166">
        <f t="shared" si="771"/>
        <v>0</v>
      </c>
      <c r="AN231" s="166">
        <f t="shared" si="772"/>
        <v>0</v>
      </c>
      <c r="AO231" s="167">
        <f t="shared" si="773"/>
        <v>0</v>
      </c>
      <c r="AP231" s="166">
        <v>0</v>
      </c>
      <c r="AQ231" s="166">
        <f t="shared" si="774"/>
        <v>5250000</v>
      </c>
      <c r="AR231" s="166">
        <v>0</v>
      </c>
      <c r="AS231" s="167"/>
      <c r="AT231" s="166"/>
      <c r="AU231" s="166"/>
      <c r="AV231" s="166">
        <f t="shared" si="775"/>
        <v>5250000</v>
      </c>
      <c r="AW231" s="166">
        <f t="shared" si="776"/>
        <v>380000</v>
      </c>
      <c r="AX231" s="166">
        <f t="shared" si="777"/>
        <v>71250</v>
      </c>
      <c r="AY231" s="166">
        <f t="shared" si="778"/>
        <v>47500</v>
      </c>
      <c r="AZ231" s="166">
        <f t="shared" si="779"/>
        <v>498750</v>
      </c>
      <c r="BA231" s="166">
        <f t="shared" si="780"/>
        <v>23750</v>
      </c>
      <c r="BB231" s="166">
        <f t="shared" si="781"/>
        <v>110000</v>
      </c>
      <c r="BC231" s="166"/>
      <c r="BD231" s="166">
        <v>0</v>
      </c>
      <c r="BE231" s="166">
        <f t="shared" si="782"/>
        <v>632500</v>
      </c>
      <c r="BF231" s="166">
        <f t="shared" si="783"/>
        <v>4617500</v>
      </c>
      <c r="BG231" s="166">
        <f t="shared" si="784"/>
        <v>0</v>
      </c>
      <c r="BH231" s="166">
        <v>1</v>
      </c>
      <c r="BI231" s="369" t="s">
        <v>40</v>
      </c>
      <c r="BJ231" s="166">
        <f t="shared" si="785"/>
        <v>0</v>
      </c>
      <c r="BK231" s="166">
        <f t="shared" si="786"/>
        <v>1</v>
      </c>
      <c r="BL231" s="166">
        <v>0</v>
      </c>
      <c r="BM231" s="166">
        <f t="shared" si="787"/>
        <v>0</v>
      </c>
      <c r="BN231" s="166" t="str">
        <f t="shared" si="788"/>
        <v>Trừ tiền</v>
      </c>
      <c r="BO231" s="410"/>
      <c r="BP231" s="166"/>
      <c r="BQ231" s="144"/>
      <c r="BR231" s="144"/>
      <c r="BS231" s="161">
        <f t="shared" si="789"/>
        <v>5250000</v>
      </c>
      <c r="BT231" s="159">
        <v>2</v>
      </c>
      <c r="BU231" s="166">
        <f t="shared" si="790"/>
        <v>8800000</v>
      </c>
      <c r="BV231" s="166">
        <v>11000000</v>
      </c>
      <c r="BW231" s="166">
        <f t="shared" si="791"/>
        <v>19800000</v>
      </c>
      <c r="BX231" s="166">
        <f t="shared" si="792"/>
        <v>-15048750</v>
      </c>
      <c r="BY231" s="166"/>
      <c r="BZ231" s="166"/>
      <c r="CA231" s="171"/>
      <c r="CB231" s="166"/>
      <c r="CC231" s="166"/>
      <c r="CD231" s="166"/>
      <c r="CE231" s="413">
        <v>10000000</v>
      </c>
      <c r="CF231" s="413">
        <f>CE231*5%</f>
        <v>500000</v>
      </c>
      <c r="CG231" s="413">
        <v>0</v>
      </c>
      <c r="CH231" s="413">
        <v>0</v>
      </c>
      <c r="CI231" s="413"/>
      <c r="CJ231" s="369">
        <f t="shared" si="793"/>
        <v>500000</v>
      </c>
      <c r="CK231" s="369">
        <f t="shared" si="794"/>
        <v>10500000</v>
      </c>
      <c r="CL231" s="414"/>
      <c r="CM231" s="413">
        <f t="shared" si="795"/>
        <v>10000000</v>
      </c>
      <c r="CN231" s="413">
        <f t="shared" si="795"/>
        <v>500000</v>
      </c>
      <c r="CO231" s="369">
        <f t="shared" si="795"/>
        <v>0</v>
      </c>
      <c r="CP231" s="369">
        <f t="shared" si="796"/>
        <v>0</v>
      </c>
      <c r="CQ231" s="369">
        <f t="shared" si="796"/>
        <v>0</v>
      </c>
      <c r="CR231" s="369">
        <f t="shared" si="797"/>
        <v>500000</v>
      </c>
      <c r="CS231" s="369">
        <f t="shared" si="798"/>
        <v>10500000</v>
      </c>
      <c r="CT231" s="173" t="s">
        <v>1758</v>
      </c>
      <c r="CU231" s="173" t="s">
        <v>2230</v>
      </c>
      <c r="CV231" s="450" t="s">
        <v>1337</v>
      </c>
      <c r="CW231" s="173" t="s">
        <v>2249</v>
      </c>
    </row>
    <row r="232" spans="1:101" ht="34.35" customHeight="1">
      <c r="A232" s="155">
        <f>SUBTOTAL(3,$C$11:C232)</f>
        <v>198</v>
      </c>
      <c r="B232" s="143" t="s">
        <v>781</v>
      </c>
      <c r="C232" s="144" t="s">
        <v>782</v>
      </c>
      <c r="D232" s="156" t="s">
        <v>101</v>
      </c>
      <c r="E232" s="157" t="str">
        <f t="shared" si="759"/>
        <v>B3</v>
      </c>
      <c r="F232" s="158">
        <v>42486</v>
      </c>
      <c r="G232" s="159">
        <v>4520000</v>
      </c>
      <c r="H232" s="159"/>
      <c r="I232" s="160">
        <f t="shared" si="760"/>
        <v>5480000</v>
      </c>
      <c r="J232" s="160">
        <f t="shared" si="712"/>
        <v>500000</v>
      </c>
      <c r="K232" s="161">
        <f t="shared" si="713"/>
        <v>5980000</v>
      </c>
      <c r="L232" s="161">
        <f t="shared" si="761"/>
        <v>10500000</v>
      </c>
      <c r="M232" s="162">
        <f t="shared" si="762"/>
        <v>1</v>
      </c>
      <c r="N232" s="163">
        <f t="shared" si="716"/>
        <v>3640000</v>
      </c>
      <c r="O232" s="163">
        <v>0</v>
      </c>
      <c r="P232" s="406">
        <v>13</v>
      </c>
      <c r="Q232" s="406">
        <v>0</v>
      </c>
      <c r="R232" s="406">
        <v>0</v>
      </c>
      <c r="S232" s="406">
        <v>0</v>
      </c>
      <c r="T232" s="406"/>
      <c r="U232" s="406"/>
      <c r="V232" s="406"/>
      <c r="W232" s="406"/>
      <c r="X232" s="389"/>
      <c r="Y232" s="406"/>
      <c r="Z232" s="406"/>
      <c r="AA232" s="406"/>
      <c r="AB232" s="406"/>
      <c r="AC232" s="406"/>
      <c r="AD232" s="406">
        <v>0</v>
      </c>
      <c r="AE232" s="164">
        <f t="shared" si="763"/>
        <v>0</v>
      </c>
      <c r="AF232" s="166">
        <f t="shared" si="764"/>
        <v>5250000</v>
      </c>
      <c r="AG232" s="166">
        <f t="shared" si="765"/>
        <v>0</v>
      </c>
      <c r="AH232" s="166">
        <f t="shared" si="766"/>
        <v>0</v>
      </c>
      <c r="AI232" s="166">
        <f t="shared" si="767"/>
        <v>0</v>
      </c>
      <c r="AJ232" s="166">
        <f t="shared" si="768"/>
        <v>0</v>
      </c>
      <c r="AK232" s="166">
        <f t="shared" si="769"/>
        <v>0</v>
      </c>
      <c r="AL232" s="166">
        <f t="shared" si="770"/>
        <v>0</v>
      </c>
      <c r="AM232" s="166">
        <f t="shared" si="771"/>
        <v>0</v>
      </c>
      <c r="AN232" s="166">
        <f t="shared" si="772"/>
        <v>0</v>
      </c>
      <c r="AO232" s="167">
        <f t="shared" si="773"/>
        <v>0</v>
      </c>
      <c r="AP232" s="166">
        <v>0</v>
      </c>
      <c r="AQ232" s="166">
        <f t="shared" si="774"/>
        <v>5250000</v>
      </c>
      <c r="AR232" s="166">
        <v>0</v>
      </c>
      <c r="AS232" s="167"/>
      <c r="AT232" s="166"/>
      <c r="AU232" s="166"/>
      <c r="AV232" s="166">
        <f t="shared" si="775"/>
        <v>5250000</v>
      </c>
      <c r="AW232" s="166">
        <f t="shared" si="776"/>
        <v>361600</v>
      </c>
      <c r="AX232" s="166">
        <f t="shared" si="777"/>
        <v>67800</v>
      </c>
      <c r="AY232" s="166">
        <f t="shared" si="778"/>
        <v>45200</v>
      </c>
      <c r="AZ232" s="166">
        <f t="shared" si="779"/>
        <v>474600</v>
      </c>
      <c r="BA232" s="166">
        <f t="shared" si="780"/>
        <v>22600</v>
      </c>
      <c r="BB232" s="166">
        <f t="shared" si="781"/>
        <v>110000</v>
      </c>
      <c r="BC232" s="166"/>
      <c r="BD232" s="166">
        <v>0</v>
      </c>
      <c r="BE232" s="166">
        <f t="shared" si="782"/>
        <v>607200</v>
      </c>
      <c r="BF232" s="166">
        <f t="shared" si="783"/>
        <v>4642800</v>
      </c>
      <c r="BG232" s="166">
        <f t="shared" si="784"/>
        <v>0</v>
      </c>
      <c r="BH232" s="166">
        <v>1</v>
      </c>
      <c r="BI232" s="369" t="s">
        <v>40</v>
      </c>
      <c r="BJ232" s="166">
        <f t="shared" si="785"/>
        <v>0</v>
      </c>
      <c r="BK232" s="166">
        <f t="shared" si="786"/>
        <v>1</v>
      </c>
      <c r="BL232" s="166">
        <v>0</v>
      </c>
      <c r="BM232" s="166">
        <f t="shared" si="787"/>
        <v>0</v>
      </c>
      <c r="BN232" s="166" t="str">
        <f t="shared" si="788"/>
        <v>Trừ tiền</v>
      </c>
      <c r="BO232" s="410"/>
      <c r="BP232" s="166"/>
      <c r="BQ232" s="144"/>
      <c r="BR232" s="144"/>
      <c r="BS232" s="161">
        <f t="shared" si="789"/>
        <v>5250000</v>
      </c>
      <c r="BT232" s="159">
        <v>2</v>
      </c>
      <c r="BU232" s="166">
        <f t="shared" si="790"/>
        <v>8800000</v>
      </c>
      <c r="BV232" s="166">
        <v>11000000</v>
      </c>
      <c r="BW232" s="166">
        <f t="shared" si="791"/>
        <v>19800000</v>
      </c>
      <c r="BX232" s="166">
        <f t="shared" si="792"/>
        <v>-15024600</v>
      </c>
      <c r="BY232" s="166"/>
      <c r="BZ232" s="166"/>
      <c r="CA232" s="171"/>
      <c r="CB232" s="166"/>
      <c r="CC232" s="166"/>
      <c r="CD232" s="166"/>
      <c r="CE232" s="413">
        <v>10000000</v>
      </c>
      <c r="CF232" s="413">
        <f>CE232*5%</f>
        <v>500000</v>
      </c>
      <c r="CG232" s="413">
        <v>0</v>
      </c>
      <c r="CH232" s="413">
        <v>0</v>
      </c>
      <c r="CI232" s="413"/>
      <c r="CJ232" s="369">
        <f>SUM(CF232:CI232)</f>
        <v>500000</v>
      </c>
      <c r="CK232" s="369">
        <f>CE232+CJ232</f>
        <v>10500000</v>
      </c>
      <c r="CL232" s="414"/>
      <c r="CM232" s="413">
        <f t="shared" si="795"/>
        <v>10000000</v>
      </c>
      <c r="CN232" s="413">
        <f t="shared" si="795"/>
        <v>500000</v>
      </c>
      <c r="CO232" s="369">
        <f t="shared" si="795"/>
        <v>0</v>
      </c>
      <c r="CP232" s="369">
        <f t="shared" si="795"/>
        <v>0</v>
      </c>
      <c r="CQ232" s="369">
        <f t="shared" si="795"/>
        <v>0</v>
      </c>
      <c r="CR232" s="369">
        <f>SUM(CN232:CQ232)</f>
        <v>500000</v>
      </c>
      <c r="CS232" s="369">
        <f>CM232+CR232</f>
        <v>10500000</v>
      </c>
      <c r="CT232" s="173" t="s">
        <v>1758</v>
      </c>
      <c r="CU232" s="173" t="s">
        <v>2230</v>
      </c>
      <c r="CV232" s="450" t="s">
        <v>1339</v>
      </c>
      <c r="CW232" s="173" t="s">
        <v>2249</v>
      </c>
    </row>
    <row r="233" spans="1:101" ht="34.35" customHeight="1">
      <c r="A233" s="155">
        <f>SUBTOTAL(3,$C$11:C233)</f>
        <v>199</v>
      </c>
      <c r="B233" s="143" t="s">
        <v>635</v>
      </c>
      <c r="C233" s="144" t="s">
        <v>636</v>
      </c>
      <c r="D233" s="156" t="s">
        <v>101</v>
      </c>
      <c r="E233" s="157" t="str">
        <f t="shared" si="759"/>
        <v>B3</v>
      </c>
      <c r="F233" s="158">
        <v>42110</v>
      </c>
      <c r="G233" s="159">
        <v>4750000</v>
      </c>
      <c r="H233" s="159"/>
      <c r="I233" s="160">
        <f t="shared" si="760"/>
        <v>5250000</v>
      </c>
      <c r="J233" s="160">
        <f t="shared" si="712"/>
        <v>1000000</v>
      </c>
      <c r="K233" s="161">
        <f t="shared" si="713"/>
        <v>6250000</v>
      </c>
      <c r="L233" s="161">
        <f t="shared" si="761"/>
        <v>11000000</v>
      </c>
      <c r="M233" s="162">
        <f t="shared" si="762"/>
        <v>1</v>
      </c>
      <c r="N233" s="163">
        <f t="shared" si="716"/>
        <v>3640000</v>
      </c>
      <c r="O233" s="163">
        <v>0</v>
      </c>
      <c r="P233" s="406">
        <v>13</v>
      </c>
      <c r="Q233" s="406">
        <v>0</v>
      </c>
      <c r="R233" s="406">
        <v>0</v>
      </c>
      <c r="S233" s="406">
        <v>0</v>
      </c>
      <c r="T233" s="406"/>
      <c r="U233" s="406"/>
      <c r="V233" s="406"/>
      <c r="W233" s="406"/>
      <c r="X233" s="389"/>
      <c r="Y233" s="406"/>
      <c r="Z233" s="406"/>
      <c r="AA233" s="406"/>
      <c r="AB233" s="406"/>
      <c r="AC233" s="406"/>
      <c r="AD233" s="406">
        <v>0</v>
      </c>
      <c r="AE233" s="164">
        <f t="shared" si="763"/>
        <v>0</v>
      </c>
      <c r="AF233" s="166">
        <f t="shared" si="764"/>
        <v>5500000</v>
      </c>
      <c r="AG233" s="166">
        <f t="shared" si="765"/>
        <v>0</v>
      </c>
      <c r="AH233" s="166">
        <f t="shared" si="766"/>
        <v>0</v>
      </c>
      <c r="AI233" s="166">
        <f t="shared" si="767"/>
        <v>0</v>
      </c>
      <c r="AJ233" s="166">
        <f t="shared" si="768"/>
        <v>0</v>
      </c>
      <c r="AK233" s="166">
        <f t="shared" si="769"/>
        <v>0</v>
      </c>
      <c r="AL233" s="166">
        <f t="shared" si="770"/>
        <v>0</v>
      </c>
      <c r="AM233" s="166">
        <f t="shared" si="771"/>
        <v>0</v>
      </c>
      <c r="AN233" s="166">
        <f t="shared" si="772"/>
        <v>0</v>
      </c>
      <c r="AO233" s="167">
        <f t="shared" si="773"/>
        <v>0</v>
      </c>
      <c r="AP233" s="166">
        <v>0</v>
      </c>
      <c r="AQ233" s="166">
        <f t="shared" si="774"/>
        <v>5500000</v>
      </c>
      <c r="AR233" s="166">
        <v>0</v>
      </c>
      <c r="AS233" s="167"/>
      <c r="AT233" s="166"/>
      <c r="AU233" s="166"/>
      <c r="AV233" s="166">
        <f t="shared" si="775"/>
        <v>5500000</v>
      </c>
      <c r="AW233" s="166">
        <f t="shared" si="776"/>
        <v>380000</v>
      </c>
      <c r="AX233" s="166">
        <f t="shared" si="777"/>
        <v>71250</v>
      </c>
      <c r="AY233" s="166">
        <f t="shared" si="778"/>
        <v>47500</v>
      </c>
      <c r="AZ233" s="166">
        <f t="shared" si="779"/>
        <v>498750</v>
      </c>
      <c r="BA233" s="166">
        <f t="shared" si="780"/>
        <v>23750</v>
      </c>
      <c r="BB233" s="166">
        <f t="shared" si="781"/>
        <v>110000</v>
      </c>
      <c r="BC233" s="166"/>
      <c r="BD233" s="166">
        <v>0</v>
      </c>
      <c r="BE233" s="166">
        <f t="shared" si="782"/>
        <v>632500</v>
      </c>
      <c r="BF233" s="166">
        <f t="shared" si="783"/>
        <v>4867500</v>
      </c>
      <c r="BG233" s="166">
        <f t="shared" si="784"/>
        <v>0</v>
      </c>
      <c r="BH233" s="166">
        <v>1</v>
      </c>
      <c r="BI233" s="369" t="s">
        <v>40</v>
      </c>
      <c r="BJ233" s="166">
        <f t="shared" si="785"/>
        <v>0</v>
      </c>
      <c r="BK233" s="166">
        <f t="shared" si="786"/>
        <v>1</v>
      </c>
      <c r="BL233" s="166">
        <v>0</v>
      </c>
      <c r="BM233" s="166">
        <f t="shared" si="787"/>
        <v>0</v>
      </c>
      <c r="BN233" s="166" t="str">
        <f t="shared" si="788"/>
        <v>Trừ tiền</v>
      </c>
      <c r="BO233" s="410"/>
      <c r="BP233" s="166"/>
      <c r="BQ233" s="144"/>
      <c r="BR233" s="144"/>
      <c r="BS233" s="161">
        <f t="shared" si="789"/>
        <v>5500000</v>
      </c>
      <c r="BT233" s="159">
        <v>3</v>
      </c>
      <c r="BU233" s="166">
        <f t="shared" si="790"/>
        <v>13200000</v>
      </c>
      <c r="BV233" s="166">
        <v>11000000</v>
      </c>
      <c r="BW233" s="166">
        <f t="shared" si="791"/>
        <v>24200000</v>
      </c>
      <c r="BX233" s="166">
        <f t="shared" si="792"/>
        <v>-19198750</v>
      </c>
      <c r="BY233" s="166"/>
      <c r="BZ233" s="166"/>
      <c r="CA233" s="171"/>
      <c r="CB233" s="166"/>
      <c r="CC233" s="166"/>
      <c r="CD233" s="166"/>
      <c r="CE233" s="413">
        <v>10000000</v>
      </c>
      <c r="CF233" s="413">
        <f>CE233*10%</f>
        <v>1000000</v>
      </c>
      <c r="CG233" s="413">
        <v>0</v>
      </c>
      <c r="CH233" s="413">
        <v>0</v>
      </c>
      <c r="CI233" s="413"/>
      <c r="CJ233" s="369">
        <f t="shared" si="793"/>
        <v>1000000</v>
      </c>
      <c r="CK233" s="369">
        <f t="shared" si="794"/>
        <v>11000000</v>
      </c>
      <c r="CL233" s="414"/>
      <c r="CM233" s="413">
        <f t="shared" si="795"/>
        <v>10000000</v>
      </c>
      <c r="CN233" s="413">
        <f t="shared" si="795"/>
        <v>1000000</v>
      </c>
      <c r="CO233" s="369">
        <f t="shared" si="795"/>
        <v>0</v>
      </c>
      <c r="CP233" s="369">
        <f t="shared" si="796"/>
        <v>0</v>
      </c>
      <c r="CQ233" s="369">
        <f t="shared" si="796"/>
        <v>0</v>
      </c>
      <c r="CR233" s="369">
        <f t="shared" si="797"/>
        <v>1000000</v>
      </c>
      <c r="CS233" s="369">
        <f t="shared" si="798"/>
        <v>11000000</v>
      </c>
      <c r="CT233" s="173" t="s">
        <v>1758</v>
      </c>
      <c r="CU233" s="173" t="s">
        <v>2230</v>
      </c>
      <c r="CV233" s="450" t="s">
        <v>1340</v>
      </c>
      <c r="CW233" s="173" t="s">
        <v>2249</v>
      </c>
    </row>
    <row r="234" spans="1:101" ht="34.35" customHeight="1">
      <c r="A234" s="155">
        <f>SUBTOTAL(3,$C$11:C234)</f>
        <v>200</v>
      </c>
      <c r="B234" s="143" t="s">
        <v>694</v>
      </c>
      <c r="C234" s="253" t="s">
        <v>695</v>
      </c>
      <c r="D234" s="156" t="s">
        <v>101</v>
      </c>
      <c r="E234" s="157" t="str">
        <f t="shared" si="759"/>
        <v>B3</v>
      </c>
      <c r="F234" s="158">
        <v>42110</v>
      </c>
      <c r="G234" s="159">
        <v>4300000</v>
      </c>
      <c r="H234" s="159"/>
      <c r="I234" s="160">
        <f t="shared" si="760"/>
        <v>5700000</v>
      </c>
      <c r="J234" s="160">
        <f t="shared" si="712"/>
        <v>1000000</v>
      </c>
      <c r="K234" s="161">
        <f t="shared" si="713"/>
        <v>6700000</v>
      </c>
      <c r="L234" s="161">
        <f t="shared" si="761"/>
        <v>11000000</v>
      </c>
      <c r="M234" s="162">
        <f t="shared" si="762"/>
        <v>1</v>
      </c>
      <c r="N234" s="163">
        <f t="shared" si="716"/>
        <v>3640000</v>
      </c>
      <c r="O234" s="163">
        <v>0</v>
      </c>
      <c r="P234" s="406">
        <v>13</v>
      </c>
      <c r="Q234" s="406">
        <v>0</v>
      </c>
      <c r="R234" s="406">
        <v>0</v>
      </c>
      <c r="S234" s="406">
        <v>0</v>
      </c>
      <c r="T234" s="406"/>
      <c r="U234" s="406"/>
      <c r="V234" s="406"/>
      <c r="W234" s="406"/>
      <c r="X234" s="389"/>
      <c r="Y234" s="406"/>
      <c r="Z234" s="406"/>
      <c r="AA234" s="406"/>
      <c r="AB234" s="406"/>
      <c r="AC234" s="406"/>
      <c r="AD234" s="406">
        <v>0</v>
      </c>
      <c r="AE234" s="164">
        <f t="shared" si="763"/>
        <v>0</v>
      </c>
      <c r="AF234" s="166">
        <f t="shared" si="764"/>
        <v>5500000</v>
      </c>
      <c r="AG234" s="166">
        <f t="shared" si="765"/>
        <v>0</v>
      </c>
      <c r="AH234" s="166">
        <f t="shared" si="766"/>
        <v>0</v>
      </c>
      <c r="AI234" s="166">
        <f t="shared" si="767"/>
        <v>0</v>
      </c>
      <c r="AJ234" s="166">
        <f t="shared" si="768"/>
        <v>0</v>
      </c>
      <c r="AK234" s="166">
        <f t="shared" si="769"/>
        <v>0</v>
      </c>
      <c r="AL234" s="166">
        <f t="shared" si="770"/>
        <v>0</v>
      </c>
      <c r="AM234" s="166">
        <f t="shared" si="771"/>
        <v>0</v>
      </c>
      <c r="AN234" s="166">
        <f t="shared" si="772"/>
        <v>0</v>
      </c>
      <c r="AO234" s="167">
        <f t="shared" si="773"/>
        <v>0</v>
      </c>
      <c r="AP234" s="166">
        <v>0</v>
      </c>
      <c r="AQ234" s="166">
        <f t="shared" si="774"/>
        <v>5500000</v>
      </c>
      <c r="AR234" s="166">
        <v>0</v>
      </c>
      <c r="AS234" s="167"/>
      <c r="AT234" s="166"/>
      <c r="AU234" s="166"/>
      <c r="AV234" s="166">
        <f t="shared" si="775"/>
        <v>5500000</v>
      </c>
      <c r="AW234" s="166">
        <f t="shared" si="776"/>
        <v>344000</v>
      </c>
      <c r="AX234" s="166">
        <f t="shared" si="777"/>
        <v>64500</v>
      </c>
      <c r="AY234" s="166">
        <f t="shared" si="778"/>
        <v>43000</v>
      </c>
      <c r="AZ234" s="166">
        <f t="shared" si="779"/>
        <v>451500</v>
      </c>
      <c r="BA234" s="166">
        <f t="shared" si="780"/>
        <v>21500</v>
      </c>
      <c r="BB234" s="166">
        <f t="shared" si="781"/>
        <v>110000</v>
      </c>
      <c r="BC234" s="166"/>
      <c r="BD234" s="166">
        <v>0</v>
      </c>
      <c r="BE234" s="166">
        <f t="shared" si="782"/>
        <v>583000</v>
      </c>
      <c r="BF234" s="166">
        <f t="shared" si="783"/>
        <v>4917000</v>
      </c>
      <c r="BG234" s="166">
        <f t="shared" si="784"/>
        <v>0</v>
      </c>
      <c r="BH234" s="166">
        <v>1</v>
      </c>
      <c r="BI234" s="369" t="s">
        <v>40</v>
      </c>
      <c r="BJ234" s="166">
        <f t="shared" si="785"/>
        <v>0</v>
      </c>
      <c r="BK234" s="166">
        <f t="shared" si="786"/>
        <v>1</v>
      </c>
      <c r="BL234" s="166">
        <v>0</v>
      </c>
      <c r="BM234" s="166">
        <f t="shared" si="787"/>
        <v>0</v>
      </c>
      <c r="BN234" s="166" t="str">
        <f t="shared" si="788"/>
        <v>Trừ tiền</v>
      </c>
      <c r="BO234" s="410"/>
      <c r="BP234" s="166"/>
      <c r="BQ234" s="144"/>
      <c r="BR234" s="144"/>
      <c r="BS234" s="161">
        <f t="shared" si="789"/>
        <v>5500000</v>
      </c>
      <c r="BT234" s="159">
        <v>3</v>
      </c>
      <c r="BU234" s="166">
        <f t="shared" si="790"/>
        <v>13200000</v>
      </c>
      <c r="BV234" s="166">
        <v>11000000</v>
      </c>
      <c r="BW234" s="166">
        <f t="shared" si="791"/>
        <v>24200000</v>
      </c>
      <c r="BX234" s="166">
        <f t="shared" si="792"/>
        <v>-19151500</v>
      </c>
      <c r="BY234" s="166"/>
      <c r="BZ234" s="166"/>
      <c r="CA234" s="171"/>
      <c r="CB234" s="166"/>
      <c r="CC234" s="166"/>
      <c r="CD234" s="166"/>
      <c r="CE234" s="413">
        <v>10000000</v>
      </c>
      <c r="CF234" s="413">
        <f>CE234*10%</f>
        <v>1000000</v>
      </c>
      <c r="CG234" s="413">
        <v>0</v>
      </c>
      <c r="CH234" s="413">
        <v>0</v>
      </c>
      <c r="CI234" s="413"/>
      <c r="CJ234" s="369">
        <f t="shared" si="793"/>
        <v>1000000</v>
      </c>
      <c r="CK234" s="369">
        <f t="shared" si="794"/>
        <v>11000000</v>
      </c>
      <c r="CL234" s="414"/>
      <c r="CM234" s="413">
        <f t="shared" si="795"/>
        <v>10000000</v>
      </c>
      <c r="CN234" s="413">
        <f t="shared" si="795"/>
        <v>1000000</v>
      </c>
      <c r="CO234" s="369">
        <f t="shared" si="795"/>
        <v>0</v>
      </c>
      <c r="CP234" s="369">
        <f t="shared" si="795"/>
        <v>0</v>
      </c>
      <c r="CQ234" s="369">
        <f t="shared" si="795"/>
        <v>0</v>
      </c>
      <c r="CR234" s="369">
        <f t="shared" si="797"/>
        <v>1000000</v>
      </c>
      <c r="CS234" s="369">
        <f t="shared" si="798"/>
        <v>11000000</v>
      </c>
      <c r="CT234" s="173" t="s">
        <v>1758</v>
      </c>
      <c r="CU234" s="173" t="s">
        <v>2230</v>
      </c>
      <c r="CV234" s="450" t="s">
        <v>1341</v>
      </c>
      <c r="CW234" s="173" t="s">
        <v>2249</v>
      </c>
    </row>
    <row r="235" spans="1:101" ht="34.35" customHeight="1">
      <c r="A235" s="155">
        <f>SUBTOTAL(3,$C$11:C235)</f>
        <v>201</v>
      </c>
      <c r="B235" s="143" t="s">
        <v>651</v>
      </c>
      <c r="C235" s="144" t="s">
        <v>652</v>
      </c>
      <c r="D235" s="156" t="s">
        <v>101</v>
      </c>
      <c r="E235" s="157" t="str">
        <f t="shared" si="759"/>
        <v>B3</v>
      </c>
      <c r="F235" s="158">
        <v>42110</v>
      </c>
      <c r="G235" s="159">
        <v>4300000</v>
      </c>
      <c r="H235" s="159"/>
      <c r="I235" s="160">
        <f t="shared" si="760"/>
        <v>5700000</v>
      </c>
      <c r="J235" s="160">
        <f t="shared" si="712"/>
        <v>1000000</v>
      </c>
      <c r="K235" s="161">
        <f t="shared" si="713"/>
        <v>6700000</v>
      </c>
      <c r="L235" s="161">
        <f t="shared" si="761"/>
        <v>11000000</v>
      </c>
      <c r="M235" s="162">
        <f t="shared" si="762"/>
        <v>1</v>
      </c>
      <c r="N235" s="163">
        <f t="shared" si="716"/>
        <v>3640000</v>
      </c>
      <c r="O235" s="163">
        <v>0</v>
      </c>
      <c r="P235" s="406">
        <v>13</v>
      </c>
      <c r="Q235" s="406">
        <v>0</v>
      </c>
      <c r="R235" s="406">
        <v>0</v>
      </c>
      <c r="S235" s="406">
        <v>0</v>
      </c>
      <c r="T235" s="406"/>
      <c r="U235" s="406"/>
      <c r="V235" s="406"/>
      <c r="W235" s="406"/>
      <c r="X235" s="389"/>
      <c r="Y235" s="406"/>
      <c r="Z235" s="406"/>
      <c r="AA235" s="406"/>
      <c r="AB235" s="406"/>
      <c r="AC235" s="406"/>
      <c r="AD235" s="406">
        <v>0</v>
      </c>
      <c r="AE235" s="164">
        <f t="shared" si="763"/>
        <v>0</v>
      </c>
      <c r="AF235" s="166">
        <f t="shared" si="764"/>
        <v>5500000</v>
      </c>
      <c r="AG235" s="166">
        <f t="shared" si="765"/>
        <v>0</v>
      </c>
      <c r="AH235" s="166">
        <f t="shared" si="766"/>
        <v>0</v>
      </c>
      <c r="AI235" s="166">
        <f t="shared" si="767"/>
        <v>0</v>
      </c>
      <c r="AJ235" s="166">
        <f t="shared" si="768"/>
        <v>0</v>
      </c>
      <c r="AK235" s="166">
        <f t="shared" si="769"/>
        <v>0</v>
      </c>
      <c r="AL235" s="166">
        <f t="shared" si="770"/>
        <v>0</v>
      </c>
      <c r="AM235" s="166">
        <f t="shared" si="771"/>
        <v>0</v>
      </c>
      <c r="AN235" s="166">
        <f t="shared" si="772"/>
        <v>0</v>
      </c>
      <c r="AO235" s="167">
        <f t="shared" si="773"/>
        <v>0</v>
      </c>
      <c r="AP235" s="166">
        <v>0</v>
      </c>
      <c r="AQ235" s="166">
        <f t="shared" si="774"/>
        <v>5500000</v>
      </c>
      <c r="AR235" s="166">
        <v>0</v>
      </c>
      <c r="AS235" s="167"/>
      <c r="AT235" s="166"/>
      <c r="AU235" s="166"/>
      <c r="AV235" s="166">
        <f t="shared" si="775"/>
        <v>5500000</v>
      </c>
      <c r="AW235" s="166">
        <f t="shared" si="776"/>
        <v>344000</v>
      </c>
      <c r="AX235" s="166">
        <f t="shared" si="777"/>
        <v>64500</v>
      </c>
      <c r="AY235" s="166">
        <f t="shared" si="778"/>
        <v>43000</v>
      </c>
      <c r="AZ235" s="166">
        <f t="shared" si="779"/>
        <v>451500</v>
      </c>
      <c r="BA235" s="166">
        <f t="shared" si="780"/>
        <v>21500</v>
      </c>
      <c r="BB235" s="166">
        <f t="shared" si="781"/>
        <v>110000</v>
      </c>
      <c r="BC235" s="166"/>
      <c r="BD235" s="166">
        <v>0</v>
      </c>
      <c r="BE235" s="166">
        <f t="shared" si="782"/>
        <v>583000</v>
      </c>
      <c r="BF235" s="166">
        <f t="shared" si="783"/>
        <v>4917000</v>
      </c>
      <c r="BG235" s="166">
        <f t="shared" si="784"/>
        <v>0</v>
      </c>
      <c r="BH235" s="166">
        <v>1</v>
      </c>
      <c r="BI235" s="369" t="s">
        <v>40</v>
      </c>
      <c r="BJ235" s="166">
        <f t="shared" si="785"/>
        <v>0</v>
      </c>
      <c r="BK235" s="166">
        <f t="shared" si="786"/>
        <v>1</v>
      </c>
      <c r="BL235" s="166">
        <v>0</v>
      </c>
      <c r="BM235" s="166">
        <f t="shared" si="787"/>
        <v>0</v>
      </c>
      <c r="BN235" s="166" t="str">
        <f t="shared" si="788"/>
        <v>Trừ tiền</v>
      </c>
      <c r="BO235" s="410"/>
      <c r="BP235" s="166"/>
      <c r="BQ235" s="144"/>
      <c r="BR235" s="144"/>
      <c r="BS235" s="161">
        <f t="shared" si="789"/>
        <v>5500000</v>
      </c>
      <c r="BT235" s="159">
        <v>5</v>
      </c>
      <c r="BU235" s="166">
        <f t="shared" si="790"/>
        <v>22000000</v>
      </c>
      <c r="BV235" s="166">
        <v>11000000</v>
      </c>
      <c r="BW235" s="166">
        <f t="shared" si="791"/>
        <v>33000000</v>
      </c>
      <c r="BX235" s="166">
        <f t="shared" si="792"/>
        <v>-27951500</v>
      </c>
      <c r="BY235" s="166"/>
      <c r="BZ235" s="166"/>
      <c r="CA235" s="171"/>
      <c r="CB235" s="166"/>
      <c r="CC235" s="166"/>
      <c r="CD235" s="166"/>
      <c r="CE235" s="413">
        <v>10000000</v>
      </c>
      <c r="CF235" s="413">
        <f>CE235*10%</f>
        <v>1000000</v>
      </c>
      <c r="CG235" s="413">
        <v>0</v>
      </c>
      <c r="CH235" s="413">
        <v>0</v>
      </c>
      <c r="CI235" s="413"/>
      <c r="CJ235" s="369">
        <f t="shared" si="793"/>
        <v>1000000</v>
      </c>
      <c r="CK235" s="369">
        <f t="shared" si="794"/>
        <v>11000000</v>
      </c>
      <c r="CL235" s="414"/>
      <c r="CM235" s="413">
        <f>CE235</f>
        <v>10000000</v>
      </c>
      <c r="CN235" s="413">
        <f>CF235</f>
        <v>1000000</v>
      </c>
      <c r="CO235" s="369">
        <f>CG235</f>
        <v>0</v>
      </c>
      <c r="CP235" s="369">
        <f>CH235</f>
        <v>0</v>
      </c>
      <c r="CQ235" s="369">
        <f>CI235</f>
        <v>0</v>
      </c>
      <c r="CR235" s="369">
        <f t="shared" si="797"/>
        <v>1000000</v>
      </c>
      <c r="CS235" s="369">
        <f t="shared" si="798"/>
        <v>11000000</v>
      </c>
      <c r="CT235" s="173" t="s">
        <v>1758</v>
      </c>
      <c r="CU235" s="173" t="s">
        <v>2230</v>
      </c>
      <c r="CV235" s="450" t="s">
        <v>1689</v>
      </c>
      <c r="CW235" s="173" t="s">
        <v>2249</v>
      </c>
    </row>
    <row r="236" spans="1:101" ht="34.35" customHeight="1">
      <c r="A236" s="155">
        <f>SUBTOTAL(3,$C$11:C236)</f>
        <v>202</v>
      </c>
      <c r="B236" s="143" t="s">
        <v>1688</v>
      </c>
      <c r="C236" s="144" t="s">
        <v>1687</v>
      </c>
      <c r="D236" s="156" t="s">
        <v>101</v>
      </c>
      <c r="E236" s="157" t="str">
        <f t="shared" si="759"/>
        <v>B3</v>
      </c>
      <c r="F236" s="158">
        <v>45785</v>
      </c>
      <c r="G236" s="159">
        <v>4750000</v>
      </c>
      <c r="H236" s="159"/>
      <c r="I236" s="160">
        <f t="shared" si="760"/>
        <v>4750000</v>
      </c>
      <c r="J236" s="160">
        <f t="shared" si="712"/>
        <v>0</v>
      </c>
      <c r="K236" s="161">
        <f t="shared" si="713"/>
        <v>4750000</v>
      </c>
      <c r="L236" s="161">
        <f t="shared" si="761"/>
        <v>9500000</v>
      </c>
      <c r="M236" s="162">
        <f t="shared" si="762"/>
        <v>1</v>
      </c>
      <c r="N236" s="163">
        <f t="shared" si="716"/>
        <v>3640000</v>
      </c>
      <c r="O236" s="163">
        <v>0</v>
      </c>
      <c r="P236" s="406">
        <v>13</v>
      </c>
      <c r="Q236" s="406">
        <v>0</v>
      </c>
      <c r="R236" s="406">
        <v>0</v>
      </c>
      <c r="S236" s="406">
        <v>0</v>
      </c>
      <c r="T236" s="406"/>
      <c r="U236" s="406"/>
      <c r="V236" s="406"/>
      <c r="W236" s="406"/>
      <c r="X236" s="389"/>
      <c r="Y236" s="406"/>
      <c r="Z236" s="406"/>
      <c r="AA236" s="406"/>
      <c r="AB236" s="406"/>
      <c r="AC236" s="406"/>
      <c r="AD236" s="406">
        <v>0</v>
      </c>
      <c r="AE236" s="164">
        <f t="shared" si="763"/>
        <v>0</v>
      </c>
      <c r="AF236" s="166">
        <f t="shared" si="764"/>
        <v>4750000</v>
      </c>
      <c r="AG236" s="166">
        <f t="shared" si="765"/>
        <v>0</v>
      </c>
      <c r="AH236" s="166">
        <f t="shared" si="766"/>
        <v>0</v>
      </c>
      <c r="AI236" s="166">
        <f t="shared" si="767"/>
        <v>0</v>
      </c>
      <c r="AJ236" s="166">
        <f t="shared" si="768"/>
        <v>0</v>
      </c>
      <c r="AK236" s="166">
        <f t="shared" si="769"/>
        <v>0</v>
      </c>
      <c r="AL236" s="166">
        <f t="shared" si="770"/>
        <v>0</v>
      </c>
      <c r="AM236" s="166">
        <f t="shared" si="771"/>
        <v>0</v>
      </c>
      <c r="AN236" s="166">
        <f t="shared" si="772"/>
        <v>0</v>
      </c>
      <c r="AO236" s="167">
        <f t="shared" si="773"/>
        <v>0</v>
      </c>
      <c r="AP236" s="166">
        <v>0</v>
      </c>
      <c r="AQ236" s="166">
        <f t="shared" si="774"/>
        <v>4750000</v>
      </c>
      <c r="AR236" s="166"/>
      <c r="AS236" s="167"/>
      <c r="AT236" s="166"/>
      <c r="AU236" s="166"/>
      <c r="AV236" s="166">
        <f t="shared" si="775"/>
        <v>4750000</v>
      </c>
      <c r="AW236" s="166">
        <f t="shared" si="776"/>
        <v>380000</v>
      </c>
      <c r="AX236" s="166">
        <f t="shared" si="777"/>
        <v>71250</v>
      </c>
      <c r="AY236" s="166">
        <f t="shared" si="778"/>
        <v>47500</v>
      </c>
      <c r="AZ236" s="166">
        <f t="shared" si="779"/>
        <v>498750</v>
      </c>
      <c r="BA236" s="166">
        <f t="shared" si="780"/>
        <v>23750</v>
      </c>
      <c r="BB236" s="166">
        <f t="shared" si="781"/>
        <v>110000</v>
      </c>
      <c r="BC236" s="166"/>
      <c r="BD236" s="166">
        <v>0</v>
      </c>
      <c r="BE236" s="166">
        <f t="shared" si="782"/>
        <v>632500</v>
      </c>
      <c r="BF236" s="166">
        <f t="shared" si="783"/>
        <v>4117500</v>
      </c>
      <c r="BG236" s="166">
        <f t="shared" si="784"/>
        <v>0</v>
      </c>
      <c r="BH236" s="166">
        <v>1</v>
      </c>
      <c r="BI236" s="369" t="s">
        <v>40</v>
      </c>
      <c r="BJ236" s="166">
        <f t="shared" si="785"/>
        <v>0</v>
      </c>
      <c r="BK236" s="166">
        <f t="shared" si="786"/>
        <v>1</v>
      </c>
      <c r="BL236" s="166">
        <v>0</v>
      </c>
      <c r="BM236" s="166">
        <f t="shared" si="787"/>
        <v>0</v>
      </c>
      <c r="BN236" s="166" t="str">
        <f t="shared" si="788"/>
        <v>Trừ tiền</v>
      </c>
      <c r="BO236" s="410"/>
      <c r="BP236" s="166"/>
      <c r="BQ236" s="144"/>
      <c r="BR236" s="144"/>
      <c r="BS236" s="161">
        <f t="shared" si="789"/>
        <v>4750000</v>
      </c>
      <c r="BT236" s="159">
        <v>1</v>
      </c>
      <c r="BU236" s="166">
        <f t="shared" si="790"/>
        <v>4400000</v>
      </c>
      <c r="BV236" s="166">
        <v>11000000</v>
      </c>
      <c r="BW236" s="166">
        <f t="shared" si="791"/>
        <v>15400000</v>
      </c>
      <c r="BX236" s="166">
        <f t="shared" si="792"/>
        <v>-11148750</v>
      </c>
      <c r="BY236" s="166"/>
      <c r="BZ236" s="166"/>
      <c r="CA236" s="171"/>
      <c r="CB236" s="166"/>
      <c r="CC236" s="166"/>
      <c r="CD236" s="166"/>
      <c r="CE236" s="413">
        <v>9500000</v>
      </c>
      <c r="CF236" s="413"/>
      <c r="CG236" s="413"/>
      <c r="CH236" s="413"/>
      <c r="CI236" s="413"/>
      <c r="CJ236" s="369">
        <f t="shared" si="793"/>
        <v>0</v>
      </c>
      <c r="CK236" s="369">
        <f t="shared" si="794"/>
        <v>9500000</v>
      </c>
      <c r="CL236" s="414"/>
      <c r="CM236" s="413">
        <f t="shared" ref="CM236:CM241" si="803">CE236</f>
        <v>9500000</v>
      </c>
      <c r="CN236" s="413"/>
      <c r="CO236" s="369"/>
      <c r="CP236" s="369"/>
      <c r="CQ236" s="369"/>
      <c r="CR236" s="369">
        <f t="shared" si="797"/>
        <v>0</v>
      </c>
      <c r="CS236" s="369">
        <f t="shared" si="798"/>
        <v>9500000</v>
      </c>
      <c r="CT236" s="173" t="s">
        <v>1758</v>
      </c>
      <c r="CU236" s="173" t="s">
        <v>2230</v>
      </c>
      <c r="CV236" s="450" t="s">
        <v>1686</v>
      </c>
      <c r="CW236" s="173" t="s">
        <v>2249</v>
      </c>
    </row>
    <row r="237" spans="1:101" ht="34.35" customHeight="1">
      <c r="A237" s="155">
        <f>SUBTOTAL(3,$C$11:C237)</f>
        <v>203</v>
      </c>
      <c r="B237" s="246" t="s">
        <v>1685</v>
      </c>
      <c r="C237" s="247" t="s">
        <v>1684</v>
      </c>
      <c r="D237" s="156" t="s">
        <v>101</v>
      </c>
      <c r="E237" s="157" t="str">
        <f t="shared" si="759"/>
        <v>B3</v>
      </c>
      <c r="F237" s="158">
        <v>45751</v>
      </c>
      <c r="G237" s="159">
        <v>4750000</v>
      </c>
      <c r="H237" s="159"/>
      <c r="I237" s="160">
        <f t="shared" si="760"/>
        <v>4750000</v>
      </c>
      <c r="J237" s="160">
        <f t="shared" si="712"/>
        <v>0</v>
      </c>
      <c r="K237" s="161">
        <f t="shared" si="713"/>
        <v>4750000</v>
      </c>
      <c r="L237" s="161">
        <f t="shared" si="761"/>
        <v>9500000</v>
      </c>
      <c r="M237" s="162">
        <f t="shared" si="762"/>
        <v>1</v>
      </c>
      <c r="N237" s="163">
        <f t="shared" si="716"/>
        <v>3640000</v>
      </c>
      <c r="O237" s="163">
        <v>0</v>
      </c>
      <c r="P237" s="406">
        <v>13</v>
      </c>
      <c r="Q237" s="406">
        <v>0</v>
      </c>
      <c r="R237" s="406">
        <v>0</v>
      </c>
      <c r="S237" s="406">
        <v>0</v>
      </c>
      <c r="T237" s="406"/>
      <c r="U237" s="406"/>
      <c r="V237" s="406"/>
      <c r="W237" s="406"/>
      <c r="X237" s="389"/>
      <c r="Y237" s="406"/>
      <c r="Z237" s="406"/>
      <c r="AA237" s="406"/>
      <c r="AB237" s="406"/>
      <c r="AC237" s="406"/>
      <c r="AD237" s="406">
        <v>0</v>
      </c>
      <c r="AE237" s="164">
        <f t="shared" si="763"/>
        <v>0</v>
      </c>
      <c r="AF237" s="166">
        <f t="shared" si="764"/>
        <v>4750000</v>
      </c>
      <c r="AG237" s="166">
        <f t="shared" si="765"/>
        <v>0</v>
      </c>
      <c r="AH237" s="166">
        <f t="shared" si="766"/>
        <v>0</v>
      </c>
      <c r="AI237" s="166">
        <f t="shared" si="767"/>
        <v>0</v>
      </c>
      <c r="AJ237" s="166">
        <f t="shared" si="768"/>
        <v>0</v>
      </c>
      <c r="AK237" s="166">
        <f t="shared" si="769"/>
        <v>0</v>
      </c>
      <c r="AL237" s="166">
        <f t="shared" si="770"/>
        <v>0</v>
      </c>
      <c r="AM237" s="166">
        <f t="shared" si="771"/>
        <v>0</v>
      </c>
      <c r="AN237" s="166">
        <f t="shared" si="772"/>
        <v>0</v>
      </c>
      <c r="AO237" s="167">
        <f t="shared" si="773"/>
        <v>0</v>
      </c>
      <c r="AP237" s="166">
        <v>0</v>
      </c>
      <c r="AQ237" s="166">
        <f t="shared" si="774"/>
        <v>4750000</v>
      </c>
      <c r="AR237" s="166"/>
      <c r="AS237" s="167"/>
      <c r="AT237" s="166"/>
      <c r="AU237" s="166"/>
      <c r="AV237" s="166">
        <f t="shared" si="775"/>
        <v>4750000</v>
      </c>
      <c r="AW237" s="166">
        <f t="shared" si="776"/>
        <v>380000</v>
      </c>
      <c r="AX237" s="166">
        <f t="shared" si="777"/>
        <v>71250</v>
      </c>
      <c r="AY237" s="166">
        <f t="shared" si="778"/>
        <v>47500</v>
      </c>
      <c r="AZ237" s="166">
        <f t="shared" si="779"/>
        <v>498750</v>
      </c>
      <c r="BA237" s="166">
        <f t="shared" si="780"/>
        <v>0</v>
      </c>
      <c r="BB237" s="166">
        <f t="shared" si="781"/>
        <v>110000</v>
      </c>
      <c r="BC237" s="166"/>
      <c r="BD237" s="166">
        <v>0</v>
      </c>
      <c r="BE237" s="166">
        <f t="shared" si="782"/>
        <v>608750</v>
      </c>
      <c r="BF237" s="166">
        <f t="shared" si="783"/>
        <v>4141250</v>
      </c>
      <c r="BG237" s="166">
        <f t="shared" si="784"/>
        <v>0</v>
      </c>
      <c r="BH237" s="166">
        <v>1</v>
      </c>
      <c r="BI237" s="159">
        <v>0</v>
      </c>
      <c r="BJ237" s="166">
        <f t="shared" si="785"/>
        <v>0</v>
      </c>
      <c r="BK237" s="166">
        <f t="shared" si="786"/>
        <v>1</v>
      </c>
      <c r="BL237" s="166">
        <v>0</v>
      </c>
      <c r="BM237" s="166">
        <f t="shared" si="787"/>
        <v>0</v>
      </c>
      <c r="BN237" s="166" t="str">
        <f t="shared" si="788"/>
        <v>Trừ tiền</v>
      </c>
      <c r="BO237" s="410"/>
      <c r="BP237" s="166"/>
      <c r="BQ237" s="144"/>
      <c r="BR237" s="144"/>
      <c r="BS237" s="161">
        <f t="shared" si="789"/>
        <v>4750000</v>
      </c>
      <c r="BT237" s="159">
        <v>0</v>
      </c>
      <c r="BU237" s="166">
        <f t="shared" si="790"/>
        <v>0</v>
      </c>
      <c r="BV237" s="166">
        <v>11000000</v>
      </c>
      <c r="BW237" s="166">
        <f t="shared" si="791"/>
        <v>11000000</v>
      </c>
      <c r="BX237" s="166">
        <f t="shared" si="792"/>
        <v>-6748750</v>
      </c>
      <c r="BY237" s="166"/>
      <c r="BZ237" s="166"/>
      <c r="CA237" s="171"/>
      <c r="CB237" s="166"/>
      <c r="CC237" s="166"/>
      <c r="CD237" s="166"/>
      <c r="CE237" s="413">
        <v>9500000</v>
      </c>
      <c r="CF237" s="413"/>
      <c r="CG237" s="413"/>
      <c r="CH237" s="413"/>
      <c r="CI237" s="413"/>
      <c r="CJ237" s="369">
        <f t="shared" si="793"/>
        <v>0</v>
      </c>
      <c r="CK237" s="369">
        <f t="shared" si="794"/>
        <v>9500000</v>
      </c>
      <c r="CL237" s="414"/>
      <c r="CM237" s="413">
        <f t="shared" si="803"/>
        <v>9500000</v>
      </c>
      <c r="CN237" s="413"/>
      <c r="CO237" s="369"/>
      <c r="CP237" s="369"/>
      <c r="CQ237" s="369"/>
      <c r="CR237" s="369">
        <f t="shared" si="797"/>
        <v>0</v>
      </c>
      <c r="CS237" s="369">
        <f t="shared" si="798"/>
        <v>9500000</v>
      </c>
      <c r="CT237" s="173" t="s">
        <v>1758</v>
      </c>
      <c r="CU237" s="173" t="s">
        <v>2230</v>
      </c>
      <c r="CV237" s="450" t="s">
        <v>1683</v>
      </c>
      <c r="CW237" s="173" t="s">
        <v>2249</v>
      </c>
    </row>
    <row r="238" spans="1:101" ht="34.35" customHeight="1">
      <c r="A238" s="155">
        <f>SUBTOTAL(3,$C$11:C238)</f>
        <v>204</v>
      </c>
      <c r="B238" s="451" t="s">
        <v>641</v>
      </c>
      <c r="C238" s="376" t="s">
        <v>642</v>
      </c>
      <c r="D238" s="156" t="s">
        <v>101</v>
      </c>
      <c r="E238" s="157" t="str">
        <f t="shared" si="759"/>
        <v>B3</v>
      </c>
      <c r="F238" s="158">
        <v>42110</v>
      </c>
      <c r="G238" s="159">
        <v>4520000</v>
      </c>
      <c r="H238" s="159"/>
      <c r="I238" s="160">
        <f t="shared" si="760"/>
        <v>5480000</v>
      </c>
      <c r="J238" s="160">
        <f t="shared" si="712"/>
        <v>1000000</v>
      </c>
      <c r="K238" s="161">
        <f t="shared" si="713"/>
        <v>6480000</v>
      </c>
      <c r="L238" s="161">
        <f t="shared" si="761"/>
        <v>11000000</v>
      </c>
      <c r="M238" s="162">
        <f t="shared" si="762"/>
        <v>1</v>
      </c>
      <c r="N238" s="163">
        <f t="shared" si="716"/>
        <v>3640000</v>
      </c>
      <c r="O238" s="163">
        <v>0</v>
      </c>
      <c r="P238" s="406">
        <v>0</v>
      </c>
      <c r="Q238" s="406">
        <v>0</v>
      </c>
      <c r="R238" s="406">
        <v>0</v>
      </c>
      <c r="S238" s="406">
        <v>0</v>
      </c>
      <c r="T238" s="406"/>
      <c r="U238" s="406"/>
      <c r="V238" s="406"/>
      <c r="W238" s="406"/>
      <c r="X238" s="389"/>
      <c r="Y238" s="406"/>
      <c r="Z238" s="406"/>
      <c r="AA238" s="406"/>
      <c r="AB238" s="406"/>
      <c r="AC238" s="406"/>
      <c r="AD238" s="406">
        <v>0</v>
      </c>
      <c r="AE238" s="164">
        <f t="shared" si="763"/>
        <v>0</v>
      </c>
      <c r="AF238" s="166">
        <f t="shared" si="764"/>
        <v>0</v>
      </c>
      <c r="AG238" s="166">
        <f t="shared" si="765"/>
        <v>0</v>
      </c>
      <c r="AH238" s="166">
        <f t="shared" si="766"/>
        <v>0</v>
      </c>
      <c r="AI238" s="166">
        <f t="shared" si="767"/>
        <v>0</v>
      </c>
      <c r="AJ238" s="166">
        <f t="shared" si="768"/>
        <v>0</v>
      </c>
      <c r="AK238" s="166">
        <f t="shared" si="769"/>
        <v>0</v>
      </c>
      <c r="AL238" s="166">
        <f t="shared" si="770"/>
        <v>0</v>
      </c>
      <c r="AM238" s="166">
        <f t="shared" si="771"/>
        <v>0</v>
      </c>
      <c r="AN238" s="166">
        <f t="shared" si="772"/>
        <v>0</v>
      </c>
      <c r="AO238" s="167">
        <f t="shared" si="773"/>
        <v>0</v>
      </c>
      <c r="AP238" s="166">
        <v>0</v>
      </c>
      <c r="AQ238" s="166">
        <f t="shared" si="774"/>
        <v>0</v>
      </c>
      <c r="AR238" s="166">
        <v>0</v>
      </c>
      <c r="AS238" s="167"/>
      <c r="AT238" s="166"/>
      <c r="AU238" s="166"/>
      <c r="AV238" s="166">
        <f t="shared" si="775"/>
        <v>0</v>
      </c>
      <c r="AW238" s="166">
        <v>0</v>
      </c>
      <c r="AX238" s="166">
        <f>ROUND(IF($BH238=1,$G238*4.5%,0),0)</f>
        <v>203400</v>
      </c>
      <c r="AY238" s="166">
        <v>0</v>
      </c>
      <c r="AZ238" s="166">
        <f t="shared" si="779"/>
        <v>203400</v>
      </c>
      <c r="BA238" s="166">
        <v>0</v>
      </c>
      <c r="BB238" s="166">
        <f t="shared" si="781"/>
        <v>0</v>
      </c>
      <c r="BC238" s="166"/>
      <c r="BD238" s="166">
        <v>0</v>
      </c>
      <c r="BE238" s="166">
        <f t="shared" si="782"/>
        <v>203400</v>
      </c>
      <c r="BF238" s="166">
        <f t="shared" si="783"/>
        <v>0</v>
      </c>
      <c r="BG238" s="166">
        <f t="shared" si="784"/>
        <v>203400</v>
      </c>
      <c r="BH238" s="166">
        <v>1</v>
      </c>
      <c r="BI238" s="369" t="s">
        <v>40</v>
      </c>
      <c r="BJ238" s="166">
        <f t="shared" si="785"/>
        <v>0</v>
      </c>
      <c r="BK238" s="166">
        <f t="shared" si="786"/>
        <v>1</v>
      </c>
      <c r="BL238" s="166">
        <v>0</v>
      </c>
      <c r="BM238" s="166">
        <f t="shared" si="787"/>
        <v>0</v>
      </c>
      <c r="BN238" s="166" t="str">
        <f t="shared" si="788"/>
        <v>Xem lại</v>
      </c>
      <c r="BO238" s="410"/>
      <c r="BP238" s="166"/>
      <c r="BQ238" s="144"/>
      <c r="BR238" s="144"/>
      <c r="BS238" s="161">
        <f t="shared" si="789"/>
        <v>0</v>
      </c>
      <c r="BT238" s="159">
        <v>2</v>
      </c>
      <c r="BU238" s="166">
        <f t="shared" si="790"/>
        <v>8800000</v>
      </c>
      <c r="BV238" s="166">
        <v>11000000</v>
      </c>
      <c r="BW238" s="166">
        <f t="shared" si="791"/>
        <v>19800000</v>
      </c>
      <c r="BX238" s="166">
        <f t="shared" si="792"/>
        <v>-20003400</v>
      </c>
      <c r="BY238" s="166"/>
      <c r="BZ238" s="166"/>
      <c r="CA238" s="171"/>
      <c r="CB238" s="166"/>
      <c r="CC238" s="166"/>
      <c r="CD238" s="166"/>
      <c r="CE238" s="413">
        <v>10000000</v>
      </c>
      <c r="CF238" s="413">
        <f>CE238*10%</f>
        <v>1000000</v>
      </c>
      <c r="CG238" s="413">
        <v>0</v>
      </c>
      <c r="CH238" s="413">
        <v>0</v>
      </c>
      <c r="CI238" s="413"/>
      <c r="CJ238" s="369">
        <f t="shared" si="793"/>
        <v>1000000</v>
      </c>
      <c r="CK238" s="369">
        <f t="shared" si="794"/>
        <v>11000000</v>
      </c>
      <c r="CL238" s="414"/>
      <c r="CM238" s="413">
        <f t="shared" si="803"/>
        <v>10000000</v>
      </c>
      <c r="CN238" s="413">
        <f>CF238</f>
        <v>1000000</v>
      </c>
      <c r="CO238" s="369">
        <f>CG238</f>
        <v>0</v>
      </c>
      <c r="CP238" s="369">
        <f>CH238</f>
        <v>0</v>
      </c>
      <c r="CQ238" s="369">
        <f>CI238</f>
        <v>0</v>
      </c>
      <c r="CR238" s="369">
        <f t="shared" si="797"/>
        <v>1000000</v>
      </c>
      <c r="CS238" s="369">
        <f t="shared" si="798"/>
        <v>11000000</v>
      </c>
      <c r="CT238" s="173" t="s">
        <v>1758</v>
      </c>
      <c r="CU238" s="173" t="s">
        <v>2230</v>
      </c>
      <c r="CV238" s="450" t="s">
        <v>1682</v>
      </c>
      <c r="CW238" s="173" t="s">
        <v>2249</v>
      </c>
    </row>
    <row r="239" spans="1:101" ht="34.35" customHeight="1">
      <c r="A239" s="155">
        <f>SUBTOTAL(3,$C$11:C239)</f>
        <v>205</v>
      </c>
      <c r="B239" s="143" t="s">
        <v>1681</v>
      </c>
      <c r="C239" s="144" t="s">
        <v>1680</v>
      </c>
      <c r="D239" s="156" t="s">
        <v>101</v>
      </c>
      <c r="E239" s="157" t="str">
        <f t="shared" si="759"/>
        <v>B3</v>
      </c>
      <c r="F239" s="158">
        <v>42240</v>
      </c>
      <c r="G239" s="159">
        <v>4990000</v>
      </c>
      <c r="H239" s="366"/>
      <c r="I239" s="160">
        <f t="shared" si="760"/>
        <v>5010000</v>
      </c>
      <c r="J239" s="160">
        <f t="shared" si="712"/>
        <v>500000</v>
      </c>
      <c r="K239" s="161">
        <f t="shared" si="713"/>
        <v>5510000</v>
      </c>
      <c r="L239" s="161">
        <f t="shared" si="761"/>
        <v>10500000</v>
      </c>
      <c r="M239" s="162">
        <f t="shared" si="762"/>
        <v>1</v>
      </c>
      <c r="N239" s="163">
        <f t="shared" si="716"/>
        <v>3640000</v>
      </c>
      <c r="O239" s="163">
        <v>0</v>
      </c>
      <c r="P239" s="406">
        <v>13</v>
      </c>
      <c r="Q239" s="406">
        <v>0</v>
      </c>
      <c r="R239" s="406">
        <v>0</v>
      </c>
      <c r="S239" s="406">
        <v>0</v>
      </c>
      <c r="T239" s="406"/>
      <c r="U239" s="406"/>
      <c r="V239" s="406"/>
      <c r="W239" s="406"/>
      <c r="X239" s="389"/>
      <c r="Y239" s="406"/>
      <c r="Z239" s="406"/>
      <c r="AA239" s="406"/>
      <c r="AB239" s="406"/>
      <c r="AC239" s="406"/>
      <c r="AD239" s="406">
        <v>0</v>
      </c>
      <c r="AE239" s="164">
        <f t="shared" si="763"/>
        <v>0</v>
      </c>
      <c r="AF239" s="166">
        <f t="shared" si="764"/>
        <v>5250000</v>
      </c>
      <c r="AG239" s="166">
        <f t="shared" si="765"/>
        <v>0</v>
      </c>
      <c r="AH239" s="166">
        <f t="shared" si="766"/>
        <v>0</v>
      </c>
      <c r="AI239" s="166">
        <f t="shared" si="767"/>
        <v>0</v>
      </c>
      <c r="AJ239" s="166">
        <f t="shared" si="768"/>
        <v>0</v>
      </c>
      <c r="AK239" s="166">
        <f t="shared" si="769"/>
        <v>0</v>
      </c>
      <c r="AL239" s="166">
        <f t="shared" si="770"/>
        <v>0</v>
      </c>
      <c r="AM239" s="166">
        <f t="shared" si="771"/>
        <v>0</v>
      </c>
      <c r="AN239" s="166">
        <f t="shared" si="772"/>
        <v>0</v>
      </c>
      <c r="AO239" s="167">
        <f t="shared" si="773"/>
        <v>0</v>
      </c>
      <c r="AP239" s="166">
        <v>0</v>
      </c>
      <c r="AQ239" s="166">
        <f t="shared" si="774"/>
        <v>5250000</v>
      </c>
      <c r="AR239" s="166"/>
      <c r="AS239" s="167"/>
      <c r="AT239" s="166"/>
      <c r="AU239" s="166"/>
      <c r="AV239" s="166">
        <f t="shared" si="775"/>
        <v>5250000</v>
      </c>
      <c r="AW239" s="166">
        <f t="shared" si="776"/>
        <v>399200</v>
      </c>
      <c r="AX239" s="166">
        <f t="shared" si="777"/>
        <v>74850</v>
      </c>
      <c r="AY239" s="166">
        <f t="shared" si="778"/>
        <v>49900</v>
      </c>
      <c r="AZ239" s="166">
        <f t="shared" si="779"/>
        <v>523950</v>
      </c>
      <c r="BA239" s="166">
        <f t="shared" si="780"/>
        <v>24950</v>
      </c>
      <c r="BB239" s="166">
        <f t="shared" si="781"/>
        <v>110000</v>
      </c>
      <c r="BC239" s="166"/>
      <c r="BD239" s="166">
        <v>0</v>
      </c>
      <c r="BE239" s="166">
        <f t="shared" si="782"/>
        <v>658900</v>
      </c>
      <c r="BF239" s="166">
        <f t="shared" si="783"/>
        <v>4591100</v>
      </c>
      <c r="BG239" s="166">
        <f t="shared" si="784"/>
        <v>0</v>
      </c>
      <c r="BH239" s="166">
        <v>1</v>
      </c>
      <c r="BI239" s="369" t="s">
        <v>40</v>
      </c>
      <c r="BJ239" s="166">
        <f t="shared" si="785"/>
        <v>0</v>
      </c>
      <c r="BK239" s="166">
        <f t="shared" si="786"/>
        <v>1</v>
      </c>
      <c r="BL239" s="166">
        <v>0</v>
      </c>
      <c r="BM239" s="166">
        <f t="shared" si="787"/>
        <v>0</v>
      </c>
      <c r="BN239" s="166" t="str">
        <f t="shared" si="788"/>
        <v>Trừ tiền</v>
      </c>
      <c r="BO239" s="410"/>
      <c r="BP239" s="166"/>
      <c r="BQ239" s="144"/>
      <c r="BR239" s="144"/>
      <c r="BS239" s="161">
        <f t="shared" si="789"/>
        <v>5250000</v>
      </c>
      <c r="BT239" s="159">
        <v>3</v>
      </c>
      <c r="BU239" s="166">
        <f t="shared" si="790"/>
        <v>13200000</v>
      </c>
      <c r="BV239" s="166">
        <v>11000000</v>
      </c>
      <c r="BW239" s="166">
        <f t="shared" si="791"/>
        <v>24200000</v>
      </c>
      <c r="BX239" s="166">
        <f t="shared" si="792"/>
        <v>-19473950</v>
      </c>
      <c r="BY239" s="166"/>
      <c r="BZ239" s="166"/>
      <c r="CA239" s="171"/>
      <c r="CB239" s="166"/>
      <c r="CC239" s="166"/>
      <c r="CD239" s="166"/>
      <c r="CE239" s="413">
        <v>10000000</v>
      </c>
      <c r="CF239" s="413">
        <f>CE239*5%</f>
        <v>500000</v>
      </c>
      <c r="CG239" s="413"/>
      <c r="CH239" s="413"/>
      <c r="CI239" s="413"/>
      <c r="CJ239" s="369">
        <f t="shared" si="793"/>
        <v>500000</v>
      </c>
      <c r="CK239" s="369">
        <f t="shared" si="794"/>
        <v>10500000</v>
      </c>
      <c r="CL239" s="414"/>
      <c r="CM239" s="413">
        <f t="shared" si="803"/>
        <v>10000000</v>
      </c>
      <c r="CN239" s="413">
        <f>CF239</f>
        <v>500000</v>
      </c>
      <c r="CO239" s="369"/>
      <c r="CP239" s="369"/>
      <c r="CQ239" s="369"/>
      <c r="CR239" s="369">
        <f t="shared" si="797"/>
        <v>500000</v>
      </c>
      <c r="CS239" s="369">
        <f t="shared" si="798"/>
        <v>10500000</v>
      </c>
      <c r="CT239" s="173" t="s">
        <v>1758</v>
      </c>
      <c r="CU239" s="173" t="s">
        <v>2230</v>
      </c>
      <c r="CV239" s="450" t="s">
        <v>1679</v>
      </c>
      <c r="CW239" s="173" t="s">
        <v>2249</v>
      </c>
    </row>
    <row r="240" spans="1:101" ht="34.35" customHeight="1">
      <c r="A240" s="155">
        <f>SUBTOTAL(3,$C$11:C240)</f>
        <v>206</v>
      </c>
      <c r="B240" s="246" t="s">
        <v>1584</v>
      </c>
      <c r="C240" s="247" t="s">
        <v>1585</v>
      </c>
      <c r="D240" s="156" t="s">
        <v>101</v>
      </c>
      <c r="E240" s="157" t="str">
        <f t="shared" si="759"/>
        <v>B3</v>
      </c>
      <c r="F240" s="158">
        <v>45000</v>
      </c>
      <c r="G240" s="159">
        <v>4750000</v>
      </c>
      <c r="H240" s="159"/>
      <c r="I240" s="160">
        <f t="shared" si="760"/>
        <v>4750000</v>
      </c>
      <c r="J240" s="160">
        <f t="shared" si="712"/>
        <v>0</v>
      </c>
      <c r="K240" s="161">
        <f t="shared" si="713"/>
        <v>4750000</v>
      </c>
      <c r="L240" s="161">
        <f t="shared" si="761"/>
        <v>9500000</v>
      </c>
      <c r="M240" s="162">
        <f t="shared" si="762"/>
        <v>1</v>
      </c>
      <c r="N240" s="163">
        <f t="shared" si="716"/>
        <v>3640000</v>
      </c>
      <c r="O240" s="163">
        <v>0</v>
      </c>
      <c r="P240" s="406">
        <v>13</v>
      </c>
      <c r="Q240" s="406">
        <v>0</v>
      </c>
      <c r="R240" s="406">
        <v>0</v>
      </c>
      <c r="S240" s="406">
        <v>0</v>
      </c>
      <c r="T240" s="406"/>
      <c r="U240" s="406"/>
      <c r="V240" s="406"/>
      <c r="W240" s="406"/>
      <c r="X240" s="389"/>
      <c r="Y240" s="406"/>
      <c r="Z240" s="406"/>
      <c r="AA240" s="406"/>
      <c r="AB240" s="406"/>
      <c r="AC240" s="406"/>
      <c r="AD240" s="406">
        <v>0</v>
      </c>
      <c r="AE240" s="164">
        <f t="shared" si="763"/>
        <v>0</v>
      </c>
      <c r="AF240" s="166">
        <f t="shared" si="764"/>
        <v>4750000</v>
      </c>
      <c r="AG240" s="166">
        <f t="shared" si="765"/>
        <v>0</v>
      </c>
      <c r="AH240" s="166">
        <f t="shared" si="766"/>
        <v>0</v>
      </c>
      <c r="AI240" s="166">
        <f t="shared" si="767"/>
        <v>0</v>
      </c>
      <c r="AJ240" s="166">
        <f t="shared" si="768"/>
        <v>0</v>
      </c>
      <c r="AK240" s="166">
        <f t="shared" si="769"/>
        <v>0</v>
      </c>
      <c r="AL240" s="166">
        <f t="shared" si="770"/>
        <v>0</v>
      </c>
      <c r="AM240" s="166">
        <f t="shared" si="771"/>
        <v>0</v>
      </c>
      <c r="AN240" s="166">
        <f t="shared" si="772"/>
        <v>0</v>
      </c>
      <c r="AO240" s="167">
        <f t="shared" si="773"/>
        <v>0</v>
      </c>
      <c r="AP240" s="166">
        <v>0</v>
      </c>
      <c r="AQ240" s="166">
        <f t="shared" si="774"/>
        <v>4750000</v>
      </c>
      <c r="AR240" s="166"/>
      <c r="AS240" s="167"/>
      <c r="AT240" s="166"/>
      <c r="AU240" s="166"/>
      <c r="AV240" s="166">
        <f t="shared" si="775"/>
        <v>4750000</v>
      </c>
      <c r="AW240" s="166">
        <f t="shared" si="776"/>
        <v>380000</v>
      </c>
      <c r="AX240" s="166">
        <f t="shared" si="777"/>
        <v>71250</v>
      </c>
      <c r="AY240" s="166">
        <f t="shared" si="778"/>
        <v>47500</v>
      </c>
      <c r="AZ240" s="166">
        <f t="shared" si="779"/>
        <v>498750</v>
      </c>
      <c r="BA240" s="166">
        <f t="shared" si="780"/>
        <v>23750</v>
      </c>
      <c r="BB240" s="166">
        <f t="shared" si="781"/>
        <v>110000</v>
      </c>
      <c r="BC240" s="166"/>
      <c r="BD240" s="166">
        <v>0</v>
      </c>
      <c r="BE240" s="166">
        <f t="shared" si="782"/>
        <v>632500</v>
      </c>
      <c r="BF240" s="166">
        <f t="shared" si="783"/>
        <v>4117500</v>
      </c>
      <c r="BG240" s="166">
        <f t="shared" si="784"/>
        <v>0</v>
      </c>
      <c r="BH240" s="166">
        <v>1</v>
      </c>
      <c r="BI240" s="369" t="s">
        <v>40</v>
      </c>
      <c r="BJ240" s="166">
        <f t="shared" si="785"/>
        <v>0</v>
      </c>
      <c r="BK240" s="166">
        <f t="shared" si="786"/>
        <v>1</v>
      </c>
      <c r="BL240" s="166">
        <v>0</v>
      </c>
      <c r="BM240" s="166">
        <f t="shared" si="787"/>
        <v>0</v>
      </c>
      <c r="BN240" s="166" t="str">
        <f t="shared" si="788"/>
        <v>Trừ tiền</v>
      </c>
      <c r="BO240" s="410"/>
      <c r="BP240" s="166"/>
      <c r="BQ240" s="144"/>
      <c r="BR240" s="144"/>
      <c r="BS240" s="161">
        <f t="shared" si="789"/>
        <v>4750000</v>
      </c>
      <c r="BT240" s="159">
        <v>2</v>
      </c>
      <c r="BU240" s="166">
        <f t="shared" si="790"/>
        <v>8800000</v>
      </c>
      <c r="BV240" s="166">
        <v>11000000</v>
      </c>
      <c r="BW240" s="166">
        <f t="shared" si="791"/>
        <v>19800000</v>
      </c>
      <c r="BX240" s="166">
        <f t="shared" si="792"/>
        <v>-15548750</v>
      </c>
      <c r="BY240" s="166"/>
      <c r="BZ240" s="166"/>
      <c r="CA240" s="171"/>
      <c r="CB240" s="166"/>
      <c r="CC240" s="166"/>
      <c r="CD240" s="166"/>
      <c r="CE240" s="413">
        <v>9500000</v>
      </c>
      <c r="CF240" s="413"/>
      <c r="CG240" s="413"/>
      <c r="CH240" s="413"/>
      <c r="CI240" s="413"/>
      <c r="CJ240" s="369">
        <f t="shared" si="793"/>
        <v>0</v>
      </c>
      <c r="CK240" s="369">
        <f t="shared" si="794"/>
        <v>9500000</v>
      </c>
      <c r="CL240" s="414"/>
      <c r="CM240" s="413">
        <f t="shared" si="803"/>
        <v>9500000</v>
      </c>
      <c r="CN240" s="413"/>
      <c r="CO240" s="369"/>
      <c r="CP240" s="369"/>
      <c r="CQ240" s="369"/>
      <c r="CR240" s="369">
        <f t="shared" si="797"/>
        <v>0</v>
      </c>
      <c r="CS240" s="369">
        <f t="shared" si="798"/>
        <v>9500000</v>
      </c>
      <c r="CT240" s="173" t="s">
        <v>1758</v>
      </c>
      <c r="CU240" s="173" t="s">
        <v>2230</v>
      </c>
      <c r="CV240" s="450" t="s">
        <v>1678</v>
      </c>
      <c r="CW240" s="173" t="s">
        <v>2249</v>
      </c>
    </row>
    <row r="241" spans="1:101" ht="34.35" customHeight="1">
      <c r="A241" s="155">
        <f>SUBTOTAL(3,$C$11:C241)</f>
        <v>207</v>
      </c>
      <c r="B241" s="143" t="s">
        <v>609</v>
      </c>
      <c r="C241" s="144" t="s">
        <v>610</v>
      </c>
      <c r="D241" s="156" t="s">
        <v>101</v>
      </c>
      <c r="E241" s="157" t="str">
        <f t="shared" si="759"/>
        <v>B3</v>
      </c>
      <c r="F241" s="158">
        <v>42110</v>
      </c>
      <c r="G241" s="159">
        <v>4520000</v>
      </c>
      <c r="H241" s="159"/>
      <c r="I241" s="160">
        <f t="shared" si="760"/>
        <v>5480000</v>
      </c>
      <c r="J241" s="160">
        <f t="shared" si="712"/>
        <v>500000</v>
      </c>
      <c r="K241" s="161">
        <f t="shared" si="713"/>
        <v>5980000</v>
      </c>
      <c r="L241" s="161">
        <f t="shared" si="761"/>
        <v>10500000</v>
      </c>
      <c r="M241" s="162">
        <f t="shared" si="762"/>
        <v>1</v>
      </c>
      <c r="N241" s="163">
        <f t="shared" si="716"/>
        <v>3640000</v>
      </c>
      <c r="O241" s="163">
        <v>0</v>
      </c>
      <c r="P241" s="406">
        <v>13</v>
      </c>
      <c r="Q241" s="406">
        <v>0</v>
      </c>
      <c r="R241" s="406">
        <v>0</v>
      </c>
      <c r="S241" s="406">
        <v>0</v>
      </c>
      <c r="T241" s="406"/>
      <c r="U241" s="406"/>
      <c r="V241" s="406"/>
      <c r="W241" s="406"/>
      <c r="X241" s="389"/>
      <c r="Y241" s="406"/>
      <c r="Z241" s="406"/>
      <c r="AA241" s="406"/>
      <c r="AB241" s="406"/>
      <c r="AC241" s="406"/>
      <c r="AD241" s="406">
        <v>0</v>
      </c>
      <c r="AE241" s="164">
        <f t="shared" si="763"/>
        <v>0</v>
      </c>
      <c r="AF241" s="166">
        <f t="shared" si="764"/>
        <v>5250000</v>
      </c>
      <c r="AG241" s="166">
        <f t="shared" si="765"/>
        <v>0</v>
      </c>
      <c r="AH241" s="166">
        <f t="shared" si="766"/>
        <v>0</v>
      </c>
      <c r="AI241" s="166">
        <f t="shared" si="767"/>
        <v>0</v>
      </c>
      <c r="AJ241" s="166">
        <f t="shared" si="768"/>
        <v>0</v>
      </c>
      <c r="AK241" s="166">
        <f t="shared" si="769"/>
        <v>0</v>
      </c>
      <c r="AL241" s="166">
        <f t="shared" si="770"/>
        <v>0</v>
      </c>
      <c r="AM241" s="166">
        <f t="shared" si="771"/>
        <v>0</v>
      </c>
      <c r="AN241" s="166">
        <f t="shared" si="772"/>
        <v>0</v>
      </c>
      <c r="AO241" s="167">
        <f t="shared" si="773"/>
        <v>0</v>
      </c>
      <c r="AP241" s="166">
        <v>0</v>
      </c>
      <c r="AQ241" s="166">
        <f t="shared" si="774"/>
        <v>5250000</v>
      </c>
      <c r="AR241" s="166">
        <v>0</v>
      </c>
      <c r="AS241" s="167"/>
      <c r="AT241" s="166"/>
      <c r="AU241" s="166"/>
      <c r="AV241" s="166">
        <f t="shared" si="775"/>
        <v>5250000</v>
      </c>
      <c r="AW241" s="166">
        <f t="shared" si="776"/>
        <v>361600</v>
      </c>
      <c r="AX241" s="166">
        <f t="shared" si="777"/>
        <v>67800</v>
      </c>
      <c r="AY241" s="166">
        <f t="shared" si="778"/>
        <v>45200</v>
      </c>
      <c r="AZ241" s="166">
        <f t="shared" si="779"/>
        <v>474600</v>
      </c>
      <c r="BA241" s="166">
        <f t="shared" si="780"/>
        <v>22600</v>
      </c>
      <c r="BB241" s="166">
        <f t="shared" si="781"/>
        <v>110000</v>
      </c>
      <c r="BC241" s="166"/>
      <c r="BD241" s="166">
        <v>0</v>
      </c>
      <c r="BE241" s="166">
        <f t="shared" si="782"/>
        <v>607200</v>
      </c>
      <c r="BF241" s="166">
        <f t="shared" si="783"/>
        <v>4642800</v>
      </c>
      <c r="BG241" s="166">
        <f t="shared" si="784"/>
        <v>0</v>
      </c>
      <c r="BH241" s="166">
        <v>1</v>
      </c>
      <c r="BI241" s="369" t="s">
        <v>40</v>
      </c>
      <c r="BJ241" s="166">
        <f t="shared" si="785"/>
        <v>0</v>
      </c>
      <c r="BK241" s="166">
        <f t="shared" si="786"/>
        <v>1</v>
      </c>
      <c r="BL241" s="166">
        <v>0</v>
      </c>
      <c r="BM241" s="166">
        <f t="shared" si="787"/>
        <v>0</v>
      </c>
      <c r="BN241" s="166" t="str">
        <f t="shared" si="788"/>
        <v>Trừ tiền</v>
      </c>
      <c r="BO241" s="410"/>
      <c r="BP241" s="166"/>
      <c r="BQ241" s="144"/>
      <c r="BR241" s="144"/>
      <c r="BS241" s="161">
        <f t="shared" si="789"/>
        <v>5250000</v>
      </c>
      <c r="BT241" s="159">
        <v>2</v>
      </c>
      <c r="BU241" s="166">
        <f t="shared" si="790"/>
        <v>8800000</v>
      </c>
      <c r="BV241" s="166">
        <v>11000000</v>
      </c>
      <c r="BW241" s="166">
        <f t="shared" si="791"/>
        <v>19800000</v>
      </c>
      <c r="BX241" s="166">
        <f t="shared" si="792"/>
        <v>-15024600</v>
      </c>
      <c r="BY241" s="166"/>
      <c r="BZ241" s="166"/>
      <c r="CA241" s="171"/>
      <c r="CB241" s="166"/>
      <c r="CC241" s="166"/>
      <c r="CD241" s="166"/>
      <c r="CE241" s="413">
        <v>10000000</v>
      </c>
      <c r="CF241" s="413">
        <f>CE241*5%</f>
        <v>500000</v>
      </c>
      <c r="CG241" s="413">
        <v>0</v>
      </c>
      <c r="CH241" s="413">
        <v>0</v>
      </c>
      <c r="CI241" s="413"/>
      <c r="CJ241" s="369">
        <f t="shared" si="793"/>
        <v>500000</v>
      </c>
      <c r="CK241" s="369">
        <f t="shared" si="794"/>
        <v>10500000</v>
      </c>
      <c r="CL241" s="414"/>
      <c r="CM241" s="413">
        <f t="shared" si="803"/>
        <v>10000000</v>
      </c>
      <c r="CN241" s="413">
        <f>CF241</f>
        <v>500000</v>
      </c>
      <c r="CO241" s="369">
        <f>CG241</f>
        <v>0</v>
      </c>
      <c r="CP241" s="369">
        <f>CH241</f>
        <v>0</v>
      </c>
      <c r="CQ241" s="369">
        <f>CI241</f>
        <v>0</v>
      </c>
      <c r="CR241" s="369">
        <f t="shared" si="797"/>
        <v>500000</v>
      </c>
      <c r="CS241" s="369">
        <f t="shared" si="798"/>
        <v>10500000</v>
      </c>
      <c r="CT241" s="173" t="s">
        <v>1758</v>
      </c>
      <c r="CU241" s="173" t="s">
        <v>2230</v>
      </c>
      <c r="CV241" s="450" t="s">
        <v>1677</v>
      </c>
      <c r="CW241" s="173" t="s">
        <v>2249</v>
      </c>
    </row>
    <row r="242" spans="1:101" ht="34.35" customHeight="1">
      <c r="A242" s="155">
        <f>SUBTOTAL(3,$C$11:C242)</f>
        <v>208</v>
      </c>
      <c r="B242" s="143" t="s">
        <v>1342</v>
      </c>
      <c r="C242" s="144" t="s">
        <v>1343</v>
      </c>
      <c r="D242" s="156" t="s">
        <v>101</v>
      </c>
      <c r="E242" s="157" t="str">
        <f t="shared" si="759"/>
        <v>B3</v>
      </c>
      <c r="F242" s="158">
        <v>44812</v>
      </c>
      <c r="G242" s="159">
        <v>4520000</v>
      </c>
      <c r="H242" s="159"/>
      <c r="I242" s="160">
        <f t="shared" si="760"/>
        <v>5480000</v>
      </c>
      <c r="J242" s="160">
        <f t="shared" si="712"/>
        <v>0</v>
      </c>
      <c r="K242" s="161">
        <f t="shared" si="713"/>
        <v>5480000</v>
      </c>
      <c r="L242" s="161">
        <f t="shared" si="761"/>
        <v>10000000</v>
      </c>
      <c r="M242" s="162">
        <f t="shared" si="762"/>
        <v>1</v>
      </c>
      <c r="N242" s="163">
        <f t="shared" si="716"/>
        <v>3640000</v>
      </c>
      <c r="O242" s="163">
        <v>0</v>
      </c>
      <c r="P242" s="406">
        <v>13</v>
      </c>
      <c r="Q242" s="406">
        <v>0</v>
      </c>
      <c r="R242" s="406">
        <v>0</v>
      </c>
      <c r="S242" s="406">
        <v>0</v>
      </c>
      <c r="T242" s="406"/>
      <c r="U242" s="406"/>
      <c r="V242" s="406"/>
      <c r="W242" s="406"/>
      <c r="X242" s="389"/>
      <c r="Y242" s="406"/>
      <c r="Z242" s="406"/>
      <c r="AA242" s="406"/>
      <c r="AB242" s="406"/>
      <c r="AC242" s="406"/>
      <c r="AD242" s="406">
        <v>0</v>
      </c>
      <c r="AE242" s="164">
        <f t="shared" si="763"/>
        <v>0</v>
      </c>
      <c r="AF242" s="166">
        <f t="shared" si="764"/>
        <v>5000000</v>
      </c>
      <c r="AG242" s="166">
        <f t="shared" si="765"/>
        <v>0</v>
      </c>
      <c r="AH242" s="166">
        <f t="shared" si="766"/>
        <v>0</v>
      </c>
      <c r="AI242" s="166">
        <f t="shared" si="767"/>
        <v>0</v>
      </c>
      <c r="AJ242" s="166">
        <f t="shared" si="768"/>
        <v>0</v>
      </c>
      <c r="AK242" s="166">
        <f t="shared" si="769"/>
        <v>0</v>
      </c>
      <c r="AL242" s="166">
        <f t="shared" si="770"/>
        <v>0</v>
      </c>
      <c r="AM242" s="166">
        <f t="shared" si="771"/>
        <v>0</v>
      </c>
      <c r="AN242" s="166">
        <f t="shared" si="772"/>
        <v>0</v>
      </c>
      <c r="AO242" s="167">
        <f t="shared" si="773"/>
        <v>0</v>
      </c>
      <c r="AP242" s="166">
        <v>0</v>
      </c>
      <c r="AQ242" s="166">
        <f t="shared" si="774"/>
        <v>5000000</v>
      </c>
      <c r="AR242" s="166">
        <v>0</v>
      </c>
      <c r="AS242" s="167"/>
      <c r="AT242" s="166"/>
      <c r="AU242" s="166"/>
      <c r="AV242" s="166">
        <f t="shared" si="775"/>
        <v>5000000</v>
      </c>
      <c r="AW242" s="166">
        <f t="shared" si="776"/>
        <v>361600</v>
      </c>
      <c r="AX242" s="166">
        <f t="shared" si="777"/>
        <v>67800</v>
      </c>
      <c r="AY242" s="166">
        <f t="shared" si="778"/>
        <v>45200</v>
      </c>
      <c r="AZ242" s="166">
        <f t="shared" si="779"/>
        <v>474600</v>
      </c>
      <c r="BA242" s="166">
        <f t="shared" si="780"/>
        <v>22600</v>
      </c>
      <c r="BB242" s="166">
        <f t="shared" si="781"/>
        <v>110000</v>
      </c>
      <c r="BC242" s="166"/>
      <c r="BD242" s="166">
        <v>0</v>
      </c>
      <c r="BE242" s="166">
        <f t="shared" si="782"/>
        <v>607200</v>
      </c>
      <c r="BF242" s="166">
        <f t="shared" si="783"/>
        <v>4392800</v>
      </c>
      <c r="BG242" s="166">
        <f t="shared" si="784"/>
        <v>0</v>
      </c>
      <c r="BH242" s="166">
        <v>1</v>
      </c>
      <c r="BI242" s="369" t="s">
        <v>40</v>
      </c>
      <c r="BJ242" s="166">
        <f t="shared" si="785"/>
        <v>0</v>
      </c>
      <c r="BK242" s="166">
        <f t="shared" si="786"/>
        <v>1</v>
      </c>
      <c r="BL242" s="166">
        <v>0</v>
      </c>
      <c r="BM242" s="166">
        <f t="shared" si="787"/>
        <v>0</v>
      </c>
      <c r="BN242" s="166" t="str">
        <f t="shared" si="788"/>
        <v>Trừ tiền</v>
      </c>
      <c r="BO242" s="410"/>
      <c r="BP242" s="166"/>
      <c r="BQ242" s="144"/>
      <c r="BR242" s="144"/>
      <c r="BS242" s="161">
        <f t="shared" si="789"/>
        <v>5000000</v>
      </c>
      <c r="BT242" s="159">
        <v>0</v>
      </c>
      <c r="BU242" s="166">
        <f t="shared" si="790"/>
        <v>0</v>
      </c>
      <c r="BV242" s="166">
        <v>11000000</v>
      </c>
      <c r="BW242" s="166">
        <f t="shared" si="791"/>
        <v>11000000</v>
      </c>
      <c r="BX242" s="166">
        <f t="shared" si="792"/>
        <v>-6474600</v>
      </c>
      <c r="BY242" s="166"/>
      <c r="BZ242" s="166"/>
      <c r="CA242" s="171"/>
      <c r="CB242" s="166"/>
      <c r="CC242" s="166"/>
      <c r="CD242" s="166"/>
      <c r="CE242" s="413">
        <v>10000000</v>
      </c>
      <c r="CF242" s="413">
        <v>0</v>
      </c>
      <c r="CG242" s="413">
        <v>0</v>
      </c>
      <c r="CH242" s="413">
        <v>0</v>
      </c>
      <c r="CI242" s="413"/>
      <c r="CJ242" s="369">
        <f t="shared" si="793"/>
        <v>0</v>
      </c>
      <c r="CK242" s="369">
        <f t="shared" si="794"/>
        <v>10000000</v>
      </c>
      <c r="CL242" s="414"/>
      <c r="CM242" s="413">
        <f t="shared" si="795"/>
        <v>10000000</v>
      </c>
      <c r="CN242" s="413">
        <f t="shared" si="795"/>
        <v>0</v>
      </c>
      <c r="CO242" s="369">
        <f t="shared" si="795"/>
        <v>0</v>
      </c>
      <c r="CP242" s="369">
        <f t="shared" si="795"/>
        <v>0</v>
      </c>
      <c r="CQ242" s="369">
        <f t="shared" si="795"/>
        <v>0</v>
      </c>
      <c r="CR242" s="369">
        <f t="shared" si="797"/>
        <v>0</v>
      </c>
      <c r="CS242" s="369">
        <f t="shared" si="798"/>
        <v>10000000</v>
      </c>
      <c r="CT242" s="173" t="s">
        <v>1758</v>
      </c>
      <c r="CU242" s="173" t="s">
        <v>2230</v>
      </c>
      <c r="CV242" s="450" t="s">
        <v>1344</v>
      </c>
      <c r="CW242" s="173" t="s">
        <v>2249</v>
      </c>
    </row>
    <row r="243" spans="1:101" ht="34.35" customHeight="1">
      <c r="A243" s="155">
        <f>SUBTOTAL(3,$C$11:C243)</f>
        <v>209</v>
      </c>
      <c r="B243" s="143" t="s">
        <v>1345</v>
      </c>
      <c r="C243" s="144" t="s">
        <v>1346</v>
      </c>
      <c r="D243" s="156" t="s">
        <v>101</v>
      </c>
      <c r="E243" s="157" t="str">
        <f t="shared" si="759"/>
        <v>B3</v>
      </c>
      <c r="F243" s="158">
        <v>45273</v>
      </c>
      <c r="G243" s="159">
        <v>4520000</v>
      </c>
      <c r="H243" s="159"/>
      <c r="I243" s="160">
        <f t="shared" si="760"/>
        <v>5480000</v>
      </c>
      <c r="J243" s="160">
        <f t="shared" si="712"/>
        <v>0</v>
      </c>
      <c r="K243" s="161">
        <f t="shared" si="713"/>
        <v>5480000</v>
      </c>
      <c r="L243" s="161">
        <f t="shared" si="761"/>
        <v>10000000</v>
      </c>
      <c r="M243" s="162">
        <f t="shared" si="762"/>
        <v>1</v>
      </c>
      <c r="N243" s="163">
        <f t="shared" si="716"/>
        <v>3640000</v>
      </c>
      <c r="O243" s="163">
        <v>0</v>
      </c>
      <c r="P243" s="406">
        <v>13</v>
      </c>
      <c r="Q243" s="406">
        <v>0</v>
      </c>
      <c r="R243" s="406">
        <v>0</v>
      </c>
      <c r="S243" s="406">
        <v>0</v>
      </c>
      <c r="T243" s="406"/>
      <c r="U243" s="406"/>
      <c r="V243" s="406"/>
      <c r="W243" s="406"/>
      <c r="X243" s="389"/>
      <c r="Y243" s="406"/>
      <c r="Z243" s="406"/>
      <c r="AA243" s="406"/>
      <c r="AB243" s="406"/>
      <c r="AC243" s="406"/>
      <c r="AD243" s="406">
        <v>0</v>
      </c>
      <c r="AE243" s="164">
        <f t="shared" si="763"/>
        <v>0</v>
      </c>
      <c r="AF243" s="166">
        <f t="shared" si="764"/>
        <v>5000000</v>
      </c>
      <c r="AG243" s="166">
        <f t="shared" si="765"/>
        <v>0</v>
      </c>
      <c r="AH243" s="166">
        <f t="shared" si="766"/>
        <v>0</v>
      </c>
      <c r="AI243" s="166">
        <f t="shared" si="767"/>
        <v>0</v>
      </c>
      <c r="AJ243" s="166">
        <f t="shared" si="768"/>
        <v>0</v>
      </c>
      <c r="AK243" s="166">
        <f t="shared" si="769"/>
        <v>0</v>
      </c>
      <c r="AL243" s="166">
        <f t="shared" si="770"/>
        <v>0</v>
      </c>
      <c r="AM243" s="166">
        <f t="shared" si="771"/>
        <v>0</v>
      </c>
      <c r="AN243" s="166">
        <f t="shared" si="772"/>
        <v>0</v>
      </c>
      <c r="AO243" s="167">
        <f t="shared" si="773"/>
        <v>0</v>
      </c>
      <c r="AP243" s="166">
        <v>0</v>
      </c>
      <c r="AQ243" s="166">
        <f t="shared" si="774"/>
        <v>5000000</v>
      </c>
      <c r="AR243" s="166">
        <v>0</v>
      </c>
      <c r="AS243" s="167"/>
      <c r="AT243" s="166"/>
      <c r="AU243" s="166"/>
      <c r="AV243" s="166">
        <f t="shared" si="775"/>
        <v>5000000</v>
      </c>
      <c r="AW243" s="166">
        <f t="shared" si="776"/>
        <v>361600</v>
      </c>
      <c r="AX243" s="166">
        <f t="shared" si="777"/>
        <v>67800</v>
      </c>
      <c r="AY243" s="166">
        <f t="shared" si="778"/>
        <v>45200</v>
      </c>
      <c r="AZ243" s="166">
        <f t="shared" si="779"/>
        <v>474600</v>
      </c>
      <c r="BA243" s="166">
        <f t="shared" si="780"/>
        <v>22600</v>
      </c>
      <c r="BB243" s="166">
        <f t="shared" si="781"/>
        <v>110000</v>
      </c>
      <c r="BC243" s="166"/>
      <c r="BD243" s="166">
        <v>0</v>
      </c>
      <c r="BE243" s="166">
        <f t="shared" si="782"/>
        <v>607200</v>
      </c>
      <c r="BF243" s="166">
        <f t="shared" si="783"/>
        <v>4392800</v>
      </c>
      <c r="BG243" s="166">
        <f t="shared" si="784"/>
        <v>0</v>
      </c>
      <c r="BH243" s="166">
        <v>1</v>
      </c>
      <c r="BI243" s="369" t="s">
        <v>40</v>
      </c>
      <c r="BJ243" s="166">
        <f t="shared" si="785"/>
        <v>0</v>
      </c>
      <c r="BK243" s="166">
        <f t="shared" si="786"/>
        <v>1</v>
      </c>
      <c r="BL243" s="166">
        <v>0</v>
      </c>
      <c r="BM243" s="166">
        <f t="shared" si="787"/>
        <v>0</v>
      </c>
      <c r="BN243" s="166" t="str">
        <f t="shared" si="788"/>
        <v>Trừ tiền</v>
      </c>
      <c r="BO243" s="410"/>
      <c r="BP243" s="166"/>
      <c r="BQ243" s="144"/>
      <c r="BR243" s="144"/>
      <c r="BS243" s="161">
        <f t="shared" si="789"/>
        <v>5000000</v>
      </c>
      <c r="BT243" s="159">
        <v>2</v>
      </c>
      <c r="BU243" s="166">
        <f t="shared" si="790"/>
        <v>8800000</v>
      </c>
      <c r="BV243" s="166">
        <v>11000000</v>
      </c>
      <c r="BW243" s="166">
        <f t="shared" si="791"/>
        <v>19800000</v>
      </c>
      <c r="BX243" s="166">
        <f t="shared" si="792"/>
        <v>-15274600</v>
      </c>
      <c r="BY243" s="166"/>
      <c r="BZ243" s="166"/>
      <c r="CA243" s="171"/>
      <c r="CB243" s="166"/>
      <c r="CC243" s="166"/>
      <c r="CD243" s="166"/>
      <c r="CE243" s="413">
        <v>10000000</v>
      </c>
      <c r="CF243" s="413">
        <v>0</v>
      </c>
      <c r="CG243" s="413">
        <v>0</v>
      </c>
      <c r="CH243" s="413">
        <v>0</v>
      </c>
      <c r="CI243" s="413"/>
      <c r="CJ243" s="369">
        <f>SUM(CF243:CI243)</f>
        <v>0</v>
      </c>
      <c r="CK243" s="369">
        <f>CE243+CJ243</f>
        <v>10000000</v>
      </c>
      <c r="CL243" s="414"/>
      <c r="CM243" s="413">
        <f t="shared" si="795"/>
        <v>10000000</v>
      </c>
      <c r="CN243" s="413">
        <f t="shared" si="795"/>
        <v>0</v>
      </c>
      <c r="CO243" s="369">
        <f t="shared" si="795"/>
        <v>0</v>
      </c>
      <c r="CP243" s="369">
        <f t="shared" si="795"/>
        <v>0</v>
      </c>
      <c r="CQ243" s="369">
        <f t="shared" si="795"/>
        <v>0</v>
      </c>
      <c r="CR243" s="369">
        <f>SUM(CN243:CQ243)</f>
        <v>0</v>
      </c>
      <c r="CS243" s="369">
        <f>CM243+CR243</f>
        <v>10000000</v>
      </c>
      <c r="CT243" s="173" t="s">
        <v>1758</v>
      </c>
      <c r="CU243" s="173" t="s">
        <v>2230</v>
      </c>
      <c r="CV243" s="450" t="s">
        <v>1347</v>
      </c>
      <c r="CW243" s="173" t="s">
        <v>2249</v>
      </c>
    </row>
    <row r="244" spans="1:101" ht="34.35" customHeight="1">
      <c r="A244" s="155">
        <f>SUBTOTAL(3,$C$11:C244)</f>
        <v>210</v>
      </c>
      <c r="B244" s="246" t="s">
        <v>1348</v>
      </c>
      <c r="C244" s="247" t="s">
        <v>1349</v>
      </c>
      <c r="D244" s="156" t="s">
        <v>101</v>
      </c>
      <c r="E244" s="157" t="str">
        <f t="shared" si="759"/>
        <v>B3</v>
      </c>
      <c r="F244" s="158">
        <v>44614</v>
      </c>
      <c r="G244" s="159">
        <v>4520000</v>
      </c>
      <c r="H244" s="159"/>
      <c r="I244" s="160">
        <f t="shared" si="760"/>
        <v>5480000</v>
      </c>
      <c r="J244" s="160">
        <f t="shared" si="712"/>
        <v>0</v>
      </c>
      <c r="K244" s="161">
        <f t="shared" si="713"/>
        <v>5480000</v>
      </c>
      <c r="L244" s="161">
        <f t="shared" si="761"/>
        <v>10000000</v>
      </c>
      <c r="M244" s="162">
        <f t="shared" si="762"/>
        <v>1</v>
      </c>
      <c r="N244" s="163">
        <f t="shared" si="716"/>
        <v>3640000</v>
      </c>
      <c r="O244" s="163">
        <v>0</v>
      </c>
      <c r="P244" s="406">
        <v>13</v>
      </c>
      <c r="Q244" s="406">
        <v>0</v>
      </c>
      <c r="R244" s="406">
        <v>0</v>
      </c>
      <c r="S244" s="406">
        <v>0</v>
      </c>
      <c r="T244" s="406"/>
      <c r="U244" s="406"/>
      <c r="V244" s="406"/>
      <c r="W244" s="406"/>
      <c r="X244" s="389"/>
      <c r="Y244" s="406"/>
      <c r="Z244" s="406"/>
      <c r="AA244" s="406"/>
      <c r="AB244" s="406"/>
      <c r="AC244" s="406"/>
      <c r="AD244" s="406">
        <v>0</v>
      </c>
      <c r="AE244" s="164">
        <f t="shared" si="763"/>
        <v>0</v>
      </c>
      <c r="AF244" s="166">
        <f t="shared" si="764"/>
        <v>5000000</v>
      </c>
      <c r="AG244" s="166">
        <f t="shared" si="765"/>
        <v>0</v>
      </c>
      <c r="AH244" s="166">
        <f t="shared" si="766"/>
        <v>0</v>
      </c>
      <c r="AI244" s="166">
        <f t="shared" si="767"/>
        <v>0</v>
      </c>
      <c r="AJ244" s="166">
        <f t="shared" si="768"/>
        <v>0</v>
      </c>
      <c r="AK244" s="166">
        <f t="shared" si="769"/>
        <v>0</v>
      </c>
      <c r="AL244" s="166">
        <f t="shared" si="770"/>
        <v>0</v>
      </c>
      <c r="AM244" s="166">
        <f t="shared" si="771"/>
        <v>0</v>
      </c>
      <c r="AN244" s="166">
        <f t="shared" si="772"/>
        <v>0</v>
      </c>
      <c r="AO244" s="167">
        <f t="shared" si="773"/>
        <v>0</v>
      </c>
      <c r="AP244" s="166">
        <v>0</v>
      </c>
      <c r="AQ244" s="166">
        <f t="shared" si="774"/>
        <v>5000000</v>
      </c>
      <c r="AR244" s="166">
        <v>0</v>
      </c>
      <c r="AS244" s="167"/>
      <c r="AT244" s="166"/>
      <c r="AU244" s="166"/>
      <c r="AV244" s="166">
        <f t="shared" si="775"/>
        <v>5000000</v>
      </c>
      <c r="AW244" s="166">
        <f t="shared" si="776"/>
        <v>361600</v>
      </c>
      <c r="AX244" s="166">
        <f t="shared" si="777"/>
        <v>67800</v>
      </c>
      <c r="AY244" s="166">
        <f t="shared" si="778"/>
        <v>45200</v>
      </c>
      <c r="AZ244" s="166">
        <f t="shared" si="779"/>
        <v>474600</v>
      </c>
      <c r="BA244" s="166">
        <f t="shared" si="780"/>
        <v>22600</v>
      </c>
      <c r="BB244" s="166">
        <f t="shared" si="781"/>
        <v>110000</v>
      </c>
      <c r="BC244" s="166"/>
      <c r="BD244" s="166">
        <v>0</v>
      </c>
      <c r="BE244" s="166">
        <f t="shared" si="782"/>
        <v>607200</v>
      </c>
      <c r="BF244" s="166">
        <f t="shared" si="783"/>
        <v>4392800</v>
      </c>
      <c r="BG244" s="166">
        <f t="shared" si="784"/>
        <v>0</v>
      </c>
      <c r="BH244" s="166">
        <v>1</v>
      </c>
      <c r="BI244" s="369" t="s">
        <v>40</v>
      </c>
      <c r="BJ244" s="166">
        <f t="shared" si="785"/>
        <v>0</v>
      </c>
      <c r="BK244" s="166">
        <f t="shared" si="786"/>
        <v>1</v>
      </c>
      <c r="BL244" s="166">
        <v>0</v>
      </c>
      <c r="BM244" s="166">
        <f t="shared" si="787"/>
        <v>0</v>
      </c>
      <c r="BN244" s="166" t="str">
        <f t="shared" si="788"/>
        <v>Trừ tiền</v>
      </c>
      <c r="BO244" s="410"/>
      <c r="BP244" s="166"/>
      <c r="BQ244" s="144"/>
      <c r="BR244" s="144"/>
      <c r="BS244" s="161">
        <f t="shared" si="789"/>
        <v>5000000</v>
      </c>
      <c r="BT244" s="159">
        <v>2</v>
      </c>
      <c r="BU244" s="166">
        <f t="shared" si="790"/>
        <v>8800000</v>
      </c>
      <c r="BV244" s="166">
        <v>11000000</v>
      </c>
      <c r="BW244" s="166">
        <f t="shared" si="791"/>
        <v>19800000</v>
      </c>
      <c r="BX244" s="166">
        <f t="shared" si="792"/>
        <v>-15274600</v>
      </c>
      <c r="BY244" s="166"/>
      <c r="BZ244" s="166"/>
      <c r="CA244" s="171"/>
      <c r="CB244" s="166"/>
      <c r="CC244" s="166"/>
      <c r="CD244" s="166"/>
      <c r="CE244" s="413">
        <v>10000000</v>
      </c>
      <c r="CF244" s="413"/>
      <c r="CG244" s="413"/>
      <c r="CH244" s="413"/>
      <c r="CI244" s="413"/>
      <c r="CJ244" s="369">
        <f t="shared" ref="CJ244" si="804">SUM(CF244:CI244)</f>
        <v>0</v>
      </c>
      <c r="CK244" s="369">
        <f t="shared" ref="CK244" si="805">CE244+CJ244</f>
        <v>10000000</v>
      </c>
      <c r="CL244" s="414"/>
      <c r="CM244" s="413">
        <f t="shared" si="795"/>
        <v>10000000</v>
      </c>
      <c r="CN244" s="413"/>
      <c r="CO244" s="369"/>
      <c r="CP244" s="369"/>
      <c r="CQ244" s="369"/>
      <c r="CR244" s="369">
        <f t="shared" ref="CR244" si="806">SUM(CN244:CQ244)</f>
        <v>0</v>
      </c>
      <c r="CS244" s="369">
        <f t="shared" ref="CS244" si="807">CM244+CR244</f>
        <v>10000000</v>
      </c>
      <c r="CT244" s="173" t="s">
        <v>1758</v>
      </c>
      <c r="CU244" s="173" t="s">
        <v>2230</v>
      </c>
      <c r="CV244" s="450" t="s">
        <v>1350</v>
      </c>
      <c r="CW244" s="173" t="s">
        <v>2249</v>
      </c>
    </row>
    <row r="245" spans="1:101" ht="34.35" customHeight="1">
      <c r="A245" s="155">
        <f>SUBTOTAL(3,$C$11:C245)</f>
        <v>211</v>
      </c>
      <c r="B245" s="143" t="s">
        <v>1351</v>
      </c>
      <c r="C245" s="144" t="s">
        <v>1352</v>
      </c>
      <c r="D245" s="156" t="s">
        <v>101</v>
      </c>
      <c r="E245" s="157" t="str">
        <f>IF(CL245&gt;=400000000,"A1",IF(CL245&gt;=300000000,"A2",IF(CL245&gt;=240000000,"A3",IF(CL245&gt;=180000000,"A4",IF(CL245&gt;=120000000,"A5",IF(CL245&gt;=80000000,"A6",IF(CL245&gt;=40000000,"A7",IF(CL245&gt;=25000000,"B1",IF(CL245&gt;=12000000,"B2","B3")))))))))</f>
        <v>B3</v>
      </c>
      <c r="F245" s="158">
        <v>42502</v>
      </c>
      <c r="G245" s="159">
        <v>4520000</v>
      </c>
      <c r="H245" s="159"/>
      <c r="I245" s="160">
        <f t="shared" si="760"/>
        <v>5480000</v>
      </c>
      <c r="J245" s="160">
        <f t="shared" si="712"/>
        <v>500000</v>
      </c>
      <c r="K245" s="161">
        <f t="shared" si="713"/>
        <v>5980000</v>
      </c>
      <c r="L245" s="161">
        <f t="shared" si="761"/>
        <v>10500000</v>
      </c>
      <c r="M245" s="162">
        <f t="shared" si="762"/>
        <v>1</v>
      </c>
      <c r="N245" s="163">
        <f t="shared" si="716"/>
        <v>3640000</v>
      </c>
      <c r="O245" s="163">
        <v>0</v>
      </c>
      <c r="P245" s="406">
        <v>13</v>
      </c>
      <c r="Q245" s="406">
        <v>0</v>
      </c>
      <c r="R245" s="406">
        <v>0</v>
      </c>
      <c r="S245" s="406">
        <v>0</v>
      </c>
      <c r="T245" s="406"/>
      <c r="U245" s="406"/>
      <c r="V245" s="406"/>
      <c r="W245" s="406"/>
      <c r="X245" s="389"/>
      <c r="Y245" s="406"/>
      <c r="Z245" s="406"/>
      <c r="AA245" s="406"/>
      <c r="AB245" s="406"/>
      <c r="AC245" s="406"/>
      <c r="AD245" s="406">
        <v>0</v>
      </c>
      <c r="AE245" s="164">
        <f t="shared" si="763"/>
        <v>0</v>
      </c>
      <c r="AF245" s="166">
        <f t="shared" si="764"/>
        <v>5250000</v>
      </c>
      <c r="AG245" s="166">
        <f t="shared" si="765"/>
        <v>0</v>
      </c>
      <c r="AH245" s="166">
        <f t="shared" si="766"/>
        <v>0</v>
      </c>
      <c r="AI245" s="166">
        <f t="shared" si="767"/>
        <v>0</v>
      </c>
      <c r="AJ245" s="166">
        <f t="shared" si="768"/>
        <v>0</v>
      </c>
      <c r="AK245" s="166">
        <f t="shared" si="769"/>
        <v>0</v>
      </c>
      <c r="AL245" s="166">
        <f t="shared" si="770"/>
        <v>0</v>
      </c>
      <c r="AM245" s="166">
        <f t="shared" si="771"/>
        <v>0</v>
      </c>
      <c r="AN245" s="166">
        <f t="shared" si="772"/>
        <v>0</v>
      </c>
      <c r="AO245" s="167">
        <f t="shared" si="773"/>
        <v>0</v>
      </c>
      <c r="AP245" s="166">
        <v>0</v>
      </c>
      <c r="AQ245" s="166">
        <f t="shared" si="774"/>
        <v>5250000</v>
      </c>
      <c r="AR245" s="166"/>
      <c r="AS245" s="167"/>
      <c r="AT245" s="166"/>
      <c r="AU245" s="166"/>
      <c r="AV245" s="166">
        <f t="shared" si="775"/>
        <v>5250000</v>
      </c>
      <c r="AW245" s="166">
        <f t="shared" si="776"/>
        <v>361600</v>
      </c>
      <c r="AX245" s="166">
        <f t="shared" si="777"/>
        <v>67800</v>
      </c>
      <c r="AY245" s="166">
        <f t="shared" si="778"/>
        <v>45200</v>
      </c>
      <c r="AZ245" s="166">
        <f t="shared" si="779"/>
        <v>474600</v>
      </c>
      <c r="BA245" s="166">
        <f t="shared" si="780"/>
        <v>22600</v>
      </c>
      <c r="BB245" s="166">
        <f t="shared" si="781"/>
        <v>110000</v>
      </c>
      <c r="BC245" s="166"/>
      <c r="BD245" s="166">
        <v>0</v>
      </c>
      <c r="BE245" s="166">
        <f t="shared" si="782"/>
        <v>607200</v>
      </c>
      <c r="BF245" s="166">
        <f t="shared" si="783"/>
        <v>4642800</v>
      </c>
      <c r="BG245" s="166">
        <f t="shared" si="784"/>
        <v>0</v>
      </c>
      <c r="BH245" s="166">
        <v>1</v>
      </c>
      <c r="BI245" s="369" t="s">
        <v>40</v>
      </c>
      <c r="BJ245" s="166">
        <f t="shared" si="785"/>
        <v>0</v>
      </c>
      <c r="BK245" s="166">
        <f t="shared" si="786"/>
        <v>1</v>
      </c>
      <c r="BL245" s="166">
        <v>0</v>
      </c>
      <c r="BM245" s="166">
        <f t="shared" si="787"/>
        <v>0</v>
      </c>
      <c r="BN245" s="166" t="str">
        <f t="shared" si="788"/>
        <v>Trừ tiền</v>
      </c>
      <c r="BO245" s="410"/>
      <c r="BP245" s="166"/>
      <c r="BQ245" s="144"/>
      <c r="BR245" s="144"/>
      <c r="BS245" s="161">
        <f t="shared" si="789"/>
        <v>5250000</v>
      </c>
      <c r="BT245" s="159">
        <v>2</v>
      </c>
      <c r="BU245" s="166">
        <f t="shared" si="790"/>
        <v>8800000</v>
      </c>
      <c r="BV245" s="166">
        <v>11000000</v>
      </c>
      <c r="BW245" s="166">
        <f t="shared" si="791"/>
        <v>19800000</v>
      </c>
      <c r="BX245" s="166">
        <f t="shared" si="792"/>
        <v>-15024600</v>
      </c>
      <c r="BY245" s="166"/>
      <c r="BZ245" s="166"/>
      <c r="CA245" s="171"/>
      <c r="CB245" s="166"/>
      <c r="CC245" s="166"/>
      <c r="CD245" s="166"/>
      <c r="CE245" s="413">
        <v>10000000</v>
      </c>
      <c r="CF245" s="413">
        <f>CE245*5%</f>
        <v>500000</v>
      </c>
      <c r="CG245" s="413">
        <v>0</v>
      </c>
      <c r="CH245" s="413">
        <v>0</v>
      </c>
      <c r="CI245" s="413"/>
      <c r="CJ245" s="369">
        <f>SUM(CF245:CI245)</f>
        <v>500000</v>
      </c>
      <c r="CK245" s="369">
        <f>CE245+CJ245</f>
        <v>10500000</v>
      </c>
      <c r="CL245" s="414"/>
      <c r="CM245" s="413">
        <f t="shared" si="795"/>
        <v>10000000</v>
      </c>
      <c r="CN245" s="413">
        <f t="shared" si="795"/>
        <v>500000</v>
      </c>
      <c r="CO245" s="369">
        <f t="shared" si="795"/>
        <v>0</v>
      </c>
      <c r="CP245" s="369">
        <f t="shared" si="795"/>
        <v>0</v>
      </c>
      <c r="CQ245" s="369">
        <f t="shared" si="795"/>
        <v>0</v>
      </c>
      <c r="CR245" s="369">
        <f>SUM(CN245:CQ245)</f>
        <v>500000</v>
      </c>
      <c r="CS245" s="369">
        <f>CM245+CR245</f>
        <v>10500000</v>
      </c>
      <c r="CT245" s="173" t="s">
        <v>1758</v>
      </c>
      <c r="CU245" s="173" t="s">
        <v>2230</v>
      </c>
      <c r="CV245" s="450" t="s">
        <v>1353</v>
      </c>
      <c r="CW245" s="173" t="s">
        <v>2249</v>
      </c>
    </row>
    <row r="246" spans="1:101" ht="34.35" customHeight="1">
      <c r="A246" s="155">
        <f>SUBTOTAL(3,$C$11:C246)</f>
        <v>212</v>
      </c>
      <c r="B246" s="246" t="s">
        <v>1354</v>
      </c>
      <c r="C246" s="247" t="s">
        <v>1355</v>
      </c>
      <c r="D246" s="156" t="s">
        <v>101</v>
      </c>
      <c r="E246" s="157" t="str">
        <f t="shared" si="759"/>
        <v>B3</v>
      </c>
      <c r="F246" s="158">
        <v>45541</v>
      </c>
      <c r="G246" s="159">
        <v>4520000</v>
      </c>
      <c r="H246" s="159"/>
      <c r="I246" s="160">
        <f t="shared" si="760"/>
        <v>5480000</v>
      </c>
      <c r="J246" s="160">
        <f t="shared" si="712"/>
        <v>0</v>
      </c>
      <c r="K246" s="161">
        <f t="shared" si="713"/>
        <v>5480000</v>
      </c>
      <c r="L246" s="161">
        <f t="shared" si="761"/>
        <v>10000000</v>
      </c>
      <c r="M246" s="162">
        <f t="shared" si="762"/>
        <v>1</v>
      </c>
      <c r="N246" s="163">
        <f t="shared" si="716"/>
        <v>3640000</v>
      </c>
      <c r="O246" s="163">
        <v>0</v>
      </c>
      <c r="P246" s="406">
        <v>13</v>
      </c>
      <c r="Q246" s="406">
        <v>0</v>
      </c>
      <c r="R246" s="406">
        <v>0</v>
      </c>
      <c r="S246" s="406">
        <v>0</v>
      </c>
      <c r="T246" s="406"/>
      <c r="U246" s="406"/>
      <c r="V246" s="406"/>
      <c r="W246" s="406"/>
      <c r="X246" s="389"/>
      <c r="Y246" s="406"/>
      <c r="Z246" s="406"/>
      <c r="AA246" s="406"/>
      <c r="AB246" s="406"/>
      <c r="AC246" s="406"/>
      <c r="AD246" s="406">
        <v>0</v>
      </c>
      <c r="AE246" s="164">
        <f t="shared" si="763"/>
        <v>0</v>
      </c>
      <c r="AF246" s="166">
        <f t="shared" si="764"/>
        <v>5000000</v>
      </c>
      <c r="AG246" s="166">
        <f t="shared" si="765"/>
        <v>0</v>
      </c>
      <c r="AH246" s="166">
        <f t="shared" si="766"/>
        <v>0</v>
      </c>
      <c r="AI246" s="166">
        <f t="shared" si="767"/>
        <v>0</v>
      </c>
      <c r="AJ246" s="166">
        <f t="shared" si="768"/>
        <v>0</v>
      </c>
      <c r="AK246" s="166">
        <f t="shared" si="769"/>
        <v>0</v>
      </c>
      <c r="AL246" s="166">
        <f t="shared" si="770"/>
        <v>0</v>
      </c>
      <c r="AM246" s="166">
        <f t="shared" si="771"/>
        <v>0</v>
      </c>
      <c r="AN246" s="166">
        <f t="shared" si="772"/>
        <v>0</v>
      </c>
      <c r="AO246" s="167">
        <f t="shared" si="773"/>
        <v>0</v>
      </c>
      <c r="AP246" s="166">
        <v>0</v>
      </c>
      <c r="AQ246" s="166">
        <f t="shared" si="774"/>
        <v>5000000</v>
      </c>
      <c r="AR246" s="166"/>
      <c r="AS246" s="167"/>
      <c r="AT246" s="166"/>
      <c r="AU246" s="166"/>
      <c r="AV246" s="166">
        <f t="shared" si="775"/>
        <v>5000000</v>
      </c>
      <c r="AW246" s="166">
        <f t="shared" si="776"/>
        <v>361600</v>
      </c>
      <c r="AX246" s="166">
        <f t="shared" si="777"/>
        <v>67800</v>
      </c>
      <c r="AY246" s="166">
        <f t="shared" si="778"/>
        <v>45200</v>
      </c>
      <c r="AZ246" s="166">
        <f t="shared" si="779"/>
        <v>474600</v>
      </c>
      <c r="BA246" s="166">
        <f t="shared" si="780"/>
        <v>0</v>
      </c>
      <c r="BB246" s="166">
        <f t="shared" si="781"/>
        <v>110000</v>
      </c>
      <c r="BC246" s="166"/>
      <c r="BD246" s="166">
        <v>0</v>
      </c>
      <c r="BE246" s="166">
        <f t="shared" si="782"/>
        <v>584600</v>
      </c>
      <c r="BF246" s="166">
        <f t="shared" si="783"/>
        <v>4415400</v>
      </c>
      <c r="BG246" s="166">
        <f t="shared" si="784"/>
        <v>0</v>
      </c>
      <c r="BH246" s="166">
        <v>1</v>
      </c>
      <c r="BI246" s="159">
        <v>0</v>
      </c>
      <c r="BJ246" s="166">
        <f t="shared" si="785"/>
        <v>0</v>
      </c>
      <c r="BK246" s="166">
        <f t="shared" si="786"/>
        <v>1</v>
      </c>
      <c r="BL246" s="166">
        <v>0</v>
      </c>
      <c r="BM246" s="166">
        <f t="shared" si="787"/>
        <v>0</v>
      </c>
      <c r="BN246" s="166" t="str">
        <f t="shared" si="788"/>
        <v>Trừ tiền</v>
      </c>
      <c r="BO246" s="410"/>
      <c r="BP246" s="166"/>
      <c r="BQ246" s="144"/>
      <c r="BR246" s="144"/>
      <c r="BS246" s="161">
        <f t="shared" si="789"/>
        <v>5000000</v>
      </c>
      <c r="BT246" s="159">
        <v>0</v>
      </c>
      <c r="BU246" s="166">
        <f t="shared" si="790"/>
        <v>0</v>
      </c>
      <c r="BV246" s="166">
        <v>11000000</v>
      </c>
      <c r="BW246" s="166">
        <f t="shared" si="791"/>
        <v>11000000</v>
      </c>
      <c r="BX246" s="166">
        <f t="shared" si="792"/>
        <v>-6474600</v>
      </c>
      <c r="BY246" s="166"/>
      <c r="BZ246" s="166"/>
      <c r="CA246" s="171"/>
      <c r="CB246" s="166"/>
      <c r="CC246" s="166"/>
      <c r="CD246" s="166"/>
      <c r="CE246" s="436">
        <v>10000000</v>
      </c>
      <c r="CF246" s="413"/>
      <c r="CG246" s="413"/>
      <c r="CH246" s="413"/>
      <c r="CI246" s="413"/>
      <c r="CJ246" s="369">
        <f t="shared" ref="CJ246:CJ254" si="808">SUM(CF246:CI246)</f>
        <v>0</v>
      </c>
      <c r="CK246" s="369">
        <f t="shared" ref="CK246:CK256" si="809">CE246+CJ246</f>
        <v>10000000</v>
      </c>
      <c r="CL246" s="414"/>
      <c r="CM246" s="413">
        <f t="shared" si="795"/>
        <v>10000000</v>
      </c>
      <c r="CN246" s="413"/>
      <c r="CO246" s="369"/>
      <c r="CP246" s="369"/>
      <c r="CQ246" s="369"/>
      <c r="CR246" s="369">
        <f t="shared" ref="CR246:CR254" si="810">SUM(CN246:CQ246)</f>
        <v>0</v>
      </c>
      <c r="CS246" s="369">
        <f t="shared" ref="CS246:CS256" si="811">CM246+CR246</f>
        <v>10000000</v>
      </c>
      <c r="CT246" s="173" t="s">
        <v>1758</v>
      </c>
      <c r="CU246" s="173" t="s">
        <v>2230</v>
      </c>
      <c r="CV246" s="450" t="s">
        <v>1356</v>
      </c>
      <c r="CW246" s="173" t="s">
        <v>2249</v>
      </c>
    </row>
    <row r="247" spans="1:101" ht="34.35" customHeight="1">
      <c r="A247" s="155">
        <f>SUBTOTAL(3,$C$11:C247)</f>
        <v>213</v>
      </c>
      <c r="B247" s="143" t="s">
        <v>1357</v>
      </c>
      <c r="C247" s="144" t="s">
        <v>1358</v>
      </c>
      <c r="D247" s="156" t="s">
        <v>101</v>
      </c>
      <c r="E247" s="157" t="str">
        <f t="shared" si="759"/>
        <v>B3</v>
      </c>
      <c r="F247" s="158">
        <v>45568</v>
      </c>
      <c r="G247" s="159">
        <v>4990000</v>
      </c>
      <c r="H247" s="159"/>
      <c r="I247" s="160">
        <f t="shared" si="760"/>
        <v>5010000</v>
      </c>
      <c r="J247" s="160">
        <f t="shared" si="712"/>
        <v>0</v>
      </c>
      <c r="K247" s="161">
        <f t="shared" si="713"/>
        <v>5010000</v>
      </c>
      <c r="L247" s="161">
        <f t="shared" si="761"/>
        <v>10000000</v>
      </c>
      <c r="M247" s="162">
        <f t="shared" si="762"/>
        <v>1</v>
      </c>
      <c r="N247" s="163">
        <f t="shared" si="716"/>
        <v>3640000</v>
      </c>
      <c r="O247" s="163">
        <v>0</v>
      </c>
      <c r="P247" s="406">
        <v>13</v>
      </c>
      <c r="Q247" s="406">
        <v>0</v>
      </c>
      <c r="R247" s="406">
        <v>0</v>
      </c>
      <c r="S247" s="406">
        <v>0</v>
      </c>
      <c r="T247" s="406"/>
      <c r="U247" s="406"/>
      <c r="V247" s="406"/>
      <c r="W247" s="406"/>
      <c r="X247" s="389"/>
      <c r="Y247" s="406"/>
      <c r="Z247" s="406"/>
      <c r="AA247" s="406"/>
      <c r="AB247" s="406"/>
      <c r="AC247" s="406"/>
      <c r="AD247" s="406">
        <v>0</v>
      </c>
      <c r="AE247" s="164">
        <f t="shared" si="763"/>
        <v>0</v>
      </c>
      <c r="AF247" s="166">
        <f t="shared" si="764"/>
        <v>5000000</v>
      </c>
      <c r="AG247" s="166">
        <f t="shared" si="765"/>
        <v>0</v>
      </c>
      <c r="AH247" s="166">
        <f t="shared" si="766"/>
        <v>0</v>
      </c>
      <c r="AI247" s="166">
        <f t="shared" si="767"/>
        <v>0</v>
      </c>
      <c r="AJ247" s="166">
        <f t="shared" si="768"/>
        <v>0</v>
      </c>
      <c r="AK247" s="166">
        <f t="shared" si="769"/>
        <v>0</v>
      </c>
      <c r="AL247" s="166">
        <f t="shared" si="770"/>
        <v>0</v>
      </c>
      <c r="AM247" s="166">
        <f t="shared" si="771"/>
        <v>0</v>
      </c>
      <c r="AN247" s="166">
        <f t="shared" si="772"/>
        <v>0</v>
      </c>
      <c r="AO247" s="167">
        <f t="shared" si="773"/>
        <v>0</v>
      </c>
      <c r="AP247" s="166">
        <v>0</v>
      </c>
      <c r="AQ247" s="166">
        <f t="shared" si="774"/>
        <v>5000000</v>
      </c>
      <c r="AR247" s="166">
        <v>0</v>
      </c>
      <c r="AS247" s="167"/>
      <c r="AT247" s="166"/>
      <c r="AU247" s="166"/>
      <c r="AV247" s="166">
        <f t="shared" si="775"/>
        <v>5000000</v>
      </c>
      <c r="AW247" s="166">
        <f t="shared" si="776"/>
        <v>399200</v>
      </c>
      <c r="AX247" s="166">
        <f t="shared" si="777"/>
        <v>74850</v>
      </c>
      <c r="AY247" s="166">
        <f t="shared" si="778"/>
        <v>49900</v>
      </c>
      <c r="AZ247" s="166">
        <f t="shared" si="779"/>
        <v>523950</v>
      </c>
      <c r="BA247" s="166">
        <f t="shared" si="780"/>
        <v>0</v>
      </c>
      <c r="BB247" s="166">
        <f t="shared" si="781"/>
        <v>110000</v>
      </c>
      <c r="BC247" s="166"/>
      <c r="BD247" s="166">
        <v>0</v>
      </c>
      <c r="BE247" s="166">
        <f t="shared" si="782"/>
        <v>633950</v>
      </c>
      <c r="BF247" s="166">
        <f t="shared" si="783"/>
        <v>4366050</v>
      </c>
      <c r="BG247" s="166">
        <f t="shared" si="784"/>
        <v>0</v>
      </c>
      <c r="BH247" s="166">
        <v>1</v>
      </c>
      <c r="BI247" s="159">
        <v>0</v>
      </c>
      <c r="BJ247" s="166">
        <f t="shared" si="785"/>
        <v>0</v>
      </c>
      <c r="BK247" s="166">
        <f t="shared" si="786"/>
        <v>1</v>
      </c>
      <c r="BL247" s="166">
        <v>0</v>
      </c>
      <c r="BM247" s="166">
        <f t="shared" si="787"/>
        <v>0</v>
      </c>
      <c r="BN247" s="166" t="str">
        <f t="shared" si="788"/>
        <v>Trừ tiền</v>
      </c>
      <c r="BO247" s="410"/>
      <c r="BP247" s="166"/>
      <c r="BQ247" s="144"/>
      <c r="BR247" s="144"/>
      <c r="BS247" s="161">
        <f t="shared" si="789"/>
        <v>5000000</v>
      </c>
      <c r="BT247" s="159">
        <v>0</v>
      </c>
      <c r="BU247" s="166">
        <f t="shared" si="790"/>
        <v>0</v>
      </c>
      <c r="BV247" s="166">
        <v>11000000</v>
      </c>
      <c r="BW247" s="166">
        <f t="shared" si="791"/>
        <v>11000000</v>
      </c>
      <c r="BX247" s="166">
        <f t="shared" si="792"/>
        <v>-6523950</v>
      </c>
      <c r="BY247" s="166"/>
      <c r="BZ247" s="166"/>
      <c r="CA247" s="171"/>
      <c r="CB247" s="166"/>
      <c r="CC247" s="166"/>
      <c r="CD247" s="166"/>
      <c r="CE247" s="413">
        <v>10000000</v>
      </c>
      <c r="CF247" s="413"/>
      <c r="CG247" s="413"/>
      <c r="CH247" s="413"/>
      <c r="CI247" s="413"/>
      <c r="CJ247" s="369">
        <f t="shared" si="808"/>
        <v>0</v>
      </c>
      <c r="CK247" s="369">
        <f t="shared" si="809"/>
        <v>10000000</v>
      </c>
      <c r="CL247" s="414"/>
      <c r="CM247" s="413">
        <f t="shared" si="795"/>
        <v>10000000</v>
      </c>
      <c r="CN247" s="413"/>
      <c r="CO247" s="369"/>
      <c r="CP247" s="369"/>
      <c r="CQ247" s="369"/>
      <c r="CR247" s="369">
        <f t="shared" si="810"/>
        <v>0</v>
      </c>
      <c r="CS247" s="369">
        <f t="shared" si="811"/>
        <v>10000000</v>
      </c>
      <c r="CT247" s="173" t="s">
        <v>1758</v>
      </c>
      <c r="CU247" s="173" t="s">
        <v>2230</v>
      </c>
      <c r="CV247" s="450" t="s">
        <v>1359</v>
      </c>
      <c r="CW247" s="173" t="s">
        <v>2249</v>
      </c>
    </row>
    <row r="248" spans="1:101" ht="34.35" customHeight="1">
      <c r="A248" s="155">
        <f>SUBTOTAL(3,$C$11:C248)</f>
        <v>214</v>
      </c>
      <c r="B248" s="143" t="s">
        <v>2370</v>
      </c>
      <c r="C248" s="144" t="s">
        <v>2371</v>
      </c>
      <c r="D248" s="156" t="s">
        <v>101</v>
      </c>
      <c r="E248" s="157" t="str">
        <f t="shared" si="759"/>
        <v>B3</v>
      </c>
      <c r="F248" s="158">
        <v>45922</v>
      </c>
      <c r="G248" s="159">
        <v>4750000</v>
      </c>
      <c r="H248" s="159"/>
      <c r="I248" s="160">
        <f t="shared" si="760"/>
        <v>4750000</v>
      </c>
      <c r="J248" s="160">
        <f t="shared" si="712"/>
        <v>0</v>
      </c>
      <c r="K248" s="161">
        <f t="shared" si="713"/>
        <v>4750000</v>
      </c>
      <c r="L248" s="161">
        <f t="shared" si="761"/>
        <v>9500000</v>
      </c>
      <c r="M248" s="162">
        <f t="shared" si="762"/>
        <v>1</v>
      </c>
      <c r="N248" s="163">
        <f t="shared" si="716"/>
        <v>3640000</v>
      </c>
      <c r="O248" s="163">
        <v>0</v>
      </c>
      <c r="P248" s="406">
        <v>13</v>
      </c>
      <c r="Q248" s="406">
        <v>0</v>
      </c>
      <c r="R248" s="406">
        <v>0</v>
      </c>
      <c r="S248" s="406">
        <v>0</v>
      </c>
      <c r="T248" s="406"/>
      <c r="U248" s="406"/>
      <c r="V248" s="406"/>
      <c r="W248" s="406"/>
      <c r="X248" s="389"/>
      <c r="Y248" s="406"/>
      <c r="Z248" s="406"/>
      <c r="AA248" s="406"/>
      <c r="AB248" s="406"/>
      <c r="AC248" s="406"/>
      <c r="AD248" s="406">
        <v>0</v>
      </c>
      <c r="AE248" s="164">
        <f t="shared" si="763"/>
        <v>0</v>
      </c>
      <c r="AF248" s="166">
        <f t="shared" si="764"/>
        <v>4750000</v>
      </c>
      <c r="AG248" s="166">
        <f t="shared" si="765"/>
        <v>0</v>
      </c>
      <c r="AH248" s="166">
        <f t="shared" si="766"/>
        <v>0</v>
      </c>
      <c r="AI248" s="166">
        <f t="shared" si="767"/>
        <v>0</v>
      </c>
      <c r="AJ248" s="166">
        <f t="shared" si="768"/>
        <v>0</v>
      </c>
      <c r="AK248" s="166">
        <f t="shared" si="769"/>
        <v>0</v>
      </c>
      <c r="AL248" s="166">
        <f t="shared" si="770"/>
        <v>0</v>
      </c>
      <c r="AM248" s="166">
        <f t="shared" si="771"/>
        <v>0</v>
      </c>
      <c r="AN248" s="166">
        <f t="shared" si="772"/>
        <v>0</v>
      </c>
      <c r="AO248" s="167">
        <f t="shared" si="773"/>
        <v>0</v>
      </c>
      <c r="AP248" s="166">
        <v>0</v>
      </c>
      <c r="AQ248" s="166">
        <f t="shared" si="774"/>
        <v>4750000</v>
      </c>
      <c r="AR248" s="166"/>
      <c r="AS248" s="167"/>
      <c r="AT248" s="166"/>
      <c r="AU248" s="166"/>
      <c r="AV248" s="166">
        <f t="shared" si="775"/>
        <v>4750000</v>
      </c>
      <c r="AW248" s="166">
        <f t="shared" si="776"/>
        <v>380000</v>
      </c>
      <c r="AX248" s="166">
        <f t="shared" si="777"/>
        <v>71250</v>
      </c>
      <c r="AY248" s="166">
        <f t="shared" si="778"/>
        <v>47500</v>
      </c>
      <c r="AZ248" s="166">
        <f t="shared" si="779"/>
        <v>498750</v>
      </c>
      <c r="BA248" s="166">
        <f t="shared" si="780"/>
        <v>0</v>
      </c>
      <c r="BB248" s="166">
        <f t="shared" si="781"/>
        <v>110000</v>
      </c>
      <c r="BC248" s="166"/>
      <c r="BD248" s="166">
        <v>0</v>
      </c>
      <c r="BE248" s="166">
        <f t="shared" si="782"/>
        <v>608750</v>
      </c>
      <c r="BF248" s="166">
        <f t="shared" si="783"/>
        <v>4141250</v>
      </c>
      <c r="BG248" s="166">
        <f t="shared" si="784"/>
        <v>0</v>
      </c>
      <c r="BH248" s="166">
        <v>1</v>
      </c>
      <c r="BI248" s="369"/>
      <c r="BJ248" s="166">
        <f t="shared" si="785"/>
        <v>0</v>
      </c>
      <c r="BK248" s="166">
        <f t="shared" si="786"/>
        <v>1</v>
      </c>
      <c r="BL248" s="166">
        <v>0</v>
      </c>
      <c r="BM248" s="166">
        <f t="shared" si="787"/>
        <v>0</v>
      </c>
      <c r="BN248" s="166" t="str">
        <f t="shared" si="788"/>
        <v>Trừ tiền</v>
      </c>
      <c r="BO248" s="410"/>
      <c r="BP248" s="166"/>
      <c r="BQ248" s="144"/>
      <c r="BR248" s="144"/>
      <c r="BS248" s="161">
        <f t="shared" si="789"/>
        <v>4750000</v>
      </c>
      <c r="BT248" s="159">
        <v>0</v>
      </c>
      <c r="BU248" s="166">
        <f t="shared" si="790"/>
        <v>0</v>
      </c>
      <c r="BV248" s="166">
        <v>11000000</v>
      </c>
      <c r="BW248" s="166">
        <f t="shared" si="791"/>
        <v>11000000</v>
      </c>
      <c r="BX248" s="166">
        <f t="shared" si="792"/>
        <v>-6748750</v>
      </c>
      <c r="BY248" s="166"/>
      <c r="BZ248" s="166"/>
      <c r="CA248" s="171"/>
      <c r="CB248" s="166"/>
      <c r="CC248" s="166"/>
      <c r="CD248" s="166"/>
      <c r="CE248" s="413">
        <v>9500000</v>
      </c>
      <c r="CF248" s="413">
        <v>0</v>
      </c>
      <c r="CG248" s="413">
        <v>0</v>
      </c>
      <c r="CH248" s="413">
        <v>0</v>
      </c>
      <c r="CI248" s="413"/>
      <c r="CJ248" s="369">
        <f t="shared" si="808"/>
        <v>0</v>
      </c>
      <c r="CK248" s="369">
        <f t="shared" si="809"/>
        <v>9500000</v>
      </c>
      <c r="CL248" s="414"/>
      <c r="CM248" s="413">
        <f t="shared" si="795"/>
        <v>9500000</v>
      </c>
      <c r="CN248" s="413">
        <f t="shared" si="795"/>
        <v>0</v>
      </c>
      <c r="CO248" s="369">
        <f t="shared" si="795"/>
        <v>0</v>
      </c>
      <c r="CP248" s="369">
        <f t="shared" si="795"/>
        <v>0</v>
      </c>
      <c r="CQ248" s="369">
        <f t="shared" si="795"/>
        <v>0</v>
      </c>
      <c r="CR248" s="369">
        <f t="shared" si="810"/>
        <v>0</v>
      </c>
      <c r="CS248" s="369">
        <f t="shared" si="811"/>
        <v>9500000</v>
      </c>
      <c r="CT248" s="173" t="s">
        <v>1758</v>
      </c>
      <c r="CU248" s="173" t="s">
        <v>2230</v>
      </c>
      <c r="CV248" s="450"/>
      <c r="CW248" s="173" t="s">
        <v>2249</v>
      </c>
    </row>
    <row r="249" spans="1:101" ht="34.35" customHeight="1">
      <c r="A249" s="155">
        <f>SUBTOTAL(3,$C$11:C249)</f>
        <v>215</v>
      </c>
      <c r="B249" s="143" t="s">
        <v>2372</v>
      </c>
      <c r="C249" s="144" t="s">
        <v>2373</v>
      </c>
      <c r="D249" s="156" t="s">
        <v>101</v>
      </c>
      <c r="E249" s="157" t="str">
        <f t="shared" si="759"/>
        <v>B3</v>
      </c>
      <c r="F249" s="158">
        <v>45922</v>
      </c>
      <c r="G249" s="159">
        <v>4750000</v>
      </c>
      <c r="H249" s="159"/>
      <c r="I249" s="160">
        <f t="shared" si="760"/>
        <v>4750000</v>
      </c>
      <c r="J249" s="160">
        <f t="shared" si="712"/>
        <v>0</v>
      </c>
      <c r="K249" s="161">
        <f t="shared" si="713"/>
        <v>4750000</v>
      </c>
      <c r="L249" s="161">
        <f t="shared" si="761"/>
        <v>9500000</v>
      </c>
      <c r="M249" s="162">
        <f t="shared" si="762"/>
        <v>1</v>
      </c>
      <c r="N249" s="163">
        <f t="shared" si="716"/>
        <v>3640000</v>
      </c>
      <c r="O249" s="163">
        <v>0</v>
      </c>
      <c r="P249" s="406">
        <v>13</v>
      </c>
      <c r="Q249" s="406">
        <v>0</v>
      </c>
      <c r="R249" s="406">
        <v>0</v>
      </c>
      <c r="S249" s="406">
        <v>0</v>
      </c>
      <c r="T249" s="406"/>
      <c r="U249" s="406"/>
      <c r="V249" s="406"/>
      <c r="W249" s="406"/>
      <c r="X249" s="389"/>
      <c r="Y249" s="406"/>
      <c r="Z249" s="406"/>
      <c r="AA249" s="406"/>
      <c r="AB249" s="406"/>
      <c r="AC249" s="406"/>
      <c r="AD249" s="406">
        <v>0</v>
      </c>
      <c r="AE249" s="164">
        <f t="shared" si="763"/>
        <v>0</v>
      </c>
      <c r="AF249" s="166">
        <f t="shared" si="764"/>
        <v>4750000</v>
      </c>
      <c r="AG249" s="166">
        <f t="shared" si="765"/>
        <v>0</v>
      </c>
      <c r="AH249" s="166">
        <f t="shared" si="766"/>
        <v>0</v>
      </c>
      <c r="AI249" s="166">
        <f t="shared" si="767"/>
        <v>0</v>
      </c>
      <c r="AJ249" s="166">
        <f t="shared" si="768"/>
        <v>0</v>
      </c>
      <c r="AK249" s="166">
        <f t="shared" si="769"/>
        <v>0</v>
      </c>
      <c r="AL249" s="166">
        <f t="shared" si="770"/>
        <v>0</v>
      </c>
      <c r="AM249" s="166">
        <f t="shared" si="771"/>
        <v>0</v>
      </c>
      <c r="AN249" s="166">
        <f t="shared" si="772"/>
        <v>0</v>
      </c>
      <c r="AO249" s="167">
        <f t="shared" si="773"/>
        <v>0</v>
      </c>
      <c r="AP249" s="166">
        <v>0</v>
      </c>
      <c r="AQ249" s="166">
        <f t="shared" si="774"/>
        <v>4750000</v>
      </c>
      <c r="AR249" s="166"/>
      <c r="AS249" s="167"/>
      <c r="AT249" s="166"/>
      <c r="AU249" s="166"/>
      <c r="AV249" s="166">
        <f t="shared" si="775"/>
        <v>4750000</v>
      </c>
      <c r="AW249" s="166">
        <f t="shared" si="776"/>
        <v>380000</v>
      </c>
      <c r="AX249" s="166">
        <f t="shared" si="777"/>
        <v>71250</v>
      </c>
      <c r="AY249" s="166">
        <f t="shared" si="778"/>
        <v>47500</v>
      </c>
      <c r="AZ249" s="166">
        <f t="shared" si="779"/>
        <v>498750</v>
      </c>
      <c r="BA249" s="166">
        <f t="shared" si="780"/>
        <v>0</v>
      </c>
      <c r="BB249" s="166">
        <f t="shared" si="781"/>
        <v>110000</v>
      </c>
      <c r="BC249" s="166"/>
      <c r="BD249" s="166">
        <v>0</v>
      </c>
      <c r="BE249" s="166">
        <f t="shared" si="782"/>
        <v>608750</v>
      </c>
      <c r="BF249" s="166">
        <f t="shared" si="783"/>
        <v>4141250</v>
      </c>
      <c r="BG249" s="166">
        <f t="shared" si="784"/>
        <v>0</v>
      </c>
      <c r="BH249" s="166">
        <v>1</v>
      </c>
      <c r="BI249" s="369"/>
      <c r="BJ249" s="166">
        <f t="shared" si="785"/>
        <v>0</v>
      </c>
      <c r="BK249" s="166">
        <f t="shared" si="786"/>
        <v>1</v>
      </c>
      <c r="BL249" s="166">
        <v>0</v>
      </c>
      <c r="BM249" s="166">
        <f t="shared" si="787"/>
        <v>0</v>
      </c>
      <c r="BN249" s="166" t="str">
        <f t="shared" si="788"/>
        <v>Trừ tiền</v>
      </c>
      <c r="BO249" s="410"/>
      <c r="BP249" s="166"/>
      <c r="BQ249" s="144"/>
      <c r="BR249" s="144"/>
      <c r="BS249" s="161">
        <f t="shared" si="789"/>
        <v>4750000</v>
      </c>
      <c r="BT249" s="159">
        <v>0</v>
      </c>
      <c r="BU249" s="166">
        <f t="shared" si="790"/>
        <v>0</v>
      </c>
      <c r="BV249" s="166">
        <v>11000000</v>
      </c>
      <c r="BW249" s="166">
        <f t="shared" si="791"/>
        <v>11000000</v>
      </c>
      <c r="BX249" s="166">
        <f t="shared" si="792"/>
        <v>-6748750</v>
      </c>
      <c r="BY249" s="166"/>
      <c r="BZ249" s="166"/>
      <c r="CA249" s="171"/>
      <c r="CB249" s="166"/>
      <c r="CC249" s="166"/>
      <c r="CD249" s="166"/>
      <c r="CE249" s="413">
        <v>9500000</v>
      </c>
      <c r="CF249" s="413">
        <v>0</v>
      </c>
      <c r="CG249" s="413">
        <v>0</v>
      </c>
      <c r="CH249" s="413">
        <v>0</v>
      </c>
      <c r="CI249" s="413"/>
      <c r="CJ249" s="369">
        <f t="shared" si="808"/>
        <v>0</v>
      </c>
      <c r="CK249" s="369">
        <f t="shared" si="809"/>
        <v>9500000</v>
      </c>
      <c r="CL249" s="414"/>
      <c r="CM249" s="413">
        <f t="shared" si="795"/>
        <v>9500000</v>
      </c>
      <c r="CN249" s="413">
        <f t="shared" si="795"/>
        <v>0</v>
      </c>
      <c r="CO249" s="369">
        <f t="shared" si="795"/>
        <v>0</v>
      </c>
      <c r="CP249" s="369">
        <f t="shared" si="795"/>
        <v>0</v>
      </c>
      <c r="CQ249" s="369">
        <f t="shared" si="795"/>
        <v>0</v>
      </c>
      <c r="CR249" s="369">
        <f t="shared" si="810"/>
        <v>0</v>
      </c>
      <c r="CS249" s="369">
        <f t="shared" si="811"/>
        <v>9500000</v>
      </c>
      <c r="CT249" s="173" t="s">
        <v>1758</v>
      </c>
      <c r="CU249" s="173" t="s">
        <v>2230</v>
      </c>
      <c r="CV249" s="450"/>
      <c r="CW249" s="173" t="s">
        <v>2249</v>
      </c>
    </row>
    <row r="250" spans="1:101" ht="34.35" customHeight="1">
      <c r="A250" s="155">
        <f>SUBTOTAL(3,$C$11:C250)</f>
        <v>216</v>
      </c>
      <c r="B250" s="143" t="s">
        <v>2374</v>
      </c>
      <c r="C250" s="144" t="s">
        <v>2375</v>
      </c>
      <c r="D250" s="156" t="s">
        <v>101</v>
      </c>
      <c r="E250" s="157" t="str">
        <f t="shared" si="759"/>
        <v>B3</v>
      </c>
      <c r="F250" s="158">
        <v>45922</v>
      </c>
      <c r="G250" s="159">
        <v>4750000</v>
      </c>
      <c r="H250" s="159"/>
      <c r="I250" s="160">
        <f t="shared" si="760"/>
        <v>4750000</v>
      </c>
      <c r="J250" s="160">
        <f t="shared" si="712"/>
        <v>0</v>
      </c>
      <c r="K250" s="161">
        <f t="shared" si="713"/>
        <v>4750000</v>
      </c>
      <c r="L250" s="161">
        <f t="shared" si="761"/>
        <v>9500000</v>
      </c>
      <c r="M250" s="162">
        <f t="shared" si="762"/>
        <v>1</v>
      </c>
      <c r="N250" s="163">
        <f t="shared" si="716"/>
        <v>3640000</v>
      </c>
      <c r="O250" s="163">
        <v>0</v>
      </c>
      <c r="P250" s="406">
        <v>13</v>
      </c>
      <c r="Q250" s="406">
        <v>0</v>
      </c>
      <c r="R250" s="406">
        <v>0</v>
      </c>
      <c r="S250" s="406">
        <v>0</v>
      </c>
      <c r="T250" s="406"/>
      <c r="U250" s="406"/>
      <c r="V250" s="406"/>
      <c r="W250" s="406"/>
      <c r="X250" s="389"/>
      <c r="Y250" s="406"/>
      <c r="Z250" s="406"/>
      <c r="AA250" s="406"/>
      <c r="AB250" s="406"/>
      <c r="AC250" s="406"/>
      <c r="AD250" s="406">
        <v>0</v>
      </c>
      <c r="AE250" s="164">
        <f t="shared" si="763"/>
        <v>0</v>
      </c>
      <c r="AF250" s="166">
        <f t="shared" si="764"/>
        <v>4750000</v>
      </c>
      <c r="AG250" s="166">
        <f t="shared" si="765"/>
        <v>0</v>
      </c>
      <c r="AH250" s="166">
        <f t="shared" si="766"/>
        <v>0</v>
      </c>
      <c r="AI250" s="166">
        <f t="shared" si="767"/>
        <v>0</v>
      </c>
      <c r="AJ250" s="166">
        <f t="shared" si="768"/>
        <v>0</v>
      </c>
      <c r="AK250" s="166">
        <f t="shared" si="769"/>
        <v>0</v>
      </c>
      <c r="AL250" s="166">
        <f t="shared" si="770"/>
        <v>0</v>
      </c>
      <c r="AM250" s="166">
        <f t="shared" si="771"/>
        <v>0</v>
      </c>
      <c r="AN250" s="166">
        <f t="shared" si="772"/>
        <v>0</v>
      </c>
      <c r="AO250" s="167">
        <f t="shared" si="773"/>
        <v>0</v>
      </c>
      <c r="AP250" s="166">
        <v>0</v>
      </c>
      <c r="AQ250" s="166">
        <f t="shared" si="774"/>
        <v>4750000</v>
      </c>
      <c r="AR250" s="166"/>
      <c r="AS250" s="167"/>
      <c r="AT250" s="166"/>
      <c r="AU250" s="166"/>
      <c r="AV250" s="166">
        <f t="shared" si="775"/>
        <v>4750000</v>
      </c>
      <c r="AW250" s="166">
        <f t="shared" si="776"/>
        <v>380000</v>
      </c>
      <c r="AX250" s="166">
        <f t="shared" si="777"/>
        <v>71250</v>
      </c>
      <c r="AY250" s="166">
        <f t="shared" si="778"/>
        <v>47500</v>
      </c>
      <c r="AZ250" s="166">
        <f t="shared" si="779"/>
        <v>498750</v>
      </c>
      <c r="BA250" s="166">
        <f t="shared" si="780"/>
        <v>0</v>
      </c>
      <c r="BB250" s="166">
        <f t="shared" si="781"/>
        <v>110000</v>
      </c>
      <c r="BC250" s="166"/>
      <c r="BD250" s="166">
        <v>0</v>
      </c>
      <c r="BE250" s="166">
        <f t="shared" si="782"/>
        <v>608750</v>
      </c>
      <c r="BF250" s="166">
        <f t="shared" si="783"/>
        <v>4141250</v>
      </c>
      <c r="BG250" s="166">
        <f t="shared" si="784"/>
        <v>0</v>
      </c>
      <c r="BH250" s="166">
        <v>1</v>
      </c>
      <c r="BI250" s="369"/>
      <c r="BJ250" s="166">
        <f t="shared" si="785"/>
        <v>0</v>
      </c>
      <c r="BK250" s="166">
        <f t="shared" si="786"/>
        <v>1</v>
      </c>
      <c r="BL250" s="166">
        <v>0</v>
      </c>
      <c r="BM250" s="166">
        <f t="shared" si="787"/>
        <v>0</v>
      </c>
      <c r="BN250" s="166" t="str">
        <f t="shared" si="788"/>
        <v>Trừ tiền</v>
      </c>
      <c r="BO250" s="410"/>
      <c r="BP250" s="166"/>
      <c r="BQ250" s="144"/>
      <c r="BR250" s="144"/>
      <c r="BS250" s="161">
        <f t="shared" si="789"/>
        <v>4750000</v>
      </c>
      <c r="BT250" s="159">
        <v>0</v>
      </c>
      <c r="BU250" s="166">
        <f t="shared" si="790"/>
        <v>0</v>
      </c>
      <c r="BV250" s="166">
        <v>11000000</v>
      </c>
      <c r="BW250" s="166">
        <f t="shared" si="791"/>
        <v>11000000</v>
      </c>
      <c r="BX250" s="166">
        <f t="shared" si="792"/>
        <v>-6748750</v>
      </c>
      <c r="BY250" s="166"/>
      <c r="BZ250" s="166"/>
      <c r="CA250" s="171"/>
      <c r="CB250" s="166"/>
      <c r="CC250" s="166"/>
      <c r="CD250" s="166"/>
      <c r="CE250" s="413">
        <v>9500000</v>
      </c>
      <c r="CF250" s="413">
        <v>0</v>
      </c>
      <c r="CG250" s="413">
        <v>0</v>
      </c>
      <c r="CH250" s="413">
        <v>0</v>
      </c>
      <c r="CI250" s="413"/>
      <c r="CJ250" s="369">
        <f t="shared" si="808"/>
        <v>0</v>
      </c>
      <c r="CK250" s="369">
        <f t="shared" si="809"/>
        <v>9500000</v>
      </c>
      <c r="CL250" s="414"/>
      <c r="CM250" s="413">
        <f t="shared" si="795"/>
        <v>9500000</v>
      </c>
      <c r="CN250" s="413">
        <f t="shared" si="795"/>
        <v>0</v>
      </c>
      <c r="CO250" s="369">
        <f t="shared" si="795"/>
        <v>0</v>
      </c>
      <c r="CP250" s="369">
        <f t="shared" si="795"/>
        <v>0</v>
      </c>
      <c r="CQ250" s="369">
        <f t="shared" si="795"/>
        <v>0</v>
      </c>
      <c r="CR250" s="369">
        <f t="shared" si="810"/>
        <v>0</v>
      </c>
      <c r="CS250" s="369">
        <f t="shared" si="811"/>
        <v>9500000</v>
      </c>
      <c r="CT250" s="173" t="s">
        <v>1758</v>
      </c>
      <c r="CU250" s="173" t="s">
        <v>2230</v>
      </c>
      <c r="CV250" s="450"/>
      <c r="CW250" s="173" t="s">
        <v>2249</v>
      </c>
    </row>
    <row r="251" spans="1:101" ht="34.35" customHeight="1">
      <c r="A251" s="155">
        <f>SUBTOTAL(3,$C$11:C251)</f>
        <v>217</v>
      </c>
      <c r="B251" s="143" t="s">
        <v>2376</v>
      </c>
      <c r="C251" s="144" t="s">
        <v>2377</v>
      </c>
      <c r="D251" s="156" t="s">
        <v>101</v>
      </c>
      <c r="E251" s="157" t="str">
        <f t="shared" si="759"/>
        <v>B3</v>
      </c>
      <c r="F251" s="158">
        <v>45936</v>
      </c>
      <c r="G251" s="159">
        <v>4750000</v>
      </c>
      <c r="H251" s="159"/>
      <c r="I251" s="160">
        <f t="shared" si="760"/>
        <v>4750000</v>
      </c>
      <c r="J251" s="160">
        <f t="shared" si="712"/>
        <v>0</v>
      </c>
      <c r="K251" s="161">
        <f t="shared" si="713"/>
        <v>4750000</v>
      </c>
      <c r="L251" s="161">
        <f t="shared" si="761"/>
        <v>9500000</v>
      </c>
      <c r="M251" s="162">
        <f t="shared" si="762"/>
        <v>1</v>
      </c>
      <c r="N251" s="163">
        <f t="shared" si="716"/>
        <v>3640000</v>
      </c>
      <c r="O251" s="163">
        <v>0</v>
      </c>
      <c r="P251" s="406">
        <v>13</v>
      </c>
      <c r="Q251" s="406">
        <v>0</v>
      </c>
      <c r="R251" s="406">
        <v>0</v>
      </c>
      <c r="S251" s="406">
        <v>0</v>
      </c>
      <c r="T251" s="406"/>
      <c r="U251" s="406"/>
      <c r="V251" s="406"/>
      <c r="W251" s="406"/>
      <c r="X251" s="389"/>
      <c r="Y251" s="406"/>
      <c r="Z251" s="406"/>
      <c r="AA251" s="406"/>
      <c r="AB251" s="406"/>
      <c r="AC251" s="406"/>
      <c r="AD251" s="406">
        <v>0</v>
      </c>
      <c r="AE251" s="164">
        <f t="shared" si="763"/>
        <v>0</v>
      </c>
      <c r="AF251" s="166">
        <f t="shared" si="764"/>
        <v>4750000</v>
      </c>
      <c r="AG251" s="166">
        <f t="shared" si="765"/>
        <v>0</v>
      </c>
      <c r="AH251" s="166">
        <f t="shared" si="766"/>
        <v>0</v>
      </c>
      <c r="AI251" s="166">
        <f t="shared" si="767"/>
        <v>0</v>
      </c>
      <c r="AJ251" s="166">
        <f t="shared" si="768"/>
        <v>0</v>
      </c>
      <c r="AK251" s="166">
        <f t="shared" si="769"/>
        <v>0</v>
      </c>
      <c r="AL251" s="166">
        <f t="shared" si="770"/>
        <v>0</v>
      </c>
      <c r="AM251" s="166">
        <f t="shared" si="771"/>
        <v>0</v>
      </c>
      <c r="AN251" s="166">
        <f t="shared" si="772"/>
        <v>0</v>
      </c>
      <c r="AO251" s="167">
        <f t="shared" si="773"/>
        <v>0</v>
      </c>
      <c r="AP251" s="166">
        <v>0</v>
      </c>
      <c r="AQ251" s="166">
        <f t="shared" si="774"/>
        <v>4750000</v>
      </c>
      <c r="AR251" s="166"/>
      <c r="AS251" s="167"/>
      <c r="AT251" s="166"/>
      <c r="AU251" s="166"/>
      <c r="AV251" s="166">
        <f t="shared" si="775"/>
        <v>4750000</v>
      </c>
      <c r="AW251" s="166">
        <f t="shared" si="776"/>
        <v>380000</v>
      </c>
      <c r="AX251" s="166">
        <f t="shared" si="777"/>
        <v>71250</v>
      </c>
      <c r="AY251" s="166">
        <f t="shared" si="778"/>
        <v>47500</v>
      </c>
      <c r="AZ251" s="166">
        <f t="shared" si="779"/>
        <v>498750</v>
      </c>
      <c r="BA251" s="166">
        <f t="shared" si="780"/>
        <v>0</v>
      </c>
      <c r="BB251" s="166">
        <f t="shared" si="781"/>
        <v>110000</v>
      </c>
      <c r="BC251" s="166"/>
      <c r="BD251" s="166">
        <v>0</v>
      </c>
      <c r="BE251" s="166">
        <f t="shared" si="782"/>
        <v>608750</v>
      </c>
      <c r="BF251" s="166">
        <f t="shared" si="783"/>
        <v>4141250</v>
      </c>
      <c r="BG251" s="166">
        <f t="shared" si="784"/>
        <v>0</v>
      </c>
      <c r="BH251" s="166">
        <v>1</v>
      </c>
      <c r="BI251" s="369"/>
      <c r="BJ251" s="166">
        <f t="shared" si="785"/>
        <v>0</v>
      </c>
      <c r="BK251" s="166">
        <f t="shared" si="786"/>
        <v>1</v>
      </c>
      <c r="BL251" s="166">
        <v>0</v>
      </c>
      <c r="BM251" s="166">
        <f t="shared" si="787"/>
        <v>0</v>
      </c>
      <c r="BN251" s="166" t="str">
        <f t="shared" si="788"/>
        <v>Trừ tiền</v>
      </c>
      <c r="BO251" s="410"/>
      <c r="BP251" s="166"/>
      <c r="BQ251" s="144"/>
      <c r="BR251" s="144"/>
      <c r="BS251" s="161">
        <f t="shared" si="789"/>
        <v>4750000</v>
      </c>
      <c r="BT251" s="159">
        <v>0</v>
      </c>
      <c r="BU251" s="166">
        <f t="shared" si="790"/>
        <v>0</v>
      </c>
      <c r="BV251" s="166">
        <v>11000000</v>
      </c>
      <c r="BW251" s="166">
        <f t="shared" si="791"/>
        <v>11000000</v>
      </c>
      <c r="BX251" s="166">
        <f t="shared" si="792"/>
        <v>-6748750</v>
      </c>
      <c r="BY251" s="166"/>
      <c r="BZ251" s="166"/>
      <c r="CA251" s="171"/>
      <c r="CB251" s="166"/>
      <c r="CC251" s="166"/>
      <c r="CD251" s="166"/>
      <c r="CE251" s="413">
        <v>9500000</v>
      </c>
      <c r="CF251" s="413">
        <v>0</v>
      </c>
      <c r="CG251" s="413">
        <v>0</v>
      </c>
      <c r="CH251" s="413">
        <v>0</v>
      </c>
      <c r="CI251" s="413"/>
      <c r="CJ251" s="369">
        <f t="shared" si="808"/>
        <v>0</v>
      </c>
      <c r="CK251" s="369">
        <f t="shared" si="809"/>
        <v>9500000</v>
      </c>
      <c r="CL251" s="414"/>
      <c r="CM251" s="413">
        <f t="shared" si="795"/>
        <v>9500000</v>
      </c>
      <c r="CN251" s="413">
        <f t="shared" si="795"/>
        <v>0</v>
      </c>
      <c r="CO251" s="369">
        <f t="shared" si="795"/>
        <v>0</v>
      </c>
      <c r="CP251" s="369">
        <f t="shared" si="795"/>
        <v>0</v>
      </c>
      <c r="CQ251" s="369">
        <f t="shared" si="795"/>
        <v>0</v>
      </c>
      <c r="CR251" s="369">
        <f t="shared" si="810"/>
        <v>0</v>
      </c>
      <c r="CS251" s="369">
        <f t="shared" si="811"/>
        <v>9500000</v>
      </c>
      <c r="CT251" s="173" t="s">
        <v>1758</v>
      </c>
      <c r="CU251" s="173" t="s">
        <v>2230</v>
      </c>
      <c r="CV251" s="450"/>
      <c r="CW251" s="173" t="s">
        <v>2249</v>
      </c>
    </row>
    <row r="252" spans="1:101" ht="34.35" customHeight="1">
      <c r="A252" s="155">
        <f>SUBTOTAL(3,$C$11:C252)</f>
        <v>218</v>
      </c>
      <c r="B252" s="143" t="s">
        <v>2378</v>
      </c>
      <c r="C252" s="144" t="s">
        <v>2379</v>
      </c>
      <c r="D252" s="156" t="s">
        <v>101</v>
      </c>
      <c r="E252" s="157" t="str">
        <f t="shared" si="759"/>
        <v>B3</v>
      </c>
      <c r="F252" s="158">
        <v>45931</v>
      </c>
      <c r="G252" s="159">
        <v>4750000</v>
      </c>
      <c r="H252" s="159"/>
      <c r="I252" s="160">
        <f t="shared" si="760"/>
        <v>4750000</v>
      </c>
      <c r="J252" s="160">
        <f t="shared" si="712"/>
        <v>0</v>
      </c>
      <c r="K252" s="161">
        <f t="shared" si="713"/>
        <v>4750000</v>
      </c>
      <c r="L252" s="161">
        <f t="shared" si="761"/>
        <v>9500000</v>
      </c>
      <c r="M252" s="162">
        <f t="shared" si="762"/>
        <v>1</v>
      </c>
      <c r="N252" s="163">
        <f t="shared" si="716"/>
        <v>3640000</v>
      </c>
      <c r="O252" s="163">
        <v>0</v>
      </c>
      <c r="P252" s="406">
        <v>13</v>
      </c>
      <c r="Q252" s="406">
        <v>0</v>
      </c>
      <c r="R252" s="406">
        <v>0</v>
      </c>
      <c r="S252" s="406">
        <v>0</v>
      </c>
      <c r="T252" s="406"/>
      <c r="U252" s="406"/>
      <c r="V252" s="406"/>
      <c r="W252" s="406"/>
      <c r="X252" s="389"/>
      <c r="Y252" s="406"/>
      <c r="Z252" s="406"/>
      <c r="AA252" s="406"/>
      <c r="AB252" s="406"/>
      <c r="AC252" s="406"/>
      <c r="AD252" s="406">
        <v>0</v>
      </c>
      <c r="AE252" s="164">
        <f t="shared" si="763"/>
        <v>0</v>
      </c>
      <c r="AF252" s="166">
        <f t="shared" si="764"/>
        <v>4750000</v>
      </c>
      <c r="AG252" s="166">
        <f t="shared" si="765"/>
        <v>0</v>
      </c>
      <c r="AH252" s="166">
        <f t="shared" si="766"/>
        <v>0</v>
      </c>
      <c r="AI252" s="166">
        <f t="shared" si="767"/>
        <v>0</v>
      </c>
      <c r="AJ252" s="166">
        <f t="shared" si="768"/>
        <v>0</v>
      </c>
      <c r="AK252" s="166">
        <f t="shared" si="769"/>
        <v>0</v>
      </c>
      <c r="AL252" s="166">
        <f t="shared" si="770"/>
        <v>0</v>
      </c>
      <c r="AM252" s="166">
        <f t="shared" si="771"/>
        <v>0</v>
      </c>
      <c r="AN252" s="166">
        <f t="shared" si="772"/>
        <v>0</v>
      </c>
      <c r="AO252" s="167">
        <f t="shared" si="773"/>
        <v>0</v>
      </c>
      <c r="AP252" s="166">
        <v>0</v>
      </c>
      <c r="AQ252" s="166">
        <f t="shared" si="774"/>
        <v>4750000</v>
      </c>
      <c r="AR252" s="166"/>
      <c r="AS252" s="167"/>
      <c r="AT252" s="166"/>
      <c r="AU252" s="166"/>
      <c r="AV252" s="166">
        <f t="shared" si="775"/>
        <v>4750000</v>
      </c>
      <c r="AW252" s="166">
        <f t="shared" si="776"/>
        <v>380000</v>
      </c>
      <c r="AX252" s="166">
        <f t="shared" si="777"/>
        <v>71250</v>
      </c>
      <c r="AY252" s="166">
        <f t="shared" si="778"/>
        <v>47500</v>
      </c>
      <c r="AZ252" s="166">
        <f t="shared" si="779"/>
        <v>498750</v>
      </c>
      <c r="BA252" s="166">
        <f t="shared" si="780"/>
        <v>0</v>
      </c>
      <c r="BB252" s="166">
        <f t="shared" si="781"/>
        <v>110000</v>
      </c>
      <c r="BC252" s="166"/>
      <c r="BD252" s="166">
        <v>0</v>
      </c>
      <c r="BE252" s="166">
        <f t="shared" si="782"/>
        <v>608750</v>
      </c>
      <c r="BF252" s="166">
        <f t="shared" si="783"/>
        <v>4141250</v>
      </c>
      <c r="BG252" s="166">
        <f t="shared" si="784"/>
        <v>0</v>
      </c>
      <c r="BH252" s="166">
        <v>1</v>
      </c>
      <c r="BI252" s="369"/>
      <c r="BJ252" s="166">
        <f t="shared" si="785"/>
        <v>0</v>
      </c>
      <c r="BK252" s="166">
        <f t="shared" si="786"/>
        <v>1</v>
      </c>
      <c r="BL252" s="166">
        <v>0</v>
      </c>
      <c r="BM252" s="166">
        <f t="shared" si="787"/>
        <v>0</v>
      </c>
      <c r="BN252" s="166" t="str">
        <f t="shared" si="788"/>
        <v>Trừ tiền</v>
      </c>
      <c r="BO252" s="410"/>
      <c r="BP252" s="166"/>
      <c r="BQ252" s="144"/>
      <c r="BR252" s="144"/>
      <c r="BS252" s="161">
        <f t="shared" si="789"/>
        <v>4750000</v>
      </c>
      <c r="BT252" s="159">
        <v>0</v>
      </c>
      <c r="BU252" s="166">
        <f t="shared" si="790"/>
        <v>0</v>
      </c>
      <c r="BV252" s="166">
        <v>11000000</v>
      </c>
      <c r="BW252" s="166">
        <f t="shared" si="791"/>
        <v>11000000</v>
      </c>
      <c r="BX252" s="166">
        <f t="shared" si="792"/>
        <v>-6748750</v>
      </c>
      <c r="BY252" s="166"/>
      <c r="BZ252" s="166"/>
      <c r="CA252" s="171"/>
      <c r="CB252" s="166"/>
      <c r="CC252" s="166"/>
      <c r="CD252" s="166"/>
      <c r="CE252" s="413">
        <v>9500000</v>
      </c>
      <c r="CF252" s="413">
        <v>0</v>
      </c>
      <c r="CG252" s="413">
        <v>0</v>
      </c>
      <c r="CH252" s="413">
        <v>0</v>
      </c>
      <c r="CI252" s="413"/>
      <c r="CJ252" s="369">
        <f t="shared" si="808"/>
        <v>0</v>
      </c>
      <c r="CK252" s="369">
        <f t="shared" si="809"/>
        <v>9500000</v>
      </c>
      <c r="CL252" s="414"/>
      <c r="CM252" s="413">
        <f t="shared" si="795"/>
        <v>9500000</v>
      </c>
      <c r="CN252" s="413">
        <f t="shared" si="795"/>
        <v>0</v>
      </c>
      <c r="CO252" s="369">
        <f t="shared" si="795"/>
        <v>0</v>
      </c>
      <c r="CP252" s="369">
        <f t="shared" si="795"/>
        <v>0</v>
      </c>
      <c r="CQ252" s="369">
        <f t="shared" si="795"/>
        <v>0</v>
      </c>
      <c r="CR252" s="369">
        <f t="shared" si="810"/>
        <v>0</v>
      </c>
      <c r="CS252" s="369">
        <f t="shared" si="811"/>
        <v>9500000</v>
      </c>
      <c r="CT252" s="173" t="s">
        <v>1758</v>
      </c>
      <c r="CU252" s="173" t="s">
        <v>2230</v>
      </c>
      <c r="CV252" s="450"/>
      <c r="CW252" s="173" t="s">
        <v>2249</v>
      </c>
    </row>
    <row r="253" spans="1:101" ht="34.35" customHeight="1">
      <c r="A253" s="155">
        <f>SUBTOTAL(3,$C$11:C253)</f>
        <v>219</v>
      </c>
      <c r="B253" s="143" t="s">
        <v>2380</v>
      </c>
      <c r="C253" s="144" t="s">
        <v>2381</v>
      </c>
      <c r="D253" s="156" t="s">
        <v>101</v>
      </c>
      <c r="E253" s="157" t="str">
        <f t="shared" si="759"/>
        <v>B3</v>
      </c>
      <c r="F253" s="158">
        <v>45936</v>
      </c>
      <c r="G253" s="159">
        <v>4750000</v>
      </c>
      <c r="H253" s="159"/>
      <c r="I253" s="160">
        <f t="shared" si="760"/>
        <v>4750000</v>
      </c>
      <c r="J253" s="160">
        <f t="shared" si="712"/>
        <v>0</v>
      </c>
      <c r="K253" s="161">
        <f t="shared" si="713"/>
        <v>4750000</v>
      </c>
      <c r="L253" s="161">
        <f t="shared" si="761"/>
        <v>9500000</v>
      </c>
      <c r="M253" s="162">
        <f t="shared" si="762"/>
        <v>1</v>
      </c>
      <c r="N253" s="163">
        <f t="shared" si="716"/>
        <v>3640000</v>
      </c>
      <c r="O253" s="163">
        <v>0</v>
      </c>
      <c r="P253" s="406">
        <v>13</v>
      </c>
      <c r="Q253" s="406">
        <v>0</v>
      </c>
      <c r="R253" s="406">
        <v>0</v>
      </c>
      <c r="S253" s="406">
        <v>0</v>
      </c>
      <c r="T253" s="406"/>
      <c r="U253" s="406"/>
      <c r="V253" s="406"/>
      <c r="W253" s="406"/>
      <c r="X253" s="389"/>
      <c r="Y253" s="406"/>
      <c r="Z253" s="406"/>
      <c r="AA253" s="406"/>
      <c r="AB253" s="406"/>
      <c r="AC253" s="406"/>
      <c r="AD253" s="406">
        <v>0</v>
      </c>
      <c r="AE253" s="164">
        <f t="shared" si="763"/>
        <v>0</v>
      </c>
      <c r="AF253" s="166">
        <f t="shared" si="764"/>
        <v>4750000</v>
      </c>
      <c r="AG253" s="166">
        <f t="shared" si="765"/>
        <v>0</v>
      </c>
      <c r="AH253" s="166">
        <f t="shared" si="766"/>
        <v>0</v>
      </c>
      <c r="AI253" s="166">
        <f t="shared" si="767"/>
        <v>0</v>
      </c>
      <c r="AJ253" s="166">
        <f t="shared" si="768"/>
        <v>0</v>
      </c>
      <c r="AK253" s="166">
        <f t="shared" si="769"/>
        <v>0</v>
      </c>
      <c r="AL253" s="166">
        <f t="shared" si="770"/>
        <v>0</v>
      </c>
      <c r="AM253" s="166">
        <f t="shared" si="771"/>
        <v>0</v>
      </c>
      <c r="AN253" s="166">
        <f t="shared" si="772"/>
        <v>0</v>
      </c>
      <c r="AO253" s="167">
        <f t="shared" si="773"/>
        <v>0</v>
      </c>
      <c r="AP253" s="166">
        <v>0</v>
      </c>
      <c r="AQ253" s="166">
        <f t="shared" si="774"/>
        <v>4750000</v>
      </c>
      <c r="AR253" s="166"/>
      <c r="AS253" s="167"/>
      <c r="AT253" s="166"/>
      <c r="AU253" s="166"/>
      <c r="AV253" s="166">
        <f t="shared" si="775"/>
        <v>4750000</v>
      </c>
      <c r="AW253" s="166">
        <f t="shared" si="776"/>
        <v>380000</v>
      </c>
      <c r="AX253" s="166">
        <f t="shared" si="777"/>
        <v>71250</v>
      </c>
      <c r="AY253" s="166">
        <f t="shared" si="778"/>
        <v>47500</v>
      </c>
      <c r="AZ253" s="166">
        <f t="shared" si="779"/>
        <v>498750</v>
      </c>
      <c r="BA253" s="166">
        <f t="shared" si="780"/>
        <v>0</v>
      </c>
      <c r="BB253" s="166">
        <f t="shared" si="781"/>
        <v>110000</v>
      </c>
      <c r="BC253" s="166"/>
      <c r="BD253" s="166">
        <v>0</v>
      </c>
      <c r="BE253" s="166">
        <f t="shared" si="782"/>
        <v>608750</v>
      </c>
      <c r="BF253" s="166">
        <f t="shared" si="783"/>
        <v>4141250</v>
      </c>
      <c r="BG253" s="166">
        <f t="shared" si="784"/>
        <v>0</v>
      </c>
      <c r="BH253" s="166">
        <v>1</v>
      </c>
      <c r="BI253" s="369"/>
      <c r="BJ253" s="166">
        <f t="shared" si="785"/>
        <v>0</v>
      </c>
      <c r="BK253" s="166">
        <f t="shared" si="786"/>
        <v>1</v>
      </c>
      <c r="BL253" s="166">
        <v>0</v>
      </c>
      <c r="BM253" s="166">
        <f t="shared" si="787"/>
        <v>0</v>
      </c>
      <c r="BN253" s="166" t="str">
        <f t="shared" si="788"/>
        <v>Trừ tiền</v>
      </c>
      <c r="BO253" s="410"/>
      <c r="BP253" s="166"/>
      <c r="BQ253" s="144"/>
      <c r="BR253" s="144"/>
      <c r="BS253" s="161">
        <f t="shared" si="789"/>
        <v>4750000</v>
      </c>
      <c r="BT253" s="159">
        <v>0</v>
      </c>
      <c r="BU253" s="166">
        <f t="shared" si="790"/>
        <v>0</v>
      </c>
      <c r="BV253" s="166">
        <v>11000000</v>
      </c>
      <c r="BW253" s="166">
        <f t="shared" si="791"/>
        <v>11000000</v>
      </c>
      <c r="BX253" s="166">
        <f t="shared" si="792"/>
        <v>-6748750</v>
      </c>
      <c r="BY253" s="166"/>
      <c r="BZ253" s="166"/>
      <c r="CA253" s="171"/>
      <c r="CB253" s="166"/>
      <c r="CC253" s="166"/>
      <c r="CD253" s="166"/>
      <c r="CE253" s="413">
        <v>9500000</v>
      </c>
      <c r="CF253" s="413">
        <v>0</v>
      </c>
      <c r="CG253" s="413">
        <v>0</v>
      </c>
      <c r="CH253" s="413">
        <v>0</v>
      </c>
      <c r="CI253" s="413"/>
      <c r="CJ253" s="369">
        <f t="shared" si="808"/>
        <v>0</v>
      </c>
      <c r="CK253" s="369">
        <f t="shared" si="809"/>
        <v>9500000</v>
      </c>
      <c r="CL253" s="414"/>
      <c r="CM253" s="413">
        <f t="shared" si="795"/>
        <v>9500000</v>
      </c>
      <c r="CN253" s="413">
        <f t="shared" si="795"/>
        <v>0</v>
      </c>
      <c r="CO253" s="369">
        <f t="shared" si="795"/>
        <v>0</v>
      </c>
      <c r="CP253" s="369">
        <f t="shared" si="795"/>
        <v>0</v>
      </c>
      <c r="CQ253" s="369">
        <f t="shared" si="795"/>
        <v>0</v>
      </c>
      <c r="CR253" s="369">
        <f t="shared" si="810"/>
        <v>0</v>
      </c>
      <c r="CS253" s="369">
        <f t="shared" si="811"/>
        <v>9500000</v>
      </c>
      <c r="CT253" s="173" t="s">
        <v>1758</v>
      </c>
      <c r="CU253" s="173" t="s">
        <v>2230</v>
      </c>
      <c r="CV253" s="450"/>
      <c r="CW253" s="173" t="s">
        <v>2249</v>
      </c>
    </row>
    <row r="254" spans="1:101" ht="34.35" customHeight="1">
      <c r="A254" s="155">
        <f>SUBTOTAL(3,$C$11:C254)</f>
        <v>220</v>
      </c>
      <c r="B254" s="466" t="s">
        <v>2382</v>
      </c>
      <c r="C254" s="467" t="s">
        <v>2383</v>
      </c>
      <c r="D254" s="156" t="s">
        <v>101</v>
      </c>
      <c r="E254" s="157" t="str">
        <f t="shared" si="759"/>
        <v>B3</v>
      </c>
      <c r="F254" s="158">
        <v>45946</v>
      </c>
      <c r="G254" s="159"/>
      <c r="H254" s="159">
        <v>4750000</v>
      </c>
      <c r="I254" s="160">
        <f t="shared" si="760"/>
        <v>4250000</v>
      </c>
      <c r="J254" s="160">
        <f t="shared" si="712"/>
        <v>0</v>
      </c>
      <c r="K254" s="161">
        <f t="shared" si="713"/>
        <v>4250000</v>
      </c>
      <c r="L254" s="161">
        <f t="shared" si="761"/>
        <v>9000000</v>
      </c>
      <c r="M254" s="162">
        <f t="shared" si="762"/>
        <v>1</v>
      </c>
      <c r="N254" s="163">
        <f t="shared" si="716"/>
        <v>3640000</v>
      </c>
      <c r="O254" s="163">
        <v>0</v>
      </c>
      <c r="P254" s="406">
        <v>13</v>
      </c>
      <c r="Q254" s="406">
        <v>0</v>
      </c>
      <c r="R254" s="406">
        <v>0</v>
      </c>
      <c r="S254" s="406">
        <v>0</v>
      </c>
      <c r="T254" s="406"/>
      <c r="U254" s="406"/>
      <c r="V254" s="406"/>
      <c r="W254" s="406"/>
      <c r="X254" s="389"/>
      <c r="Y254" s="406"/>
      <c r="Z254" s="406"/>
      <c r="AA254" s="406"/>
      <c r="AB254" s="406"/>
      <c r="AC254" s="406"/>
      <c r="AD254" s="406">
        <v>0</v>
      </c>
      <c r="AE254" s="164">
        <f t="shared" si="763"/>
        <v>0</v>
      </c>
      <c r="AF254" s="166">
        <f t="shared" si="764"/>
        <v>4500000</v>
      </c>
      <c r="AG254" s="166">
        <f t="shared" si="765"/>
        <v>0</v>
      </c>
      <c r="AH254" s="166">
        <f t="shared" si="766"/>
        <v>0</v>
      </c>
      <c r="AI254" s="166">
        <f t="shared" si="767"/>
        <v>0</v>
      </c>
      <c r="AJ254" s="166">
        <f t="shared" si="768"/>
        <v>0</v>
      </c>
      <c r="AK254" s="166">
        <f t="shared" si="769"/>
        <v>0</v>
      </c>
      <c r="AL254" s="166">
        <f t="shared" si="770"/>
        <v>0</v>
      </c>
      <c r="AM254" s="166">
        <f t="shared" si="771"/>
        <v>0</v>
      </c>
      <c r="AN254" s="166">
        <f t="shared" si="772"/>
        <v>0</v>
      </c>
      <c r="AO254" s="167">
        <f t="shared" si="773"/>
        <v>0</v>
      </c>
      <c r="AP254" s="166">
        <v>0</v>
      </c>
      <c r="AQ254" s="166">
        <f t="shared" si="774"/>
        <v>4500000</v>
      </c>
      <c r="AR254" s="166"/>
      <c r="AS254" s="167"/>
      <c r="AT254" s="166"/>
      <c r="AU254" s="166"/>
      <c r="AV254" s="166">
        <f t="shared" si="775"/>
        <v>4500000</v>
      </c>
      <c r="AW254" s="166">
        <f t="shared" si="776"/>
        <v>0</v>
      </c>
      <c r="AX254" s="166">
        <f t="shared" si="777"/>
        <v>0</v>
      </c>
      <c r="AY254" s="166">
        <f t="shared" si="778"/>
        <v>0</v>
      </c>
      <c r="AZ254" s="166">
        <f t="shared" si="779"/>
        <v>0</v>
      </c>
      <c r="BA254" s="166">
        <f t="shared" si="780"/>
        <v>0</v>
      </c>
      <c r="BB254" s="166">
        <f t="shared" si="781"/>
        <v>0</v>
      </c>
      <c r="BC254" s="166"/>
      <c r="BD254" s="166">
        <v>0</v>
      </c>
      <c r="BE254" s="166">
        <f t="shared" si="782"/>
        <v>0</v>
      </c>
      <c r="BF254" s="166">
        <f t="shared" si="783"/>
        <v>4500000</v>
      </c>
      <c r="BG254" s="166">
        <f t="shared" si="784"/>
        <v>0</v>
      </c>
      <c r="BH254" s="166"/>
      <c r="BI254" s="369"/>
      <c r="BJ254" s="166">
        <f t="shared" si="785"/>
        <v>0</v>
      </c>
      <c r="BK254" s="166">
        <f t="shared" si="786"/>
        <v>1</v>
      </c>
      <c r="BL254" s="166">
        <v>0</v>
      </c>
      <c r="BM254" s="166">
        <f t="shared" si="787"/>
        <v>0</v>
      </c>
      <c r="BN254" s="166" t="str">
        <f t="shared" si="788"/>
        <v>Xem lại</v>
      </c>
      <c r="BO254" s="410"/>
      <c r="BP254" s="166"/>
      <c r="BQ254" s="144"/>
      <c r="BR254" s="144"/>
      <c r="BS254" s="161">
        <f t="shared" si="789"/>
        <v>4500000</v>
      </c>
      <c r="BT254" s="159">
        <v>0</v>
      </c>
      <c r="BU254" s="166">
        <f t="shared" si="790"/>
        <v>0</v>
      </c>
      <c r="BV254" s="166">
        <v>11000000</v>
      </c>
      <c r="BW254" s="166">
        <f t="shared" si="791"/>
        <v>11000000</v>
      </c>
      <c r="BX254" s="166">
        <f t="shared" si="792"/>
        <v>-6500000</v>
      </c>
      <c r="BY254" s="166"/>
      <c r="BZ254" s="166"/>
      <c r="CA254" s="171"/>
      <c r="CB254" s="166"/>
      <c r="CC254" s="166"/>
      <c r="CD254" s="166"/>
      <c r="CE254" s="413">
        <v>9000000</v>
      </c>
      <c r="CF254" s="413">
        <v>0</v>
      </c>
      <c r="CG254" s="413">
        <v>0</v>
      </c>
      <c r="CH254" s="413">
        <v>0</v>
      </c>
      <c r="CI254" s="413"/>
      <c r="CJ254" s="369">
        <f t="shared" si="808"/>
        <v>0</v>
      </c>
      <c r="CK254" s="369">
        <f t="shared" si="809"/>
        <v>9000000</v>
      </c>
      <c r="CL254" s="414"/>
      <c r="CM254" s="413">
        <f t="shared" si="795"/>
        <v>9000000</v>
      </c>
      <c r="CN254" s="413">
        <f t="shared" si="795"/>
        <v>0</v>
      </c>
      <c r="CO254" s="369">
        <f t="shared" si="795"/>
        <v>0</v>
      </c>
      <c r="CP254" s="369">
        <f t="shared" si="795"/>
        <v>0</v>
      </c>
      <c r="CQ254" s="369">
        <f t="shared" si="795"/>
        <v>0</v>
      </c>
      <c r="CR254" s="369">
        <f t="shared" si="810"/>
        <v>0</v>
      </c>
      <c r="CS254" s="369">
        <f t="shared" si="811"/>
        <v>9000000</v>
      </c>
      <c r="CT254" s="173" t="s">
        <v>1758</v>
      </c>
      <c r="CU254" s="173" t="s">
        <v>2230</v>
      </c>
      <c r="CV254" s="450"/>
      <c r="CW254" s="173" t="s">
        <v>2249</v>
      </c>
    </row>
    <row r="255" spans="1:101" ht="34.35" customHeight="1">
      <c r="A255" s="155">
        <f>SUBTOTAL(3,$C$11:C255)</f>
        <v>221</v>
      </c>
      <c r="B255" s="466" t="s">
        <v>2384</v>
      </c>
      <c r="C255" s="467" t="s">
        <v>2385</v>
      </c>
      <c r="D255" s="156" t="s">
        <v>101</v>
      </c>
      <c r="E255" s="157" t="str">
        <f t="shared" si="759"/>
        <v>B3</v>
      </c>
      <c r="F255" s="158">
        <v>45973</v>
      </c>
      <c r="G255" s="159"/>
      <c r="H255" s="159">
        <v>4750000</v>
      </c>
      <c r="I255" s="160">
        <f t="shared" si="760"/>
        <v>4250000</v>
      </c>
      <c r="J255" s="160">
        <f t="shared" si="712"/>
        <v>0</v>
      </c>
      <c r="K255" s="161">
        <f t="shared" si="713"/>
        <v>4250000</v>
      </c>
      <c r="L255" s="161">
        <f t="shared" si="761"/>
        <v>9000000</v>
      </c>
      <c r="M255" s="162">
        <f t="shared" si="762"/>
        <v>1</v>
      </c>
      <c r="N255" s="163">
        <f t="shared" si="716"/>
        <v>3640000</v>
      </c>
      <c r="O255" s="163">
        <v>0</v>
      </c>
      <c r="P255" s="406">
        <v>3</v>
      </c>
      <c r="Q255" s="406">
        <v>0</v>
      </c>
      <c r="R255" s="406">
        <v>0</v>
      </c>
      <c r="S255" s="406">
        <v>0</v>
      </c>
      <c r="T255" s="406"/>
      <c r="U255" s="406"/>
      <c r="V255" s="406"/>
      <c r="W255" s="406"/>
      <c r="X255" s="389"/>
      <c r="Y255" s="406"/>
      <c r="Z255" s="406"/>
      <c r="AA255" s="406"/>
      <c r="AB255" s="406"/>
      <c r="AC255" s="406"/>
      <c r="AD255" s="406">
        <v>0</v>
      </c>
      <c r="AE255" s="164">
        <f t="shared" si="763"/>
        <v>0</v>
      </c>
      <c r="AF255" s="166">
        <f t="shared" si="764"/>
        <v>1038462</v>
      </c>
      <c r="AG255" s="166">
        <f t="shared" si="765"/>
        <v>0</v>
      </c>
      <c r="AH255" s="166">
        <f t="shared" si="766"/>
        <v>0</v>
      </c>
      <c r="AI255" s="166">
        <f t="shared" si="767"/>
        <v>0</v>
      </c>
      <c r="AJ255" s="166">
        <f t="shared" si="768"/>
        <v>0</v>
      </c>
      <c r="AK255" s="166">
        <f t="shared" si="769"/>
        <v>0</v>
      </c>
      <c r="AL255" s="166">
        <f t="shared" si="770"/>
        <v>0</v>
      </c>
      <c r="AM255" s="166">
        <f t="shared" si="771"/>
        <v>0</v>
      </c>
      <c r="AN255" s="166">
        <f t="shared" si="772"/>
        <v>0</v>
      </c>
      <c r="AO255" s="167">
        <f t="shared" si="773"/>
        <v>0</v>
      </c>
      <c r="AP255" s="166">
        <v>0</v>
      </c>
      <c r="AQ255" s="166">
        <f t="shared" si="774"/>
        <v>1038462</v>
      </c>
      <c r="AR255" s="166"/>
      <c r="AS255" s="167"/>
      <c r="AT255" s="166"/>
      <c r="AU255" s="166"/>
      <c r="AV255" s="166">
        <f t="shared" si="775"/>
        <v>1038462</v>
      </c>
      <c r="AW255" s="166">
        <f t="shared" si="776"/>
        <v>0</v>
      </c>
      <c r="AX255" s="166">
        <f t="shared" si="777"/>
        <v>0</v>
      </c>
      <c r="AY255" s="166">
        <f t="shared" si="778"/>
        <v>0</v>
      </c>
      <c r="AZ255" s="166">
        <f t="shared" si="779"/>
        <v>0</v>
      </c>
      <c r="BA255" s="166">
        <f t="shared" si="780"/>
        <v>0</v>
      </c>
      <c r="BB255" s="166">
        <f t="shared" si="781"/>
        <v>0</v>
      </c>
      <c r="BC255" s="166"/>
      <c r="BD255" s="166">
        <v>0</v>
      </c>
      <c r="BE255" s="166">
        <f t="shared" si="782"/>
        <v>0</v>
      </c>
      <c r="BF255" s="166">
        <f t="shared" si="783"/>
        <v>1038462</v>
      </c>
      <c r="BG255" s="166">
        <f t="shared" si="784"/>
        <v>0</v>
      </c>
      <c r="BH255" s="166"/>
      <c r="BI255" s="369"/>
      <c r="BJ255" s="166">
        <f t="shared" si="785"/>
        <v>0</v>
      </c>
      <c r="BK255" s="166">
        <f t="shared" si="786"/>
        <v>1</v>
      </c>
      <c r="BL255" s="166">
        <v>0</v>
      </c>
      <c r="BM255" s="166">
        <f t="shared" si="787"/>
        <v>0</v>
      </c>
      <c r="BN255" s="166" t="str">
        <f t="shared" si="788"/>
        <v>Xem lại</v>
      </c>
      <c r="BO255" s="410"/>
      <c r="BP255" s="166"/>
      <c r="BQ255" s="144"/>
      <c r="BR255" s="144"/>
      <c r="BS255" s="161">
        <f t="shared" si="789"/>
        <v>1038462</v>
      </c>
      <c r="BT255" s="159">
        <v>0</v>
      </c>
      <c r="BU255" s="166">
        <f t="shared" si="790"/>
        <v>0</v>
      </c>
      <c r="BV255" s="166">
        <v>11000000</v>
      </c>
      <c r="BW255" s="166">
        <f t="shared" si="791"/>
        <v>11000000</v>
      </c>
      <c r="BX255" s="166">
        <f t="shared" si="792"/>
        <v>-9961538</v>
      </c>
      <c r="BY255" s="166"/>
      <c r="BZ255" s="166"/>
      <c r="CA255" s="171"/>
      <c r="CB255" s="166"/>
      <c r="CC255" s="166"/>
      <c r="CD255" s="166"/>
      <c r="CE255" s="413">
        <v>9000000</v>
      </c>
      <c r="CF255" s="413">
        <v>0</v>
      </c>
      <c r="CG255" s="413">
        <v>0</v>
      </c>
      <c r="CH255" s="413">
        <v>0</v>
      </c>
      <c r="CI255" s="413"/>
      <c r="CJ255" s="369">
        <f t="shared" ref="CJ255:CJ256" si="812">SUM(CF255:CI255)</f>
        <v>0</v>
      </c>
      <c r="CK255" s="369">
        <f t="shared" si="809"/>
        <v>9000000</v>
      </c>
      <c r="CL255" s="414"/>
      <c r="CM255" s="413">
        <f t="shared" si="795"/>
        <v>9000000</v>
      </c>
      <c r="CN255" s="413">
        <f t="shared" si="795"/>
        <v>0</v>
      </c>
      <c r="CO255" s="369">
        <f t="shared" si="795"/>
        <v>0</v>
      </c>
      <c r="CP255" s="369">
        <f t="shared" si="795"/>
        <v>0</v>
      </c>
      <c r="CQ255" s="369">
        <f t="shared" si="795"/>
        <v>0</v>
      </c>
      <c r="CR255" s="369">
        <f t="shared" ref="CR255:CR256" si="813">SUM(CN255:CQ255)</f>
        <v>0</v>
      </c>
      <c r="CS255" s="369">
        <f t="shared" si="811"/>
        <v>9000000</v>
      </c>
      <c r="CT255" s="173" t="s">
        <v>1758</v>
      </c>
      <c r="CU255" s="173" t="s">
        <v>2230</v>
      </c>
      <c r="CV255" s="460" t="s">
        <v>2390</v>
      </c>
      <c r="CW255" s="173" t="s">
        <v>2249</v>
      </c>
    </row>
    <row r="256" spans="1:101" ht="34.35" customHeight="1">
      <c r="A256" s="155">
        <f>SUBTOTAL(3,$C$11:C256)</f>
        <v>222</v>
      </c>
      <c r="B256" s="466" t="s">
        <v>2386</v>
      </c>
      <c r="C256" s="467" t="s">
        <v>2387</v>
      </c>
      <c r="D256" s="156" t="s">
        <v>101</v>
      </c>
      <c r="E256" s="157" t="str">
        <f t="shared" si="759"/>
        <v>B3</v>
      </c>
      <c r="F256" s="158">
        <v>45967</v>
      </c>
      <c r="G256" s="159"/>
      <c r="H256" s="159">
        <v>4750000</v>
      </c>
      <c r="I256" s="160">
        <f t="shared" si="760"/>
        <v>4250000</v>
      </c>
      <c r="J256" s="160">
        <f t="shared" si="712"/>
        <v>0</v>
      </c>
      <c r="K256" s="161">
        <f t="shared" si="713"/>
        <v>4250000</v>
      </c>
      <c r="L256" s="161">
        <f t="shared" si="761"/>
        <v>9000000</v>
      </c>
      <c r="M256" s="162">
        <f t="shared" si="762"/>
        <v>1</v>
      </c>
      <c r="N256" s="163">
        <f t="shared" si="716"/>
        <v>3640000</v>
      </c>
      <c r="O256" s="163">
        <v>0</v>
      </c>
      <c r="P256" s="406">
        <v>9</v>
      </c>
      <c r="Q256" s="406">
        <v>0</v>
      </c>
      <c r="R256" s="406">
        <v>0</v>
      </c>
      <c r="S256" s="406">
        <v>0</v>
      </c>
      <c r="T256" s="406"/>
      <c r="U256" s="406"/>
      <c r="V256" s="406"/>
      <c r="W256" s="406"/>
      <c r="X256" s="389"/>
      <c r="Y256" s="406"/>
      <c r="Z256" s="406"/>
      <c r="AA256" s="406"/>
      <c r="AB256" s="406"/>
      <c r="AC256" s="406"/>
      <c r="AD256" s="406">
        <v>0</v>
      </c>
      <c r="AE256" s="164">
        <f t="shared" si="763"/>
        <v>0</v>
      </c>
      <c r="AF256" s="166">
        <f t="shared" si="764"/>
        <v>3115385</v>
      </c>
      <c r="AG256" s="166">
        <f t="shared" si="765"/>
        <v>0</v>
      </c>
      <c r="AH256" s="166">
        <f t="shared" si="766"/>
        <v>0</v>
      </c>
      <c r="AI256" s="166">
        <f t="shared" si="767"/>
        <v>0</v>
      </c>
      <c r="AJ256" s="166">
        <f t="shared" si="768"/>
        <v>0</v>
      </c>
      <c r="AK256" s="166">
        <f t="shared" si="769"/>
        <v>0</v>
      </c>
      <c r="AL256" s="166">
        <f t="shared" si="770"/>
        <v>0</v>
      </c>
      <c r="AM256" s="166">
        <f t="shared" si="771"/>
        <v>0</v>
      </c>
      <c r="AN256" s="166">
        <f t="shared" si="772"/>
        <v>0</v>
      </c>
      <c r="AO256" s="167">
        <f t="shared" si="773"/>
        <v>0</v>
      </c>
      <c r="AP256" s="166">
        <v>0</v>
      </c>
      <c r="AQ256" s="166">
        <f t="shared" si="774"/>
        <v>3115385</v>
      </c>
      <c r="AR256" s="166"/>
      <c r="AS256" s="167"/>
      <c r="AT256" s="166"/>
      <c r="AU256" s="166"/>
      <c r="AV256" s="166">
        <f t="shared" si="775"/>
        <v>3115385</v>
      </c>
      <c r="AW256" s="166">
        <f t="shared" si="776"/>
        <v>0</v>
      </c>
      <c r="AX256" s="166">
        <f t="shared" si="777"/>
        <v>0</v>
      </c>
      <c r="AY256" s="166">
        <f t="shared" si="778"/>
        <v>0</v>
      </c>
      <c r="AZ256" s="166">
        <f t="shared" si="779"/>
        <v>0</v>
      </c>
      <c r="BA256" s="166">
        <f t="shared" si="780"/>
        <v>0</v>
      </c>
      <c r="BB256" s="166">
        <f t="shared" si="781"/>
        <v>0</v>
      </c>
      <c r="BC256" s="166"/>
      <c r="BD256" s="166">
        <v>0</v>
      </c>
      <c r="BE256" s="166">
        <f t="shared" si="782"/>
        <v>0</v>
      </c>
      <c r="BF256" s="166">
        <f t="shared" si="783"/>
        <v>3115385</v>
      </c>
      <c r="BG256" s="166">
        <f t="shared" si="784"/>
        <v>0</v>
      </c>
      <c r="BH256" s="166"/>
      <c r="BI256" s="369"/>
      <c r="BJ256" s="166">
        <f t="shared" si="785"/>
        <v>0</v>
      </c>
      <c r="BK256" s="166">
        <f t="shared" si="786"/>
        <v>1</v>
      </c>
      <c r="BL256" s="166">
        <v>0</v>
      </c>
      <c r="BM256" s="166">
        <f t="shared" si="787"/>
        <v>0</v>
      </c>
      <c r="BN256" s="166" t="str">
        <f t="shared" si="788"/>
        <v>Xem lại</v>
      </c>
      <c r="BO256" s="410"/>
      <c r="BP256" s="166"/>
      <c r="BQ256" s="144"/>
      <c r="BR256" s="144"/>
      <c r="BS256" s="161">
        <f t="shared" si="789"/>
        <v>3115385</v>
      </c>
      <c r="BT256" s="159">
        <v>0</v>
      </c>
      <c r="BU256" s="166">
        <f t="shared" si="790"/>
        <v>0</v>
      </c>
      <c r="BV256" s="166">
        <v>11000000</v>
      </c>
      <c r="BW256" s="166">
        <f t="shared" si="791"/>
        <v>11000000</v>
      </c>
      <c r="BX256" s="166">
        <f t="shared" si="792"/>
        <v>-7884615</v>
      </c>
      <c r="BY256" s="166"/>
      <c r="BZ256" s="166"/>
      <c r="CA256" s="171"/>
      <c r="CB256" s="166"/>
      <c r="CC256" s="166"/>
      <c r="CD256" s="166"/>
      <c r="CE256" s="413">
        <v>9000000</v>
      </c>
      <c r="CF256" s="413">
        <v>0</v>
      </c>
      <c r="CG256" s="413">
        <v>0</v>
      </c>
      <c r="CH256" s="413">
        <v>0</v>
      </c>
      <c r="CI256" s="413"/>
      <c r="CJ256" s="369">
        <f t="shared" si="812"/>
        <v>0</v>
      </c>
      <c r="CK256" s="369">
        <f t="shared" si="809"/>
        <v>9000000</v>
      </c>
      <c r="CL256" s="414"/>
      <c r="CM256" s="413">
        <f t="shared" si="795"/>
        <v>9000000</v>
      </c>
      <c r="CN256" s="413">
        <f t="shared" si="795"/>
        <v>0</v>
      </c>
      <c r="CO256" s="369">
        <f t="shared" si="795"/>
        <v>0</v>
      </c>
      <c r="CP256" s="369">
        <f t="shared" si="795"/>
        <v>0</v>
      </c>
      <c r="CQ256" s="369">
        <f t="shared" si="795"/>
        <v>0</v>
      </c>
      <c r="CR256" s="369">
        <f t="shared" si="813"/>
        <v>0</v>
      </c>
      <c r="CS256" s="369">
        <f t="shared" si="811"/>
        <v>9000000</v>
      </c>
      <c r="CT256" s="173" t="s">
        <v>1758</v>
      </c>
      <c r="CU256" s="173" t="s">
        <v>2230</v>
      </c>
      <c r="CV256" s="450"/>
      <c r="CW256" s="173" t="s">
        <v>2249</v>
      </c>
    </row>
    <row r="257" spans="1:101" ht="34.35" customHeight="1">
      <c r="A257" s="155">
        <f>SUBTOTAL(3,$C$11:C257)</f>
        <v>223</v>
      </c>
      <c r="B257" s="143" t="s">
        <v>682</v>
      </c>
      <c r="C257" s="144" t="s">
        <v>683</v>
      </c>
      <c r="D257" s="156" t="s">
        <v>101</v>
      </c>
      <c r="E257" s="157" t="str">
        <f>IF(CL257&gt;=400000000,"A1",IF(CL257&gt;=300000000,"A2",IF(CL257&gt;=240000000,"A3",IF(CL257&gt;=180000000,"A4",IF(CL257&gt;=120000000,"A5",IF(CL257&gt;=80000000,"A6",IF(CL257&gt;=40000000,"A7",IF(CL257&gt;=25000000,"B1",IF(CL257&gt;=12000000,"B2","B3")))))))))</f>
        <v>B3</v>
      </c>
      <c r="F257" s="158">
        <v>42186</v>
      </c>
      <c r="G257" s="159">
        <v>4090000</v>
      </c>
      <c r="H257" s="159"/>
      <c r="I257" s="160">
        <f t="shared" si="760"/>
        <v>5910000</v>
      </c>
      <c r="J257" s="160">
        <f t="shared" si="712"/>
        <v>500000</v>
      </c>
      <c r="K257" s="161">
        <f t="shared" si="713"/>
        <v>6410000</v>
      </c>
      <c r="L257" s="161">
        <f t="shared" si="761"/>
        <v>10500000</v>
      </c>
      <c r="M257" s="162">
        <f t="shared" si="762"/>
        <v>1</v>
      </c>
      <c r="N257" s="163">
        <f t="shared" si="716"/>
        <v>3640000</v>
      </c>
      <c r="O257" s="163">
        <v>0</v>
      </c>
      <c r="P257" s="406">
        <v>13</v>
      </c>
      <c r="Q257" s="406">
        <v>0</v>
      </c>
      <c r="R257" s="406">
        <v>0</v>
      </c>
      <c r="S257" s="406">
        <v>0</v>
      </c>
      <c r="T257" s="406"/>
      <c r="U257" s="406"/>
      <c r="V257" s="406"/>
      <c r="W257" s="406"/>
      <c r="X257" s="389"/>
      <c r="Y257" s="406"/>
      <c r="Z257" s="406"/>
      <c r="AA257" s="406"/>
      <c r="AB257" s="406"/>
      <c r="AC257" s="406"/>
      <c r="AD257" s="406">
        <v>0</v>
      </c>
      <c r="AE257" s="164">
        <f t="shared" si="763"/>
        <v>0</v>
      </c>
      <c r="AF257" s="166">
        <f t="shared" si="764"/>
        <v>5250000</v>
      </c>
      <c r="AG257" s="166">
        <f t="shared" si="765"/>
        <v>0</v>
      </c>
      <c r="AH257" s="166">
        <f t="shared" si="766"/>
        <v>0</v>
      </c>
      <c r="AI257" s="166">
        <f t="shared" si="767"/>
        <v>0</v>
      </c>
      <c r="AJ257" s="166">
        <f t="shared" si="768"/>
        <v>0</v>
      </c>
      <c r="AK257" s="166">
        <f t="shared" si="769"/>
        <v>0</v>
      </c>
      <c r="AL257" s="166">
        <f t="shared" si="770"/>
        <v>0</v>
      </c>
      <c r="AM257" s="166">
        <f t="shared" si="771"/>
        <v>0</v>
      </c>
      <c r="AN257" s="166">
        <f t="shared" si="772"/>
        <v>0</v>
      </c>
      <c r="AO257" s="167">
        <f t="shared" si="773"/>
        <v>0</v>
      </c>
      <c r="AP257" s="166">
        <v>0</v>
      </c>
      <c r="AQ257" s="166">
        <f t="shared" si="774"/>
        <v>5250000</v>
      </c>
      <c r="AR257" s="166">
        <v>0</v>
      </c>
      <c r="AS257" s="167"/>
      <c r="AT257" s="166"/>
      <c r="AU257" s="166"/>
      <c r="AV257" s="166">
        <f t="shared" si="775"/>
        <v>5250000</v>
      </c>
      <c r="AW257" s="166">
        <f t="shared" si="776"/>
        <v>327200</v>
      </c>
      <c r="AX257" s="166">
        <f t="shared" si="777"/>
        <v>61350</v>
      </c>
      <c r="AY257" s="166">
        <f t="shared" si="778"/>
        <v>40900</v>
      </c>
      <c r="AZ257" s="166">
        <f t="shared" si="779"/>
        <v>429450</v>
      </c>
      <c r="BA257" s="166">
        <f t="shared" si="780"/>
        <v>20450</v>
      </c>
      <c r="BB257" s="166">
        <f t="shared" si="781"/>
        <v>110000</v>
      </c>
      <c r="BC257" s="166"/>
      <c r="BD257" s="166">
        <v>0</v>
      </c>
      <c r="BE257" s="166">
        <f t="shared" si="782"/>
        <v>559900</v>
      </c>
      <c r="BF257" s="166">
        <f t="shared" si="783"/>
        <v>4690100</v>
      </c>
      <c r="BG257" s="166">
        <f t="shared" si="784"/>
        <v>0</v>
      </c>
      <c r="BH257" s="166">
        <v>1</v>
      </c>
      <c r="BI257" s="369" t="s">
        <v>40</v>
      </c>
      <c r="BJ257" s="166">
        <f t="shared" si="785"/>
        <v>0</v>
      </c>
      <c r="BK257" s="166">
        <f t="shared" si="786"/>
        <v>1</v>
      </c>
      <c r="BL257" s="166">
        <v>0</v>
      </c>
      <c r="BM257" s="166">
        <f t="shared" si="787"/>
        <v>0</v>
      </c>
      <c r="BN257" s="166" t="str">
        <f t="shared" si="788"/>
        <v>Trừ tiền</v>
      </c>
      <c r="BO257" s="410"/>
      <c r="BP257" s="166"/>
      <c r="BQ257" s="144"/>
      <c r="BR257" s="144"/>
      <c r="BS257" s="161">
        <f t="shared" si="789"/>
        <v>5250000</v>
      </c>
      <c r="BT257" s="159">
        <v>0</v>
      </c>
      <c r="BU257" s="166">
        <f t="shared" si="790"/>
        <v>0</v>
      </c>
      <c r="BV257" s="166">
        <v>11000000</v>
      </c>
      <c r="BW257" s="166">
        <f t="shared" si="791"/>
        <v>11000000</v>
      </c>
      <c r="BX257" s="166">
        <f t="shared" si="792"/>
        <v>-6179450</v>
      </c>
      <c r="BY257" s="166"/>
      <c r="BZ257" s="166"/>
      <c r="CA257" s="171"/>
      <c r="CB257" s="166"/>
      <c r="CC257" s="166"/>
      <c r="CD257" s="166"/>
      <c r="CE257" s="413">
        <v>10000000</v>
      </c>
      <c r="CF257" s="413">
        <f>CE257*5%</f>
        <v>500000</v>
      </c>
      <c r="CG257" s="413">
        <v>0</v>
      </c>
      <c r="CH257" s="413">
        <v>0</v>
      </c>
      <c r="CI257" s="413"/>
      <c r="CJ257" s="369">
        <f>SUM(CF257:CI257)</f>
        <v>500000</v>
      </c>
      <c r="CK257" s="369">
        <f>CE257+CJ257</f>
        <v>10500000</v>
      </c>
      <c r="CL257" s="414"/>
      <c r="CM257" s="413">
        <f t="shared" si="795"/>
        <v>10000000</v>
      </c>
      <c r="CN257" s="413">
        <f t="shared" si="795"/>
        <v>500000</v>
      </c>
      <c r="CO257" s="369">
        <f t="shared" si="795"/>
        <v>0</v>
      </c>
      <c r="CP257" s="369">
        <f t="shared" si="795"/>
        <v>0</v>
      </c>
      <c r="CQ257" s="369">
        <f t="shared" si="795"/>
        <v>0</v>
      </c>
      <c r="CR257" s="369">
        <f>SUM(CN257:CQ257)</f>
        <v>500000</v>
      </c>
      <c r="CS257" s="369">
        <f>CM257+CR257</f>
        <v>10500000</v>
      </c>
      <c r="CT257" s="173" t="s">
        <v>1758</v>
      </c>
      <c r="CU257" s="173" t="s">
        <v>2230</v>
      </c>
      <c r="CV257" s="450" t="s">
        <v>1360</v>
      </c>
      <c r="CW257" s="173" t="s">
        <v>2249</v>
      </c>
    </row>
    <row r="258" spans="1:101" ht="34.35" customHeight="1">
      <c r="A258" s="155">
        <f>SUBTOTAL(3,$C$11:C258)</f>
        <v>224</v>
      </c>
      <c r="B258" s="246" t="s">
        <v>852</v>
      </c>
      <c r="C258" s="247" t="s">
        <v>853</v>
      </c>
      <c r="D258" s="156" t="s">
        <v>101</v>
      </c>
      <c r="E258" s="157" t="str">
        <f>IF(CL258&gt;=400000000,"A1",IF(CL258&gt;=300000000,"A2",IF(CL258&gt;=240000000,"A3",IF(CL258&gt;=180000000,"A4",IF(CL258&gt;=120000000,"A5",IF(CL258&gt;=80000000,"A6",IF(CL258&gt;=40000000,"A7",IF(CL258&gt;=25000000,"B1",IF(CL258&gt;=12000000,"B2","B3")))))))))</f>
        <v>B3</v>
      </c>
      <c r="F258" s="158">
        <v>42110</v>
      </c>
      <c r="G258" s="159">
        <v>4520000</v>
      </c>
      <c r="H258" s="159"/>
      <c r="I258" s="160">
        <f t="shared" si="760"/>
        <v>5480000</v>
      </c>
      <c r="J258" s="160">
        <f t="shared" si="712"/>
        <v>1000000</v>
      </c>
      <c r="K258" s="161">
        <f t="shared" si="713"/>
        <v>6480000</v>
      </c>
      <c r="L258" s="161">
        <f t="shared" si="761"/>
        <v>11000000</v>
      </c>
      <c r="M258" s="162">
        <f t="shared" si="762"/>
        <v>1</v>
      </c>
      <c r="N258" s="163">
        <f t="shared" si="716"/>
        <v>3640000</v>
      </c>
      <c r="O258" s="163">
        <v>0</v>
      </c>
      <c r="P258" s="406">
        <v>13</v>
      </c>
      <c r="Q258" s="406">
        <v>0</v>
      </c>
      <c r="R258" s="406">
        <v>0</v>
      </c>
      <c r="S258" s="406">
        <v>0</v>
      </c>
      <c r="T258" s="406"/>
      <c r="U258" s="406"/>
      <c r="V258" s="406"/>
      <c r="W258" s="406"/>
      <c r="X258" s="389"/>
      <c r="Y258" s="406"/>
      <c r="Z258" s="406"/>
      <c r="AA258" s="406"/>
      <c r="AB258" s="406"/>
      <c r="AC258" s="406"/>
      <c r="AD258" s="406">
        <v>0</v>
      </c>
      <c r="AE258" s="164">
        <f t="shared" si="763"/>
        <v>0</v>
      </c>
      <c r="AF258" s="166">
        <f t="shared" si="764"/>
        <v>5500000</v>
      </c>
      <c r="AG258" s="166">
        <f t="shared" si="765"/>
        <v>0</v>
      </c>
      <c r="AH258" s="166">
        <f t="shared" si="766"/>
        <v>0</v>
      </c>
      <c r="AI258" s="166">
        <f t="shared" si="767"/>
        <v>0</v>
      </c>
      <c r="AJ258" s="166">
        <f t="shared" si="768"/>
        <v>0</v>
      </c>
      <c r="AK258" s="166">
        <f t="shared" si="769"/>
        <v>0</v>
      </c>
      <c r="AL258" s="166">
        <f t="shared" si="770"/>
        <v>0</v>
      </c>
      <c r="AM258" s="166">
        <f t="shared" si="771"/>
        <v>0</v>
      </c>
      <c r="AN258" s="166">
        <f t="shared" si="772"/>
        <v>0</v>
      </c>
      <c r="AO258" s="167">
        <f t="shared" si="773"/>
        <v>0</v>
      </c>
      <c r="AP258" s="166">
        <v>0</v>
      </c>
      <c r="AQ258" s="166">
        <f t="shared" si="774"/>
        <v>5500000</v>
      </c>
      <c r="AR258" s="166">
        <v>0</v>
      </c>
      <c r="AS258" s="167"/>
      <c r="AT258" s="166"/>
      <c r="AU258" s="166"/>
      <c r="AV258" s="166">
        <f t="shared" si="775"/>
        <v>5500000</v>
      </c>
      <c r="AW258" s="166">
        <f t="shared" si="776"/>
        <v>361600</v>
      </c>
      <c r="AX258" s="166">
        <f t="shared" si="777"/>
        <v>67800</v>
      </c>
      <c r="AY258" s="166">
        <f t="shared" si="778"/>
        <v>45200</v>
      </c>
      <c r="AZ258" s="166">
        <f t="shared" si="779"/>
        <v>474600</v>
      </c>
      <c r="BA258" s="166">
        <f t="shared" si="780"/>
        <v>22600</v>
      </c>
      <c r="BB258" s="166">
        <f t="shared" si="781"/>
        <v>110000</v>
      </c>
      <c r="BC258" s="166"/>
      <c r="BD258" s="166">
        <v>0</v>
      </c>
      <c r="BE258" s="166">
        <f t="shared" si="782"/>
        <v>607200</v>
      </c>
      <c r="BF258" s="166">
        <f t="shared" si="783"/>
        <v>4892800</v>
      </c>
      <c r="BG258" s="166">
        <f t="shared" si="784"/>
        <v>0</v>
      </c>
      <c r="BH258" s="166">
        <v>1</v>
      </c>
      <c r="BI258" s="369" t="s">
        <v>40</v>
      </c>
      <c r="BJ258" s="166">
        <f t="shared" si="785"/>
        <v>0</v>
      </c>
      <c r="BK258" s="166">
        <f t="shared" si="786"/>
        <v>1</v>
      </c>
      <c r="BL258" s="166">
        <v>0</v>
      </c>
      <c r="BM258" s="166">
        <f t="shared" si="787"/>
        <v>0</v>
      </c>
      <c r="BN258" s="166" t="str">
        <f t="shared" si="788"/>
        <v>Trừ tiền</v>
      </c>
      <c r="BO258" s="410"/>
      <c r="BP258" s="166"/>
      <c r="BQ258" s="144"/>
      <c r="BR258" s="144"/>
      <c r="BS258" s="161">
        <f t="shared" si="789"/>
        <v>5500000</v>
      </c>
      <c r="BT258" s="159">
        <v>2</v>
      </c>
      <c r="BU258" s="166">
        <f t="shared" si="790"/>
        <v>8800000</v>
      </c>
      <c r="BV258" s="166">
        <v>11000000</v>
      </c>
      <c r="BW258" s="166">
        <f t="shared" si="791"/>
        <v>19800000</v>
      </c>
      <c r="BX258" s="166">
        <f t="shared" si="792"/>
        <v>-14774600</v>
      </c>
      <c r="BY258" s="166"/>
      <c r="BZ258" s="166"/>
      <c r="CA258" s="171"/>
      <c r="CB258" s="166"/>
      <c r="CC258" s="166"/>
      <c r="CD258" s="166"/>
      <c r="CE258" s="413">
        <v>10000000</v>
      </c>
      <c r="CF258" s="413">
        <f>CE258*10%</f>
        <v>1000000</v>
      </c>
      <c r="CG258" s="413">
        <v>0</v>
      </c>
      <c r="CH258" s="413">
        <v>0</v>
      </c>
      <c r="CI258" s="413"/>
      <c r="CJ258" s="369">
        <f>SUM(CF258:CI258)</f>
        <v>1000000</v>
      </c>
      <c r="CK258" s="369">
        <f>CE258+CJ258</f>
        <v>11000000</v>
      </c>
      <c r="CL258" s="414"/>
      <c r="CM258" s="413">
        <f t="shared" si="795"/>
        <v>10000000</v>
      </c>
      <c r="CN258" s="413">
        <f t="shared" si="795"/>
        <v>1000000</v>
      </c>
      <c r="CO258" s="369">
        <f t="shared" si="795"/>
        <v>0</v>
      </c>
      <c r="CP258" s="369">
        <f t="shared" si="795"/>
        <v>0</v>
      </c>
      <c r="CQ258" s="369">
        <f t="shared" si="795"/>
        <v>0</v>
      </c>
      <c r="CR258" s="369">
        <f>SUM(CN258:CQ258)</f>
        <v>1000000</v>
      </c>
      <c r="CS258" s="369">
        <f>CM258+CR258</f>
        <v>11000000</v>
      </c>
      <c r="CT258" s="173" t="s">
        <v>1758</v>
      </c>
      <c r="CU258" s="173" t="s">
        <v>2230</v>
      </c>
      <c r="CV258" s="450" t="s">
        <v>1361</v>
      </c>
      <c r="CW258" s="173" t="s">
        <v>2249</v>
      </c>
    </row>
    <row r="259" spans="1:101" ht="34.35" customHeight="1">
      <c r="A259" s="155">
        <f>SUBTOTAL(3,$C$11:C259)</f>
        <v>225</v>
      </c>
      <c r="B259" s="246" t="s">
        <v>1362</v>
      </c>
      <c r="C259" s="247" t="s">
        <v>1363</v>
      </c>
      <c r="D259" s="156" t="s">
        <v>101</v>
      </c>
      <c r="E259" s="157" t="str">
        <f t="shared" ref="E259:E264" si="814">IF(CL259&gt;=400000000,"A1",IF(CL259&gt;=300000000,"A2",IF(CL259&gt;=240000000,"A3",IF(CL259&gt;=180000000,"A4",IF(CL259&gt;=120000000,"A5",IF(CL259&gt;=80000000,"A6",IF(CL259&gt;=40000000,"A7",IF(CL259&gt;=25000000,"B1",IF(CL259&gt;=12000000,"B2","B3")))))))))</f>
        <v>B3</v>
      </c>
      <c r="F259" s="158">
        <v>45638</v>
      </c>
      <c r="G259" s="159">
        <v>4520000</v>
      </c>
      <c r="H259" s="159"/>
      <c r="I259" s="160">
        <f t="shared" si="760"/>
        <v>4980000</v>
      </c>
      <c r="J259" s="160">
        <f t="shared" si="712"/>
        <v>0</v>
      </c>
      <c r="K259" s="161">
        <f t="shared" si="713"/>
        <v>4980000</v>
      </c>
      <c r="L259" s="161">
        <f t="shared" si="761"/>
        <v>9500000</v>
      </c>
      <c r="M259" s="162">
        <f t="shared" si="762"/>
        <v>1</v>
      </c>
      <c r="N259" s="163">
        <f t="shared" si="716"/>
        <v>3640000</v>
      </c>
      <c r="O259" s="163">
        <v>0</v>
      </c>
      <c r="P259" s="406">
        <v>13</v>
      </c>
      <c r="Q259" s="406">
        <v>0</v>
      </c>
      <c r="R259" s="406">
        <v>0</v>
      </c>
      <c r="S259" s="406">
        <v>0</v>
      </c>
      <c r="T259" s="406"/>
      <c r="U259" s="406"/>
      <c r="V259" s="406"/>
      <c r="W259" s="406"/>
      <c r="X259" s="389"/>
      <c r="Y259" s="406"/>
      <c r="Z259" s="406"/>
      <c r="AA259" s="406"/>
      <c r="AB259" s="406"/>
      <c r="AC259" s="406"/>
      <c r="AD259" s="406">
        <v>0</v>
      </c>
      <c r="AE259" s="164">
        <f t="shared" si="763"/>
        <v>0</v>
      </c>
      <c r="AF259" s="166">
        <f t="shared" si="764"/>
        <v>4750000</v>
      </c>
      <c r="AG259" s="166">
        <f t="shared" si="765"/>
        <v>0</v>
      </c>
      <c r="AH259" s="166">
        <f t="shared" si="766"/>
        <v>0</v>
      </c>
      <c r="AI259" s="166">
        <f t="shared" si="767"/>
        <v>0</v>
      </c>
      <c r="AJ259" s="166">
        <f t="shared" si="768"/>
        <v>0</v>
      </c>
      <c r="AK259" s="166">
        <f t="shared" si="769"/>
        <v>0</v>
      </c>
      <c r="AL259" s="166">
        <f t="shared" si="770"/>
        <v>0</v>
      </c>
      <c r="AM259" s="166">
        <f t="shared" si="771"/>
        <v>0</v>
      </c>
      <c r="AN259" s="166">
        <f t="shared" si="772"/>
        <v>0</v>
      </c>
      <c r="AO259" s="167">
        <f t="shared" si="773"/>
        <v>0</v>
      </c>
      <c r="AP259" s="166">
        <v>0</v>
      </c>
      <c r="AQ259" s="166">
        <f t="shared" si="774"/>
        <v>4750000</v>
      </c>
      <c r="AR259" s="166"/>
      <c r="AS259" s="167"/>
      <c r="AT259" s="166"/>
      <c r="AU259" s="166"/>
      <c r="AV259" s="166">
        <f t="shared" si="775"/>
        <v>4750000</v>
      </c>
      <c r="AW259" s="166">
        <f t="shared" si="776"/>
        <v>361600</v>
      </c>
      <c r="AX259" s="166">
        <f t="shared" si="777"/>
        <v>67800</v>
      </c>
      <c r="AY259" s="166">
        <f t="shared" si="778"/>
        <v>45200</v>
      </c>
      <c r="AZ259" s="166">
        <f t="shared" si="779"/>
        <v>474600</v>
      </c>
      <c r="BA259" s="166">
        <f t="shared" si="780"/>
        <v>22600</v>
      </c>
      <c r="BB259" s="166">
        <f t="shared" si="781"/>
        <v>110000</v>
      </c>
      <c r="BC259" s="166"/>
      <c r="BD259" s="166">
        <v>0</v>
      </c>
      <c r="BE259" s="166">
        <f t="shared" si="782"/>
        <v>607200</v>
      </c>
      <c r="BF259" s="166">
        <f t="shared" si="783"/>
        <v>4142800</v>
      </c>
      <c r="BG259" s="166">
        <f t="shared" si="784"/>
        <v>0</v>
      </c>
      <c r="BH259" s="166">
        <v>1</v>
      </c>
      <c r="BI259" s="369" t="s">
        <v>40</v>
      </c>
      <c r="BJ259" s="166">
        <f t="shared" si="785"/>
        <v>0</v>
      </c>
      <c r="BK259" s="166">
        <f t="shared" si="786"/>
        <v>1</v>
      </c>
      <c r="BL259" s="166">
        <v>0</v>
      </c>
      <c r="BM259" s="166">
        <f t="shared" si="787"/>
        <v>0</v>
      </c>
      <c r="BN259" s="166" t="str">
        <f t="shared" si="788"/>
        <v>Trừ tiền</v>
      </c>
      <c r="BO259" s="410"/>
      <c r="BP259" s="166"/>
      <c r="BQ259" s="144"/>
      <c r="BR259" s="144"/>
      <c r="BS259" s="161">
        <f t="shared" si="789"/>
        <v>4750000</v>
      </c>
      <c r="BT259" s="159">
        <v>0</v>
      </c>
      <c r="BU259" s="166">
        <f t="shared" si="790"/>
        <v>0</v>
      </c>
      <c r="BV259" s="166">
        <v>11000000</v>
      </c>
      <c r="BW259" s="166">
        <f t="shared" si="791"/>
        <v>11000000</v>
      </c>
      <c r="BX259" s="166">
        <f t="shared" si="792"/>
        <v>-6724600</v>
      </c>
      <c r="BY259" s="166"/>
      <c r="BZ259" s="166"/>
      <c r="CA259" s="171"/>
      <c r="CB259" s="166"/>
      <c r="CC259" s="166"/>
      <c r="CD259" s="166"/>
      <c r="CE259" s="413">
        <v>9500000</v>
      </c>
      <c r="CF259" s="413"/>
      <c r="CG259" s="413"/>
      <c r="CH259" s="413"/>
      <c r="CI259" s="413"/>
      <c r="CJ259" s="369">
        <f>SUM(CF259:CI259)</f>
        <v>0</v>
      </c>
      <c r="CK259" s="369">
        <f t="shared" ref="CK259:CK264" si="815">CE259+CJ259</f>
        <v>9500000</v>
      </c>
      <c r="CL259" s="414"/>
      <c r="CM259" s="413">
        <f t="shared" si="795"/>
        <v>9500000</v>
      </c>
      <c r="CN259" s="413"/>
      <c r="CO259" s="369"/>
      <c r="CP259" s="369"/>
      <c r="CQ259" s="369"/>
      <c r="CR259" s="369">
        <f t="shared" ref="CR259:CR264" si="816">SUM(CN259:CQ259)</f>
        <v>0</v>
      </c>
      <c r="CS259" s="369">
        <f t="shared" ref="CS259:CS264" si="817">CM259+CR259</f>
        <v>9500000</v>
      </c>
      <c r="CT259" s="173" t="s">
        <v>1758</v>
      </c>
      <c r="CU259" s="173" t="s">
        <v>2230</v>
      </c>
      <c r="CV259" s="450">
        <v>0</v>
      </c>
      <c r="CW259" s="173" t="s">
        <v>2249</v>
      </c>
    </row>
    <row r="260" spans="1:101" ht="34.35" customHeight="1">
      <c r="A260" s="155">
        <f>SUBTOTAL(3,$C$11:C260)</f>
        <v>226</v>
      </c>
      <c r="B260" s="246" t="s">
        <v>1364</v>
      </c>
      <c r="C260" s="247" t="s">
        <v>1365</v>
      </c>
      <c r="D260" s="156" t="s">
        <v>101</v>
      </c>
      <c r="E260" s="157" t="str">
        <f t="shared" si="814"/>
        <v>B3</v>
      </c>
      <c r="F260" s="158">
        <v>45652</v>
      </c>
      <c r="G260" s="159">
        <v>4520000</v>
      </c>
      <c r="H260" s="159"/>
      <c r="I260" s="160">
        <f t="shared" si="760"/>
        <v>4980000</v>
      </c>
      <c r="J260" s="160">
        <f t="shared" si="712"/>
        <v>0</v>
      </c>
      <c r="K260" s="161">
        <f t="shared" si="713"/>
        <v>4980000</v>
      </c>
      <c r="L260" s="161">
        <f t="shared" si="761"/>
        <v>9500000</v>
      </c>
      <c r="M260" s="162">
        <f t="shared" si="762"/>
        <v>1</v>
      </c>
      <c r="N260" s="163">
        <f t="shared" si="716"/>
        <v>3640000</v>
      </c>
      <c r="O260" s="163">
        <v>0</v>
      </c>
      <c r="P260" s="406">
        <v>13</v>
      </c>
      <c r="Q260" s="406">
        <v>0</v>
      </c>
      <c r="R260" s="406">
        <v>0</v>
      </c>
      <c r="S260" s="406">
        <v>0</v>
      </c>
      <c r="T260" s="406"/>
      <c r="U260" s="406"/>
      <c r="V260" s="406"/>
      <c r="W260" s="406"/>
      <c r="X260" s="389"/>
      <c r="Y260" s="406"/>
      <c r="Z260" s="406"/>
      <c r="AA260" s="406"/>
      <c r="AB260" s="406"/>
      <c r="AC260" s="406"/>
      <c r="AD260" s="406">
        <v>0</v>
      </c>
      <c r="AE260" s="164">
        <f t="shared" si="763"/>
        <v>0</v>
      </c>
      <c r="AF260" s="166">
        <f t="shared" si="764"/>
        <v>4750000</v>
      </c>
      <c r="AG260" s="166">
        <f t="shared" si="765"/>
        <v>0</v>
      </c>
      <c r="AH260" s="166">
        <f t="shared" si="766"/>
        <v>0</v>
      </c>
      <c r="AI260" s="166">
        <f t="shared" si="767"/>
        <v>0</v>
      </c>
      <c r="AJ260" s="166">
        <f t="shared" si="768"/>
        <v>0</v>
      </c>
      <c r="AK260" s="166">
        <f t="shared" si="769"/>
        <v>0</v>
      </c>
      <c r="AL260" s="166">
        <f t="shared" si="770"/>
        <v>0</v>
      </c>
      <c r="AM260" s="166">
        <f t="shared" si="771"/>
        <v>0</v>
      </c>
      <c r="AN260" s="166">
        <f t="shared" si="772"/>
        <v>0</v>
      </c>
      <c r="AO260" s="167">
        <f t="shared" si="773"/>
        <v>0</v>
      </c>
      <c r="AP260" s="166">
        <v>0</v>
      </c>
      <c r="AQ260" s="166">
        <f t="shared" si="774"/>
        <v>4750000</v>
      </c>
      <c r="AR260" s="166"/>
      <c r="AS260" s="167"/>
      <c r="AT260" s="166"/>
      <c r="AU260" s="166"/>
      <c r="AV260" s="166">
        <f t="shared" si="775"/>
        <v>4750000</v>
      </c>
      <c r="AW260" s="166">
        <f t="shared" si="776"/>
        <v>361600</v>
      </c>
      <c r="AX260" s="166">
        <f t="shared" si="777"/>
        <v>67800</v>
      </c>
      <c r="AY260" s="166">
        <f t="shared" si="778"/>
        <v>45200</v>
      </c>
      <c r="AZ260" s="166">
        <f t="shared" si="779"/>
        <v>474600</v>
      </c>
      <c r="BA260" s="166">
        <f t="shared" si="780"/>
        <v>22600</v>
      </c>
      <c r="BB260" s="166">
        <f t="shared" si="781"/>
        <v>110000</v>
      </c>
      <c r="BC260" s="166"/>
      <c r="BD260" s="166">
        <v>0</v>
      </c>
      <c r="BE260" s="166">
        <f t="shared" si="782"/>
        <v>607200</v>
      </c>
      <c r="BF260" s="166">
        <f t="shared" si="783"/>
        <v>4142800</v>
      </c>
      <c r="BG260" s="166">
        <f t="shared" si="784"/>
        <v>0</v>
      </c>
      <c r="BH260" s="166">
        <v>1</v>
      </c>
      <c r="BI260" s="369" t="s">
        <v>40</v>
      </c>
      <c r="BJ260" s="166">
        <f t="shared" si="785"/>
        <v>0</v>
      </c>
      <c r="BK260" s="166">
        <f t="shared" si="786"/>
        <v>1</v>
      </c>
      <c r="BL260" s="166">
        <v>0</v>
      </c>
      <c r="BM260" s="166">
        <f t="shared" si="787"/>
        <v>0</v>
      </c>
      <c r="BN260" s="166" t="str">
        <f t="shared" si="788"/>
        <v>Trừ tiền</v>
      </c>
      <c r="BO260" s="410"/>
      <c r="BP260" s="166"/>
      <c r="BQ260" s="144"/>
      <c r="BR260" s="144"/>
      <c r="BS260" s="161">
        <f t="shared" si="789"/>
        <v>4750000</v>
      </c>
      <c r="BT260" s="159">
        <v>2</v>
      </c>
      <c r="BU260" s="166">
        <f t="shared" si="790"/>
        <v>8800000</v>
      </c>
      <c r="BV260" s="166">
        <v>11000000</v>
      </c>
      <c r="BW260" s="166">
        <f t="shared" si="791"/>
        <v>19800000</v>
      </c>
      <c r="BX260" s="166">
        <f t="shared" si="792"/>
        <v>-15524600</v>
      </c>
      <c r="BY260" s="166"/>
      <c r="BZ260" s="166"/>
      <c r="CA260" s="171"/>
      <c r="CB260" s="166"/>
      <c r="CC260" s="166"/>
      <c r="CD260" s="166"/>
      <c r="CE260" s="413">
        <v>9500000</v>
      </c>
      <c r="CF260" s="413"/>
      <c r="CG260" s="413"/>
      <c r="CH260" s="413"/>
      <c r="CI260" s="413"/>
      <c r="CJ260" s="369">
        <f>SUM(CF260:CI260)</f>
        <v>0</v>
      </c>
      <c r="CK260" s="369">
        <f t="shared" si="815"/>
        <v>9500000</v>
      </c>
      <c r="CL260" s="414"/>
      <c r="CM260" s="413">
        <f t="shared" si="795"/>
        <v>9500000</v>
      </c>
      <c r="CN260" s="413"/>
      <c r="CO260" s="369"/>
      <c r="CP260" s="369"/>
      <c r="CQ260" s="369"/>
      <c r="CR260" s="369">
        <f t="shared" si="816"/>
        <v>0</v>
      </c>
      <c r="CS260" s="369">
        <f t="shared" si="817"/>
        <v>9500000</v>
      </c>
      <c r="CT260" s="173" t="s">
        <v>1758</v>
      </c>
      <c r="CU260" s="173" t="s">
        <v>2230</v>
      </c>
      <c r="CV260" s="450" t="s">
        <v>1366</v>
      </c>
      <c r="CW260" s="173" t="s">
        <v>2249</v>
      </c>
    </row>
    <row r="261" spans="1:101" ht="34.35" customHeight="1">
      <c r="A261" s="155">
        <f>SUBTOTAL(3,$C$11:C261)</f>
        <v>227</v>
      </c>
      <c r="B261" s="246" t="s">
        <v>1367</v>
      </c>
      <c r="C261" s="247" t="s">
        <v>1368</v>
      </c>
      <c r="D261" s="156" t="s">
        <v>101</v>
      </c>
      <c r="E261" s="157" t="str">
        <f t="shared" si="814"/>
        <v>B3</v>
      </c>
      <c r="F261" s="158">
        <v>45709</v>
      </c>
      <c r="G261" s="159">
        <v>4520000</v>
      </c>
      <c r="H261" s="159"/>
      <c r="I261" s="160">
        <f t="shared" si="760"/>
        <v>4980000</v>
      </c>
      <c r="J261" s="160">
        <f t="shared" si="712"/>
        <v>0</v>
      </c>
      <c r="K261" s="161">
        <f t="shared" si="713"/>
        <v>4980000</v>
      </c>
      <c r="L261" s="161">
        <f t="shared" si="761"/>
        <v>9500000</v>
      </c>
      <c r="M261" s="162">
        <f t="shared" si="762"/>
        <v>1</v>
      </c>
      <c r="N261" s="163">
        <f t="shared" si="716"/>
        <v>3640000</v>
      </c>
      <c r="O261" s="163">
        <v>0</v>
      </c>
      <c r="P261" s="406">
        <v>13</v>
      </c>
      <c r="Q261" s="406">
        <v>0</v>
      </c>
      <c r="R261" s="406">
        <v>0</v>
      </c>
      <c r="S261" s="406">
        <v>0</v>
      </c>
      <c r="T261" s="406"/>
      <c r="U261" s="406"/>
      <c r="V261" s="406"/>
      <c r="W261" s="406"/>
      <c r="X261" s="389"/>
      <c r="Y261" s="406"/>
      <c r="Z261" s="406"/>
      <c r="AA261" s="406"/>
      <c r="AB261" s="406"/>
      <c r="AC261" s="406"/>
      <c r="AD261" s="406">
        <v>0</v>
      </c>
      <c r="AE261" s="164">
        <f t="shared" si="763"/>
        <v>0</v>
      </c>
      <c r="AF261" s="166">
        <f t="shared" si="764"/>
        <v>4750000</v>
      </c>
      <c r="AG261" s="166">
        <f t="shared" si="765"/>
        <v>0</v>
      </c>
      <c r="AH261" s="166">
        <f t="shared" si="766"/>
        <v>0</v>
      </c>
      <c r="AI261" s="166">
        <f t="shared" si="767"/>
        <v>0</v>
      </c>
      <c r="AJ261" s="166">
        <f t="shared" si="768"/>
        <v>0</v>
      </c>
      <c r="AK261" s="166">
        <f t="shared" si="769"/>
        <v>0</v>
      </c>
      <c r="AL261" s="166">
        <f t="shared" si="770"/>
        <v>0</v>
      </c>
      <c r="AM261" s="166">
        <f t="shared" si="771"/>
        <v>0</v>
      </c>
      <c r="AN261" s="166">
        <f t="shared" si="772"/>
        <v>0</v>
      </c>
      <c r="AO261" s="167">
        <f t="shared" si="773"/>
        <v>0</v>
      </c>
      <c r="AP261" s="166">
        <v>0</v>
      </c>
      <c r="AQ261" s="166">
        <f t="shared" si="774"/>
        <v>4750000</v>
      </c>
      <c r="AR261" s="166"/>
      <c r="AS261" s="167"/>
      <c r="AT261" s="166"/>
      <c r="AU261" s="166"/>
      <c r="AV261" s="166">
        <f t="shared" si="775"/>
        <v>4750000</v>
      </c>
      <c r="AW261" s="166">
        <f t="shared" si="776"/>
        <v>361600</v>
      </c>
      <c r="AX261" s="166">
        <f t="shared" si="777"/>
        <v>67800</v>
      </c>
      <c r="AY261" s="166">
        <f t="shared" si="778"/>
        <v>45200</v>
      </c>
      <c r="AZ261" s="166">
        <f t="shared" si="779"/>
        <v>474600</v>
      </c>
      <c r="BA261" s="166">
        <f t="shared" si="780"/>
        <v>22600</v>
      </c>
      <c r="BB261" s="166">
        <f t="shared" si="781"/>
        <v>110000</v>
      </c>
      <c r="BC261" s="166"/>
      <c r="BD261" s="166">
        <v>0</v>
      </c>
      <c r="BE261" s="166">
        <f t="shared" si="782"/>
        <v>607200</v>
      </c>
      <c r="BF261" s="166">
        <f t="shared" si="783"/>
        <v>4142800</v>
      </c>
      <c r="BG261" s="166">
        <f t="shared" si="784"/>
        <v>0</v>
      </c>
      <c r="BH261" s="166">
        <v>1</v>
      </c>
      <c r="BI261" s="369" t="s">
        <v>40</v>
      </c>
      <c r="BJ261" s="166">
        <f t="shared" si="785"/>
        <v>0</v>
      </c>
      <c r="BK261" s="166">
        <f t="shared" si="786"/>
        <v>1</v>
      </c>
      <c r="BL261" s="166">
        <v>0</v>
      </c>
      <c r="BM261" s="166">
        <f t="shared" si="787"/>
        <v>0</v>
      </c>
      <c r="BN261" s="166" t="str">
        <f t="shared" si="788"/>
        <v>Trừ tiền</v>
      </c>
      <c r="BO261" s="410"/>
      <c r="BP261" s="166"/>
      <c r="BQ261" s="144"/>
      <c r="BR261" s="144"/>
      <c r="BS261" s="161">
        <f t="shared" si="789"/>
        <v>4750000</v>
      </c>
      <c r="BT261" s="159">
        <v>0</v>
      </c>
      <c r="BU261" s="166">
        <f t="shared" si="790"/>
        <v>0</v>
      </c>
      <c r="BV261" s="166">
        <v>11000000</v>
      </c>
      <c r="BW261" s="166">
        <f t="shared" si="791"/>
        <v>11000000</v>
      </c>
      <c r="BX261" s="166">
        <f t="shared" si="792"/>
        <v>-6724600</v>
      </c>
      <c r="BY261" s="166"/>
      <c r="BZ261" s="166"/>
      <c r="CA261" s="171"/>
      <c r="CB261" s="166"/>
      <c r="CC261" s="166"/>
      <c r="CD261" s="166"/>
      <c r="CE261" s="413">
        <v>9500000</v>
      </c>
      <c r="CF261" s="413"/>
      <c r="CG261" s="413"/>
      <c r="CH261" s="413"/>
      <c r="CI261" s="413"/>
      <c r="CJ261" s="369">
        <f t="shared" ref="CJ261:CJ264" si="818">SUM(CF261:CI261)</f>
        <v>0</v>
      </c>
      <c r="CK261" s="369">
        <f t="shared" si="815"/>
        <v>9500000</v>
      </c>
      <c r="CL261" s="414"/>
      <c r="CM261" s="413">
        <f t="shared" si="795"/>
        <v>9500000</v>
      </c>
      <c r="CN261" s="413"/>
      <c r="CO261" s="369"/>
      <c r="CP261" s="369"/>
      <c r="CQ261" s="369"/>
      <c r="CR261" s="369">
        <f t="shared" si="816"/>
        <v>0</v>
      </c>
      <c r="CS261" s="369">
        <f t="shared" si="817"/>
        <v>9500000</v>
      </c>
      <c r="CT261" s="173" t="s">
        <v>1758</v>
      </c>
      <c r="CU261" s="173" t="s">
        <v>2230</v>
      </c>
      <c r="CV261" s="450" t="s">
        <v>1369</v>
      </c>
      <c r="CW261" s="173" t="s">
        <v>2249</v>
      </c>
    </row>
    <row r="262" spans="1:101" ht="34.35" customHeight="1">
      <c r="A262" s="155">
        <f>SUBTOTAL(3,$C$11:C262)</f>
        <v>228</v>
      </c>
      <c r="B262" s="246" t="s">
        <v>1370</v>
      </c>
      <c r="C262" s="247" t="s">
        <v>1371</v>
      </c>
      <c r="D262" s="156" t="s">
        <v>101</v>
      </c>
      <c r="E262" s="157" t="str">
        <f t="shared" si="814"/>
        <v>B3</v>
      </c>
      <c r="F262" s="158">
        <v>45709</v>
      </c>
      <c r="G262" s="159">
        <v>4520000</v>
      </c>
      <c r="H262" s="159"/>
      <c r="I262" s="160">
        <f t="shared" si="760"/>
        <v>4980000</v>
      </c>
      <c r="J262" s="160">
        <f t="shared" si="712"/>
        <v>0</v>
      </c>
      <c r="K262" s="161">
        <f t="shared" si="713"/>
        <v>4980000</v>
      </c>
      <c r="L262" s="161">
        <f t="shared" si="761"/>
        <v>9500000</v>
      </c>
      <c r="M262" s="162">
        <f t="shared" si="762"/>
        <v>1</v>
      </c>
      <c r="N262" s="163">
        <f t="shared" si="716"/>
        <v>3640000</v>
      </c>
      <c r="O262" s="163">
        <v>0</v>
      </c>
      <c r="P262" s="406">
        <v>13</v>
      </c>
      <c r="Q262" s="406">
        <v>0</v>
      </c>
      <c r="R262" s="406">
        <v>0</v>
      </c>
      <c r="S262" s="406">
        <v>0</v>
      </c>
      <c r="T262" s="406"/>
      <c r="U262" s="406"/>
      <c r="V262" s="406"/>
      <c r="W262" s="406"/>
      <c r="X262" s="389"/>
      <c r="Y262" s="406"/>
      <c r="Z262" s="406"/>
      <c r="AA262" s="406"/>
      <c r="AB262" s="406"/>
      <c r="AC262" s="406"/>
      <c r="AD262" s="406">
        <v>0</v>
      </c>
      <c r="AE262" s="164">
        <f t="shared" si="763"/>
        <v>0</v>
      </c>
      <c r="AF262" s="166">
        <f t="shared" si="764"/>
        <v>4750000</v>
      </c>
      <c r="AG262" s="166">
        <f t="shared" si="765"/>
        <v>0</v>
      </c>
      <c r="AH262" s="166">
        <f t="shared" si="766"/>
        <v>0</v>
      </c>
      <c r="AI262" s="166">
        <f t="shared" si="767"/>
        <v>0</v>
      </c>
      <c r="AJ262" s="166">
        <f t="shared" si="768"/>
        <v>0</v>
      </c>
      <c r="AK262" s="166">
        <f t="shared" si="769"/>
        <v>0</v>
      </c>
      <c r="AL262" s="166">
        <f t="shared" si="770"/>
        <v>0</v>
      </c>
      <c r="AM262" s="166">
        <f t="shared" si="771"/>
        <v>0</v>
      </c>
      <c r="AN262" s="166">
        <f t="shared" si="772"/>
        <v>0</v>
      </c>
      <c r="AO262" s="167">
        <f t="shared" si="773"/>
        <v>0</v>
      </c>
      <c r="AP262" s="166">
        <v>0</v>
      </c>
      <c r="AQ262" s="166">
        <f t="shared" si="774"/>
        <v>4750000</v>
      </c>
      <c r="AR262" s="166"/>
      <c r="AS262" s="167"/>
      <c r="AT262" s="166"/>
      <c r="AU262" s="166"/>
      <c r="AV262" s="166">
        <f t="shared" si="775"/>
        <v>4750000</v>
      </c>
      <c r="AW262" s="166">
        <f t="shared" si="776"/>
        <v>361600</v>
      </c>
      <c r="AX262" s="166">
        <f t="shared" si="777"/>
        <v>67800</v>
      </c>
      <c r="AY262" s="166">
        <f t="shared" si="778"/>
        <v>45200</v>
      </c>
      <c r="AZ262" s="166">
        <f t="shared" si="779"/>
        <v>474600</v>
      </c>
      <c r="BA262" s="166">
        <f t="shared" si="780"/>
        <v>22600</v>
      </c>
      <c r="BB262" s="166">
        <f t="shared" si="781"/>
        <v>110000</v>
      </c>
      <c r="BC262" s="166"/>
      <c r="BD262" s="166">
        <v>0</v>
      </c>
      <c r="BE262" s="166">
        <f t="shared" si="782"/>
        <v>607200</v>
      </c>
      <c r="BF262" s="166">
        <f t="shared" si="783"/>
        <v>4142800</v>
      </c>
      <c r="BG262" s="166">
        <f t="shared" si="784"/>
        <v>0</v>
      </c>
      <c r="BH262" s="166">
        <v>1</v>
      </c>
      <c r="BI262" s="369" t="s">
        <v>40</v>
      </c>
      <c r="BJ262" s="166">
        <f t="shared" si="785"/>
        <v>0</v>
      </c>
      <c r="BK262" s="166">
        <f t="shared" si="786"/>
        <v>1</v>
      </c>
      <c r="BL262" s="166">
        <v>0</v>
      </c>
      <c r="BM262" s="166">
        <f t="shared" si="787"/>
        <v>0</v>
      </c>
      <c r="BN262" s="166" t="str">
        <f t="shared" si="788"/>
        <v>Trừ tiền</v>
      </c>
      <c r="BO262" s="410"/>
      <c r="BP262" s="166"/>
      <c r="BQ262" s="144"/>
      <c r="BR262" s="144"/>
      <c r="BS262" s="161">
        <f t="shared" si="789"/>
        <v>4750000</v>
      </c>
      <c r="BT262" s="159">
        <v>1</v>
      </c>
      <c r="BU262" s="166">
        <f t="shared" si="790"/>
        <v>4400000</v>
      </c>
      <c r="BV262" s="166">
        <v>11000000</v>
      </c>
      <c r="BW262" s="166">
        <f t="shared" si="791"/>
        <v>15400000</v>
      </c>
      <c r="BX262" s="166">
        <f t="shared" si="792"/>
        <v>-11124600</v>
      </c>
      <c r="BY262" s="166"/>
      <c r="BZ262" s="166"/>
      <c r="CA262" s="171"/>
      <c r="CB262" s="166"/>
      <c r="CC262" s="166"/>
      <c r="CD262" s="166"/>
      <c r="CE262" s="413">
        <v>9500000</v>
      </c>
      <c r="CF262" s="413"/>
      <c r="CG262" s="413"/>
      <c r="CH262" s="413"/>
      <c r="CI262" s="413"/>
      <c r="CJ262" s="369">
        <f t="shared" si="818"/>
        <v>0</v>
      </c>
      <c r="CK262" s="369">
        <f t="shared" si="815"/>
        <v>9500000</v>
      </c>
      <c r="CL262" s="414"/>
      <c r="CM262" s="413">
        <f t="shared" si="795"/>
        <v>9500000</v>
      </c>
      <c r="CN262" s="413"/>
      <c r="CO262" s="369"/>
      <c r="CP262" s="369"/>
      <c r="CQ262" s="369"/>
      <c r="CR262" s="369">
        <f t="shared" si="816"/>
        <v>0</v>
      </c>
      <c r="CS262" s="369">
        <f t="shared" si="817"/>
        <v>9500000</v>
      </c>
      <c r="CT262" s="173" t="s">
        <v>1758</v>
      </c>
      <c r="CU262" s="173" t="s">
        <v>2230</v>
      </c>
      <c r="CV262" s="450" t="s">
        <v>1372</v>
      </c>
      <c r="CW262" s="173" t="s">
        <v>2249</v>
      </c>
    </row>
    <row r="263" spans="1:101" ht="34.35" customHeight="1">
      <c r="A263" s="155">
        <f>SUBTOTAL(3,$C$11:C263)</f>
        <v>229</v>
      </c>
      <c r="B263" s="246" t="s">
        <v>1373</v>
      </c>
      <c r="C263" s="247" t="s">
        <v>1374</v>
      </c>
      <c r="D263" s="156" t="s">
        <v>101</v>
      </c>
      <c r="E263" s="157" t="str">
        <f t="shared" si="814"/>
        <v>B3</v>
      </c>
      <c r="F263" s="158">
        <v>45709</v>
      </c>
      <c r="G263" s="159">
        <v>4520000</v>
      </c>
      <c r="H263" s="159"/>
      <c r="I263" s="160">
        <f t="shared" si="760"/>
        <v>4980000</v>
      </c>
      <c r="J263" s="160">
        <f t="shared" si="712"/>
        <v>0</v>
      </c>
      <c r="K263" s="161">
        <f t="shared" si="713"/>
        <v>4980000</v>
      </c>
      <c r="L263" s="161">
        <f t="shared" si="761"/>
        <v>9500000</v>
      </c>
      <c r="M263" s="162">
        <f t="shared" si="762"/>
        <v>1</v>
      </c>
      <c r="N263" s="163">
        <f t="shared" si="716"/>
        <v>3640000</v>
      </c>
      <c r="O263" s="163">
        <v>0</v>
      </c>
      <c r="P263" s="406">
        <v>13</v>
      </c>
      <c r="Q263" s="406">
        <v>0</v>
      </c>
      <c r="R263" s="406">
        <v>0</v>
      </c>
      <c r="S263" s="406">
        <v>0</v>
      </c>
      <c r="T263" s="406"/>
      <c r="U263" s="406"/>
      <c r="V263" s="406"/>
      <c r="W263" s="406"/>
      <c r="X263" s="389"/>
      <c r="Y263" s="406"/>
      <c r="Z263" s="406"/>
      <c r="AA263" s="406"/>
      <c r="AB263" s="406"/>
      <c r="AC263" s="406"/>
      <c r="AD263" s="406">
        <v>0</v>
      </c>
      <c r="AE263" s="164">
        <f t="shared" si="763"/>
        <v>0</v>
      </c>
      <c r="AF263" s="166">
        <f t="shared" si="764"/>
        <v>4750000</v>
      </c>
      <c r="AG263" s="166">
        <f t="shared" si="765"/>
        <v>0</v>
      </c>
      <c r="AH263" s="166">
        <f t="shared" si="766"/>
        <v>0</v>
      </c>
      <c r="AI263" s="166">
        <f t="shared" si="767"/>
        <v>0</v>
      </c>
      <c r="AJ263" s="166">
        <f t="shared" si="768"/>
        <v>0</v>
      </c>
      <c r="AK263" s="166">
        <f t="shared" si="769"/>
        <v>0</v>
      </c>
      <c r="AL263" s="166">
        <f t="shared" si="770"/>
        <v>0</v>
      </c>
      <c r="AM263" s="166">
        <f t="shared" si="771"/>
        <v>0</v>
      </c>
      <c r="AN263" s="166">
        <f t="shared" si="772"/>
        <v>0</v>
      </c>
      <c r="AO263" s="167">
        <f t="shared" si="773"/>
        <v>0</v>
      </c>
      <c r="AP263" s="166">
        <v>0</v>
      </c>
      <c r="AQ263" s="166">
        <f t="shared" si="774"/>
        <v>4750000</v>
      </c>
      <c r="AR263" s="166"/>
      <c r="AS263" s="167"/>
      <c r="AT263" s="166"/>
      <c r="AU263" s="166"/>
      <c r="AV263" s="166">
        <f t="shared" si="775"/>
        <v>4750000</v>
      </c>
      <c r="AW263" s="166">
        <f t="shared" si="776"/>
        <v>361600</v>
      </c>
      <c r="AX263" s="166">
        <f t="shared" si="777"/>
        <v>67800</v>
      </c>
      <c r="AY263" s="166">
        <f t="shared" si="778"/>
        <v>45200</v>
      </c>
      <c r="AZ263" s="166">
        <f t="shared" si="779"/>
        <v>474600</v>
      </c>
      <c r="BA263" s="166">
        <f t="shared" si="780"/>
        <v>22600</v>
      </c>
      <c r="BB263" s="166">
        <f t="shared" si="781"/>
        <v>110000</v>
      </c>
      <c r="BC263" s="166"/>
      <c r="BD263" s="166">
        <v>0</v>
      </c>
      <c r="BE263" s="166">
        <f t="shared" si="782"/>
        <v>607200</v>
      </c>
      <c r="BF263" s="166">
        <f t="shared" si="783"/>
        <v>4142800</v>
      </c>
      <c r="BG263" s="166">
        <f t="shared" si="784"/>
        <v>0</v>
      </c>
      <c r="BH263" s="166">
        <v>1</v>
      </c>
      <c r="BI263" s="369" t="s">
        <v>40</v>
      </c>
      <c r="BJ263" s="166">
        <f t="shared" si="785"/>
        <v>0</v>
      </c>
      <c r="BK263" s="166">
        <f t="shared" si="786"/>
        <v>1</v>
      </c>
      <c r="BL263" s="166">
        <v>0</v>
      </c>
      <c r="BM263" s="166">
        <f t="shared" si="787"/>
        <v>0</v>
      </c>
      <c r="BN263" s="166" t="str">
        <f t="shared" si="788"/>
        <v>Trừ tiền</v>
      </c>
      <c r="BO263" s="410"/>
      <c r="BP263" s="166"/>
      <c r="BQ263" s="144"/>
      <c r="BR263" s="144"/>
      <c r="BS263" s="161">
        <f t="shared" si="789"/>
        <v>4750000</v>
      </c>
      <c r="BT263" s="159">
        <v>0</v>
      </c>
      <c r="BU263" s="166">
        <f t="shared" si="790"/>
        <v>0</v>
      </c>
      <c r="BV263" s="166">
        <v>11000000</v>
      </c>
      <c r="BW263" s="166">
        <f t="shared" si="791"/>
        <v>11000000</v>
      </c>
      <c r="BX263" s="166">
        <f t="shared" si="792"/>
        <v>-6724600</v>
      </c>
      <c r="BY263" s="166"/>
      <c r="BZ263" s="166"/>
      <c r="CA263" s="171"/>
      <c r="CB263" s="166"/>
      <c r="CC263" s="166"/>
      <c r="CD263" s="166"/>
      <c r="CE263" s="413">
        <v>9500000</v>
      </c>
      <c r="CF263" s="413"/>
      <c r="CG263" s="413"/>
      <c r="CH263" s="413"/>
      <c r="CI263" s="413"/>
      <c r="CJ263" s="369">
        <f t="shared" si="818"/>
        <v>0</v>
      </c>
      <c r="CK263" s="369">
        <f t="shared" si="815"/>
        <v>9500000</v>
      </c>
      <c r="CL263" s="414"/>
      <c r="CM263" s="413">
        <f t="shared" si="795"/>
        <v>9500000</v>
      </c>
      <c r="CN263" s="413"/>
      <c r="CO263" s="369"/>
      <c r="CP263" s="369"/>
      <c r="CQ263" s="369"/>
      <c r="CR263" s="369">
        <f t="shared" si="816"/>
        <v>0</v>
      </c>
      <c r="CS263" s="369">
        <f t="shared" si="817"/>
        <v>9500000</v>
      </c>
      <c r="CT263" s="173" t="s">
        <v>1758</v>
      </c>
      <c r="CU263" s="173" t="s">
        <v>2230</v>
      </c>
      <c r="CV263" s="450" t="s">
        <v>1375</v>
      </c>
      <c r="CW263" s="173" t="s">
        <v>2249</v>
      </c>
    </row>
    <row r="264" spans="1:101" ht="34.35" customHeight="1">
      <c r="A264" s="155">
        <f>SUBTOTAL(3,$C$11:C264)</f>
        <v>230</v>
      </c>
      <c r="B264" s="143" t="s">
        <v>1376</v>
      </c>
      <c r="C264" s="144" t="s">
        <v>1377</v>
      </c>
      <c r="D264" s="156" t="s">
        <v>101</v>
      </c>
      <c r="E264" s="157" t="str">
        <f t="shared" si="814"/>
        <v>B3</v>
      </c>
      <c r="F264" s="158">
        <v>45733</v>
      </c>
      <c r="G264" s="159">
        <v>4520000</v>
      </c>
      <c r="H264" s="159"/>
      <c r="I264" s="160">
        <f t="shared" si="760"/>
        <v>4980000</v>
      </c>
      <c r="J264" s="160">
        <f t="shared" si="712"/>
        <v>0</v>
      </c>
      <c r="K264" s="161">
        <f t="shared" si="713"/>
        <v>4980000</v>
      </c>
      <c r="L264" s="161">
        <f t="shared" si="761"/>
        <v>9500000</v>
      </c>
      <c r="M264" s="162">
        <f t="shared" si="762"/>
        <v>1</v>
      </c>
      <c r="N264" s="163">
        <f t="shared" si="716"/>
        <v>3640000</v>
      </c>
      <c r="O264" s="163">
        <v>0</v>
      </c>
      <c r="P264" s="406">
        <v>13</v>
      </c>
      <c r="Q264" s="406">
        <v>0</v>
      </c>
      <c r="R264" s="406">
        <v>0</v>
      </c>
      <c r="S264" s="406">
        <v>0</v>
      </c>
      <c r="T264" s="406"/>
      <c r="U264" s="406"/>
      <c r="V264" s="406"/>
      <c r="W264" s="406"/>
      <c r="X264" s="389"/>
      <c r="Y264" s="406"/>
      <c r="Z264" s="406"/>
      <c r="AA264" s="406"/>
      <c r="AB264" s="406"/>
      <c r="AC264" s="406"/>
      <c r="AD264" s="406">
        <v>0</v>
      </c>
      <c r="AE264" s="164">
        <f t="shared" si="763"/>
        <v>0</v>
      </c>
      <c r="AF264" s="166">
        <f t="shared" si="764"/>
        <v>4750000</v>
      </c>
      <c r="AG264" s="166">
        <f t="shared" si="765"/>
        <v>0</v>
      </c>
      <c r="AH264" s="166">
        <f t="shared" si="766"/>
        <v>0</v>
      </c>
      <c r="AI264" s="166">
        <f t="shared" si="767"/>
        <v>0</v>
      </c>
      <c r="AJ264" s="166">
        <f t="shared" si="768"/>
        <v>0</v>
      </c>
      <c r="AK264" s="166">
        <f t="shared" si="769"/>
        <v>0</v>
      </c>
      <c r="AL264" s="166">
        <f t="shared" si="770"/>
        <v>0</v>
      </c>
      <c r="AM264" s="166">
        <f t="shared" si="771"/>
        <v>0</v>
      </c>
      <c r="AN264" s="166">
        <f t="shared" si="772"/>
        <v>0</v>
      </c>
      <c r="AO264" s="167">
        <f t="shared" si="773"/>
        <v>0</v>
      </c>
      <c r="AP264" s="166">
        <v>0</v>
      </c>
      <c r="AQ264" s="166">
        <f t="shared" si="774"/>
        <v>4750000</v>
      </c>
      <c r="AR264" s="166"/>
      <c r="AS264" s="167"/>
      <c r="AT264" s="166"/>
      <c r="AU264" s="166"/>
      <c r="AV264" s="166">
        <f t="shared" si="775"/>
        <v>4750000</v>
      </c>
      <c r="AW264" s="166">
        <f t="shared" si="776"/>
        <v>361600</v>
      </c>
      <c r="AX264" s="166">
        <f t="shared" si="777"/>
        <v>67800</v>
      </c>
      <c r="AY264" s="166">
        <f t="shared" si="778"/>
        <v>45200</v>
      </c>
      <c r="AZ264" s="166">
        <f t="shared" si="779"/>
        <v>474600</v>
      </c>
      <c r="BA264" s="166">
        <f t="shared" si="780"/>
        <v>22600</v>
      </c>
      <c r="BB264" s="166">
        <f t="shared" si="781"/>
        <v>110000</v>
      </c>
      <c r="BC264" s="166"/>
      <c r="BD264" s="166">
        <v>0</v>
      </c>
      <c r="BE264" s="166">
        <f t="shared" si="782"/>
        <v>607200</v>
      </c>
      <c r="BF264" s="166">
        <f t="shared" si="783"/>
        <v>4142800</v>
      </c>
      <c r="BG264" s="166">
        <f t="shared" si="784"/>
        <v>0</v>
      </c>
      <c r="BH264" s="166">
        <v>1</v>
      </c>
      <c r="BI264" s="369" t="s">
        <v>40</v>
      </c>
      <c r="BJ264" s="166">
        <f t="shared" si="785"/>
        <v>0</v>
      </c>
      <c r="BK264" s="166">
        <f t="shared" si="786"/>
        <v>1</v>
      </c>
      <c r="BL264" s="166">
        <v>0</v>
      </c>
      <c r="BM264" s="166">
        <f t="shared" si="787"/>
        <v>0</v>
      </c>
      <c r="BN264" s="166" t="str">
        <f t="shared" si="788"/>
        <v>Trừ tiền</v>
      </c>
      <c r="BO264" s="410"/>
      <c r="BP264" s="166"/>
      <c r="BQ264" s="144"/>
      <c r="BR264" s="144"/>
      <c r="BS264" s="161">
        <f t="shared" si="789"/>
        <v>4750000</v>
      </c>
      <c r="BT264" s="159">
        <v>0</v>
      </c>
      <c r="BU264" s="166">
        <f t="shared" si="790"/>
        <v>0</v>
      </c>
      <c r="BV264" s="166">
        <v>11000000</v>
      </c>
      <c r="BW264" s="166">
        <f t="shared" si="791"/>
        <v>11000000</v>
      </c>
      <c r="BX264" s="166">
        <f t="shared" si="792"/>
        <v>-6724600</v>
      </c>
      <c r="BY264" s="166"/>
      <c r="BZ264" s="166"/>
      <c r="CA264" s="171"/>
      <c r="CB264" s="166"/>
      <c r="CC264" s="166"/>
      <c r="CD264" s="166"/>
      <c r="CE264" s="413">
        <v>9500000</v>
      </c>
      <c r="CF264" s="413"/>
      <c r="CG264" s="413"/>
      <c r="CH264" s="413"/>
      <c r="CI264" s="413"/>
      <c r="CJ264" s="369">
        <f t="shared" si="818"/>
        <v>0</v>
      </c>
      <c r="CK264" s="369">
        <f t="shared" si="815"/>
        <v>9500000</v>
      </c>
      <c r="CL264" s="414"/>
      <c r="CM264" s="413">
        <f t="shared" si="795"/>
        <v>9500000</v>
      </c>
      <c r="CN264" s="413"/>
      <c r="CO264" s="369"/>
      <c r="CP264" s="369"/>
      <c r="CQ264" s="369"/>
      <c r="CR264" s="369">
        <f t="shared" si="816"/>
        <v>0</v>
      </c>
      <c r="CS264" s="369">
        <f t="shared" si="817"/>
        <v>9500000</v>
      </c>
      <c r="CT264" s="173" t="s">
        <v>1758</v>
      </c>
      <c r="CU264" s="173" t="s">
        <v>2230</v>
      </c>
      <c r="CV264" s="450" t="s">
        <v>1378</v>
      </c>
      <c r="CW264" s="173" t="s">
        <v>2249</v>
      </c>
    </row>
    <row r="265" spans="1:101" ht="34.35" customHeight="1">
      <c r="A265" s="155">
        <f>SUBTOTAL(3,$C$11:C265)</f>
        <v>231</v>
      </c>
      <c r="B265" s="246" t="s">
        <v>1381</v>
      </c>
      <c r="C265" s="247" t="s">
        <v>2251</v>
      </c>
      <c r="D265" s="156" t="s">
        <v>101</v>
      </c>
      <c r="E265" s="157" t="str">
        <f>IF(CL265&gt;=400000000,"A1",IF(CL265&gt;=300000000,"A2",IF(CL265&gt;=240000000,"A3",IF(CL265&gt;=180000000,"A4",IF(CL265&gt;=120000000,"A5",IF(CL265&gt;=80000000,"A6",IF(CL265&gt;=40000000,"A7",IF(CL265&gt;=25000000,"B1",IF(CL265&gt;=12000000,"B2","B3")))))))))</f>
        <v>B3</v>
      </c>
      <c r="F265" s="158">
        <v>45698</v>
      </c>
      <c r="G265" s="159">
        <v>4520000</v>
      </c>
      <c r="H265" s="159"/>
      <c r="I265" s="160">
        <f t="shared" si="760"/>
        <v>4980000</v>
      </c>
      <c r="J265" s="160">
        <f t="shared" si="712"/>
        <v>0</v>
      </c>
      <c r="K265" s="161">
        <f t="shared" si="713"/>
        <v>4980000</v>
      </c>
      <c r="L265" s="161">
        <f t="shared" si="761"/>
        <v>9500000</v>
      </c>
      <c r="M265" s="162">
        <f t="shared" si="762"/>
        <v>1</v>
      </c>
      <c r="N265" s="163">
        <f t="shared" si="716"/>
        <v>3640000</v>
      </c>
      <c r="O265" s="163">
        <v>0</v>
      </c>
      <c r="P265" s="406">
        <v>13</v>
      </c>
      <c r="Q265" s="406">
        <v>0</v>
      </c>
      <c r="R265" s="406">
        <v>0</v>
      </c>
      <c r="S265" s="406">
        <v>0</v>
      </c>
      <c r="T265" s="406"/>
      <c r="U265" s="406"/>
      <c r="V265" s="406"/>
      <c r="W265" s="406"/>
      <c r="X265" s="389"/>
      <c r="Y265" s="406"/>
      <c r="Z265" s="406"/>
      <c r="AA265" s="406"/>
      <c r="AB265" s="406"/>
      <c r="AC265" s="406"/>
      <c r="AD265" s="406">
        <v>0</v>
      </c>
      <c r="AE265" s="164">
        <f t="shared" si="763"/>
        <v>0</v>
      </c>
      <c r="AF265" s="166">
        <f t="shared" si="764"/>
        <v>4750000</v>
      </c>
      <c r="AG265" s="166">
        <f t="shared" si="765"/>
        <v>0</v>
      </c>
      <c r="AH265" s="166">
        <f t="shared" si="766"/>
        <v>0</v>
      </c>
      <c r="AI265" s="166">
        <f t="shared" si="767"/>
        <v>0</v>
      </c>
      <c r="AJ265" s="166">
        <f t="shared" si="768"/>
        <v>0</v>
      </c>
      <c r="AK265" s="166">
        <f t="shared" si="769"/>
        <v>0</v>
      </c>
      <c r="AL265" s="166">
        <f t="shared" si="770"/>
        <v>0</v>
      </c>
      <c r="AM265" s="166">
        <f t="shared" si="771"/>
        <v>0</v>
      </c>
      <c r="AN265" s="166">
        <f t="shared" si="772"/>
        <v>0</v>
      </c>
      <c r="AO265" s="167">
        <f t="shared" si="773"/>
        <v>0</v>
      </c>
      <c r="AP265" s="166">
        <v>0</v>
      </c>
      <c r="AQ265" s="166">
        <f t="shared" si="774"/>
        <v>4750000</v>
      </c>
      <c r="AR265" s="166"/>
      <c r="AS265" s="167"/>
      <c r="AT265" s="166"/>
      <c r="AU265" s="166"/>
      <c r="AV265" s="166">
        <f t="shared" si="775"/>
        <v>4750000</v>
      </c>
      <c r="AW265" s="166">
        <f t="shared" si="776"/>
        <v>361600</v>
      </c>
      <c r="AX265" s="166">
        <f t="shared" si="777"/>
        <v>67800</v>
      </c>
      <c r="AY265" s="166">
        <f t="shared" si="778"/>
        <v>45200</v>
      </c>
      <c r="AZ265" s="166">
        <f t="shared" si="779"/>
        <v>474600</v>
      </c>
      <c r="BA265" s="166">
        <f t="shared" si="780"/>
        <v>0</v>
      </c>
      <c r="BB265" s="166">
        <f t="shared" si="781"/>
        <v>110000</v>
      </c>
      <c r="BC265" s="166"/>
      <c r="BD265" s="166">
        <v>0</v>
      </c>
      <c r="BE265" s="166">
        <f t="shared" si="782"/>
        <v>584600</v>
      </c>
      <c r="BF265" s="166">
        <f t="shared" si="783"/>
        <v>4165400</v>
      </c>
      <c r="BG265" s="166">
        <f t="shared" si="784"/>
        <v>0</v>
      </c>
      <c r="BH265" s="166">
        <v>1</v>
      </c>
      <c r="BI265" s="159">
        <v>0</v>
      </c>
      <c r="BJ265" s="166">
        <f t="shared" si="785"/>
        <v>0</v>
      </c>
      <c r="BK265" s="166">
        <f t="shared" si="786"/>
        <v>1</v>
      </c>
      <c r="BL265" s="166">
        <v>0</v>
      </c>
      <c r="BM265" s="166">
        <f t="shared" si="787"/>
        <v>0</v>
      </c>
      <c r="BN265" s="166" t="str">
        <f t="shared" si="788"/>
        <v>Trừ tiền</v>
      </c>
      <c r="BO265" s="410"/>
      <c r="BP265" s="166"/>
      <c r="BQ265" s="144"/>
      <c r="BR265" s="144"/>
      <c r="BS265" s="161">
        <f t="shared" si="789"/>
        <v>4750000</v>
      </c>
      <c r="BT265" s="159">
        <v>0</v>
      </c>
      <c r="BU265" s="166">
        <f t="shared" si="790"/>
        <v>0</v>
      </c>
      <c r="BV265" s="166">
        <v>11000000</v>
      </c>
      <c r="BW265" s="166">
        <f t="shared" si="791"/>
        <v>11000000</v>
      </c>
      <c r="BX265" s="166">
        <f t="shared" si="792"/>
        <v>-6724600</v>
      </c>
      <c r="BY265" s="166"/>
      <c r="BZ265" s="166"/>
      <c r="CA265" s="171"/>
      <c r="CB265" s="166"/>
      <c r="CC265" s="166"/>
      <c r="CD265" s="166"/>
      <c r="CE265" s="413">
        <v>9500000</v>
      </c>
      <c r="CF265" s="413"/>
      <c r="CG265" s="413"/>
      <c r="CH265" s="413"/>
      <c r="CI265" s="413"/>
      <c r="CJ265" s="369">
        <f>SUM(CF265:CI265)</f>
        <v>0</v>
      </c>
      <c r="CK265" s="369">
        <f>CE265+CJ265</f>
        <v>9500000</v>
      </c>
      <c r="CL265" s="414"/>
      <c r="CM265" s="413">
        <f>CE265</f>
        <v>9500000</v>
      </c>
      <c r="CN265" s="413"/>
      <c r="CO265" s="369"/>
      <c r="CP265" s="369"/>
      <c r="CQ265" s="369"/>
      <c r="CR265" s="369">
        <f>SUM(CN265:CQ265)</f>
        <v>0</v>
      </c>
      <c r="CS265" s="369">
        <f>CM265+CR265</f>
        <v>9500000</v>
      </c>
      <c r="CT265" s="173" t="s">
        <v>1758</v>
      </c>
      <c r="CU265" s="173" t="s">
        <v>2230</v>
      </c>
      <c r="CV265" s="450" t="s">
        <v>1383</v>
      </c>
      <c r="CW265" s="173" t="s">
        <v>2249</v>
      </c>
    </row>
    <row r="266" spans="1:101" ht="34.35" customHeight="1">
      <c r="A266" s="155">
        <f>SUBTOTAL(3,$C$11:C266)</f>
        <v>232</v>
      </c>
      <c r="B266" s="143" t="s">
        <v>1398</v>
      </c>
      <c r="C266" s="144" t="s">
        <v>1397</v>
      </c>
      <c r="D266" s="156" t="s">
        <v>101</v>
      </c>
      <c r="E266" s="157" t="str">
        <f t="shared" ref="E266" si="819">IF(CL266&gt;=400000000,"A1",IF(CL266&gt;=300000000,"A2",IF(CL266&gt;=240000000,"A3",IF(CL266&gt;=180000000,"A4",IF(CL266&gt;=120000000,"A5",IF(CL266&gt;=80000000,"A6",IF(CL266&gt;=40000000,"A7",IF(CL266&gt;=25000000,"B1",IF(CL266&gt;=12000000,"B2","B3")))))))))</f>
        <v>B3</v>
      </c>
      <c r="F266" s="158">
        <v>44523</v>
      </c>
      <c r="G266" s="159">
        <v>4520000</v>
      </c>
      <c r="H266" s="159"/>
      <c r="I266" s="160">
        <f t="shared" si="760"/>
        <v>4980000</v>
      </c>
      <c r="J266" s="160">
        <f t="shared" si="712"/>
        <v>0</v>
      </c>
      <c r="K266" s="161">
        <f t="shared" ref="K266:K267" si="820">SUM(I266:J266)</f>
        <v>4980000</v>
      </c>
      <c r="L266" s="161">
        <f t="shared" si="761"/>
        <v>9500000</v>
      </c>
      <c r="M266" s="162">
        <f t="shared" si="762"/>
        <v>1</v>
      </c>
      <c r="N266" s="163">
        <f t="shared" si="716"/>
        <v>3640000</v>
      </c>
      <c r="O266" s="163">
        <v>0</v>
      </c>
      <c r="P266" s="406">
        <v>13</v>
      </c>
      <c r="Q266" s="406">
        <v>0</v>
      </c>
      <c r="R266" s="406">
        <v>0</v>
      </c>
      <c r="S266" s="406">
        <v>0</v>
      </c>
      <c r="T266" s="406"/>
      <c r="U266" s="406"/>
      <c r="V266" s="406"/>
      <c r="W266" s="406"/>
      <c r="X266" s="389"/>
      <c r="Y266" s="406"/>
      <c r="Z266" s="406"/>
      <c r="AA266" s="406"/>
      <c r="AB266" s="406"/>
      <c r="AC266" s="406"/>
      <c r="AD266" s="406">
        <v>0</v>
      </c>
      <c r="AE266" s="164">
        <f t="shared" si="763"/>
        <v>0</v>
      </c>
      <c r="AF266" s="166">
        <f t="shared" si="764"/>
        <v>4750000</v>
      </c>
      <c r="AG266" s="166">
        <f t="shared" si="765"/>
        <v>0</v>
      </c>
      <c r="AH266" s="166">
        <f t="shared" si="766"/>
        <v>0</v>
      </c>
      <c r="AI266" s="166">
        <f t="shared" si="767"/>
        <v>0</v>
      </c>
      <c r="AJ266" s="166">
        <f t="shared" si="768"/>
        <v>0</v>
      </c>
      <c r="AK266" s="166">
        <f t="shared" si="769"/>
        <v>0</v>
      </c>
      <c r="AL266" s="166">
        <f t="shared" si="770"/>
        <v>0</v>
      </c>
      <c r="AM266" s="166">
        <f t="shared" si="771"/>
        <v>0</v>
      </c>
      <c r="AN266" s="166">
        <f t="shared" si="772"/>
        <v>0</v>
      </c>
      <c r="AO266" s="167">
        <f t="shared" si="773"/>
        <v>0</v>
      </c>
      <c r="AP266" s="166">
        <v>0</v>
      </c>
      <c r="AQ266" s="166">
        <f t="shared" si="774"/>
        <v>4750000</v>
      </c>
      <c r="AR266" s="166"/>
      <c r="AS266" s="167"/>
      <c r="AT266" s="166"/>
      <c r="AU266" s="166"/>
      <c r="AV266" s="166">
        <f t="shared" si="775"/>
        <v>4750000</v>
      </c>
      <c r="AW266" s="166">
        <f t="shared" si="776"/>
        <v>361600</v>
      </c>
      <c r="AX266" s="166">
        <f t="shared" si="777"/>
        <v>67800</v>
      </c>
      <c r="AY266" s="166">
        <f t="shared" si="778"/>
        <v>45200</v>
      </c>
      <c r="AZ266" s="166">
        <f t="shared" si="779"/>
        <v>474600</v>
      </c>
      <c r="BA266" s="166">
        <f t="shared" si="780"/>
        <v>22600</v>
      </c>
      <c r="BB266" s="166">
        <f t="shared" si="781"/>
        <v>110000</v>
      </c>
      <c r="BC266" s="166"/>
      <c r="BD266" s="166">
        <v>0</v>
      </c>
      <c r="BE266" s="166">
        <f t="shared" si="782"/>
        <v>607200</v>
      </c>
      <c r="BF266" s="166">
        <f t="shared" si="783"/>
        <v>4142800</v>
      </c>
      <c r="BG266" s="166">
        <f t="shared" si="784"/>
        <v>0</v>
      </c>
      <c r="BH266" s="166">
        <v>1</v>
      </c>
      <c r="BI266" s="369" t="s">
        <v>40</v>
      </c>
      <c r="BJ266" s="166">
        <f t="shared" si="785"/>
        <v>0</v>
      </c>
      <c r="BK266" s="166">
        <f t="shared" si="786"/>
        <v>1</v>
      </c>
      <c r="BL266" s="166">
        <v>0</v>
      </c>
      <c r="BM266" s="166">
        <f t="shared" si="787"/>
        <v>0</v>
      </c>
      <c r="BN266" s="166" t="str">
        <f t="shared" si="788"/>
        <v>Trừ tiền</v>
      </c>
      <c r="BO266" s="410"/>
      <c r="BP266" s="166"/>
      <c r="BQ266" s="144"/>
      <c r="BR266" s="144"/>
      <c r="BS266" s="161">
        <f t="shared" si="789"/>
        <v>4750000</v>
      </c>
      <c r="BT266" s="159">
        <v>2</v>
      </c>
      <c r="BU266" s="166">
        <f t="shared" si="790"/>
        <v>8800000</v>
      </c>
      <c r="BV266" s="166">
        <v>11000000</v>
      </c>
      <c r="BW266" s="166">
        <f t="shared" si="791"/>
        <v>19800000</v>
      </c>
      <c r="BX266" s="166">
        <f t="shared" si="792"/>
        <v>-15524600</v>
      </c>
      <c r="BY266" s="166"/>
      <c r="BZ266" s="166"/>
      <c r="CA266" s="171"/>
      <c r="CB266" s="166"/>
      <c r="CC266" s="166"/>
      <c r="CD266" s="166"/>
      <c r="CE266" s="413">
        <v>9500000</v>
      </c>
      <c r="CF266" s="413"/>
      <c r="CG266" s="413">
        <v>0</v>
      </c>
      <c r="CH266" s="413">
        <v>0</v>
      </c>
      <c r="CI266" s="413"/>
      <c r="CJ266" s="369">
        <f t="shared" ref="CJ266" si="821">SUM(CF266:CI266)</f>
        <v>0</v>
      </c>
      <c r="CK266" s="369">
        <f t="shared" ref="CK266" si="822">CE266+CJ266</f>
        <v>9500000</v>
      </c>
      <c r="CL266" s="414"/>
      <c r="CM266" s="413">
        <f>CE266</f>
        <v>9500000</v>
      </c>
      <c r="CN266" s="413">
        <f t="shared" ref="CN266:CQ266" si="823">CF266</f>
        <v>0</v>
      </c>
      <c r="CO266" s="369">
        <f t="shared" si="823"/>
        <v>0</v>
      </c>
      <c r="CP266" s="369">
        <f t="shared" si="823"/>
        <v>0</v>
      </c>
      <c r="CQ266" s="369">
        <f t="shared" si="823"/>
        <v>0</v>
      </c>
      <c r="CR266" s="369">
        <f t="shared" ref="CR266" si="824">SUM(CN266:CQ266)</f>
        <v>0</v>
      </c>
      <c r="CS266" s="369">
        <f t="shared" ref="CS266" si="825">CM266+CR266</f>
        <v>9500000</v>
      </c>
      <c r="CT266" s="173" t="s">
        <v>1758</v>
      </c>
      <c r="CU266" s="173" t="s">
        <v>2230</v>
      </c>
      <c r="CV266" s="450" t="s">
        <v>1399</v>
      </c>
      <c r="CW266" s="173" t="s">
        <v>2249</v>
      </c>
    </row>
    <row r="267" spans="1:101" ht="34.35" customHeight="1">
      <c r="A267" s="155">
        <f>SUBTOTAL(3,$C$11:C267)</f>
        <v>233</v>
      </c>
      <c r="B267" s="143" t="s">
        <v>637</v>
      </c>
      <c r="C267" s="144" t="s">
        <v>638</v>
      </c>
      <c r="D267" s="156" t="s">
        <v>101</v>
      </c>
      <c r="E267" s="157" t="str">
        <f t="shared" si="759"/>
        <v>B3</v>
      </c>
      <c r="F267" s="158">
        <v>42110</v>
      </c>
      <c r="G267" s="159">
        <v>4750000</v>
      </c>
      <c r="H267" s="159"/>
      <c r="I267" s="160">
        <f t="shared" si="760"/>
        <v>5250000</v>
      </c>
      <c r="J267" s="160">
        <f t="shared" ref="J267" si="826">CR267</f>
        <v>1000000</v>
      </c>
      <c r="K267" s="161">
        <f t="shared" si="820"/>
        <v>6250000</v>
      </c>
      <c r="L267" s="161">
        <f t="shared" si="761"/>
        <v>11000000</v>
      </c>
      <c r="M267" s="162">
        <f t="shared" si="762"/>
        <v>1</v>
      </c>
      <c r="N267" s="163">
        <f t="shared" ref="N267" si="827">ROUND(MAX(G267*70%,H267*70%,3640000),0)</f>
        <v>3640000</v>
      </c>
      <c r="O267" s="163">
        <v>0</v>
      </c>
      <c r="P267" s="406">
        <v>13</v>
      </c>
      <c r="Q267" s="406">
        <v>0</v>
      </c>
      <c r="R267" s="406">
        <v>0</v>
      </c>
      <c r="S267" s="406">
        <v>0</v>
      </c>
      <c r="T267" s="406"/>
      <c r="U267" s="406"/>
      <c r="V267" s="406"/>
      <c r="W267" s="406"/>
      <c r="X267" s="389"/>
      <c r="Y267" s="406"/>
      <c r="Z267" s="406"/>
      <c r="AA267" s="406"/>
      <c r="AB267" s="406"/>
      <c r="AC267" s="406"/>
      <c r="AD267" s="406">
        <v>0</v>
      </c>
      <c r="AE267" s="164">
        <f t="shared" si="763"/>
        <v>0</v>
      </c>
      <c r="AF267" s="166">
        <f t="shared" si="764"/>
        <v>5500000</v>
      </c>
      <c r="AG267" s="166">
        <f t="shared" si="765"/>
        <v>0</v>
      </c>
      <c r="AH267" s="166">
        <f t="shared" si="766"/>
        <v>0</v>
      </c>
      <c r="AI267" s="166">
        <f t="shared" si="767"/>
        <v>0</v>
      </c>
      <c r="AJ267" s="166">
        <f t="shared" si="768"/>
        <v>0</v>
      </c>
      <c r="AK267" s="166">
        <f t="shared" si="769"/>
        <v>0</v>
      </c>
      <c r="AL267" s="166">
        <f t="shared" si="770"/>
        <v>0</v>
      </c>
      <c r="AM267" s="166">
        <f t="shared" si="771"/>
        <v>0</v>
      </c>
      <c r="AN267" s="166">
        <f t="shared" si="772"/>
        <v>0</v>
      </c>
      <c r="AO267" s="167">
        <f t="shared" si="773"/>
        <v>0</v>
      </c>
      <c r="AP267" s="166">
        <v>0</v>
      </c>
      <c r="AQ267" s="166">
        <f t="shared" si="774"/>
        <v>5500000</v>
      </c>
      <c r="AR267" s="166">
        <v>0</v>
      </c>
      <c r="AS267" s="167"/>
      <c r="AT267" s="166"/>
      <c r="AU267" s="166"/>
      <c r="AV267" s="166">
        <f t="shared" si="775"/>
        <v>5500000</v>
      </c>
      <c r="AW267" s="166">
        <f t="shared" si="776"/>
        <v>380000</v>
      </c>
      <c r="AX267" s="166">
        <f t="shared" si="777"/>
        <v>71250</v>
      </c>
      <c r="AY267" s="166">
        <f t="shared" si="778"/>
        <v>47500</v>
      </c>
      <c r="AZ267" s="166">
        <f t="shared" si="779"/>
        <v>498750</v>
      </c>
      <c r="BA267" s="166">
        <f t="shared" si="780"/>
        <v>23750</v>
      </c>
      <c r="BB267" s="166">
        <f t="shared" si="781"/>
        <v>110000</v>
      </c>
      <c r="BC267" s="166"/>
      <c r="BD267" s="166">
        <v>0</v>
      </c>
      <c r="BE267" s="166">
        <f t="shared" si="782"/>
        <v>632500</v>
      </c>
      <c r="BF267" s="166">
        <f t="shared" si="783"/>
        <v>4867500</v>
      </c>
      <c r="BG267" s="166">
        <f t="shared" si="784"/>
        <v>0</v>
      </c>
      <c r="BH267" s="166">
        <v>1</v>
      </c>
      <c r="BI267" s="369" t="s">
        <v>40</v>
      </c>
      <c r="BJ267" s="166">
        <f t="shared" si="785"/>
        <v>0</v>
      </c>
      <c r="BK267" s="166">
        <f t="shared" si="786"/>
        <v>1</v>
      </c>
      <c r="BL267" s="166">
        <v>0</v>
      </c>
      <c r="BM267" s="166">
        <f t="shared" si="787"/>
        <v>0</v>
      </c>
      <c r="BN267" s="166" t="str">
        <f t="shared" si="788"/>
        <v>Trừ tiền</v>
      </c>
      <c r="BO267" s="410"/>
      <c r="BP267" s="166"/>
      <c r="BQ267" s="144"/>
      <c r="BR267" s="144"/>
      <c r="BS267" s="161">
        <f t="shared" si="789"/>
        <v>5500000</v>
      </c>
      <c r="BT267" s="159">
        <v>2</v>
      </c>
      <c r="BU267" s="166">
        <f t="shared" si="790"/>
        <v>8800000</v>
      </c>
      <c r="BV267" s="166">
        <v>11000000</v>
      </c>
      <c r="BW267" s="166">
        <f t="shared" si="791"/>
        <v>19800000</v>
      </c>
      <c r="BX267" s="166">
        <f t="shared" si="792"/>
        <v>-14798750</v>
      </c>
      <c r="BY267" s="166"/>
      <c r="BZ267" s="166"/>
      <c r="CA267" s="171"/>
      <c r="CB267" s="166"/>
      <c r="CC267" s="166"/>
      <c r="CD267" s="166"/>
      <c r="CE267" s="413">
        <v>10000000</v>
      </c>
      <c r="CF267" s="413">
        <f>CE267*10%</f>
        <v>1000000</v>
      </c>
      <c r="CG267" s="413">
        <v>0</v>
      </c>
      <c r="CH267" s="413">
        <v>0</v>
      </c>
      <c r="CI267" s="413"/>
      <c r="CJ267" s="369">
        <f t="shared" si="793"/>
        <v>1000000</v>
      </c>
      <c r="CK267" s="369">
        <f t="shared" si="794"/>
        <v>11000000</v>
      </c>
      <c r="CL267" s="414"/>
      <c r="CM267" s="413">
        <f t="shared" si="795"/>
        <v>10000000</v>
      </c>
      <c r="CN267" s="413">
        <f t="shared" si="795"/>
        <v>1000000</v>
      </c>
      <c r="CO267" s="369">
        <f t="shared" si="795"/>
        <v>0</v>
      </c>
      <c r="CP267" s="369">
        <f t="shared" si="796"/>
        <v>0</v>
      </c>
      <c r="CQ267" s="369">
        <f t="shared" si="796"/>
        <v>0</v>
      </c>
      <c r="CR267" s="369">
        <f t="shared" si="797"/>
        <v>1000000</v>
      </c>
      <c r="CS267" s="369">
        <f t="shared" si="798"/>
        <v>11000000</v>
      </c>
      <c r="CT267" s="173" t="s">
        <v>1758</v>
      </c>
      <c r="CU267" s="173" t="s">
        <v>2230</v>
      </c>
      <c r="CV267" s="450" t="s">
        <v>1384</v>
      </c>
      <c r="CW267" s="173" t="s">
        <v>2249</v>
      </c>
    </row>
    <row r="268" spans="1:101" ht="34.35" customHeight="1">
      <c r="A268" s="280" t="s">
        <v>1737</v>
      </c>
      <c r="B268" s="279" t="str">
        <f>"GNVC Hàng hóa Kinh doanh ngoài: " &amp;"["&amp;COUNT(A269:A273)&amp; "]"</f>
        <v>GNVC Hàng hóa Kinh doanh ngoài: [5]</v>
      </c>
      <c r="C268" s="279"/>
      <c r="D268" s="280"/>
      <c r="E268" s="280"/>
      <c r="F268" s="280"/>
      <c r="G268" s="281">
        <f>SUM(G269:G273)</f>
        <v>34200000</v>
      </c>
      <c r="H268" s="281">
        <f t="shared" ref="H268:BS268" si="828">SUM(H269:H273)</f>
        <v>0</v>
      </c>
      <c r="I268" s="281">
        <f t="shared" si="828"/>
        <v>53300000</v>
      </c>
      <c r="J268" s="281">
        <f t="shared" si="828"/>
        <v>4750000</v>
      </c>
      <c r="K268" s="281">
        <f t="shared" si="828"/>
        <v>58050000</v>
      </c>
      <c r="L268" s="281">
        <f t="shared" si="828"/>
        <v>92250000</v>
      </c>
      <c r="M268" s="281"/>
      <c r="N268" s="281">
        <f t="shared" si="828"/>
        <v>24570000</v>
      </c>
      <c r="O268" s="281">
        <f t="shared" si="828"/>
        <v>0</v>
      </c>
      <c r="P268" s="282">
        <f t="shared" si="828"/>
        <v>63</v>
      </c>
      <c r="Q268" s="282">
        <f t="shared" si="828"/>
        <v>0</v>
      </c>
      <c r="R268" s="282">
        <f t="shared" si="828"/>
        <v>1</v>
      </c>
      <c r="S268" s="282">
        <f t="shared" si="828"/>
        <v>0</v>
      </c>
      <c r="T268" s="282">
        <f t="shared" si="828"/>
        <v>0</v>
      </c>
      <c r="U268" s="282">
        <f t="shared" si="828"/>
        <v>0</v>
      </c>
      <c r="V268" s="282">
        <f t="shared" si="828"/>
        <v>0</v>
      </c>
      <c r="W268" s="282">
        <f t="shared" si="828"/>
        <v>0</v>
      </c>
      <c r="X268" s="282">
        <f t="shared" si="828"/>
        <v>0</v>
      </c>
      <c r="Y268" s="282">
        <f t="shared" si="828"/>
        <v>0</v>
      </c>
      <c r="Z268" s="282">
        <f t="shared" si="828"/>
        <v>0</v>
      </c>
      <c r="AA268" s="282">
        <f t="shared" si="828"/>
        <v>0</v>
      </c>
      <c r="AB268" s="282">
        <f t="shared" si="828"/>
        <v>0</v>
      </c>
      <c r="AC268" s="282">
        <f t="shared" si="828"/>
        <v>0</v>
      </c>
      <c r="AD268" s="282">
        <f t="shared" si="828"/>
        <v>0</v>
      </c>
      <c r="AE268" s="282">
        <f t="shared" si="828"/>
        <v>0</v>
      </c>
      <c r="AF268" s="281">
        <f t="shared" si="828"/>
        <v>36764615</v>
      </c>
      <c r="AG268" s="281">
        <f t="shared" si="828"/>
        <v>363462</v>
      </c>
      <c r="AH268" s="281">
        <f t="shared" si="828"/>
        <v>0</v>
      </c>
      <c r="AI268" s="281">
        <f t="shared" si="828"/>
        <v>0</v>
      </c>
      <c r="AJ268" s="281">
        <f t="shared" si="828"/>
        <v>0</v>
      </c>
      <c r="AK268" s="281">
        <f t="shared" si="828"/>
        <v>0</v>
      </c>
      <c r="AL268" s="281">
        <f t="shared" si="828"/>
        <v>0</v>
      </c>
      <c r="AM268" s="281">
        <f t="shared" si="828"/>
        <v>0</v>
      </c>
      <c r="AN268" s="281">
        <f t="shared" si="828"/>
        <v>0</v>
      </c>
      <c r="AO268" s="281">
        <f t="shared" si="828"/>
        <v>0</v>
      </c>
      <c r="AP268" s="281">
        <f t="shared" si="828"/>
        <v>0</v>
      </c>
      <c r="AQ268" s="281">
        <f t="shared" si="828"/>
        <v>37128077</v>
      </c>
      <c r="AR268" s="281">
        <f t="shared" si="828"/>
        <v>0</v>
      </c>
      <c r="AS268" s="281">
        <f t="shared" si="828"/>
        <v>0</v>
      </c>
      <c r="AT268" s="281">
        <f t="shared" si="828"/>
        <v>0</v>
      </c>
      <c r="AU268" s="281">
        <f t="shared" si="828"/>
        <v>0</v>
      </c>
      <c r="AV268" s="281">
        <f t="shared" si="828"/>
        <v>37128077</v>
      </c>
      <c r="AW268" s="281">
        <f t="shared" si="828"/>
        <v>2736000</v>
      </c>
      <c r="AX268" s="281">
        <f t="shared" si="828"/>
        <v>513000</v>
      </c>
      <c r="AY268" s="281">
        <f t="shared" si="828"/>
        <v>342000</v>
      </c>
      <c r="AZ268" s="281">
        <f t="shared" si="828"/>
        <v>3591000</v>
      </c>
      <c r="BA268" s="281">
        <f t="shared" si="828"/>
        <v>171000</v>
      </c>
      <c r="BB268" s="281">
        <f t="shared" si="828"/>
        <v>1100000</v>
      </c>
      <c r="BC268" s="281">
        <f t="shared" si="828"/>
        <v>0</v>
      </c>
      <c r="BD268" s="281">
        <f t="shared" si="828"/>
        <v>0</v>
      </c>
      <c r="BE268" s="281">
        <f t="shared" si="828"/>
        <v>4862000</v>
      </c>
      <c r="BF268" s="281">
        <f t="shared" si="828"/>
        <v>32266077</v>
      </c>
      <c r="BG268" s="281">
        <f t="shared" si="828"/>
        <v>0</v>
      </c>
      <c r="BH268" s="281"/>
      <c r="BI268" s="281">
        <f t="shared" si="828"/>
        <v>0</v>
      </c>
      <c r="BJ268" s="281">
        <f t="shared" si="828"/>
        <v>0</v>
      </c>
      <c r="BK268" s="281"/>
      <c r="BL268" s="281">
        <f t="shared" si="828"/>
        <v>0</v>
      </c>
      <c r="BM268" s="281">
        <f t="shared" si="828"/>
        <v>0</v>
      </c>
      <c r="BN268" s="281">
        <f t="shared" si="828"/>
        <v>0</v>
      </c>
      <c r="BO268" s="281">
        <f t="shared" si="828"/>
        <v>0</v>
      </c>
      <c r="BP268" s="281">
        <f t="shared" si="828"/>
        <v>0</v>
      </c>
      <c r="BQ268" s="281">
        <f t="shared" si="828"/>
        <v>0</v>
      </c>
      <c r="BR268" s="281">
        <f t="shared" si="828"/>
        <v>0</v>
      </c>
      <c r="BS268" s="281">
        <f t="shared" si="828"/>
        <v>37128077</v>
      </c>
      <c r="BT268" s="281">
        <f t="shared" ref="BT268:CV268" si="829">SUM(BT269:BT273)</f>
        <v>9</v>
      </c>
      <c r="BU268" s="281">
        <f t="shared" si="829"/>
        <v>39600000</v>
      </c>
      <c r="BV268" s="281">
        <f t="shared" si="829"/>
        <v>55000000</v>
      </c>
      <c r="BW268" s="281">
        <f t="shared" si="829"/>
        <v>94600000</v>
      </c>
      <c r="BX268" s="281">
        <f t="shared" si="829"/>
        <v>-61062923</v>
      </c>
      <c r="BY268" s="281">
        <f t="shared" si="829"/>
        <v>0</v>
      </c>
      <c r="BZ268" s="281">
        <f t="shared" si="829"/>
        <v>0</v>
      </c>
      <c r="CA268" s="281">
        <f t="shared" si="829"/>
        <v>0</v>
      </c>
      <c r="CB268" s="281">
        <f t="shared" si="829"/>
        <v>0</v>
      </c>
      <c r="CC268" s="281">
        <f t="shared" si="829"/>
        <v>0</v>
      </c>
      <c r="CD268" s="281">
        <f t="shared" si="829"/>
        <v>0</v>
      </c>
      <c r="CE268" s="281">
        <f t="shared" si="829"/>
        <v>87500000</v>
      </c>
      <c r="CF268" s="281">
        <f t="shared" si="829"/>
        <v>4750000</v>
      </c>
      <c r="CG268" s="281">
        <f t="shared" si="829"/>
        <v>0</v>
      </c>
      <c r="CH268" s="281">
        <f t="shared" si="829"/>
        <v>0</v>
      </c>
      <c r="CI268" s="281">
        <f t="shared" si="829"/>
        <v>0</v>
      </c>
      <c r="CJ268" s="281">
        <f t="shared" si="829"/>
        <v>4750000</v>
      </c>
      <c r="CK268" s="281">
        <f t="shared" si="829"/>
        <v>92250000</v>
      </c>
      <c r="CL268" s="281">
        <f t="shared" si="829"/>
        <v>0</v>
      </c>
      <c r="CM268" s="281">
        <f t="shared" si="829"/>
        <v>87500000</v>
      </c>
      <c r="CN268" s="281">
        <f t="shared" si="829"/>
        <v>4750000</v>
      </c>
      <c r="CO268" s="281">
        <f t="shared" si="829"/>
        <v>0</v>
      </c>
      <c r="CP268" s="281">
        <f t="shared" si="829"/>
        <v>0</v>
      </c>
      <c r="CQ268" s="281">
        <f t="shared" si="829"/>
        <v>0</v>
      </c>
      <c r="CR268" s="281">
        <f t="shared" si="829"/>
        <v>4750000</v>
      </c>
      <c r="CS268" s="281">
        <f t="shared" si="829"/>
        <v>92250000</v>
      </c>
      <c r="CT268" s="281">
        <f t="shared" si="829"/>
        <v>0</v>
      </c>
      <c r="CU268" s="281">
        <f t="shared" si="829"/>
        <v>0</v>
      </c>
      <c r="CV268" s="281">
        <f t="shared" si="829"/>
        <v>0</v>
      </c>
      <c r="CW268" s="281"/>
    </row>
    <row r="269" spans="1:101" ht="34.35" customHeight="1">
      <c r="A269" s="155">
        <f>SUBTOTAL(3,$C$11:C269)</f>
        <v>234</v>
      </c>
      <c r="B269" s="143" t="s">
        <v>497</v>
      </c>
      <c r="C269" s="144" t="s">
        <v>498</v>
      </c>
      <c r="D269" s="156" t="s">
        <v>101</v>
      </c>
      <c r="E269" s="157" t="str">
        <f>IF(CL269&gt;=400000000,"A1",IF(CL269&gt;=300000000,"A2",IF(CL269&gt;=240000000,"A3",IF(CL269&gt;=180000000,"A4",IF(CL269&gt;=120000000,"A5",IF(CL269&gt;=80000000,"A6",IF(CL269&gt;=40000000,"A7",IF(CL269&gt;=25000000,"B1",IF(CL269&gt;=12000000,"B2","B3")))))))))</f>
        <v>B3</v>
      </c>
      <c r="F269" s="158">
        <v>40154</v>
      </c>
      <c r="G269" s="159">
        <v>8510000</v>
      </c>
      <c r="H269" s="159"/>
      <c r="I269" s="160">
        <f t="shared" ref="I269:I273" si="830">IF(G269&gt;0,CM269-G269,CM269-H269)</f>
        <v>19490000</v>
      </c>
      <c r="J269" s="160">
        <f t="shared" ref="J269:J273" si="831">CR269</f>
        <v>1400000</v>
      </c>
      <c r="K269" s="161">
        <f t="shared" ref="K269:K273" si="832">SUM(I269:J269)</f>
        <v>20890000</v>
      </c>
      <c r="L269" s="161">
        <f t="shared" ref="L269:L273" si="833">IF(G269&gt;0,G269+K269,H269+K269)</f>
        <v>29400000</v>
      </c>
      <c r="M269" s="162">
        <f t="shared" ref="M269:M273" si="834">IF(CE269&gt;=11000000,80%,100%)</f>
        <v>0.8</v>
      </c>
      <c r="N269" s="163">
        <f t="shared" ref="N269:N273" si="835">ROUND(MAX(G269*70%,H269*70%,3640000),0)</f>
        <v>5957000</v>
      </c>
      <c r="O269" s="163">
        <v>0</v>
      </c>
      <c r="P269" s="406">
        <v>13</v>
      </c>
      <c r="Q269" s="406">
        <v>0</v>
      </c>
      <c r="R269" s="406">
        <v>0</v>
      </c>
      <c r="S269" s="406">
        <v>0</v>
      </c>
      <c r="T269" s="406"/>
      <c r="U269" s="406"/>
      <c r="V269" s="406"/>
      <c r="W269" s="406"/>
      <c r="X269" s="389"/>
      <c r="Y269" s="406"/>
      <c r="Z269" s="406"/>
      <c r="AA269" s="406"/>
      <c r="AB269" s="406"/>
      <c r="AC269" s="406"/>
      <c r="AD269" s="406">
        <v>0</v>
      </c>
      <c r="AE269" s="164">
        <f t="shared" ref="AE269:AE273" si="836">IF(OR(BL269="M1",BL269="M2",BL269="M3",BL269="M4"),P269+R269+S269+T269+U269,0)</f>
        <v>0</v>
      </c>
      <c r="AF269" s="166">
        <f t="shared" ref="AF269:AF273" si="837">ROUND(IF($P269=0,0,IF(OR($BJ269="lương tháng",$CE269&gt;=11000000),($L269/2-$L269/26*($CC$6-$P269))*$M269,$L269/26*$P269*$M269)),0)</f>
        <v>11760000</v>
      </c>
      <c r="AG269" s="166">
        <f t="shared" ref="AG269:AG273" si="838">ROUND(MAX((G269+I269)*M269/26*R269,(H269+I269)*M269/26*R269,G269/26*R269*150%,H269/26*R269*150%)*BK269,0)</f>
        <v>0</v>
      </c>
      <c r="AH269" s="166">
        <f t="shared" ref="AH269:AH273" si="839">ROUND(MAX((G269+I269)*M269/26*S269,(H269+I269)*M269/26*S269,G269/26*S269*200%,H269/26*S269*200%)*BK269,0)</f>
        <v>0</v>
      </c>
      <c r="AI269" s="166">
        <f t="shared" ref="AI269:AI273" si="840">ROUND(IF(BJ269="Lương tháng",L269/26*T269,MAX((G269+I269)/26*(T269+U269)*200%+G269/26*T269,(H269+I269)/26*(T269+U269)*200%+H269/26*T269,G269/26*(T269+U269)*300%+G269/26*T269,H269/26*(T269+U269)*300%+H269/26*T269)),0)</f>
        <v>0</v>
      </c>
      <c r="AJ269" s="166">
        <f t="shared" ref="AJ269:AJ273" si="841">ROUND(IF((P269+Q269)=0,0,IF(BJ269="Lương tháng",MAX((G269+I269)/26*V269,(H269+I269)/26*V269),MAX(G269/26*V269,H269/26*V269))),0)</f>
        <v>0</v>
      </c>
      <c r="AK269" s="166">
        <f t="shared" ref="AK269:AK273" si="842">ROUND(IF(G269&gt;0,G269/26*W269,H269/26*W269),0)</f>
        <v>0</v>
      </c>
      <c r="AL269" s="166">
        <f t="shared" ref="AL269:AL273" si="843">ROUND(N269/26*Y269+O269/26*Z269+MAX(G269/26*AA269,H269/26*AA269),0)</f>
        <v>0</v>
      </c>
      <c r="AM269" s="166">
        <f t="shared" ref="AM269:AM273" si="844">ROUND(IF(BJ269="Lương tháng",L269/26*AC269,L269/26*AC269+MAX((G269+I269)/26*AB269,(H269+I269)/26*AB269)),0)</f>
        <v>0</v>
      </c>
      <c r="AN269" s="166">
        <f t="shared" ref="AN269:AN273" si="845">ROUND(IF(BJ269="lương tháng",0,MAX((G269+I269)/26*AD269*30%,(H269+I269)/26*AD269*30%)*BK269),0)</f>
        <v>0</v>
      </c>
      <c r="AO269" s="167">
        <f t="shared" ref="AO269:AO273" si="846">ROUND(BM269*AE269,0)</f>
        <v>0</v>
      </c>
      <c r="AP269" s="166">
        <v>0</v>
      </c>
      <c r="AQ269" s="166">
        <f t="shared" ref="AQ269:AQ273" si="847">ROUND(SUM(AF269:AP269),0)</f>
        <v>11760000</v>
      </c>
      <c r="AR269" s="166"/>
      <c r="AS269" s="167"/>
      <c r="AT269" s="166"/>
      <c r="AU269" s="166"/>
      <c r="AV269" s="166">
        <f t="shared" ref="AV269:AV273" si="848">ROUND(SUM(AQ269:AT269)-AU269,0)</f>
        <v>11760000</v>
      </c>
      <c r="AW269" s="166">
        <f t="shared" ref="AW269:AW273" si="849">ROUND(IF($BH269=1,$G269*$AW$9,0),0)</f>
        <v>680800</v>
      </c>
      <c r="AX269" s="166">
        <f t="shared" ref="AX269:AX273" si="850">ROUND(IF($BH269=1,$G269*$AX$9,0),0)</f>
        <v>127650</v>
      </c>
      <c r="AY269" s="166">
        <f t="shared" ref="AY269:AY273" si="851">ROUND(IF($BH269=1,$G269*$AY$9,0),0)</f>
        <v>85100</v>
      </c>
      <c r="AZ269" s="166">
        <f t="shared" ref="AZ269:AZ273" si="852">SUM(AW269:AY269)</f>
        <v>893550</v>
      </c>
      <c r="BA269" s="166">
        <f t="shared" ref="BA269:BA273" si="853">ROUND(IF($BI269="1x",$G269*0.5%,0),0)</f>
        <v>42550</v>
      </c>
      <c r="BB269" s="166">
        <f t="shared" ref="BB269:BB273" si="854">IF(BN269="Xem lại",0,IF(CM269&lt;11000000,5000,IF(AND(CM269&gt;=11000000,CM269&lt;25000000),10000,IF(AND(CM269&gt;=25000000,CM269&lt;40000000),15000,IF(AND(CM269&gt;=40000000,CM269&lt;120000000),20000,IF(AND(CM269&gt;=120000000,CM269&lt;240000000),25000,30000)))))*$BB$9)</f>
        <v>330000</v>
      </c>
      <c r="BC269" s="166"/>
      <c r="BD269" s="166">
        <v>0</v>
      </c>
      <c r="BE269" s="166">
        <f t="shared" ref="BE269:BE273" si="855">ROUND(SUM(AZ269:BD269),0)</f>
        <v>1266100</v>
      </c>
      <c r="BF269" s="166">
        <f t="shared" ref="BF269:BF273" si="856">ROUND(IF(AV269&gt;BE269,AV269-BE269,0),0)</f>
        <v>10493900</v>
      </c>
      <c r="BG269" s="166">
        <f t="shared" ref="BG269:BG273" si="857">ROUND(IF(BE269&gt;AV269,BE269-AV269,0),0)</f>
        <v>0</v>
      </c>
      <c r="BH269" s="166">
        <v>1</v>
      </c>
      <c r="BI269" s="369" t="s">
        <v>40</v>
      </c>
      <c r="BJ269" s="166" t="str">
        <f t="shared" ref="BJ269:BJ273" si="858">IF(AND(D269="QTNV CL",CM269&gt;=11000000),"Lương tháng",IF(CM269&gt;=18000000,"Lương tháng",0))</f>
        <v>Lương tháng</v>
      </c>
      <c r="BK269" s="166">
        <f t="shared" ref="BK269:BK273" si="859">IF(BJ269="Lương tháng",0,1)</f>
        <v>0</v>
      </c>
      <c r="BL269" s="166">
        <v>0</v>
      </c>
      <c r="BM269" s="166">
        <f t="shared" ref="BM269:BM273" si="860">IF(BL269="M1",13000,IF(BL269="M2",20000,IF(BL269="M3",26000,IF(BL269="M4",32000,0))))</f>
        <v>0</v>
      </c>
      <c r="BN269" s="166" t="str">
        <f t="shared" ref="BN269:BN273" si="861">IF(AND(G269&gt;0,(P269+Q269)&gt;=5),"Trừ tiền","Xem lại")</f>
        <v>Trừ tiền</v>
      </c>
      <c r="BO269" s="410"/>
      <c r="BP269" s="166"/>
      <c r="BQ269" s="144"/>
      <c r="BR269" s="144"/>
      <c r="BS269" s="161">
        <f t="shared" ref="BS269:BS273" si="862">AQ269+SUM(BO269:BR269)-AN269-AO269-SUM(BY269:CA269)</f>
        <v>11760000</v>
      </c>
      <c r="BT269" s="159">
        <v>4</v>
      </c>
      <c r="BU269" s="166">
        <f t="shared" ref="BU269:BU273" si="863">BT269*4400000</f>
        <v>17600000</v>
      </c>
      <c r="BV269" s="166">
        <v>11000000</v>
      </c>
      <c r="BW269" s="166">
        <f t="shared" ref="BW269:BW273" si="864">BU269+BV269</f>
        <v>28600000</v>
      </c>
      <c r="BX269" s="166">
        <f t="shared" ref="BX269:BX273" si="865">BS269-SUM(CC269:CD269)-CB269-AZ269-BW269</f>
        <v>-17733550</v>
      </c>
      <c r="BY269" s="166"/>
      <c r="BZ269" s="166"/>
      <c r="CA269" s="171"/>
      <c r="CB269" s="166"/>
      <c r="CC269" s="166"/>
      <c r="CD269" s="166"/>
      <c r="CE269" s="413">
        <v>28000000</v>
      </c>
      <c r="CF269" s="413">
        <f>CE269*5%</f>
        <v>1400000</v>
      </c>
      <c r="CG269" s="413">
        <v>0</v>
      </c>
      <c r="CH269" s="413">
        <v>0</v>
      </c>
      <c r="CI269" s="413"/>
      <c r="CJ269" s="369">
        <f>SUM(CF269:CI269)</f>
        <v>1400000</v>
      </c>
      <c r="CK269" s="369">
        <f>CE269+CJ269</f>
        <v>29400000</v>
      </c>
      <c r="CL269" s="414"/>
      <c r="CM269" s="413">
        <f t="shared" ref="CM269:CQ273" si="866">CE269</f>
        <v>28000000</v>
      </c>
      <c r="CN269" s="413">
        <f t="shared" si="866"/>
        <v>1400000</v>
      </c>
      <c r="CO269" s="369">
        <f t="shared" si="866"/>
        <v>0</v>
      </c>
      <c r="CP269" s="369">
        <f t="shared" si="866"/>
        <v>0</v>
      </c>
      <c r="CQ269" s="369">
        <f t="shared" si="866"/>
        <v>0</v>
      </c>
      <c r="CR269" s="369">
        <f>SUM(CN269:CQ269)</f>
        <v>1400000</v>
      </c>
      <c r="CS269" s="369">
        <f>CM269+CR269</f>
        <v>29400000</v>
      </c>
      <c r="CT269" s="173" t="s">
        <v>1643</v>
      </c>
      <c r="CU269" s="173" t="s">
        <v>2229</v>
      </c>
      <c r="CV269" s="450" t="s">
        <v>1642</v>
      </c>
      <c r="CW269" s="173" t="s">
        <v>2249</v>
      </c>
    </row>
    <row r="270" spans="1:101" ht="34.35" customHeight="1">
      <c r="A270" s="155">
        <f>SUBTOTAL(3,$C$11:C270)</f>
        <v>235</v>
      </c>
      <c r="B270" s="143" t="s">
        <v>501</v>
      </c>
      <c r="C270" s="144" t="s">
        <v>502</v>
      </c>
      <c r="D270" s="156" t="s">
        <v>101</v>
      </c>
      <c r="E270" s="157" t="str">
        <f>IF(CL270&gt;=400000000,"A1",IF(CL270&gt;=300000000,"A2",IF(CL270&gt;=240000000,"A3",IF(CL270&gt;=180000000,"A4",IF(CL270&gt;=120000000,"A5",IF(CL270&gt;=80000000,"A6",IF(CL270&gt;=40000000,"A7",IF(CL270&gt;=25000000,"B1",IF(CL270&gt;=12000000,"B2","B3")))))))))</f>
        <v>B3</v>
      </c>
      <c r="F270" s="158">
        <v>42110</v>
      </c>
      <c r="G270" s="159">
        <v>8100000</v>
      </c>
      <c r="H270" s="159"/>
      <c r="I270" s="160">
        <f t="shared" si="830"/>
        <v>13900000</v>
      </c>
      <c r="J270" s="160">
        <f t="shared" si="831"/>
        <v>1100000</v>
      </c>
      <c r="K270" s="161">
        <f t="shared" si="832"/>
        <v>15000000</v>
      </c>
      <c r="L270" s="161">
        <f t="shared" si="833"/>
        <v>23100000</v>
      </c>
      <c r="M270" s="162">
        <f t="shared" si="834"/>
        <v>0.8</v>
      </c>
      <c r="N270" s="163">
        <f t="shared" si="835"/>
        <v>5670000</v>
      </c>
      <c r="O270" s="163">
        <v>0</v>
      </c>
      <c r="P270" s="406">
        <v>12.5</v>
      </c>
      <c r="Q270" s="406">
        <v>0</v>
      </c>
      <c r="R270" s="406">
        <v>0</v>
      </c>
      <c r="S270" s="406">
        <v>0</v>
      </c>
      <c r="T270" s="406"/>
      <c r="U270" s="406"/>
      <c r="V270" s="406"/>
      <c r="W270" s="406"/>
      <c r="X270" s="389"/>
      <c r="Y270" s="406"/>
      <c r="Z270" s="406"/>
      <c r="AA270" s="406"/>
      <c r="AB270" s="406"/>
      <c r="AC270" s="406"/>
      <c r="AD270" s="406">
        <v>0</v>
      </c>
      <c r="AE270" s="164">
        <f t="shared" si="836"/>
        <v>0</v>
      </c>
      <c r="AF270" s="166">
        <f t="shared" si="837"/>
        <v>8884615</v>
      </c>
      <c r="AG270" s="166">
        <f t="shared" si="838"/>
        <v>0</v>
      </c>
      <c r="AH270" s="166">
        <f t="shared" si="839"/>
        <v>0</v>
      </c>
      <c r="AI270" s="166">
        <f t="shared" si="840"/>
        <v>0</v>
      </c>
      <c r="AJ270" s="166">
        <f t="shared" si="841"/>
        <v>0</v>
      </c>
      <c r="AK270" s="166">
        <f t="shared" si="842"/>
        <v>0</v>
      </c>
      <c r="AL270" s="166">
        <f t="shared" si="843"/>
        <v>0</v>
      </c>
      <c r="AM270" s="166">
        <f t="shared" si="844"/>
        <v>0</v>
      </c>
      <c r="AN270" s="166">
        <f t="shared" si="845"/>
        <v>0</v>
      </c>
      <c r="AO270" s="167">
        <f t="shared" si="846"/>
        <v>0</v>
      </c>
      <c r="AP270" s="166">
        <v>0</v>
      </c>
      <c r="AQ270" s="166">
        <f t="shared" si="847"/>
        <v>8884615</v>
      </c>
      <c r="AR270" s="166"/>
      <c r="AS270" s="167"/>
      <c r="AT270" s="166"/>
      <c r="AU270" s="166"/>
      <c r="AV270" s="166">
        <f t="shared" si="848"/>
        <v>8884615</v>
      </c>
      <c r="AW270" s="166">
        <f t="shared" si="849"/>
        <v>648000</v>
      </c>
      <c r="AX270" s="166">
        <f t="shared" si="850"/>
        <v>121500</v>
      </c>
      <c r="AY270" s="166">
        <f t="shared" si="851"/>
        <v>81000</v>
      </c>
      <c r="AZ270" s="166">
        <f t="shared" si="852"/>
        <v>850500</v>
      </c>
      <c r="BA270" s="166">
        <f t="shared" si="853"/>
        <v>40500</v>
      </c>
      <c r="BB270" s="166">
        <f t="shared" si="854"/>
        <v>220000</v>
      </c>
      <c r="BC270" s="166"/>
      <c r="BD270" s="166">
        <v>0</v>
      </c>
      <c r="BE270" s="166">
        <f t="shared" si="855"/>
        <v>1111000</v>
      </c>
      <c r="BF270" s="166">
        <f t="shared" si="856"/>
        <v>7773615</v>
      </c>
      <c r="BG270" s="166">
        <f t="shared" si="857"/>
        <v>0</v>
      </c>
      <c r="BH270" s="166">
        <v>1</v>
      </c>
      <c r="BI270" s="369" t="s">
        <v>40</v>
      </c>
      <c r="BJ270" s="166" t="str">
        <f t="shared" si="858"/>
        <v>Lương tháng</v>
      </c>
      <c r="BK270" s="166">
        <f t="shared" si="859"/>
        <v>0</v>
      </c>
      <c r="BL270" s="166">
        <v>0</v>
      </c>
      <c r="BM270" s="166">
        <f t="shared" si="860"/>
        <v>0</v>
      </c>
      <c r="BN270" s="166" t="str">
        <f t="shared" si="861"/>
        <v>Trừ tiền</v>
      </c>
      <c r="BO270" s="410"/>
      <c r="BP270" s="166"/>
      <c r="BQ270" s="144"/>
      <c r="BR270" s="144"/>
      <c r="BS270" s="161">
        <f t="shared" si="862"/>
        <v>8884615</v>
      </c>
      <c r="BT270" s="159">
        <v>2</v>
      </c>
      <c r="BU270" s="166">
        <f t="shared" si="863"/>
        <v>8800000</v>
      </c>
      <c r="BV270" s="166">
        <v>11000000</v>
      </c>
      <c r="BW270" s="166">
        <f t="shared" si="864"/>
        <v>19800000</v>
      </c>
      <c r="BX270" s="166">
        <f t="shared" si="865"/>
        <v>-11765885</v>
      </c>
      <c r="BY270" s="166"/>
      <c r="BZ270" s="166"/>
      <c r="CA270" s="171"/>
      <c r="CB270" s="166"/>
      <c r="CC270" s="166"/>
      <c r="CD270" s="166"/>
      <c r="CE270" s="413">
        <v>22000000</v>
      </c>
      <c r="CF270" s="413">
        <f>CE270*5%</f>
        <v>1100000</v>
      </c>
      <c r="CG270" s="413">
        <v>0</v>
      </c>
      <c r="CH270" s="413">
        <v>0</v>
      </c>
      <c r="CI270" s="413"/>
      <c r="CJ270" s="369">
        <f>SUM(CF270:CI270)</f>
        <v>1100000</v>
      </c>
      <c r="CK270" s="369">
        <f>CE270+CJ270</f>
        <v>23100000</v>
      </c>
      <c r="CL270" s="414"/>
      <c r="CM270" s="413">
        <f t="shared" si="866"/>
        <v>22000000</v>
      </c>
      <c r="CN270" s="413">
        <f t="shared" si="866"/>
        <v>1100000</v>
      </c>
      <c r="CO270" s="369">
        <f t="shared" si="866"/>
        <v>0</v>
      </c>
      <c r="CP270" s="369">
        <f t="shared" si="866"/>
        <v>0</v>
      </c>
      <c r="CQ270" s="369">
        <f t="shared" si="866"/>
        <v>0</v>
      </c>
      <c r="CR270" s="369">
        <f>SUM(CN270:CQ270)</f>
        <v>1100000</v>
      </c>
      <c r="CS270" s="369">
        <f>CM270+CR270</f>
        <v>23100000</v>
      </c>
      <c r="CT270" s="173" t="s">
        <v>1639</v>
      </c>
      <c r="CU270" s="173" t="s">
        <v>2231</v>
      </c>
      <c r="CV270" s="450" t="s">
        <v>1638</v>
      </c>
      <c r="CW270" s="173" t="s">
        <v>2249</v>
      </c>
    </row>
    <row r="271" spans="1:101" ht="34.35" customHeight="1">
      <c r="A271" s="155">
        <f>SUBTOTAL(3,$C$11:C271)</f>
        <v>236</v>
      </c>
      <c r="B271" s="143" t="s">
        <v>503</v>
      </c>
      <c r="C271" s="144" t="s">
        <v>504</v>
      </c>
      <c r="D271" s="156" t="s">
        <v>101</v>
      </c>
      <c r="E271" s="157" t="str">
        <f>IF(CL271&gt;=400000000,"A1",IF(CL271&gt;=300000000,"A2",IF(CL271&gt;=240000000,"A3",IF(CL271&gt;=180000000,"A4",IF(CL271&gt;=120000000,"A5",IF(CL271&gt;=80000000,"A6",IF(CL271&gt;=40000000,"A7",IF(CL271&gt;=25000000,"B1",IF(CL271&gt;=12000000,"B2","B3")))))))))</f>
        <v>B3</v>
      </c>
      <c r="F271" s="158">
        <v>38581</v>
      </c>
      <c r="G271" s="159">
        <v>6990000</v>
      </c>
      <c r="H271" s="159"/>
      <c r="I271" s="160">
        <f t="shared" si="830"/>
        <v>9010000</v>
      </c>
      <c r="J271" s="160">
        <f t="shared" si="831"/>
        <v>1600000</v>
      </c>
      <c r="K271" s="161">
        <f t="shared" si="832"/>
        <v>10610000</v>
      </c>
      <c r="L271" s="161">
        <f t="shared" si="833"/>
        <v>17600000</v>
      </c>
      <c r="M271" s="162">
        <f t="shared" si="834"/>
        <v>0.8</v>
      </c>
      <c r="N271" s="163">
        <f t="shared" si="835"/>
        <v>4893000</v>
      </c>
      <c r="O271" s="163">
        <v>0</v>
      </c>
      <c r="P271" s="406">
        <v>13</v>
      </c>
      <c r="Q271" s="406">
        <v>0</v>
      </c>
      <c r="R271" s="406">
        <v>0</v>
      </c>
      <c r="S271" s="406">
        <v>0</v>
      </c>
      <c r="T271" s="406"/>
      <c r="U271" s="406"/>
      <c r="V271" s="406"/>
      <c r="W271" s="406"/>
      <c r="X271" s="389"/>
      <c r="Y271" s="406"/>
      <c r="Z271" s="406"/>
      <c r="AA271" s="406"/>
      <c r="AB271" s="406"/>
      <c r="AC271" s="406"/>
      <c r="AD271" s="406">
        <v>0</v>
      </c>
      <c r="AE271" s="164">
        <f t="shared" si="836"/>
        <v>0</v>
      </c>
      <c r="AF271" s="166">
        <f t="shared" si="837"/>
        <v>7040000</v>
      </c>
      <c r="AG271" s="166">
        <f t="shared" si="838"/>
        <v>0</v>
      </c>
      <c r="AH271" s="166">
        <f t="shared" si="839"/>
        <v>0</v>
      </c>
      <c r="AI271" s="166">
        <f t="shared" si="840"/>
        <v>0</v>
      </c>
      <c r="AJ271" s="166">
        <f t="shared" si="841"/>
        <v>0</v>
      </c>
      <c r="AK271" s="166">
        <f t="shared" si="842"/>
        <v>0</v>
      </c>
      <c r="AL271" s="166">
        <f t="shared" si="843"/>
        <v>0</v>
      </c>
      <c r="AM271" s="166">
        <f t="shared" si="844"/>
        <v>0</v>
      </c>
      <c r="AN271" s="166">
        <f t="shared" si="845"/>
        <v>0</v>
      </c>
      <c r="AO271" s="167">
        <f t="shared" si="846"/>
        <v>0</v>
      </c>
      <c r="AP271" s="166">
        <v>0</v>
      </c>
      <c r="AQ271" s="166">
        <f t="shared" si="847"/>
        <v>7040000</v>
      </c>
      <c r="AR271" s="166"/>
      <c r="AS271" s="167"/>
      <c r="AT271" s="166"/>
      <c r="AU271" s="166"/>
      <c r="AV271" s="166">
        <f t="shared" si="848"/>
        <v>7040000</v>
      </c>
      <c r="AW271" s="166">
        <f t="shared" si="849"/>
        <v>559200</v>
      </c>
      <c r="AX271" s="166">
        <f t="shared" si="850"/>
        <v>104850</v>
      </c>
      <c r="AY271" s="166">
        <f t="shared" si="851"/>
        <v>69900</v>
      </c>
      <c r="AZ271" s="166">
        <f t="shared" si="852"/>
        <v>733950</v>
      </c>
      <c r="BA271" s="166">
        <f t="shared" si="853"/>
        <v>34950</v>
      </c>
      <c r="BB271" s="166">
        <f t="shared" si="854"/>
        <v>220000</v>
      </c>
      <c r="BC271" s="166"/>
      <c r="BD271" s="166">
        <v>0</v>
      </c>
      <c r="BE271" s="166">
        <f t="shared" si="855"/>
        <v>988900</v>
      </c>
      <c r="BF271" s="166">
        <f t="shared" si="856"/>
        <v>6051100</v>
      </c>
      <c r="BG271" s="166">
        <f t="shared" si="857"/>
        <v>0</v>
      </c>
      <c r="BH271" s="166">
        <v>1</v>
      </c>
      <c r="BI271" s="369" t="s">
        <v>40</v>
      </c>
      <c r="BJ271" s="166">
        <f t="shared" si="858"/>
        <v>0</v>
      </c>
      <c r="BK271" s="166">
        <f t="shared" si="859"/>
        <v>1</v>
      </c>
      <c r="BL271" s="166">
        <v>0</v>
      </c>
      <c r="BM271" s="166">
        <f t="shared" si="860"/>
        <v>0</v>
      </c>
      <c r="BN271" s="166" t="str">
        <f t="shared" si="861"/>
        <v>Trừ tiền</v>
      </c>
      <c r="BO271" s="410"/>
      <c r="BP271" s="166"/>
      <c r="BQ271" s="144"/>
      <c r="BR271" s="144"/>
      <c r="BS271" s="161">
        <f t="shared" si="862"/>
        <v>7040000</v>
      </c>
      <c r="BT271" s="159">
        <v>2</v>
      </c>
      <c r="BU271" s="166">
        <f t="shared" si="863"/>
        <v>8800000</v>
      </c>
      <c r="BV271" s="166">
        <v>11000000</v>
      </c>
      <c r="BW271" s="166">
        <f t="shared" si="864"/>
        <v>19800000</v>
      </c>
      <c r="BX271" s="166">
        <f t="shared" si="865"/>
        <v>-13493950</v>
      </c>
      <c r="BY271" s="166"/>
      <c r="BZ271" s="166"/>
      <c r="CA271" s="171"/>
      <c r="CB271" s="166"/>
      <c r="CC271" s="166"/>
      <c r="CD271" s="166"/>
      <c r="CE271" s="413">
        <v>16000000</v>
      </c>
      <c r="CF271" s="413">
        <f>CE271*10%</f>
        <v>1600000</v>
      </c>
      <c r="CG271" s="413">
        <v>0</v>
      </c>
      <c r="CH271" s="413">
        <v>0</v>
      </c>
      <c r="CI271" s="413"/>
      <c r="CJ271" s="369">
        <f>SUM(CF271:CI271)</f>
        <v>1600000</v>
      </c>
      <c r="CK271" s="369">
        <f>CE271+CJ271</f>
        <v>17600000</v>
      </c>
      <c r="CL271" s="414"/>
      <c r="CM271" s="413">
        <f t="shared" si="866"/>
        <v>16000000</v>
      </c>
      <c r="CN271" s="413">
        <f t="shared" si="866"/>
        <v>1600000</v>
      </c>
      <c r="CO271" s="369">
        <f t="shared" si="866"/>
        <v>0</v>
      </c>
      <c r="CP271" s="369">
        <f t="shared" si="866"/>
        <v>0</v>
      </c>
      <c r="CQ271" s="369">
        <f t="shared" si="866"/>
        <v>0</v>
      </c>
      <c r="CR271" s="369">
        <f>SUM(CN271:CQ271)</f>
        <v>1600000</v>
      </c>
      <c r="CS271" s="369">
        <f>CM271+CR271</f>
        <v>17600000</v>
      </c>
      <c r="CT271" s="173" t="s">
        <v>1654</v>
      </c>
      <c r="CU271" s="173" t="s">
        <v>2229</v>
      </c>
      <c r="CV271" s="450" t="s">
        <v>1653</v>
      </c>
      <c r="CW271" s="173" t="s">
        <v>2249</v>
      </c>
    </row>
    <row r="272" spans="1:101" ht="34.35" customHeight="1">
      <c r="A272" s="155">
        <f>SUBTOTAL(3,$C$11:C272)</f>
        <v>237</v>
      </c>
      <c r="B272" s="143" t="s">
        <v>518</v>
      </c>
      <c r="C272" s="144" t="s">
        <v>519</v>
      </c>
      <c r="D272" s="156" t="s">
        <v>101</v>
      </c>
      <c r="E272" s="157" t="str">
        <f>IF(CL272&gt;=400000000,"A1",IF(CL272&gt;=300000000,"A2",IF(CL272&gt;=240000000,"A3",IF(CL272&gt;=180000000,"A4",IF(CL272&gt;=120000000,"A5",IF(CL272&gt;=80000000,"A6",IF(CL272&gt;=40000000,"A7",IF(CL272&gt;=25000000,"B1",IF(CL272&gt;=12000000,"B2","B3")))))))))</f>
        <v>B3</v>
      </c>
      <c r="F272" s="158">
        <v>42426</v>
      </c>
      <c r="G272" s="159">
        <v>6300000</v>
      </c>
      <c r="H272" s="159"/>
      <c r="I272" s="160">
        <f t="shared" si="830"/>
        <v>6700000</v>
      </c>
      <c r="J272" s="160">
        <f t="shared" si="831"/>
        <v>650000</v>
      </c>
      <c r="K272" s="161">
        <f t="shared" si="832"/>
        <v>7350000</v>
      </c>
      <c r="L272" s="161">
        <f t="shared" si="833"/>
        <v>13650000</v>
      </c>
      <c r="M272" s="162">
        <f t="shared" si="834"/>
        <v>0.8</v>
      </c>
      <c r="N272" s="163">
        <f t="shared" si="835"/>
        <v>4410000</v>
      </c>
      <c r="O272" s="163">
        <v>0</v>
      </c>
      <c r="P272" s="406">
        <v>11.5</v>
      </c>
      <c r="Q272" s="406">
        <v>0</v>
      </c>
      <c r="R272" s="406">
        <v>0.5</v>
      </c>
      <c r="S272" s="406">
        <v>0</v>
      </c>
      <c r="T272" s="406"/>
      <c r="U272" s="406"/>
      <c r="V272" s="406"/>
      <c r="W272" s="406"/>
      <c r="X272" s="389"/>
      <c r="Y272" s="406"/>
      <c r="Z272" s="406"/>
      <c r="AA272" s="406"/>
      <c r="AB272" s="406"/>
      <c r="AC272" s="406"/>
      <c r="AD272" s="406">
        <v>0</v>
      </c>
      <c r="AE272" s="164">
        <f t="shared" si="836"/>
        <v>0</v>
      </c>
      <c r="AF272" s="166">
        <f t="shared" si="837"/>
        <v>4830000</v>
      </c>
      <c r="AG272" s="166">
        <f t="shared" si="838"/>
        <v>200000</v>
      </c>
      <c r="AH272" s="166">
        <f t="shared" si="839"/>
        <v>0</v>
      </c>
      <c r="AI272" s="166">
        <f t="shared" si="840"/>
        <v>0</v>
      </c>
      <c r="AJ272" s="166">
        <f t="shared" si="841"/>
        <v>0</v>
      </c>
      <c r="AK272" s="166">
        <f t="shared" si="842"/>
        <v>0</v>
      </c>
      <c r="AL272" s="166">
        <f t="shared" si="843"/>
        <v>0</v>
      </c>
      <c r="AM272" s="166">
        <f t="shared" si="844"/>
        <v>0</v>
      </c>
      <c r="AN272" s="166">
        <f t="shared" si="845"/>
        <v>0</v>
      </c>
      <c r="AO272" s="167">
        <f t="shared" si="846"/>
        <v>0</v>
      </c>
      <c r="AP272" s="166">
        <v>0</v>
      </c>
      <c r="AQ272" s="166">
        <f t="shared" si="847"/>
        <v>5030000</v>
      </c>
      <c r="AR272" s="166"/>
      <c r="AS272" s="167"/>
      <c r="AT272" s="166"/>
      <c r="AU272" s="166"/>
      <c r="AV272" s="166">
        <f t="shared" si="848"/>
        <v>5030000</v>
      </c>
      <c r="AW272" s="166">
        <f t="shared" si="849"/>
        <v>504000</v>
      </c>
      <c r="AX272" s="166">
        <f t="shared" si="850"/>
        <v>94500</v>
      </c>
      <c r="AY272" s="166">
        <f t="shared" si="851"/>
        <v>63000</v>
      </c>
      <c r="AZ272" s="166">
        <f t="shared" si="852"/>
        <v>661500</v>
      </c>
      <c r="BA272" s="166">
        <f t="shared" si="853"/>
        <v>31500</v>
      </c>
      <c r="BB272" s="166">
        <f t="shared" si="854"/>
        <v>220000</v>
      </c>
      <c r="BC272" s="166"/>
      <c r="BD272" s="166">
        <v>0</v>
      </c>
      <c r="BE272" s="166">
        <f t="shared" si="855"/>
        <v>913000</v>
      </c>
      <c r="BF272" s="166">
        <f t="shared" si="856"/>
        <v>4117000</v>
      </c>
      <c r="BG272" s="166">
        <f t="shared" si="857"/>
        <v>0</v>
      </c>
      <c r="BH272" s="166">
        <v>1</v>
      </c>
      <c r="BI272" s="369" t="s">
        <v>40</v>
      </c>
      <c r="BJ272" s="166">
        <f t="shared" si="858"/>
        <v>0</v>
      </c>
      <c r="BK272" s="166">
        <f t="shared" si="859"/>
        <v>1</v>
      </c>
      <c r="BL272" s="166">
        <v>0</v>
      </c>
      <c r="BM272" s="166">
        <f t="shared" si="860"/>
        <v>0</v>
      </c>
      <c r="BN272" s="166" t="str">
        <f t="shared" si="861"/>
        <v>Trừ tiền</v>
      </c>
      <c r="BO272" s="410"/>
      <c r="BP272" s="166"/>
      <c r="BQ272" s="144"/>
      <c r="BR272" s="144"/>
      <c r="BS272" s="161">
        <f t="shared" si="862"/>
        <v>5030000</v>
      </c>
      <c r="BT272" s="159">
        <v>1</v>
      </c>
      <c r="BU272" s="166">
        <f t="shared" si="863"/>
        <v>4400000</v>
      </c>
      <c r="BV272" s="166">
        <v>11000000</v>
      </c>
      <c r="BW272" s="166">
        <f t="shared" si="864"/>
        <v>15400000</v>
      </c>
      <c r="BX272" s="166">
        <f t="shared" si="865"/>
        <v>-11031500</v>
      </c>
      <c r="BY272" s="166"/>
      <c r="BZ272" s="166"/>
      <c r="CA272" s="171"/>
      <c r="CB272" s="166"/>
      <c r="CC272" s="166"/>
      <c r="CD272" s="166"/>
      <c r="CE272" s="413">
        <v>13000000</v>
      </c>
      <c r="CF272" s="413">
        <f>CE272*5%</f>
        <v>650000</v>
      </c>
      <c r="CG272" s="413">
        <v>0</v>
      </c>
      <c r="CH272" s="413">
        <v>0</v>
      </c>
      <c r="CI272" s="413"/>
      <c r="CJ272" s="369">
        <f>SUM(CF272:CI272)</f>
        <v>650000</v>
      </c>
      <c r="CK272" s="369">
        <f>CE272+CJ272</f>
        <v>13650000</v>
      </c>
      <c r="CL272" s="414"/>
      <c r="CM272" s="413">
        <f t="shared" si="866"/>
        <v>13000000</v>
      </c>
      <c r="CN272" s="413">
        <f t="shared" si="866"/>
        <v>650000</v>
      </c>
      <c r="CO272" s="369">
        <f t="shared" si="866"/>
        <v>0</v>
      </c>
      <c r="CP272" s="369">
        <f t="shared" si="866"/>
        <v>0</v>
      </c>
      <c r="CQ272" s="369">
        <f t="shared" si="866"/>
        <v>0</v>
      </c>
      <c r="CR272" s="369">
        <f>SUM(CN272:CQ272)</f>
        <v>650000</v>
      </c>
      <c r="CS272" s="369">
        <f>CM272+CR272</f>
        <v>13650000</v>
      </c>
      <c r="CT272" s="173" t="s">
        <v>1794</v>
      </c>
      <c r="CU272" s="173" t="s">
        <v>2229</v>
      </c>
      <c r="CV272" s="450" t="s">
        <v>1652</v>
      </c>
      <c r="CW272" s="173" t="s">
        <v>2249</v>
      </c>
    </row>
    <row r="273" spans="1:101" ht="34.35" customHeight="1">
      <c r="A273" s="155">
        <f>SUBTOTAL(3,$C$11:C273)</f>
        <v>238</v>
      </c>
      <c r="B273" s="246" t="s">
        <v>1479</v>
      </c>
      <c r="C273" s="247" t="s">
        <v>1480</v>
      </c>
      <c r="D273" s="156" t="s">
        <v>101</v>
      </c>
      <c r="E273" s="157" t="str">
        <f>IF(CL273&gt;=400000000,"A1",IF(CL273&gt;=300000000,"A2",IF(CL273&gt;=240000000,"A3",IF(CL273&gt;=180000000,"A4",IF(CL273&gt;=120000000,"A5",IF(CL273&gt;=80000000,"A6",IF(CL273&gt;=40000000,"A7",IF(CL273&gt;=25000000,"B1",IF(CL273&gt;=12000000,"B2","B3")))))))))</f>
        <v>B3</v>
      </c>
      <c r="F273" s="158">
        <v>45597</v>
      </c>
      <c r="G273" s="159">
        <v>4300000</v>
      </c>
      <c r="H273" s="159"/>
      <c r="I273" s="160">
        <f t="shared" si="830"/>
        <v>4200000</v>
      </c>
      <c r="J273" s="160">
        <f t="shared" si="831"/>
        <v>0</v>
      </c>
      <c r="K273" s="161">
        <f t="shared" si="832"/>
        <v>4200000</v>
      </c>
      <c r="L273" s="161">
        <f t="shared" si="833"/>
        <v>8500000</v>
      </c>
      <c r="M273" s="162">
        <f t="shared" si="834"/>
        <v>1</v>
      </c>
      <c r="N273" s="163">
        <f t="shared" si="835"/>
        <v>3640000</v>
      </c>
      <c r="O273" s="163">
        <v>0</v>
      </c>
      <c r="P273" s="406">
        <v>13</v>
      </c>
      <c r="Q273" s="406">
        <v>0</v>
      </c>
      <c r="R273" s="406">
        <v>0.5</v>
      </c>
      <c r="S273" s="406">
        <v>0</v>
      </c>
      <c r="T273" s="406"/>
      <c r="U273" s="406"/>
      <c r="V273" s="406"/>
      <c r="W273" s="406"/>
      <c r="X273" s="389"/>
      <c r="Y273" s="406"/>
      <c r="Z273" s="406"/>
      <c r="AA273" s="406"/>
      <c r="AB273" s="406"/>
      <c r="AC273" s="406"/>
      <c r="AD273" s="406">
        <v>0</v>
      </c>
      <c r="AE273" s="164">
        <f t="shared" si="836"/>
        <v>0</v>
      </c>
      <c r="AF273" s="166">
        <f t="shared" si="837"/>
        <v>4250000</v>
      </c>
      <c r="AG273" s="166">
        <f t="shared" si="838"/>
        <v>163462</v>
      </c>
      <c r="AH273" s="166">
        <f t="shared" si="839"/>
        <v>0</v>
      </c>
      <c r="AI273" s="166">
        <f t="shared" si="840"/>
        <v>0</v>
      </c>
      <c r="AJ273" s="166">
        <f t="shared" si="841"/>
        <v>0</v>
      </c>
      <c r="AK273" s="166">
        <f t="shared" si="842"/>
        <v>0</v>
      </c>
      <c r="AL273" s="166">
        <f t="shared" si="843"/>
        <v>0</v>
      </c>
      <c r="AM273" s="166">
        <f t="shared" si="844"/>
        <v>0</v>
      </c>
      <c r="AN273" s="166">
        <f t="shared" si="845"/>
        <v>0</v>
      </c>
      <c r="AO273" s="167">
        <f t="shared" si="846"/>
        <v>0</v>
      </c>
      <c r="AP273" s="166">
        <v>0</v>
      </c>
      <c r="AQ273" s="166">
        <f t="shared" si="847"/>
        <v>4413462</v>
      </c>
      <c r="AR273" s="166"/>
      <c r="AS273" s="167"/>
      <c r="AT273" s="166"/>
      <c r="AU273" s="166"/>
      <c r="AV273" s="166">
        <f t="shared" si="848"/>
        <v>4413462</v>
      </c>
      <c r="AW273" s="166">
        <f t="shared" si="849"/>
        <v>344000</v>
      </c>
      <c r="AX273" s="166">
        <f t="shared" si="850"/>
        <v>64500</v>
      </c>
      <c r="AY273" s="166">
        <f t="shared" si="851"/>
        <v>43000</v>
      </c>
      <c r="AZ273" s="166">
        <f t="shared" si="852"/>
        <v>451500</v>
      </c>
      <c r="BA273" s="166">
        <f t="shared" si="853"/>
        <v>21500</v>
      </c>
      <c r="BB273" s="166">
        <f t="shared" si="854"/>
        <v>110000</v>
      </c>
      <c r="BC273" s="166"/>
      <c r="BD273" s="166">
        <v>0</v>
      </c>
      <c r="BE273" s="166">
        <f t="shared" si="855"/>
        <v>583000</v>
      </c>
      <c r="BF273" s="166">
        <f t="shared" si="856"/>
        <v>3830462</v>
      </c>
      <c r="BG273" s="166">
        <f t="shared" si="857"/>
        <v>0</v>
      </c>
      <c r="BH273" s="166">
        <v>1</v>
      </c>
      <c r="BI273" s="369" t="s">
        <v>40</v>
      </c>
      <c r="BJ273" s="166">
        <f t="shared" si="858"/>
        <v>0</v>
      </c>
      <c r="BK273" s="166">
        <f t="shared" si="859"/>
        <v>1</v>
      </c>
      <c r="BL273" s="166">
        <v>0</v>
      </c>
      <c r="BM273" s="166">
        <f t="shared" si="860"/>
        <v>0</v>
      </c>
      <c r="BN273" s="166" t="str">
        <f t="shared" si="861"/>
        <v>Trừ tiền</v>
      </c>
      <c r="BO273" s="410"/>
      <c r="BP273" s="166"/>
      <c r="BQ273" s="144"/>
      <c r="BR273" s="144"/>
      <c r="BS273" s="161">
        <f t="shared" si="862"/>
        <v>4413462</v>
      </c>
      <c r="BT273" s="159">
        <v>0</v>
      </c>
      <c r="BU273" s="166">
        <f t="shared" si="863"/>
        <v>0</v>
      </c>
      <c r="BV273" s="166">
        <v>11000000</v>
      </c>
      <c r="BW273" s="166">
        <f t="shared" si="864"/>
        <v>11000000</v>
      </c>
      <c r="BX273" s="166">
        <f t="shared" si="865"/>
        <v>-7038038</v>
      </c>
      <c r="BY273" s="166"/>
      <c r="BZ273" s="166"/>
      <c r="CA273" s="171"/>
      <c r="CB273" s="166"/>
      <c r="CC273" s="166"/>
      <c r="CD273" s="166"/>
      <c r="CE273" s="413">
        <v>8500000</v>
      </c>
      <c r="CF273" s="413"/>
      <c r="CG273" s="413"/>
      <c r="CH273" s="413"/>
      <c r="CI273" s="413"/>
      <c r="CJ273" s="369">
        <f>SUM(CF273:CI273)</f>
        <v>0</v>
      </c>
      <c r="CK273" s="369">
        <f>CE273+CJ273</f>
        <v>8500000</v>
      </c>
      <c r="CL273" s="414"/>
      <c r="CM273" s="413">
        <f t="shared" si="866"/>
        <v>8500000</v>
      </c>
      <c r="CN273" s="413">
        <f t="shared" si="866"/>
        <v>0</v>
      </c>
      <c r="CO273" s="369">
        <f t="shared" si="866"/>
        <v>0</v>
      </c>
      <c r="CP273" s="369">
        <f t="shared" si="866"/>
        <v>0</v>
      </c>
      <c r="CQ273" s="369">
        <f t="shared" si="866"/>
        <v>0</v>
      </c>
      <c r="CR273" s="369">
        <f>SUM(CN273:CQ273)</f>
        <v>0</v>
      </c>
      <c r="CS273" s="369">
        <f>CM273+CR273</f>
        <v>8500000</v>
      </c>
      <c r="CT273" s="173" t="s">
        <v>1794</v>
      </c>
      <c r="CU273" s="173" t="s">
        <v>2229</v>
      </c>
      <c r="CV273" s="450" t="s">
        <v>1651</v>
      </c>
      <c r="CW273" s="173" t="s">
        <v>2249</v>
      </c>
    </row>
    <row r="274" spans="1:101" ht="34.35" customHeight="1">
      <c r="A274" s="280" t="s">
        <v>1734</v>
      </c>
      <c r="B274" s="279" t="str">
        <f>"GNVC Hàng hóa Nông nghiệp: " &amp;"["&amp;COUNT(A274:A397)&amp; "]"</f>
        <v>GNVC Hàng hóa Nông nghiệp: [118]</v>
      </c>
      <c r="C274" s="279"/>
      <c r="D274" s="280"/>
      <c r="E274" s="280"/>
      <c r="F274" s="280"/>
      <c r="G274" s="281">
        <f>G275+G281+G287</f>
        <v>531400000</v>
      </c>
      <c r="H274" s="281">
        <f t="shared" ref="H274:BS274" si="867">H275+H281+H287</f>
        <v>38000000</v>
      </c>
      <c r="I274" s="281">
        <f t="shared" si="867"/>
        <v>649600000</v>
      </c>
      <c r="J274" s="281">
        <f t="shared" si="867"/>
        <v>36700000</v>
      </c>
      <c r="K274" s="281">
        <f t="shared" si="867"/>
        <v>686300000</v>
      </c>
      <c r="L274" s="281">
        <f t="shared" si="867"/>
        <v>1255700000</v>
      </c>
      <c r="M274" s="281"/>
      <c r="N274" s="281">
        <f t="shared" si="867"/>
        <v>441882000</v>
      </c>
      <c r="O274" s="281">
        <f t="shared" si="867"/>
        <v>0</v>
      </c>
      <c r="P274" s="282">
        <f t="shared" si="867"/>
        <v>1455.5</v>
      </c>
      <c r="Q274" s="282">
        <f t="shared" si="867"/>
        <v>0</v>
      </c>
      <c r="R274" s="282">
        <f t="shared" si="867"/>
        <v>0.79</v>
      </c>
      <c r="S274" s="282">
        <f t="shared" si="867"/>
        <v>12</v>
      </c>
      <c r="T274" s="282">
        <f t="shared" si="867"/>
        <v>0</v>
      </c>
      <c r="U274" s="282">
        <f t="shared" si="867"/>
        <v>0</v>
      </c>
      <c r="V274" s="282">
        <f t="shared" si="867"/>
        <v>0</v>
      </c>
      <c r="W274" s="282">
        <f t="shared" si="867"/>
        <v>0</v>
      </c>
      <c r="X274" s="282">
        <f t="shared" si="867"/>
        <v>0</v>
      </c>
      <c r="Y274" s="282">
        <f t="shared" si="867"/>
        <v>0</v>
      </c>
      <c r="Z274" s="282">
        <f t="shared" si="867"/>
        <v>0</v>
      </c>
      <c r="AA274" s="282">
        <f t="shared" si="867"/>
        <v>0</v>
      </c>
      <c r="AB274" s="282">
        <f t="shared" si="867"/>
        <v>0</v>
      </c>
      <c r="AC274" s="282">
        <f t="shared" si="867"/>
        <v>0</v>
      </c>
      <c r="AD274" s="282">
        <f t="shared" si="867"/>
        <v>0</v>
      </c>
      <c r="AE274" s="282">
        <f t="shared" si="867"/>
        <v>0</v>
      </c>
      <c r="AF274" s="281">
        <f t="shared" si="867"/>
        <v>577876152</v>
      </c>
      <c r="AG274" s="281">
        <f t="shared" si="867"/>
        <v>303846</v>
      </c>
      <c r="AH274" s="281">
        <f t="shared" si="867"/>
        <v>5337693</v>
      </c>
      <c r="AI274" s="281">
        <f t="shared" si="867"/>
        <v>0</v>
      </c>
      <c r="AJ274" s="281">
        <f t="shared" si="867"/>
        <v>0</v>
      </c>
      <c r="AK274" s="281">
        <f t="shared" si="867"/>
        <v>0</v>
      </c>
      <c r="AL274" s="281">
        <f t="shared" si="867"/>
        <v>0</v>
      </c>
      <c r="AM274" s="281">
        <f t="shared" si="867"/>
        <v>0</v>
      </c>
      <c r="AN274" s="281">
        <f t="shared" si="867"/>
        <v>0</v>
      </c>
      <c r="AO274" s="281">
        <f t="shared" si="867"/>
        <v>0</v>
      </c>
      <c r="AP274" s="281">
        <f t="shared" si="867"/>
        <v>0</v>
      </c>
      <c r="AQ274" s="281">
        <f t="shared" si="867"/>
        <v>583517691</v>
      </c>
      <c r="AR274" s="281">
        <f t="shared" si="867"/>
        <v>0</v>
      </c>
      <c r="AS274" s="281">
        <f t="shared" si="867"/>
        <v>0</v>
      </c>
      <c r="AT274" s="281">
        <f t="shared" si="867"/>
        <v>0</v>
      </c>
      <c r="AU274" s="281">
        <f t="shared" si="867"/>
        <v>0</v>
      </c>
      <c r="AV274" s="281">
        <f t="shared" si="867"/>
        <v>583517691</v>
      </c>
      <c r="AW274" s="281">
        <f t="shared" si="867"/>
        <v>40912000</v>
      </c>
      <c r="AX274" s="281">
        <f t="shared" si="867"/>
        <v>8301900</v>
      </c>
      <c r="AY274" s="281">
        <f t="shared" si="867"/>
        <v>5114000</v>
      </c>
      <c r="AZ274" s="281">
        <f t="shared" si="867"/>
        <v>54327900</v>
      </c>
      <c r="BA274" s="281">
        <f t="shared" si="867"/>
        <v>1613000</v>
      </c>
      <c r="BB274" s="281">
        <f t="shared" si="867"/>
        <v>12980000</v>
      </c>
      <c r="BC274" s="281">
        <f t="shared" si="867"/>
        <v>0</v>
      </c>
      <c r="BD274" s="281">
        <f t="shared" si="867"/>
        <v>2203400</v>
      </c>
      <c r="BE274" s="281">
        <f t="shared" si="867"/>
        <v>71124300</v>
      </c>
      <c r="BF274" s="281">
        <f t="shared" si="867"/>
        <v>512393391</v>
      </c>
      <c r="BG274" s="281">
        <f t="shared" si="867"/>
        <v>0</v>
      </c>
      <c r="BH274" s="281"/>
      <c r="BI274" s="281">
        <f t="shared" si="867"/>
        <v>0</v>
      </c>
      <c r="BJ274" s="281">
        <f t="shared" si="867"/>
        <v>0</v>
      </c>
      <c r="BK274" s="281"/>
      <c r="BL274" s="281">
        <f t="shared" si="867"/>
        <v>0</v>
      </c>
      <c r="BM274" s="281">
        <f t="shared" si="867"/>
        <v>0</v>
      </c>
      <c r="BN274" s="281">
        <f t="shared" si="867"/>
        <v>0</v>
      </c>
      <c r="BO274" s="281">
        <f t="shared" si="867"/>
        <v>0</v>
      </c>
      <c r="BP274" s="281">
        <f t="shared" si="867"/>
        <v>0</v>
      </c>
      <c r="BQ274" s="281">
        <f t="shared" si="867"/>
        <v>0</v>
      </c>
      <c r="BR274" s="281">
        <f t="shared" si="867"/>
        <v>0</v>
      </c>
      <c r="BS274" s="281">
        <f t="shared" si="867"/>
        <v>583517691</v>
      </c>
      <c r="BT274" s="281">
        <f t="shared" ref="BT274:CV274" si="868">BT275+BT281+BT287</f>
        <v>141</v>
      </c>
      <c r="BU274" s="281">
        <f t="shared" si="868"/>
        <v>620400000</v>
      </c>
      <c r="BV274" s="281">
        <f t="shared" si="868"/>
        <v>1298000000</v>
      </c>
      <c r="BW274" s="281">
        <f t="shared" si="868"/>
        <v>1918400000</v>
      </c>
      <c r="BX274" s="281">
        <f t="shared" si="868"/>
        <v>-1389210209</v>
      </c>
      <c r="BY274" s="281">
        <f t="shared" si="868"/>
        <v>0</v>
      </c>
      <c r="BZ274" s="281">
        <f t="shared" si="868"/>
        <v>0</v>
      </c>
      <c r="CA274" s="281">
        <f t="shared" si="868"/>
        <v>0</v>
      </c>
      <c r="CB274" s="281">
        <f t="shared" si="868"/>
        <v>0</v>
      </c>
      <c r="CC274" s="281">
        <f t="shared" si="868"/>
        <v>0</v>
      </c>
      <c r="CD274" s="281">
        <f t="shared" si="868"/>
        <v>0</v>
      </c>
      <c r="CE274" s="281">
        <f t="shared" si="868"/>
        <v>1219000000</v>
      </c>
      <c r="CF274" s="281">
        <f t="shared" si="868"/>
        <v>32700000</v>
      </c>
      <c r="CG274" s="281">
        <f t="shared" si="868"/>
        <v>2000000</v>
      </c>
      <c r="CH274" s="281">
        <f t="shared" si="868"/>
        <v>0</v>
      </c>
      <c r="CI274" s="281">
        <f t="shared" si="868"/>
        <v>2000000</v>
      </c>
      <c r="CJ274" s="281">
        <f t="shared" si="868"/>
        <v>36700000</v>
      </c>
      <c r="CK274" s="281">
        <f t="shared" si="868"/>
        <v>1255700000</v>
      </c>
      <c r="CL274" s="281">
        <f t="shared" si="868"/>
        <v>0</v>
      </c>
      <c r="CM274" s="281">
        <f t="shared" si="868"/>
        <v>1219000000</v>
      </c>
      <c r="CN274" s="281">
        <f t="shared" si="868"/>
        <v>32700000</v>
      </c>
      <c r="CO274" s="281">
        <f t="shared" si="868"/>
        <v>2000000</v>
      </c>
      <c r="CP274" s="281">
        <f t="shared" si="868"/>
        <v>0</v>
      </c>
      <c r="CQ274" s="281">
        <f t="shared" si="868"/>
        <v>2000000</v>
      </c>
      <c r="CR274" s="281">
        <f t="shared" si="868"/>
        <v>36700000</v>
      </c>
      <c r="CS274" s="281">
        <f t="shared" si="868"/>
        <v>1255700000</v>
      </c>
      <c r="CT274" s="281">
        <f t="shared" si="868"/>
        <v>0</v>
      </c>
      <c r="CU274" s="281">
        <f t="shared" si="868"/>
        <v>0</v>
      </c>
      <c r="CV274" s="281">
        <f t="shared" si="868"/>
        <v>0</v>
      </c>
      <c r="CW274" s="281"/>
    </row>
    <row r="275" spans="1:101" ht="34.35" customHeight="1">
      <c r="A275" s="302" t="s">
        <v>1644</v>
      </c>
      <c r="B275" s="723" t="str">
        <f>"Phòng Điều phối hàng hóa Nông nghiệp: " &amp;"["&amp;COUNT(A276:A280)&amp; "]"</f>
        <v>Phòng Điều phối hàng hóa Nông nghiệp: [5]</v>
      </c>
      <c r="C275" s="724"/>
      <c r="D275" s="293"/>
      <c r="E275" s="293"/>
      <c r="F275" s="293"/>
      <c r="G275" s="301">
        <f>SUM(G276:G280)</f>
        <v>34460000</v>
      </c>
      <c r="H275" s="301">
        <f t="shared" ref="H275:BS275" si="869">SUM(H276:H280)</f>
        <v>0</v>
      </c>
      <c r="I275" s="301">
        <f t="shared" si="869"/>
        <v>57540000</v>
      </c>
      <c r="J275" s="301">
        <f t="shared" si="869"/>
        <v>3100000</v>
      </c>
      <c r="K275" s="301">
        <f t="shared" si="869"/>
        <v>60640000</v>
      </c>
      <c r="L275" s="301">
        <f t="shared" si="869"/>
        <v>95100000</v>
      </c>
      <c r="M275" s="301"/>
      <c r="N275" s="301">
        <f t="shared" si="869"/>
        <v>24437000</v>
      </c>
      <c r="O275" s="301">
        <f t="shared" si="869"/>
        <v>0</v>
      </c>
      <c r="P275" s="374">
        <f>SUM(P276:P280)</f>
        <v>57.5</v>
      </c>
      <c r="Q275" s="374">
        <f t="shared" si="869"/>
        <v>0</v>
      </c>
      <c r="R275" s="374">
        <f t="shared" si="869"/>
        <v>0</v>
      </c>
      <c r="S275" s="374">
        <f t="shared" si="869"/>
        <v>3</v>
      </c>
      <c r="T275" s="374">
        <f t="shared" si="869"/>
        <v>0</v>
      </c>
      <c r="U275" s="374">
        <f t="shared" si="869"/>
        <v>0</v>
      </c>
      <c r="V275" s="374">
        <f t="shared" si="869"/>
        <v>0</v>
      </c>
      <c r="W275" s="374">
        <f t="shared" si="869"/>
        <v>0</v>
      </c>
      <c r="X275" s="374">
        <f t="shared" si="869"/>
        <v>0</v>
      </c>
      <c r="Y275" s="374">
        <f t="shared" si="869"/>
        <v>0</v>
      </c>
      <c r="Z275" s="374">
        <f t="shared" si="869"/>
        <v>0</v>
      </c>
      <c r="AA275" s="374">
        <f t="shared" si="869"/>
        <v>0</v>
      </c>
      <c r="AB275" s="374">
        <f t="shared" si="869"/>
        <v>0</v>
      </c>
      <c r="AC275" s="374">
        <f t="shared" si="869"/>
        <v>0</v>
      </c>
      <c r="AD275" s="374">
        <f t="shared" si="869"/>
        <v>0</v>
      </c>
      <c r="AE275" s="374">
        <f t="shared" si="869"/>
        <v>0</v>
      </c>
      <c r="AF275" s="301">
        <f t="shared" si="869"/>
        <v>33993846</v>
      </c>
      <c r="AG275" s="301">
        <f t="shared" si="869"/>
        <v>0</v>
      </c>
      <c r="AH275" s="301">
        <f t="shared" si="869"/>
        <v>1276154</v>
      </c>
      <c r="AI275" s="301">
        <f t="shared" si="869"/>
        <v>0</v>
      </c>
      <c r="AJ275" s="301">
        <f t="shared" si="869"/>
        <v>0</v>
      </c>
      <c r="AK275" s="301">
        <f t="shared" si="869"/>
        <v>0</v>
      </c>
      <c r="AL275" s="301">
        <f t="shared" si="869"/>
        <v>0</v>
      </c>
      <c r="AM275" s="301">
        <f t="shared" si="869"/>
        <v>0</v>
      </c>
      <c r="AN275" s="301">
        <f t="shared" si="869"/>
        <v>0</v>
      </c>
      <c r="AO275" s="301">
        <f t="shared" si="869"/>
        <v>0</v>
      </c>
      <c r="AP275" s="301">
        <f t="shared" si="869"/>
        <v>0</v>
      </c>
      <c r="AQ275" s="301">
        <f t="shared" si="869"/>
        <v>35270000</v>
      </c>
      <c r="AR275" s="301">
        <f t="shared" si="869"/>
        <v>0</v>
      </c>
      <c r="AS275" s="301">
        <f t="shared" si="869"/>
        <v>0</v>
      </c>
      <c r="AT275" s="301">
        <f t="shared" si="869"/>
        <v>0</v>
      </c>
      <c r="AU275" s="301">
        <f t="shared" si="869"/>
        <v>0</v>
      </c>
      <c r="AV275" s="301">
        <f t="shared" si="869"/>
        <v>35270000</v>
      </c>
      <c r="AW275" s="301">
        <f t="shared" si="869"/>
        <v>2756800</v>
      </c>
      <c r="AX275" s="301">
        <f t="shared" si="869"/>
        <v>516900</v>
      </c>
      <c r="AY275" s="301">
        <f t="shared" si="869"/>
        <v>344600</v>
      </c>
      <c r="AZ275" s="301">
        <f t="shared" si="869"/>
        <v>3618300</v>
      </c>
      <c r="BA275" s="301">
        <f t="shared" si="869"/>
        <v>172300</v>
      </c>
      <c r="BB275" s="301">
        <f t="shared" si="869"/>
        <v>1210000</v>
      </c>
      <c r="BC275" s="301">
        <f t="shared" si="869"/>
        <v>0</v>
      </c>
      <c r="BD275" s="301">
        <f t="shared" si="869"/>
        <v>2000000</v>
      </c>
      <c r="BE275" s="301">
        <f t="shared" si="869"/>
        <v>7000600</v>
      </c>
      <c r="BF275" s="301">
        <f t="shared" si="869"/>
        <v>28269400</v>
      </c>
      <c r="BG275" s="301">
        <f t="shared" si="869"/>
        <v>0</v>
      </c>
      <c r="BH275" s="301"/>
      <c r="BI275" s="301">
        <f t="shared" si="869"/>
        <v>0</v>
      </c>
      <c r="BJ275" s="301">
        <f t="shared" si="869"/>
        <v>0</v>
      </c>
      <c r="BK275" s="301"/>
      <c r="BL275" s="301">
        <f t="shared" si="869"/>
        <v>0</v>
      </c>
      <c r="BM275" s="301">
        <f t="shared" si="869"/>
        <v>0</v>
      </c>
      <c r="BN275" s="301">
        <f t="shared" si="869"/>
        <v>0</v>
      </c>
      <c r="BO275" s="301">
        <f t="shared" si="869"/>
        <v>0</v>
      </c>
      <c r="BP275" s="301">
        <f t="shared" si="869"/>
        <v>0</v>
      </c>
      <c r="BQ275" s="301">
        <f t="shared" si="869"/>
        <v>0</v>
      </c>
      <c r="BR275" s="301">
        <f t="shared" si="869"/>
        <v>0</v>
      </c>
      <c r="BS275" s="301">
        <f t="shared" si="869"/>
        <v>35270000</v>
      </c>
      <c r="BT275" s="301">
        <f t="shared" ref="BT275:CV275" si="870">SUM(BT276:BT280)</f>
        <v>6</v>
      </c>
      <c r="BU275" s="301">
        <f t="shared" si="870"/>
        <v>26400000</v>
      </c>
      <c r="BV275" s="301">
        <f t="shared" si="870"/>
        <v>55000000</v>
      </c>
      <c r="BW275" s="301">
        <f t="shared" si="870"/>
        <v>81400000</v>
      </c>
      <c r="BX275" s="301">
        <f t="shared" si="870"/>
        <v>-49748300</v>
      </c>
      <c r="BY275" s="301">
        <f t="shared" si="870"/>
        <v>0</v>
      </c>
      <c r="BZ275" s="301">
        <f t="shared" si="870"/>
        <v>0</v>
      </c>
      <c r="CA275" s="301">
        <f t="shared" si="870"/>
        <v>0</v>
      </c>
      <c r="CB275" s="301">
        <f t="shared" si="870"/>
        <v>0</v>
      </c>
      <c r="CC275" s="301">
        <f t="shared" si="870"/>
        <v>0</v>
      </c>
      <c r="CD275" s="301">
        <f t="shared" si="870"/>
        <v>0</v>
      </c>
      <c r="CE275" s="301">
        <f t="shared" si="870"/>
        <v>92000000</v>
      </c>
      <c r="CF275" s="301">
        <f t="shared" si="870"/>
        <v>1100000</v>
      </c>
      <c r="CG275" s="301">
        <f t="shared" si="870"/>
        <v>0</v>
      </c>
      <c r="CH275" s="301">
        <f t="shared" si="870"/>
        <v>0</v>
      </c>
      <c r="CI275" s="301">
        <f t="shared" si="870"/>
        <v>2000000</v>
      </c>
      <c r="CJ275" s="301">
        <f t="shared" si="870"/>
        <v>3100000</v>
      </c>
      <c r="CK275" s="301">
        <f t="shared" si="870"/>
        <v>95100000</v>
      </c>
      <c r="CL275" s="301">
        <f t="shared" si="870"/>
        <v>0</v>
      </c>
      <c r="CM275" s="301">
        <f t="shared" si="870"/>
        <v>92000000</v>
      </c>
      <c r="CN275" s="301">
        <f t="shared" si="870"/>
        <v>1100000</v>
      </c>
      <c r="CO275" s="301">
        <f t="shared" si="870"/>
        <v>0</v>
      </c>
      <c r="CP275" s="301">
        <f t="shared" si="870"/>
        <v>0</v>
      </c>
      <c r="CQ275" s="301">
        <f t="shared" si="870"/>
        <v>2000000</v>
      </c>
      <c r="CR275" s="301">
        <f t="shared" si="870"/>
        <v>3100000</v>
      </c>
      <c r="CS275" s="301">
        <f t="shared" si="870"/>
        <v>95100000</v>
      </c>
      <c r="CT275" s="301">
        <f t="shared" si="870"/>
        <v>0</v>
      </c>
      <c r="CU275" s="301">
        <f t="shared" si="870"/>
        <v>0</v>
      </c>
      <c r="CV275" s="301">
        <f t="shared" si="870"/>
        <v>0</v>
      </c>
      <c r="CW275" s="301"/>
    </row>
    <row r="276" spans="1:101" ht="34.35" customHeight="1">
      <c r="A276" s="155">
        <f>SUBTOTAL(3,$C$11:C276)</f>
        <v>239</v>
      </c>
      <c r="B276" s="143" t="s">
        <v>330</v>
      </c>
      <c r="C276" s="144" t="s">
        <v>331</v>
      </c>
      <c r="D276" s="156" t="s">
        <v>101</v>
      </c>
      <c r="E276" s="157" t="str">
        <f>IF(CL276&gt;=400000000,"A1",IF(CL276&gt;=300000000,"A2",IF(CL276&gt;=240000000,"A3",IF(CL276&gt;=180000000,"A4",IF(CL276&gt;=120000000,"A5",IF(CL276&gt;=80000000,"A6",IF(CL276&gt;=40000000,"A7",IF(CL276&gt;=25000000,"B1",IF(CL276&gt;=12000000,"B2","B3")))))))))</f>
        <v>B3</v>
      </c>
      <c r="F276" s="158">
        <v>38796</v>
      </c>
      <c r="G276" s="159">
        <v>8100000</v>
      </c>
      <c r="H276" s="159"/>
      <c r="I276" s="160">
        <f t="shared" ref="I276:I280" si="871">IF(G276&gt;0,CM276-G276,CM276-H276)</f>
        <v>13900000</v>
      </c>
      <c r="J276" s="160">
        <f t="shared" ref="J276:J280" si="872">CR276</f>
        <v>1100000</v>
      </c>
      <c r="K276" s="161">
        <f t="shared" ref="K276:K280" si="873">SUM(I276:J276)</f>
        <v>15000000</v>
      </c>
      <c r="L276" s="161">
        <f t="shared" ref="L276:L280" si="874">IF(G276&gt;0,G276+K276,H276+K276)</f>
        <v>23100000</v>
      </c>
      <c r="M276" s="162">
        <f t="shared" ref="M276:M280" si="875">IF(CE276&gt;=11000000,80%,100%)</f>
        <v>0.8</v>
      </c>
      <c r="N276" s="163">
        <f t="shared" ref="N276:N280" si="876">ROUND(MAX(G276*70%,H276*70%,3640000),0)</f>
        <v>5670000</v>
      </c>
      <c r="O276" s="163">
        <v>0</v>
      </c>
      <c r="P276" s="406">
        <v>13</v>
      </c>
      <c r="Q276" s="406">
        <v>0</v>
      </c>
      <c r="R276" s="406">
        <v>0</v>
      </c>
      <c r="S276" s="406">
        <v>0</v>
      </c>
      <c r="T276" s="406"/>
      <c r="U276" s="406"/>
      <c r="V276" s="406"/>
      <c r="W276" s="406"/>
      <c r="X276" s="389"/>
      <c r="Y276" s="406"/>
      <c r="Z276" s="406"/>
      <c r="AA276" s="406"/>
      <c r="AB276" s="406"/>
      <c r="AC276" s="406"/>
      <c r="AD276" s="406">
        <v>0</v>
      </c>
      <c r="AE276" s="164">
        <f t="shared" ref="AE276:AE280" si="877">IF(OR(BL276="M1",BL276="M2",BL276="M3",BL276="M4"),P276+R276+S276+T276+U276,0)</f>
        <v>0</v>
      </c>
      <c r="AF276" s="166">
        <f t="shared" ref="AF276:AF280" si="878">ROUND(IF($P276=0,0,IF(OR($BJ276="lương tháng",$CE276&gt;=11000000),($L276/2-$L276/26*($CC$6-$P276))*$M276,$L276/26*$P276*$M276)),0)</f>
        <v>9240000</v>
      </c>
      <c r="AG276" s="166">
        <f t="shared" ref="AG276:AG280" si="879">ROUND(MAX((G276+I276)*M276/26*R276,(H276+I276)*M276/26*R276,G276/26*R276*150%,H276/26*R276*150%)*BK276,0)</f>
        <v>0</v>
      </c>
      <c r="AH276" s="166">
        <f t="shared" ref="AH276:AH280" si="880">ROUND(MAX((G276+I276)*M276/26*S276,(H276+I276)*M276/26*S276,G276/26*S276*200%,H276/26*S276*200%)*BK276,0)</f>
        <v>0</v>
      </c>
      <c r="AI276" s="166">
        <f t="shared" ref="AI276:AI280" si="881">ROUND(IF(BJ276="Lương tháng",L276/26*T276,MAX((G276+I276)/26*(T276+U276)*200%+G276/26*T276,(H276+I276)/26*(T276+U276)*200%+H276/26*T276,G276/26*(T276+U276)*300%+G276/26*T276,H276/26*(T276+U276)*300%+H276/26*T276)),0)</f>
        <v>0</v>
      </c>
      <c r="AJ276" s="166">
        <f t="shared" ref="AJ276:AJ280" si="882">ROUND(IF((P276+Q276)=0,0,IF(BJ276="Lương tháng",MAX((G276+I276)/26*V276,(H276+I276)/26*V276),MAX(G276/26*V276,H276/26*V276))),0)</f>
        <v>0</v>
      </c>
      <c r="AK276" s="166">
        <f t="shared" ref="AK276:AK280" si="883">ROUND(IF(G276&gt;0,G276/26*W276,H276/26*W276),0)</f>
        <v>0</v>
      </c>
      <c r="AL276" s="166">
        <f t="shared" ref="AL276:AL280" si="884">ROUND(N276/26*Y276+O276/26*Z276+MAX(G276/26*AA276,H276/26*AA276),0)</f>
        <v>0</v>
      </c>
      <c r="AM276" s="166">
        <f t="shared" ref="AM276:AM280" si="885">ROUND(IF(BJ276="Lương tháng",L276/26*AC276,L276/26*AC276+MAX((G276+I276)/26*AB276,(H276+I276)/26*AB276)),0)</f>
        <v>0</v>
      </c>
      <c r="AN276" s="166">
        <f t="shared" ref="AN276:AN280" si="886">ROUND(IF(BJ276="lương tháng",0,MAX((G276+I276)/26*AD276*30%,(H276+I276)/26*AD276*30%)*BK276),0)</f>
        <v>0</v>
      </c>
      <c r="AO276" s="167">
        <f t="shared" ref="AO276:AO280" si="887">ROUND(BM276*AE276,0)</f>
        <v>0</v>
      </c>
      <c r="AP276" s="166">
        <v>0</v>
      </c>
      <c r="AQ276" s="166">
        <f t="shared" ref="AQ276:AQ280" si="888">ROUND(SUM(AF276:AP276),0)</f>
        <v>9240000</v>
      </c>
      <c r="AR276" s="166"/>
      <c r="AS276" s="167"/>
      <c r="AT276" s="166"/>
      <c r="AU276" s="166"/>
      <c r="AV276" s="166">
        <f t="shared" ref="AV276:AV280" si="889">ROUND(SUM(AQ276:AT276)-AU276,0)</f>
        <v>9240000</v>
      </c>
      <c r="AW276" s="166">
        <f t="shared" ref="AW276:AW280" si="890">ROUND(IF($BH276=1,$G276*$AW$9,0),0)</f>
        <v>648000</v>
      </c>
      <c r="AX276" s="166">
        <f t="shared" ref="AX276:AX280" si="891">ROUND(IF($BH276=1,$G276*$AX$9,0),0)</f>
        <v>121500</v>
      </c>
      <c r="AY276" s="166">
        <f t="shared" ref="AY276:AY280" si="892">ROUND(IF($BH276=1,$G276*$AY$9,0),0)</f>
        <v>81000</v>
      </c>
      <c r="AZ276" s="166">
        <f t="shared" ref="AZ276:AZ280" si="893">SUM(AW276:AY276)</f>
        <v>850500</v>
      </c>
      <c r="BA276" s="166">
        <f t="shared" ref="BA276:BA280" si="894">ROUND(IF($BI276="1x",$G276*0.5%,0),0)</f>
        <v>40500</v>
      </c>
      <c r="BB276" s="166">
        <f t="shared" ref="BB276:BB280" si="895">IF(BN276="Xem lại",0,IF(CM276&lt;11000000,5000,IF(AND(CM276&gt;=11000000,CM276&lt;25000000),10000,IF(AND(CM276&gt;=25000000,CM276&lt;40000000),15000,IF(AND(CM276&gt;=40000000,CM276&lt;120000000),20000,IF(AND(CM276&gt;=120000000,CM276&lt;240000000),25000,30000)))))*$BB$9)</f>
        <v>220000</v>
      </c>
      <c r="BC276" s="166"/>
      <c r="BD276" s="166">
        <v>0</v>
      </c>
      <c r="BE276" s="166">
        <f t="shared" ref="BE276:BE280" si="896">ROUND(SUM(AZ276:BD276),0)</f>
        <v>1111000</v>
      </c>
      <c r="BF276" s="166">
        <f t="shared" ref="BF276:BF280" si="897">ROUND(IF(AV276&gt;BE276,AV276-BE276,0),0)</f>
        <v>8129000</v>
      </c>
      <c r="BG276" s="166">
        <f t="shared" ref="BG276:BG280" si="898">ROUND(IF(BE276&gt;AV276,BE276-AV276,0),0)</f>
        <v>0</v>
      </c>
      <c r="BH276" s="166">
        <v>1</v>
      </c>
      <c r="BI276" s="369" t="s">
        <v>40</v>
      </c>
      <c r="BJ276" s="166" t="str">
        <f t="shared" ref="BJ276:BJ280" si="899">IF(AND(D276="QTNV CL",CM276&gt;=11000000),"Lương tháng",IF(CM276&gt;=18000000,"Lương tháng",0))</f>
        <v>Lương tháng</v>
      </c>
      <c r="BK276" s="166">
        <f t="shared" ref="BK276:BK280" si="900">IF(BJ276="Lương tháng",0,1)</f>
        <v>0</v>
      </c>
      <c r="BL276" s="166">
        <v>0</v>
      </c>
      <c r="BM276" s="166">
        <f t="shared" ref="BM276:BM280" si="901">IF(BL276="M1",13000,IF(BL276="M2",20000,IF(BL276="M3",26000,IF(BL276="M4",32000,0))))</f>
        <v>0</v>
      </c>
      <c r="BN276" s="166" t="str">
        <f t="shared" ref="BN276:BN280" si="902">IF(AND(G276&gt;0,(P276+Q276)&gt;=5),"Trừ tiền","Xem lại")</f>
        <v>Trừ tiền</v>
      </c>
      <c r="BO276" s="410"/>
      <c r="BP276" s="166"/>
      <c r="BQ276" s="144"/>
      <c r="BR276" s="144"/>
      <c r="BS276" s="161">
        <f t="shared" ref="BS276:BS280" si="903">AQ276+SUM(BO276:BR276)-AN276-AO276-SUM(BY276:CA276)</f>
        <v>9240000</v>
      </c>
      <c r="BT276" s="159">
        <v>3</v>
      </c>
      <c r="BU276" s="166">
        <f t="shared" ref="BU276:BU280" si="904">BT276*4400000</f>
        <v>13200000</v>
      </c>
      <c r="BV276" s="166">
        <v>11000000</v>
      </c>
      <c r="BW276" s="166">
        <f t="shared" ref="BW276:BW280" si="905">BU276+BV276</f>
        <v>24200000</v>
      </c>
      <c r="BX276" s="166">
        <f t="shared" ref="BX276:BX280" si="906">BS276-SUM(CC276:CD276)-CB276-AZ276-BW276</f>
        <v>-15810500</v>
      </c>
      <c r="BY276" s="166"/>
      <c r="BZ276" s="166"/>
      <c r="CA276" s="171"/>
      <c r="CB276" s="166"/>
      <c r="CC276" s="166"/>
      <c r="CD276" s="166"/>
      <c r="CE276" s="413">
        <v>22000000</v>
      </c>
      <c r="CF276" s="413">
        <f>CE276*5%</f>
        <v>1100000</v>
      </c>
      <c r="CG276" s="413">
        <v>0</v>
      </c>
      <c r="CH276" s="413">
        <v>0</v>
      </c>
      <c r="CI276" s="413"/>
      <c r="CJ276" s="369">
        <f>SUM(CF276:CI276)</f>
        <v>1100000</v>
      </c>
      <c r="CK276" s="369">
        <f>CE276+CJ276</f>
        <v>23100000</v>
      </c>
      <c r="CL276" s="417"/>
      <c r="CM276" s="413">
        <f t="shared" ref="CM276:CQ279" si="907">CE276</f>
        <v>22000000</v>
      </c>
      <c r="CN276" s="413">
        <f t="shared" si="907"/>
        <v>1100000</v>
      </c>
      <c r="CO276" s="369">
        <f t="shared" si="907"/>
        <v>0</v>
      </c>
      <c r="CP276" s="369">
        <f t="shared" si="907"/>
        <v>0</v>
      </c>
      <c r="CQ276" s="369">
        <f t="shared" si="907"/>
        <v>0</v>
      </c>
      <c r="CR276" s="369">
        <f t="shared" ref="CR276:CR286" si="908">SUM(CN276:CQ276)</f>
        <v>1100000</v>
      </c>
      <c r="CS276" s="369">
        <f t="shared" ref="CS276:CS286" si="909">CM276+CR276</f>
        <v>23100000</v>
      </c>
      <c r="CT276" s="173" t="s">
        <v>1793</v>
      </c>
      <c r="CU276" s="173" t="s">
        <v>1418</v>
      </c>
      <c r="CV276" s="450" t="s">
        <v>1655</v>
      </c>
      <c r="CW276" s="173" t="s">
        <v>2249</v>
      </c>
    </row>
    <row r="277" spans="1:101" ht="34.35" customHeight="1">
      <c r="A277" s="155">
        <f>SUBTOTAL(3,$C$11:C277)</f>
        <v>240</v>
      </c>
      <c r="B277" s="390" t="s">
        <v>1465</v>
      </c>
      <c r="C277" s="252" t="s">
        <v>1466</v>
      </c>
      <c r="D277" s="156" t="s">
        <v>101</v>
      </c>
      <c r="E277" s="157" t="str">
        <f>IF(CL277&gt;=400000000,"A1",IF(CL277&gt;=300000000,"A2",IF(CL277&gt;=240000000,"A3",IF(CL277&gt;=180000000,"A4",IF(CL277&gt;=120000000,"A5",IF(CL277&gt;=80000000,"A6",IF(CL277&gt;=40000000,"A7",IF(CL277&gt;=25000000,"B1",IF(CL277&gt;=12000000,"B2","B3")))))))))</f>
        <v>B3</v>
      </c>
      <c r="F277" s="392">
        <v>42110</v>
      </c>
      <c r="G277" s="369">
        <v>8640000</v>
      </c>
      <c r="H277" s="368"/>
      <c r="I277" s="160">
        <f>IF(G277&gt;0,CM277-G277,CM277-H277)</f>
        <v>21360000</v>
      </c>
      <c r="J277" s="160">
        <f>CR277</f>
        <v>0</v>
      </c>
      <c r="K277" s="161">
        <f>SUM(I277:J277)</f>
        <v>21360000</v>
      </c>
      <c r="L277" s="161">
        <f>IF(G277&gt;0,G277+K277,H277+K277)</f>
        <v>30000000</v>
      </c>
      <c r="M277" s="162">
        <f>IF(CE277&gt;=11000000,80%,100%)</f>
        <v>0.8</v>
      </c>
      <c r="N277" s="163">
        <f>ROUND(MAX(G277*70%,H277*70%,3640000),0)</f>
        <v>6048000</v>
      </c>
      <c r="O277" s="163">
        <v>0</v>
      </c>
      <c r="P277" s="406">
        <v>12</v>
      </c>
      <c r="Q277" s="406">
        <v>0</v>
      </c>
      <c r="R277" s="406">
        <v>0</v>
      </c>
      <c r="S277" s="406">
        <v>0</v>
      </c>
      <c r="T277" s="406"/>
      <c r="U277" s="406"/>
      <c r="V277" s="406"/>
      <c r="W277" s="406"/>
      <c r="X277" s="389"/>
      <c r="Y277" s="406"/>
      <c r="Z277" s="406"/>
      <c r="AA277" s="406"/>
      <c r="AB277" s="406"/>
      <c r="AC277" s="406"/>
      <c r="AD277" s="406">
        <v>0</v>
      </c>
      <c r="AE277" s="164">
        <f t="shared" si="877"/>
        <v>0</v>
      </c>
      <c r="AF277" s="166">
        <f t="shared" si="878"/>
        <v>11076923</v>
      </c>
      <c r="AG277" s="166">
        <f t="shared" si="879"/>
        <v>0</v>
      </c>
      <c r="AH277" s="166">
        <f t="shared" si="880"/>
        <v>0</v>
      </c>
      <c r="AI277" s="166">
        <f>ROUND(IF(BJ277="Lương tháng",L277/26*T277,MAX((G277+I277)/26*(T277+U277)*200%+G277/26*T277,(H277+I277)/26*(T277+U277)*200%+H277/26*T277,G277/26*(T277+U277)*300%+G277/26*T277,H277/26*(T277+U277)*300%+H277/26*T277)),0)</f>
        <v>0</v>
      </c>
      <c r="AJ277" s="166">
        <f>ROUND(IF((P277+Q277)=0,0,IF(BJ277="Lương tháng",MAX((G277+I277)/26*V277,(H277+I277)/26*V277),MAX(G277/26*V277,H277/26*V277))),0)</f>
        <v>0</v>
      </c>
      <c r="AK277" s="166">
        <f>ROUND(IF(G277&gt;0,G277/26*W277,H277/26*W277),0)</f>
        <v>0</v>
      </c>
      <c r="AL277" s="166">
        <f t="shared" si="884"/>
        <v>0</v>
      </c>
      <c r="AM277" s="166">
        <f>ROUND(IF(BJ277="Lương tháng",L277/26*AC277,L277/26*AC277+MAX((G277+I277)/26*AB277,(H277+I277)/26*AB277)),0)</f>
        <v>0</v>
      </c>
      <c r="AN277" s="166">
        <f t="shared" si="886"/>
        <v>0</v>
      </c>
      <c r="AO277" s="167">
        <f t="shared" si="887"/>
        <v>0</v>
      </c>
      <c r="AP277" s="166">
        <v>0</v>
      </c>
      <c r="AQ277" s="166">
        <f t="shared" si="888"/>
        <v>11076923</v>
      </c>
      <c r="AR277" s="166"/>
      <c r="AS277" s="167"/>
      <c r="AT277" s="166"/>
      <c r="AU277" s="166"/>
      <c r="AV277" s="166">
        <f t="shared" si="889"/>
        <v>11076923</v>
      </c>
      <c r="AW277" s="166">
        <f>ROUND(IF($BH277=1,$G277*$AW$9,0),0)</f>
        <v>691200</v>
      </c>
      <c r="AX277" s="166">
        <f>ROUND(IF($BH277=1,$G277*$AX$9,0),0)</f>
        <v>129600</v>
      </c>
      <c r="AY277" s="166">
        <f>ROUND(IF($BH277=1,$G277*$AY$9,0),0)</f>
        <v>86400</v>
      </c>
      <c r="AZ277" s="166">
        <f t="shared" si="893"/>
        <v>907200</v>
      </c>
      <c r="BA277" s="166">
        <f>ROUND(IF($BI277="1x",$G277*0.5%,0),0)</f>
        <v>43200</v>
      </c>
      <c r="BB277" s="166">
        <f>IF(BN277="Xem lại",0,IF(CM277&lt;11000000,5000,IF(AND(CM277&gt;=11000000,CM277&lt;25000000),10000,IF(AND(CM277&gt;=25000000,CM277&lt;40000000),15000,IF(AND(CM277&gt;=40000000,CM277&lt;120000000),20000,IF(AND(CM277&gt;=120000000,CM277&lt;240000000),25000,30000)))))*$BB$9)</f>
        <v>330000</v>
      </c>
      <c r="BC277" s="166"/>
      <c r="BD277" s="166">
        <v>0</v>
      </c>
      <c r="BE277" s="166">
        <f t="shared" si="896"/>
        <v>1280400</v>
      </c>
      <c r="BF277" s="166">
        <f t="shared" si="897"/>
        <v>9796523</v>
      </c>
      <c r="BG277" s="166">
        <f>ROUND(IF(BE277&gt;AV277,BE277-AV277,0),0)</f>
        <v>0</v>
      </c>
      <c r="BH277" s="166">
        <v>1</v>
      </c>
      <c r="BI277" s="369" t="s">
        <v>40</v>
      </c>
      <c r="BJ277" s="166" t="str">
        <f>IF(AND(D277="QTNV CL",CM277&gt;=11000000),"Lương tháng",IF(CM277&gt;=18000000,"Lương tháng",0))</f>
        <v>Lương tháng</v>
      </c>
      <c r="BK277" s="166">
        <f>IF(BJ277="Lương tháng",0,1)</f>
        <v>0</v>
      </c>
      <c r="BL277" s="166">
        <v>0</v>
      </c>
      <c r="BM277" s="166">
        <f>IF(BL277="M1",13000,IF(BL277="M2",20000,IF(BL277="M3",26000,IF(BL277="M4",32000,0))))</f>
        <v>0</v>
      </c>
      <c r="BN277" s="166" t="str">
        <f>IF(AND(G277&gt;0,(P277+Q277)&gt;=5),"Trừ tiền","Xem lại")</f>
        <v>Trừ tiền</v>
      </c>
      <c r="BO277" s="410"/>
      <c r="BP277" s="166"/>
      <c r="BQ277" s="144"/>
      <c r="BR277" s="144"/>
      <c r="BS277" s="161">
        <f>AQ277+SUM(BO277:BR277)-AN277-AO277-SUM(BY277:CA277)</f>
        <v>11076923</v>
      </c>
      <c r="BT277" s="159">
        <v>0</v>
      </c>
      <c r="BU277" s="166">
        <f>BT277*4400000</f>
        <v>0</v>
      </c>
      <c r="BV277" s="166">
        <v>11000000</v>
      </c>
      <c r="BW277" s="166">
        <f>BU277+BV277</f>
        <v>11000000</v>
      </c>
      <c r="BX277" s="166">
        <f>BS277-SUM(CC277:CD277)-CB277-AZ277-BW277</f>
        <v>-830277</v>
      </c>
      <c r="BY277" s="166"/>
      <c r="BZ277" s="166"/>
      <c r="CA277" s="171"/>
      <c r="CB277" s="166"/>
      <c r="CC277" s="166"/>
      <c r="CD277" s="166"/>
      <c r="CE277" s="369">
        <v>30000000</v>
      </c>
      <c r="CF277" s="369"/>
      <c r="CG277" s="369">
        <v>0</v>
      </c>
      <c r="CH277" s="369">
        <v>0</v>
      </c>
      <c r="CI277" s="369"/>
      <c r="CJ277" s="369">
        <f>SUM(CF277:CI277)</f>
        <v>0</v>
      </c>
      <c r="CK277" s="369">
        <f>CE277+CJ277</f>
        <v>30000000</v>
      </c>
      <c r="CL277" s="368"/>
      <c r="CM277" s="369">
        <f>CE277</f>
        <v>30000000</v>
      </c>
      <c r="CN277" s="369">
        <f>CF277</f>
        <v>0</v>
      </c>
      <c r="CO277" s="369">
        <f>CH277</f>
        <v>0</v>
      </c>
      <c r="CP277" s="369">
        <f t="shared" si="907"/>
        <v>0</v>
      </c>
      <c r="CQ277" s="369">
        <f t="shared" si="907"/>
        <v>0</v>
      </c>
      <c r="CR277" s="369">
        <f>SUM(CN277:CQ277)</f>
        <v>0</v>
      </c>
      <c r="CS277" s="369">
        <f>CM277+CR277</f>
        <v>30000000</v>
      </c>
      <c r="CT277" s="173" t="s">
        <v>2407</v>
      </c>
      <c r="CU277" s="173" t="s">
        <v>1094</v>
      </c>
      <c r="CV277" s="450" t="s">
        <v>2121</v>
      </c>
      <c r="CW277" s="173" t="s">
        <v>2249</v>
      </c>
    </row>
    <row r="278" spans="1:101" ht="34.35" customHeight="1">
      <c r="A278" s="155">
        <f>SUBTOTAL(3,$C$11:C278)</f>
        <v>241</v>
      </c>
      <c r="B278" s="143" t="s">
        <v>1024</v>
      </c>
      <c r="C278" s="144" t="s">
        <v>1025</v>
      </c>
      <c r="D278" s="156" t="s">
        <v>101</v>
      </c>
      <c r="E278" s="157" t="str">
        <f>IF(CL278&gt;=400000000,"A1",IF(CL278&gt;=300000000,"A2",IF(CL278&gt;=240000000,"A3",IF(CL278&gt;=180000000,"A4",IF(CL278&gt;=120000000,"A5",IF(CL278&gt;=80000000,"A6",IF(CL278&gt;=40000000,"A7",IF(CL278&gt;=25000000,"B1",IF(CL278&gt;=12000000,"B2","B3")))))))))</f>
        <v>B3</v>
      </c>
      <c r="F278" s="158">
        <v>44273</v>
      </c>
      <c r="G278" s="159">
        <v>6990000</v>
      </c>
      <c r="H278" s="159"/>
      <c r="I278" s="160">
        <f t="shared" si="871"/>
        <v>10010000</v>
      </c>
      <c r="J278" s="160">
        <f t="shared" si="872"/>
        <v>0</v>
      </c>
      <c r="K278" s="161">
        <f t="shared" si="873"/>
        <v>10010000</v>
      </c>
      <c r="L278" s="161">
        <f t="shared" si="874"/>
        <v>17000000</v>
      </c>
      <c r="M278" s="162">
        <f t="shared" si="875"/>
        <v>0.8</v>
      </c>
      <c r="N278" s="163">
        <f t="shared" si="876"/>
        <v>4893000</v>
      </c>
      <c r="O278" s="163">
        <v>0</v>
      </c>
      <c r="P278" s="406">
        <v>8</v>
      </c>
      <c r="Q278" s="406">
        <v>0</v>
      </c>
      <c r="R278" s="406">
        <v>0</v>
      </c>
      <c r="S278" s="406">
        <v>1</v>
      </c>
      <c r="T278" s="406"/>
      <c r="U278" s="406"/>
      <c r="V278" s="406"/>
      <c r="W278" s="406"/>
      <c r="X278" s="389"/>
      <c r="Y278" s="406"/>
      <c r="Z278" s="406"/>
      <c r="AA278" s="406"/>
      <c r="AB278" s="406"/>
      <c r="AC278" s="406"/>
      <c r="AD278" s="406">
        <v>0</v>
      </c>
      <c r="AE278" s="164">
        <f t="shared" si="877"/>
        <v>0</v>
      </c>
      <c r="AF278" s="166">
        <f t="shared" si="878"/>
        <v>4184615</v>
      </c>
      <c r="AG278" s="166">
        <f t="shared" si="879"/>
        <v>0</v>
      </c>
      <c r="AH278" s="166">
        <f t="shared" si="880"/>
        <v>537692</v>
      </c>
      <c r="AI278" s="166">
        <f t="shared" si="881"/>
        <v>0</v>
      </c>
      <c r="AJ278" s="166">
        <f t="shared" si="882"/>
        <v>0</v>
      </c>
      <c r="AK278" s="166">
        <f t="shared" si="883"/>
        <v>0</v>
      </c>
      <c r="AL278" s="166">
        <f t="shared" si="884"/>
        <v>0</v>
      </c>
      <c r="AM278" s="166">
        <f t="shared" si="885"/>
        <v>0</v>
      </c>
      <c r="AN278" s="166">
        <f t="shared" si="886"/>
        <v>0</v>
      </c>
      <c r="AO278" s="167">
        <f t="shared" si="887"/>
        <v>0</v>
      </c>
      <c r="AP278" s="166">
        <v>0</v>
      </c>
      <c r="AQ278" s="166">
        <f t="shared" si="888"/>
        <v>4722307</v>
      </c>
      <c r="AR278" s="166"/>
      <c r="AS278" s="167"/>
      <c r="AT278" s="166"/>
      <c r="AU278" s="166"/>
      <c r="AV278" s="166">
        <f t="shared" si="889"/>
        <v>4722307</v>
      </c>
      <c r="AW278" s="166">
        <f t="shared" si="890"/>
        <v>559200</v>
      </c>
      <c r="AX278" s="166">
        <f t="shared" si="891"/>
        <v>104850</v>
      </c>
      <c r="AY278" s="166">
        <f t="shared" si="892"/>
        <v>69900</v>
      </c>
      <c r="AZ278" s="166">
        <f t="shared" si="893"/>
        <v>733950</v>
      </c>
      <c r="BA278" s="166">
        <f t="shared" si="894"/>
        <v>34950</v>
      </c>
      <c r="BB278" s="166">
        <f t="shared" si="895"/>
        <v>220000</v>
      </c>
      <c r="BC278" s="166"/>
      <c r="BD278" s="166">
        <v>0</v>
      </c>
      <c r="BE278" s="166">
        <f t="shared" si="896"/>
        <v>988900</v>
      </c>
      <c r="BF278" s="166">
        <f t="shared" si="897"/>
        <v>3733407</v>
      </c>
      <c r="BG278" s="166">
        <f t="shared" si="898"/>
        <v>0</v>
      </c>
      <c r="BH278" s="166">
        <v>1</v>
      </c>
      <c r="BI278" s="369" t="s">
        <v>40</v>
      </c>
      <c r="BJ278" s="166">
        <f t="shared" si="899"/>
        <v>0</v>
      </c>
      <c r="BK278" s="166">
        <f t="shared" si="900"/>
        <v>1</v>
      </c>
      <c r="BL278" s="166">
        <v>0</v>
      </c>
      <c r="BM278" s="166">
        <f t="shared" si="901"/>
        <v>0</v>
      </c>
      <c r="BN278" s="166" t="str">
        <f t="shared" si="902"/>
        <v>Trừ tiền</v>
      </c>
      <c r="BO278" s="410"/>
      <c r="BP278" s="166"/>
      <c r="BQ278" s="144"/>
      <c r="BR278" s="144"/>
      <c r="BS278" s="161">
        <f t="shared" si="903"/>
        <v>4722307</v>
      </c>
      <c r="BT278" s="159">
        <v>2</v>
      </c>
      <c r="BU278" s="166">
        <f t="shared" si="904"/>
        <v>8800000</v>
      </c>
      <c r="BV278" s="166">
        <v>11000000</v>
      </c>
      <c r="BW278" s="166">
        <f t="shared" si="905"/>
        <v>19800000</v>
      </c>
      <c r="BX278" s="166">
        <f t="shared" si="906"/>
        <v>-15811643</v>
      </c>
      <c r="BY278" s="166"/>
      <c r="BZ278" s="166"/>
      <c r="CA278" s="171"/>
      <c r="CB278" s="166"/>
      <c r="CC278" s="166"/>
      <c r="CD278" s="166"/>
      <c r="CE278" s="413">
        <v>17000000</v>
      </c>
      <c r="CF278" s="413"/>
      <c r="CG278" s="413"/>
      <c r="CH278" s="413"/>
      <c r="CI278" s="413"/>
      <c r="CJ278" s="369">
        <f>SUM(CF278:CI278)</f>
        <v>0</v>
      </c>
      <c r="CK278" s="369">
        <f>CE278+CJ278</f>
        <v>17000000</v>
      </c>
      <c r="CL278" s="414"/>
      <c r="CM278" s="413">
        <f>CE278</f>
        <v>17000000</v>
      </c>
      <c r="CN278" s="413"/>
      <c r="CO278" s="369">
        <f>CG278</f>
        <v>0</v>
      </c>
      <c r="CP278" s="369">
        <f t="shared" si="907"/>
        <v>0</v>
      </c>
      <c r="CQ278" s="369">
        <f t="shared" si="907"/>
        <v>0</v>
      </c>
      <c r="CR278" s="369">
        <f>SUM(CN278:CQ278)</f>
        <v>0</v>
      </c>
      <c r="CS278" s="369">
        <f>CM278+CR278</f>
        <v>17000000</v>
      </c>
      <c r="CT278" s="173" t="s">
        <v>1793</v>
      </c>
      <c r="CU278" s="173" t="s">
        <v>1418</v>
      </c>
      <c r="CV278" s="450" t="s">
        <v>1627</v>
      </c>
      <c r="CW278" s="173" t="s">
        <v>2249</v>
      </c>
    </row>
    <row r="279" spans="1:101" ht="34.35" customHeight="1">
      <c r="A279" s="155">
        <f>SUBTOTAL(3,$C$11:C279)</f>
        <v>242</v>
      </c>
      <c r="B279" s="145" t="s">
        <v>149</v>
      </c>
      <c r="C279" s="247" t="s">
        <v>150</v>
      </c>
      <c r="D279" s="156" t="s">
        <v>101</v>
      </c>
      <c r="E279" s="157" t="str">
        <f>IF(CL279&gt;=400000000,"A1",IF(CL279&gt;=300000000,"A2",IF(CL279&gt;=240000000,"A3",IF(CL279&gt;=180000000,"A4",IF(CL279&gt;=120000000,"A5",IF(CL279&gt;=80000000,"A6",IF(CL279&gt;=40000000,"A7",IF(CL279&gt;=25000000,"B1",IF(CL279&gt;=12000000,"B2","B3")))))))))</f>
        <v>B3</v>
      </c>
      <c r="F279" s="158">
        <v>44531</v>
      </c>
      <c r="G279" s="159">
        <v>5980000</v>
      </c>
      <c r="H279" s="159"/>
      <c r="I279" s="160">
        <f>IF(G279&gt;0,CM279-G279,CM279-H279)</f>
        <v>5020000</v>
      </c>
      <c r="J279" s="160">
        <f>CR279</f>
        <v>0</v>
      </c>
      <c r="K279" s="161">
        <f>SUM(I279:J279)</f>
        <v>5020000</v>
      </c>
      <c r="L279" s="161">
        <f>IF(G279&gt;0,G279+K279,H279+K279)</f>
        <v>11000000</v>
      </c>
      <c r="M279" s="162">
        <f>IF(CE279&gt;=11000000,80%,100%)</f>
        <v>0.8</v>
      </c>
      <c r="N279" s="163">
        <f>ROUND(MAX(G279*70%,H279*70%,3640000),0)</f>
        <v>4186000</v>
      </c>
      <c r="O279" s="163">
        <v>0</v>
      </c>
      <c r="P279" s="406">
        <v>11.5</v>
      </c>
      <c r="Q279" s="406">
        <v>0</v>
      </c>
      <c r="R279" s="406">
        <v>0</v>
      </c>
      <c r="S279" s="406">
        <v>0</v>
      </c>
      <c r="T279" s="406"/>
      <c r="U279" s="406"/>
      <c r="V279" s="406"/>
      <c r="W279" s="406"/>
      <c r="X279" s="389"/>
      <c r="Y279" s="406"/>
      <c r="Z279" s="406"/>
      <c r="AA279" s="406"/>
      <c r="AB279" s="406"/>
      <c r="AC279" s="406"/>
      <c r="AD279" s="406">
        <v>0</v>
      </c>
      <c r="AE279" s="164">
        <f t="shared" si="877"/>
        <v>0</v>
      </c>
      <c r="AF279" s="166">
        <f t="shared" si="878"/>
        <v>3892308</v>
      </c>
      <c r="AG279" s="166">
        <f t="shared" si="879"/>
        <v>0</v>
      </c>
      <c r="AH279" s="166">
        <f t="shared" si="880"/>
        <v>0</v>
      </c>
      <c r="AI279" s="166">
        <f>ROUND(IF(BJ279="Lương tháng",L279/26*T279,MAX((G279+I279)/26*(T279+U279)*200%+G279/26*T279,(H279+I279)/26*(T279+U279)*200%+H279/26*T279,G279/26*(T279+U279)*300%+G279/26*T279,H279/26*(T279+U279)*300%+H279/26*T279)),0)</f>
        <v>0</v>
      </c>
      <c r="AJ279" s="166">
        <f>ROUND(IF((P279+Q279)=0,0,IF(BJ279="Lương tháng",MAX((G279+I279)/26*V279,(H279+I279)/26*V279),MAX(G279/26*V279,H279/26*V279))),0)</f>
        <v>0</v>
      </c>
      <c r="AK279" s="166">
        <f>ROUND(IF(G279&gt;0,G279/26*W279,H279/26*W279),0)</f>
        <v>0</v>
      </c>
      <c r="AL279" s="166">
        <f t="shared" si="884"/>
        <v>0</v>
      </c>
      <c r="AM279" s="166">
        <f>ROUND(IF(BJ279="Lương tháng",L279/26*AC279,L279/26*AC279+MAX((G279+I279)/26*AB279,(H279+I279)/26*AB279)),0)</f>
        <v>0</v>
      </c>
      <c r="AN279" s="166">
        <f t="shared" si="886"/>
        <v>0</v>
      </c>
      <c r="AO279" s="167">
        <f t="shared" si="887"/>
        <v>0</v>
      </c>
      <c r="AP279" s="166">
        <v>0</v>
      </c>
      <c r="AQ279" s="166">
        <f t="shared" si="888"/>
        <v>3892308</v>
      </c>
      <c r="AR279" s="166"/>
      <c r="AS279" s="167"/>
      <c r="AT279" s="166"/>
      <c r="AU279" s="166"/>
      <c r="AV279" s="166">
        <f t="shared" si="889"/>
        <v>3892308</v>
      </c>
      <c r="AW279" s="166">
        <f>ROUND(IF($BH279=1,$G279*$AW$9,0),0)</f>
        <v>478400</v>
      </c>
      <c r="AX279" s="166">
        <f>ROUND(IF($BH279=1,$G279*$AX$9,0),0)</f>
        <v>89700</v>
      </c>
      <c r="AY279" s="166">
        <f>ROUND(IF($BH279=1,$G279*$AY$9,0),0)</f>
        <v>59800</v>
      </c>
      <c r="AZ279" s="166">
        <f t="shared" si="893"/>
        <v>627900</v>
      </c>
      <c r="BA279" s="166">
        <f>ROUND(IF($BI279="1x",$G279*0.5%,0),0)</f>
        <v>29900</v>
      </c>
      <c r="BB279" s="166">
        <f>IF(BN279="Xem lại",0,IF(CM279&lt;11000000,5000,IF(AND(CM279&gt;=11000000,CM279&lt;25000000),10000,IF(AND(CM279&gt;=25000000,CM279&lt;40000000),15000,IF(AND(CM279&gt;=40000000,CM279&lt;120000000),20000,IF(AND(CM279&gt;=120000000,CM279&lt;240000000),25000,30000)))))*$BB$9)</f>
        <v>220000</v>
      </c>
      <c r="BC279" s="166"/>
      <c r="BD279" s="166">
        <v>2000000</v>
      </c>
      <c r="BE279" s="166">
        <f t="shared" si="896"/>
        <v>2877800</v>
      </c>
      <c r="BF279" s="166">
        <f t="shared" si="897"/>
        <v>1014508</v>
      </c>
      <c r="BG279" s="166">
        <f>ROUND(IF(BE279&gt;AV279,BE279-AV279,0),0)</f>
        <v>0</v>
      </c>
      <c r="BH279" s="166">
        <v>1</v>
      </c>
      <c r="BI279" s="369" t="s">
        <v>40</v>
      </c>
      <c r="BJ279" s="166">
        <f>IF(AND(D279="QTNV CL",CM279&gt;=11000000),"Lương tháng",IF(CM279&gt;=18000000,"Lương tháng",0))</f>
        <v>0</v>
      </c>
      <c r="BK279" s="166">
        <f>IF(BJ279="Lương tháng",0,1)</f>
        <v>1</v>
      </c>
      <c r="BL279" s="166">
        <v>0</v>
      </c>
      <c r="BM279" s="166">
        <f>IF(BL279="M1",13000,IF(BL279="M2",20000,IF(BL279="M3",26000,IF(BL279="M4",32000,0))))</f>
        <v>0</v>
      </c>
      <c r="BN279" s="166" t="str">
        <f>IF(AND(G279&gt;0,(P279+Q279)&gt;=5),"Trừ tiền","Xem lại")</f>
        <v>Trừ tiền</v>
      </c>
      <c r="BO279" s="410"/>
      <c r="BP279" s="166"/>
      <c r="BQ279" s="144"/>
      <c r="BR279" s="144"/>
      <c r="BS279" s="161">
        <f>AQ279+SUM(BO279:BR279)-AN279-AO279-SUM(BY279:CA279)</f>
        <v>3892308</v>
      </c>
      <c r="BT279" s="159">
        <v>0</v>
      </c>
      <c r="BU279" s="166">
        <f>BT279*4400000</f>
        <v>0</v>
      </c>
      <c r="BV279" s="166">
        <v>11000000</v>
      </c>
      <c r="BW279" s="166">
        <f>BU279+BV279</f>
        <v>11000000</v>
      </c>
      <c r="BX279" s="166">
        <f>BS279-SUM(CC279:CD279)-CB279-AZ279-BW279</f>
        <v>-7735592</v>
      </c>
      <c r="BY279" s="166"/>
      <c r="BZ279" s="166"/>
      <c r="CA279" s="171"/>
      <c r="CB279" s="166"/>
      <c r="CC279" s="166"/>
      <c r="CD279" s="166"/>
      <c r="CE279" s="413">
        <v>11000000</v>
      </c>
      <c r="CF279" s="413">
        <v>0</v>
      </c>
      <c r="CG279" s="413">
        <v>0</v>
      </c>
      <c r="CH279" s="413">
        <v>0</v>
      </c>
      <c r="CI279" s="413"/>
      <c r="CJ279" s="369">
        <f>SUM(CF279:CI279)</f>
        <v>0</v>
      </c>
      <c r="CK279" s="369">
        <f>CE279+CJ279</f>
        <v>11000000</v>
      </c>
      <c r="CL279" s="416"/>
      <c r="CM279" s="413">
        <f>CE279</f>
        <v>11000000</v>
      </c>
      <c r="CN279" s="413">
        <f>CF279</f>
        <v>0</v>
      </c>
      <c r="CO279" s="369">
        <f>CG279</f>
        <v>0</v>
      </c>
      <c r="CP279" s="369">
        <f t="shared" si="907"/>
        <v>0</v>
      </c>
      <c r="CQ279" s="369">
        <f t="shared" si="907"/>
        <v>0</v>
      </c>
      <c r="CR279" s="369">
        <f>SUM(CN279:CQ279)</f>
        <v>0</v>
      </c>
      <c r="CS279" s="369">
        <f>CM279+CR279</f>
        <v>11000000</v>
      </c>
      <c r="CT279" s="173" t="s">
        <v>1095</v>
      </c>
      <c r="CU279" s="173" t="s">
        <v>2232</v>
      </c>
      <c r="CV279" s="450" t="s">
        <v>1614</v>
      </c>
      <c r="CW279" s="173" t="s">
        <v>2249</v>
      </c>
    </row>
    <row r="280" spans="1:101" ht="34.35" customHeight="1">
      <c r="A280" s="155">
        <f>SUBTOTAL(3,$C$11:C280)</f>
        <v>243</v>
      </c>
      <c r="B280" s="143" t="s">
        <v>1113</v>
      </c>
      <c r="C280" s="144" t="s">
        <v>1114</v>
      </c>
      <c r="D280" s="156" t="s">
        <v>101</v>
      </c>
      <c r="E280" s="157" t="str">
        <f t="shared" ref="E280" si="910">IF(CL280&gt;=400000000,"A1",IF(CL280&gt;=300000000,"A2",IF(CL280&gt;=240000000,"A3",IF(CL280&gt;=180000000,"A4",IF(CL280&gt;=120000000,"A5",IF(CL280&gt;=80000000,"A6",IF(CL280&gt;=40000000,"A7",IF(CL280&gt;=25000000,"B1",IF(CL280&gt;=12000000,"B2","B3")))))))))</f>
        <v>B3</v>
      </c>
      <c r="F280" s="158">
        <v>45546</v>
      </c>
      <c r="G280" s="159">
        <v>4750000</v>
      </c>
      <c r="H280" s="159"/>
      <c r="I280" s="160">
        <f t="shared" si="871"/>
        <v>7250000</v>
      </c>
      <c r="J280" s="160">
        <f t="shared" si="872"/>
        <v>2000000</v>
      </c>
      <c r="K280" s="161">
        <f t="shared" si="873"/>
        <v>9250000</v>
      </c>
      <c r="L280" s="161">
        <f t="shared" si="874"/>
        <v>14000000</v>
      </c>
      <c r="M280" s="162">
        <f t="shared" si="875"/>
        <v>0.8</v>
      </c>
      <c r="N280" s="163">
        <f t="shared" si="876"/>
        <v>3640000</v>
      </c>
      <c r="O280" s="163">
        <v>0</v>
      </c>
      <c r="P280" s="406">
        <v>13</v>
      </c>
      <c r="Q280" s="406">
        <v>0</v>
      </c>
      <c r="R280" s="406">
        <v>0</v>
      </c>
      <c r="S280" s="406">
        <v>2</v>
      </c>
      <c r="T280" s="406"/>
      <c r="U280" s="406"/>
      <c r="V280" s="406"/>
      <c r="W280" s="406"/>
      <c r="X280" s="389"/>
      <c r="Y280" s="406"/>
      <c r="Z280" s="406"/>
      <c r="AA280" s="406"/>
      <c r="AB280" s="406"/>
      <c r="AC280" s="406"/>
      <c r="AD280" s="406">
        <v>0</v>
      </c>
      <c r="AE280" s="164">
        <f t="shared" si="877"/>
        <v>0</v>
      </c>
      <c r="AF280" s="166">
        <f t="shared" si="878"/>
        <v>5600000</v>
      </c>
      <c r="AG280" s="166">
        <f t="shared" si="879"/>
        <v>0</v>
      </c>
      <c r="AH280" s="166">
        <f t="shared" si="880"/>
        <v>738462</v>
      </c>
      <c r="AI280" s="166">
        <f t="shared" si="881"/>
        <v>0</v>
      </c>
      <c r="AJ280" s="166">
        <f t="shared" si="882"/>
        <v>0</v>
      </c>
      <c r="AK280" s="166">
        <f t="shared" si="883"/>
        <v>0</v>
      </c>
      <c r="AL280" s="166">
        <f t="shared" si="884"/>
        <v>0</v>
      </c>
      <c r="AM280" s="166">
        <f t="shared" si="885"/>
        <v>0</v>
      </c>
      <c r="AN280" s="166">
        <f t="shared" si="886"/>
        <v>0</v>
      </c>
      <c r="AO280" s="167">
        <f t="shared" si="887"/>
        <v>0</v>
      </c>
      <c r="AP280" s="166">
        <v>0</v>
      </c>
      <c r="AQ280" s="166">
        <f t="shared" si="888"/>
        <v>6338462</v>
      </c>
      <c r="AR280" s="166"/>
      <c r="AS280" s="167"/>
      <c r="AT280" s="166"/>
      <c r="AU280" s="166"/>
      <c r="AV280" s="166">
        <f t="shared" si="889"/>
        <v>6338462</v>
      </c>
      <c r="AW280" s="166">
        <f t="shared" si="890"/>
        <v>380000</v>
      </c>
      <c r="AX280" s="166">
        <f t="shared" si="891"/>
        <v>71250</v>
      </c>
      <c r="AY280" s="166">
        <f t="shared" si="892"/>
        <v>47500</v>
      </c>
      <c r="AZ280" s="166">
        <f t="shared" si="893"/>
        <v>498750</v>
      </c>
      <c r="BA280" s="166">
        <f t="shared" si="894"/>
        <v>23750</v>
      </c>
      <c r="BB280" s="166">
        <f t="shared" si="895"/>
        <v>220000</v>
      </c>
      <c r="BC280" s="166"/>
      <c r="BD280" s="166">
        <v>0</v>
      </c>
      <c r="BE280" s="166">
        <f t="shared" si="896"/>
        <v>742500</v>
      </c>
      <c r="BF280" s="166">
        <f t="shared" si="897"/>
        <v>5595962</v>
      </c>
      <c r="BG280" s="166">
        <f t="shared" si="898"/>
        <v>0</v>
      </c>
      <c r="BH280" s="166">
        <v>1</v>
      </c>
      <c r="BI280" s="369" t="s">
        <v>40</v>
      </c>
      <c r="BJ280" s="166">
        <f t="shared" si="899"/>
        <v>0</v>
      </c>
      <c r="BK280" s="166">
        <f t="shared" si="900"/>
        <v>1</v>
      </c>
      <c r="BL280" s="166">
        <v>0</v>
      </c>
      <c r="BM280" s="166">
        <f t="shared" si="901"/>
        <v>0</v>
      </c>
      <c r="BN280" s="166" t="str">
        <f t="shared" si="902"/>
        <v>Trừ tiền</v>
      </c>
      <c r="BO280" s="410"/>
      <c r="BP280" s="166"/>
      <c r="BQ280" s="144"/>
      <c r="BR280" s="144"/>
      <c r="BS280" s="161">
        <f t="shared" si="903"/>
        <v>6338462</v>
      </c>
      <c r="BT280" s="159">
        <v>1</v>
      </c>
      <c r="BU280" s="166">
        <f t="shared" si="904"/>
        <v>4400000</v>
      </c>
      <c r="BV280" s="166">
        <v>11000000</v>
      </c>
      <c r="BW280" s="166">
        <f t="shared" si="905"/>
        <v>15400000</v>
      </c>
      <c r="BX280" s="166">
        <f t="shared" si="906"/>
        <v>-9560288</v>
      </c>
      <c r="BY280" s="166"/>
      <c r="BZ280" s="166"/>
      <c r="CA280" s="171"/>
      <c r="CB280" s="166"/>
      <c r="CC280" s="166"/>
      <c r="CD280" s="166"/>
      <c r="CE280" s="413">
        <v>12000000</v>
      </c>
      <c r="CF280" s="413"/>
      <c r="CG280" s="413"/>
      <c r="CH280" s="413"/>
      <c r="CI280" s="413">
        <v>2000000</v>
      </c>
      <c r="CJ280" s="369">
        <f>SUM(CF280:CI280)</f>
        <v>2000000</v>
      </c>
      <c r="CK280" s="369">
        <f>CE280+CJ280</f>
        <v>14000000</v>
      </c>
      <c r="CL280" s="414"/>
      <c r="CM280" s="413">
        <f t="shared" ref="CM280:CQ280" si="911">CE280</f>
        <v>12000000</v>
      </c>
      <c r="CN280" s="413">
        <f t="shared" si="911"/>
        <v>0</v>
      </c>
      <c r="CO280" s="369">
        <f t="shared" si="911"/>
        <v>0</v>
      </c>
      <c r="CP280" s="369">
        <f t="shared" si="911"/>
        <v>0</v>
      </c>
      <c r="CQ280" s="369">
        <f t="shared" si="911"/>
        <v>2000000</v>
      </c>
      <c r="CR280" s="369">
        <f t="shared" si="908"/>
        <v>2000000</v>
      </c>
      <c r="CS280" s="369">
        <f t="shared" si="909"/>
        <v>14000000</v>
      </c>
      <c r="CT280" s="173" t="s">
        <v>1095</v>
      </c>
      <c r="CU280" s="173" t="s">
        <v>1418</v>
      </c>
      <c r="CV280" s="450" t="s">
        <v>1115</v>
      </c>
      <c r="CW280" s="173" t="s">
        <v>2249</v>
      </c>
    </row>
    <row r="281" spans="1:101" ht="34.35" customHeight="1">
      <c r="A281" s="302" t="s">
        <v>1735</v>
      </c>
      <c r="B281" s="723" t="str">
        <f>"Phòng Quản lý Depot: " &amp;"["&amp;COUNT(A282:A286)&amp; "]"</f>
        <v>Phòng Quản lý Depot: [5]</v>
      </c>
      <c r="C281" s="724"/>
      <c r="D281" s="293"/>
      <c r="E281" s="293"/>
      <c r="F281" s="293"/>
      <c r="G281" s="301">
        <f>SUM(G282:G286)</f>
        <v>30640000</v>
      </c>
      <c r="H281" s="301">
        <f t="shared" ref="H281:BS281" si="912">SUM(H282:H286)</f>
        <v>0</v>
      </c>
      <c r="I281" s="301">
        <f t="shared" si="912"/>
        <v>32360000</v>
      </c>
      <c r="J281" s="301">
        <f t="shared" si="912"/>
        <v>1600000</v>
      </c>
      <c r="K281" s="301">
        <f t="shared" si="912"/>
        <v>33960000</v>
      </c>
      <c r="L281" s="301">
        <f t="shared" si="912"/>
        <v>64600000</v>
      </c>
      <c r="M281" s="301"/>
      <c r="N281" s="301">
        <f t="shared" si="912"/>
        <v>21763000</v>
      </c>
      <c r="O281" s="301">
        <f t="shared" si="912"/>
        <v>0</v>
      </c>
      <c r="P281" s="374">
        <f t="shared" si="912"/>
        <v>60</v>
      </c>
      <c r="Q281" s="374">
        <f t="shared" si="912"/>
        <v>0</v>
      </c>
      <c r="R281" s="374">
        <f t="shared" si="912"/>
        <v>0</v>
      </c>
      <c r="S281" s="374">
        <f t="shared" si="912"/>
        <v>8</v>
      </c>
      <c r="T281" s="374">
        <f t="shared" si="912"/>
        <v>0</v>
      </c>
      <c r="U281" s="374">
        <f t="shared" si="912"/>
        <v>0</v>
      </c>
      <c r="V281" s="374">
        <f t="shared" si="912"/>
        <v>0</v>
      </c>
      <c r="W281" s="374">
        <f t="shared" si="912"/>
        <v>0</v>
      </c>
      <c r="X281" s="374">
        <f t="shared" si="912"/>
        <v>0</v>
      </c>
      <c r="Y281" s="374">
        <f t="shared" si="912"/>
        <v>0</v>
      </c>
      <c r="Z281" s="374">
        <f t="shared" si="912"/>
        <v>0</v>
      </c>
      <c r="AA281" s="374">
        <f t="shared" si="912"/>
        <v>0</v>
      </c>
      <c r="AB281" s="374">
        <f t="shared" si="912"/>
        <v>0</v>
      </c>
      <c r="AC281" s="374">
        <f t="shared" si="912"/>
        <v>0</v>
      </c>
      <c r="AD281" s="374">
        <f t="shared" si="912"/>
        <v>0</v>
      </c>
      <c r="AE281" s="374">
        <f t="shared" si="912"/>
        <v>0</v>
      </c>
      <c r="AF281" s="301">
        <f t="shared" si="912"/>
        <v>24993846</v>
      </c>
      <c r="AG281" s="301">
        <f t="shared" si="912"/>
        <v>0</v>
      </c>
      <c r="AH281" s="301">
        <f t="shared" si="912"/>
        <v>3676924</v>
      </c>
      <c r="AI281" s="301">
        <f t="shared" si="912"/>
        <v>0</v>
      </c>
      <c r="AJ281" s="301">
        <f t="shared" si="912"/>
        <v>0</v>
      </c>
      <c r="AK281" s="301">
        <f t="shared" si="912"/>
        <v>0</v>
      </c>
      <c r="AL281" s="301">
        <f t="shared" si="912"/>
        <v>0</v>
      </c>
      <c r="AM281" s="301">
        <f t="shared" si="912"/>
        <v>0</v>
      </c>
      <c r="AN281" s="301">
        <f t="shared" si="912"/>
        <v>0</v>
      </c>
      <c r="AO281" s="301">
        <f t="shared" si="912"/>
        <v>0</v>
      </c>
      <c r="AP281" s="301">
        <f t="shared" si="912"/>
        <v>0</v>
      </c>
      <c r="AQ281" s="301">
        <f t="shared" si="912"/>
        <v>28670770</v>
      </c>
      <c r="AR281" s="301">
        <f t="shared" si="912"/>
        <v>0</v>
      </c>
      <c r="AS281" s="301">
        <f t="shared" si="912"/>
        <v>0</v>
      </c>
      <c r="AT281" s="301">
        <f t="shared" si="912"/>
        <v>0</v>
      </c>
      <c r="AU281" s="301">
        <f t="shared" si="912"/>
        <v>0</v>
      </c>
      <c r="AV281" s="301">
        <f t="shared" si="912"/>
        <v>28670770</v>
      </c>
      <c r="AW281" s="301">
        <f t="shared" si="912"/>
        <v>2451200</v>
      </c>
      <c r="AX281" s="301">
        <f t="shared" si="912"/>
        <v>459600</v>
      </c>
      <c r="AY281" s="301">
        <f t="shared" si="912"/>
        <v>306400</v>
      </c>
      <c r="AZ281" s="301">
        <f t="shared" si="912"/>
        <v>3217200</v>
      </c>
      <c r="BA281" s="301">
        <f t="shared" si="912"/>
        <v>121700</v>
      </c>
      <c r="BB281" s="301">
        <f t="shared" si="912"/>
        <v>990000</v>
      </c>
      <c r="BC281" s="301">
        <f t="shared" si="912"/>
        <v>0</v>
      </c>
      <c r="BD281" s="301">
        <f t="shared" si="912"/>
        <v>0</v>
      </c>
      <c r="BE281" s="301">
        <f t="shared" si="912"/>
        <v>4328900</v>
      </c>
      <c r="BF281" s="301">
        <f t="shared" si="912"/>
        <v>24341870</v>
      </c>
      <c r="BG281" s="301">
        <f t="shared" si="912"/>
        <v>0</v>
      </c>
      <c r="BH281" s="301"/>
      <c r="BI281" s="301">
        <f t="shared" si="912"/>
        <v>0</v>
      </c>
      <c r="BJ281" s="301">
        <f t="shared" si="912"/>
        <v>0</v>
      </c>
      <c r="BK281" s="301"/>
      <c r="BL281" s="301">
        <f t="shared" si="912"/>
        <v>0</v>
      </c>
      <c r="BM281" s="301">
        <f t="shared" si="912"/>
        <v>0</v>
      </c>
      <c r="BN281" s="301">
        <f t="shared" si="912"/>
        <v>0</v>
      </c>
      <c r="BO281" s="301">
        <f t="shared" si="912"/>
        <v>0</v>
      </c>
      <c r="BP281" s="301">
        <f t="shared" si="912"/>
        <v>0</v>
      </c>
      <c r="BQ281" s="301">
        <f t="shared" si="912"/>
        <v>0</v>
      </c>
      <c r="BR281" s="301">
        <f t="shared" si="912"/>
        <v>0</v>
      </c>
      <c r="BS281" s="301">
        <f t="shared" si="912"/>
        <v>28670770</v>
      </c>
      <c r="BT281" s="301">
        <f t="shared" ref="BT281:CV281" si="913">SUM(BT282:BT286)</f>
        <v>2</v>
      </c>
      <c r="BU281" s="301">
        <f t="shared" si="913"/>
        <v>8800000</v>
      </c>
      <c r="BV281" s="301">
        <f t="shared" si="913"/>
        <v>55000000</v>
      </c>
      <c r="BW281" s="301">
        <f t="shared" si="913"/>
        <v>63800000</v>
      </c>
      <c r="BX281" s="301">
        <f t="shared" si="913"/>
        <v>-38346430</v>
      </c>
      <c r="BY281" s="301">
        <f t="shared" si="913"/>
        <v>0</v>
      </c>
      <c r="BZ281" s="301">
        <f t="shared" si="913"/>
        <v>0</v>
      </c>
      <c r="CA281" s="301">
        <f t="shared" si="913"/>
        <v>0</v>
      </c>
      <c r="CB281" s="301">
        <f t="shared" si="913"/>
        <v>0</v>
      </c>
      <c r="CC281" s="301">
        <f t="shared" si="913"/>
        <v>0</v>
      </c>
      <c r="CD281" s="301">
        <f t="shared" si="913"/>
        <v>0</v>
      </c>
      <c r="CE281" s="301">
        <f t="shared" si="913"/>
        <v>63000000</v>
      </c>
      <c r="CF281" s="301">
        <f t="shared" si="913"/>
        <v>1600000</v>
      </c>
      <c r="CG281" s="301">
        <f t="shared" si="913"/>
        <v>0</v>
      </c>
      <c r="CH281" s="301">
        <f t="shared" si="913"/>
        <v>0</v>
      </c>
      <c r="CI281" s="301">
        <f t="shared" si="913"/>
        <v>0</v>
      </c>
      <c r="CJ281" s="301">
        <f t="shared" si="913"/>
        <v>1600000</v>
      </c>
      <c r="CK281" s="301">
        <f t="shared" si="913"/>
        <v>64600000</v>
      </c>
      <c r="CL281" s="301">
        <f t="shared" si="913"/>
        <v>0</v>
      </c>
      <c r="CM281" s="301">
        <f t="shared" si="913"/>
        <v>63000000</v>
      </c>
      <c r="CN281" s="301">
        <f t="shared" si="913"/>
        <v>1600000</v>
      </c>
      <c r="CO281" s="301">
        <f t="shared" si="913"/>
        <v>0</v>
      </c>
      <c r="CP281" s="301">
        <f t="shared" si="913"/>
        <v>0</v>
      </c>
      <c r="CQ281" s="301">
        <f t="shared" si="913"/>
        <v>0</v>
      </c>
      <c r="CR281" s="301">
        <f t="shared" si="913"/>
        <v>1600000</v>
      </c>
      <c r="CS281" s="301">
        <f t="shared" si="913"/>
        <v>64600000</v>
      </c>
      <c r="CT281" s="301">
        <f t="shared" si="913"/>
        <v>0</v>
      </c>
      <c r="CU281" s="301">
        <f t="shared" si="913"/>
        <v>0</v>
      </c>
      <c r="CV281" s="301">
        <f t="shared" si="913"/>
        <v>0</v>
      </c>
      <c r="CW281" s="301"/>
    </row>
    <row r="282" spans="1:101" ht="34.35" customHeight="1">
      <c r="A282" s="155">
        <f>SUBTOTAL(3,$C$11:C282)</f>
        <v>244</v>
      </c>
      <c r="B282" s="246" t="s">
        <v>332</v>
      </c>
      <c r="C282" s="247" t="s">
        <v>333</v>
      </c>
      <c r="D282" s="156" t="s">
        <v>101</v>
      </c>
      <c r="E282" s="157" t="str">
        <f>IF(CL282&gt;=400000000,"A1",IF(CL282&gt;=300000000,"A2",IF(CL282&gt;=240000000,"A3",IF(CL282&gt;=180000000,"A4",IF(CL282&gt;=120000000,"A5",IF(CL282&gt;=80000000,"A6",IF(CL282&gt;=40000000,"A7",IF(CL282&gt;=25000000,"B1",IF(CL282&gt;=12000000,"B2","B3")))))))))</f>
        <v>B3</v>
      </c>
      <c r="F282" s="158">
        <v>37770</v>
      </c>
      <c r="G282" s="159">
        <v>6990000</v>
      </c>
      <c r="H282" s="159"/>
      <c r="I282" s="160">
        <f t="shared" ref="I282:I286" si="914">IF(G282&gt;0,CM282-G282,CM282-H282)</f>
        <v>9010000</v>
      </c>
      <c r="J282" s="160">
        <f t="shared" ref="J282:J286" si="915">CR282</f>
        <v>1600000</v>
      </c>
      <c r="K282" s="161">
        <f t="shared" ref="K282:K286" si="916">SUM(I282:J282)</f>
        <v>10610000</v>
      </c>
      <c r="L282" s="161">
        <f t="shared" ref="L282:L286" si="917">IF(G282&gt;0,G282+K282,H282+K282)</f>
        <v>17600000</v>
      </c>
      <c r="M282" s="162">
        <f t="shared" ref="M282:M286" si="918">IF(CE282&gt;=11000000,80%,100%)</f>
        <v>0.8</v>
      </c>
      <c r="N282" s="163">
        <f t="shared" ref="N282:N286" si="919">ROUND(MAX(G282*70%,H282*70%,3640000),0)</f>
        <v>4893000</v>
      </c>
      <c r="O282" s="163">
        <v>0</v>
      </c>
      <c r="P282" s="406">
        <v>13</v>
      </c>
      <c r="Q282" s="406">
        <v>0</v>
      </c>
      <c r="R282" s="406">
        <v>0</v>
      </c>
      <c r="S282" s="406">
        <v>0</v>
      </c>
      <c r="T282" s="406"/>
      <c r="U282" s="406"/>
      <c r="V282" s="406"/>
      <c r="W282" s="406"/>
      <c r="X282" s="389"/>
      <c r="Y282" s="406"/>
      <c r="Z282" s="406"/>
      <c r="AA282" s="406"/>
      <c r="AB282" s="406"/>
      <c r="AC282" s="406"/>
      <c r="AD282" s="406">
        <v>0</v>
      </c>
      <c r="AE282" s="164">
        <f t="shared" ref="AE282:AE286" si="920">IF(OR(BL282="M1",BL282="M2",BL282="M3",BL282="M4"),P282+R282+S282+T282+U282,0)</f>
        <v>0</v>
      </c>
      <c r="AF282" s="166">
        <f t="shared" ref="AF282:AF286" si="921">ROUND(IF($P282=0,0,IF(OR($BJ282="lương tháng",$CE282&gt;=11000000),($L282/2-$L282/26*($CC$6-$P282))*$M282,$L282/26*$P282*$M282)),0)</f>
        <v>7040000</v>
      </c>
      <c r="AG282" s="166">
        <f t="shared" ref="AG282:AG286" si="922">ROUND(MAX((G282+I282)*M282/26*R282,(H282+I282)*M282/26*R282,G282/26*R282*150%,H282/26*R282*150%)*BK282,0)</f>
        <v>0</v>
      </c>
      <c r="AH282" s="166">
        <f t="shared" ref="AH282:AH286" si="923">ROUND(MAX((G282+I282)*M282/26*S282,(H282+I282)*M282/26*S282,G282/26*S282*200%,H282/26*S282*200%)*BK282,0)</f>
        <v>0</v>
      </c>
      <c r="AI282" s="166">
        <f t="shared" ref="AI282:AI286" si="924">ROUND(IF(BJ282="Lương tháng",L282/26*T282,MAX((G282+I282)/26*(T282+U282)*200%+G282/26*T282,(H282+I282)/26*(T282+U282)*200%+H282/26*T282,G282/26*(T282+U282)*300%+G282/26*T282,H282/26*(T282+U282)*300%+H282/26*T282)),0)</f>
        <v>0</v>
      </c>
      <c r="AJ282" s="166">
        <f t="shared" ref="AJ282:AJ286" si="925">ROUND(IF((P282+Q282)=0,0,IF(BJ282="Lương tháng",MAX((G282+I282)/26*V282,(H282+I282)/26*V282),MAX(G282/26*V282,H282/26*V282))),0)</f>
        <v>0</v>
      </c>
      <c r="AK282" s="166">
        <f t="shared" ref="AK282:AK286" si="926">ROUND(IF(G282&gt;0,G282/26*W282,H282/26*W282),0)</f>
        <v>0</v>
      </c>
      <c r="AL282" s="166">
        <f t="shared" ref="AL282:AL286" si="927">ROUND(N282/26*Y282+O282/26*Z282+MAX(G282/26*AA282,H282/26*AA282),0)</f>
        <v>0</v>
      </c>
      <c r="AM282" s="166">
        <f t="shared" ref="AM282:AM286" si="928">ROUND(IF(BJ282="Lương tháng",L282/26*AC282,L282/26*AC282+MAX((G282+I282)/26*AB282,(H282+I282)/26*AB282)),0)</f>
        <v>0</v>
      </c>
      <c r="AN282" s="166">
        <f t="shared" ref="AN282:AN286" si="929">ROUND(IF(BJ282="lương tháng",0,MAX((G282+I282)/26*AD282*30%,(H282+I282)/26*AD282*30%)*BK282),0)</f>
        <v>0</v>
      </c>
      <c r="AO282" s="167">
        <f t="shared" ref="AO282:AO286" si="930">ROUND(BM282*AE282,0)</f>
        <v>0</v>
      </c>
      <c r="AP282" s="166">
        <v>0</v>
      </c>
      <c r="AQ282" s="166">
        <f t="shared" ref="AQ282:AQ286" si="931">ROUND(SUM(AF282:AP282),0)</f>
        <v>7040000</v>
      </c>
      <c r="AR282" s="166"/>
      <c r="AS282" s="167"/>
      <c r="AT282" s="166"/>
      <c r="AU282" s="166"/>
      <c r="AV282" s="166">
        <f t="shared" ref="AV282:AV286" si="932">ROUND(SUM(AQ282:AT282)-AU282,0)</f>
        <v>7040000</v>
      </c>
      <c r="AW282" s="166">
        <f t="shared" ref="AW282:AW286" si="933">ROUND(IF($BH282=1,$G282*$AW$9,0),0)</f>
        <v>559200</v>
      </c>
      <c r="AX282" s="166">
        <f t="shared" ref="AX282:AX286" si="934">ROUND(IF($BH282=1,$G282*$AX$9,0),0)</f>
        <v>104850</v>
      </c>
      <c r="AY282" s="166">
        <f t="shared" ref="AY282:AY286" si="935">ROUND(IF($BH282=1,$G282*$AY$9,0),0)</f>
        <v>69900</v>
      </c>
      <c r="AZ282" s="166">
        <f t="shared" ref="AZ282:AZ286" si="936">SUM(AW282:AY282)</f>
        <v>733950</v>
      </c>
      <c r="BA282" s="166">
        <f t="shared" ref="BA282:BA286" si="937">ROUND(IF($BI282="1x",$G282*0.5%,0),0)</f>
        <v>34950</v>
      </c>
      <c r="BB282" s="166">
        <f t="shared" ref="BB282:BB286" si="938">IF(BN282="Xem lại",0,IF(CM282&lt;11000000,5000,IF(AND(CM282&gt;=11000000,CM282&lt;25000000),10000,IF(AND(CM282&gt;=25000000,CM282&lt;40000000),15000,IF(AND(CM282&gt;=40000000,CM282&lt;120000000),20000,IF(AND(CM282&gt;=120000000,CM282&lt;240000000),25000,30000)))))*$BB$9)</f>
        <v>220000</v>
      </c>
      <c r="BC282" s="166"/>
      <c r="BD282" s="166">
        <v>0</v>
      </c>
      <c r="BE282" s="166">
        <f t="shared" ref="BE282:BE286" si="939">ROUND(SUM(AZ282:BD282),0)</f>
        <v>988900</v>
      </c>
      <c r="BF282" s="166">
        <f t="shared" ref="BF282:BF286" si="940">ROUND(IF(AV282&gt;BE282,AV282-BE282,0),0)</f>
        <v>6051100</v>
      </c>
      <c r="BG282" s="166">
        <f t="shared" ref="BG282:BG286" si="941">ROUND(IF(BE282&gt;AV282,BE282-AV282,0),0)</f>
        <v>0</v>
      </c>
      <c r="BH282" s="166">
        <v>1</v>
      </c>
      <c r="BI282" s="369" t="s">
        <v>40</v>
      </c>
      <c r="BJ282" s="166">
        <f t="shared" ref="BJ282:BJ286" si="942">IF(AND(D282="QTNV CL",CM282&gt;=11000000),"Lương tháng",IF(CM282&gt;=18000000,"Lương tháng",0))</f>
        <v>0</v>
      </c>
      <c r="BK282" s="166">
        <f t="shared" ref="BK282:BK286" si="943">IF(BJ282="Lương tháng",0,1)</f>
        <v>1</v>
      </c>
      <c r="BL282" s="166">
        <v>0</v>
      </c>
      <c r="BM282" s="166">
        <f t="shared" ref="BM282:BM286" si="944">IF(BL282="M1",13000,IF(BL282="M2",20000,IF(BL282="M3",26000,IF(BL282="M4",32000,0))))</f>
        <v>0</v>
      </c>
      <c r="BN282" s="166" t="str">
        <f t="shared" ref="BN282:BN286" si="945">IF(AND(G282&gt;0,(P282+Q282)&gt;=5),"Trừ tiền","Xem lại")</f>
        <v>Trừ tiền</v>
      </c>
      <c r="BO282" s="410"/>
      <c r="BP282" s="166"/>
      <c r="BQ282" s="144"/>
      <c r="BR282" s="144"/>
      <c r="BS282" s="161">
        <f t="shared" ref="BS282:BS286" si="946">AQ282+SUM(BO282:BR282)-AN282-AO282-SUM(BY282:CA282)</f>
        <v>7040000</v>
      </c>
      <c r="BT282" s="159">
        <v>1</v>
      </c>
      <c r="BU282" s="166">
        <f t="shared" ref="BU282:BU286" si="947">BT282*4400000</f>
        <v>4400000</v>
      </c>
      <c r="BV282" s="166">
        <v>11000000</v>
      </c>
      <c r="BW282" s="166">
        <f t="shared" ref="BW282:BW286" si="948">BU282+BV282</f>
        <v>15400000</v>
      </c>
      <c r="BX282" s="166">
        <f t="shared" ref="BX282:BX286" si="949">BS282-SUM(CC282:CD282)-CB282-AZ282-BW282</f>
        <v>-9093950</v>
      </c>
      <c r="BY282" s="166"/>
      <c r="BZ282" s="166"/>
      <c r="CA282" s="171"/>
      <c r="CB282" s="166"/>
      <c r="CC282" s="166"/>
      <c r="CD282" s="166"/>
      <c r="CE282" s="413">
        <v>16000000</v>
      </c>
      <c r="CF282" s="413">
        <f>CE282*10%</f>
        <v>1600000</v>
      </c>
      <c r="CG282" s="413">
        <v>0</v>
      </c>
      <c r="CH282" s="369"/>
      <c r="CI282" s="369"/>
      <c r="CJ282" s="369">
        <f>SUM(CF282:CI282)</f>
        <v>1600000</v>
      </c>
      <c r="CK282" s="369">
        <f>CE282+CJ282</f>
        <v>17600000</v>
      </c>
      <c r="CL282" s="417"/>
      <c r="CM282" s="413">
        <f>CE282</f>
        <v>16000000</v>
      </c>
      <c r="CN282" s="413">
        <f>CF282</f>
        <v>1600000</v>
      </c>
      <c r="CO282" s="369">
        <f>CG282</f>
        <v>0</v>
      </c>
      <c r="CP282" s="369">
        <f>CH282</f>
        <v>0</v>
      </c>
      <c r="CQ282" s="369">
        <f>CI282</f>
        <v>0</v>
      </c>
      <c r="CR282" s="369">
        <f>SUM(CN282:CQ282)</f>
        <v>1600000</v>
      </c>
      <c r="CS282" s="369">
        <f>CM282+CR282</f>
        <v>17600000</v>
      </c>
      <c r="CT282" s="173" t="s">
        <v>1630</v>
      </c>
      <c r="CU282" s="173" t="s">
        <v>1418</v>
      </c>
      <c r="CV282" s="450" t="s">
        <v>1631</v>
      </c>
      <c r="CW282" s="173" t="s">
        <v>2249</v>
      </c>
    </row>
    <row r="283" spans="1:101" ht="34.35" customHeight="1">
      <c r="A283" s="155">
        <f>SUBTOTAL(3,$C$11:C283)</f>
        <v>245</v>
      </c>
      <c r="B283" s="143" t="s">
        <v>326</v>
      </c>
      <c r="C283" s="144" t="s">
        <v>327</v>
      </c>
      <c r="D283" s="156" t="s">
        <v>101</v>
      </c>
      <c r="E283" s="157" t="str">
        <f t="shared" ref="E283:E286" si="950">IF(CL283&gt;=400000000,"A1",IF(CL283&gt;=300000000,"A2",IF(CL283&gt;=240000000,"A3",IF(CL283&gt;=180000000,"A4",IF(CL283&gt;=120000000,"A5",IF(CL283&gt;=80000000,"A6",IF(CL283&gt;=40000000,"A7",IF(CL283&gt;=25000000,"B1",IF(CL283&gt;=12000000,"B2","B3")))))))))</f>
        <v>B3</v>
      </c>
      <c r="F283" s="158">
        <v>44552</v>
      </c>
      <c r="G283" s="159">
        <v>6300000</v>
      </c>
      <c r="H283" s="159"/>
      <c r="I283" s="160">
        <f t="shared" si="914"/>
        <v>6700000</v>
      </c>
      <c r="J283" s="160">
        <f t="shared" si="915"/>
        <v>0</v>
      </c>
      <c r="K283" s="161">
        <f t="shared" si="916"/>
        <v>6700000</v>
      </c>
      <c r="L283" s="161">
        <f t="shared" si="917"/>
        <v>13000000</v>
      </c>
      <c r="M283" s="162">
        <f t="shared" si="918"/>
        <v>0.8</v>
      </c>
      <c r="N283" s="163">
        <f t="shared" si="919"/>
        <v>4410000</v>
      </c>
      <c r="O283" s="163">
        <v>0</v>
      </c>
      <c r="P283" s="406">
        <v>13</v>
      </c>
      <c r="Q283" s="406">
        <v>0</v>
      </c>
      <c r="R283" s="406">
        <v>0</v>
      </c>
      <c r="S283" s="406">
        <v>2</v>
      </c>
      <c r="T283" s="406"/>
      <c r="U283" s="406"/>
      <c r="V283" s="406"/>
      <c r="W283" s="406"/>
      <c r="X283" s="389"/>
      <c r="Y283" s="406"/>
      <c r="Z283" s="406"/>
      <c r="AA283" s="406"/>
      <c r="AB283" s="406"/>
      <c r="AC283" s="406"/>
      <c r="AD283" s="406">
        <v>0</v>
      </c>
      <c r="AE283" s="164">
        <f t="shared" si="920"/>
        <v>0</v>
      </c>
      <c r="AF283" s="166">
        <f t="shared" si="921"/>
        <v>5200000</v>
      </c>
      <c r="AG283" s="166">
        <f t="shared" si="922"/>
        <v>0</v>
      </c>
      <c r="AH283" s="166">
        <f t="shared" si="923"/>
        <v>969231</v>
      </c>
      <c r="AI283" s="166">
        <f t="shared" si="924"/>
        <v>0</v>
      </c>
      <c r="AJ283" s="166">
        <f t="shared" si="925"/>
        <v>0</v>
      </c>
      <c r="AK283" s="166">
        <f t="shared" si="926"/>
        <v>0</v>
      </c>
      <c r="AL283" s="166">
        <f t="shared" si="927"/>
        <v>0</v>
      </c>
      <c r="AM283" s="166">
        <f t="shared" si="928"/>
        <v>0</v>
      </c>
      <c r="AN283" s="166">
        <f t="shared" si="929"/>
        <v>0</v>
      </c>
      <c r="AO283" s="167">
        <f t="shared" si="930"/>
        <v>0</v>
      </c>
      <c r="AP283" s="166">
        <v>0</v>
      </c>
      <c r="AQ283" s="166">
        <f t="shared" si="931"/>
        <v>6169231</v>
      </c>
      <c r="AR283" s="166"/>
      <c r="AS283" s="167"/>
      <c r="AT283" s="166"/>
      <c r="AU283" s="166"/>
      <c r="AV283" s="166">
        <f t="shared" si="932"/>
        <v>6169231</v>
      </c>
      <c r="AW283" s="166">
        <f t="shared" si="933"/>
        <v>504000</v>
      </c>
      <c r="AX283" s="166">
        <f t="shared" si="934"/>
        <v>94500</v>
      </c>
      <c r="AY283" s="166">
        <f t="shared" si="935"/>
        <v>63000</v>
      </c>
      <c r="AZ283" s="166">
        <f t="shared" si="936"/>
        <v>661500</v>
      </c>
      <c r="BA283" s="166">
        <f t="shared" si="937"/>
        <v>31500</v>
      </c>
      <c r="BB283" s="166">
        <f t="shared" si="938"/>
        <v>220000</v>
      </c>
      <c r="BC283" s="166"/>
      <c r="BD283" s="166">
        <v>0</v>
      </c>
      <c r="BE283" s="166">
        <f t="shared" si="939"/>
        <v>913000</v>
      </c>
      <c r="BF283" s="166">
        <f t="shared" si="940"/>
        <v>5256231</v>
      </c>
      <c r="BG283" s="166">
        <f t="shared" si="941"/>
        <v>0</v>
      </c>
      <c r="BH283" s="166">
        <v>1</v>
      </c>
      <c r="BI283" s="369" t="s">
        <v>40</v>
      </c>
      <c r="BJ283" s="166">
        <f t="shared" si="942"/>
        <v>0</v>
      </c>
      <c r="BK283" s="166">
        <f t="shared" si="943"/>
        <v>1</v>
      </c>
      <c r="BL283" s="166">
        <v>0</v>
      </c>
      <c r="BM283" s="166">
        <f t="shared" si="944"/>
        <v>0</v>
      </c>
      <c r="BN283" s="166" t="str">
        <f t="shared" si="945"/>
        <v>Trừ tiền</v>
      </c>
      <c r="BO283" s="410"/>
      <c r="BP283" s="166"/>
      <c r="BQ283" s="144"/>
      <c r="BR283" s="144"/>
      <c r="BS283" s="161">
        <f t="shared" si="946"/>
        <v>6169231</v>
      </c>
      <c r="BT283" s="159">
        <v>1</v>
      </c>
      <c r="BU283" s="166">
        <f t="shared" si="947"/>
        <v>4400000</v>
      </c>
      <c r="BV283" s="166">
        <v>11000000</v>
      </c>
      <c r="BW283" s="166">
        <f t="shared" si="948"/>
        <v>15400000</v>
      </c>
      <c r="BX283" s="166">
        <f t="shared" si="949"/>
        <v>-9892269</v>
      </c>
      <c r="BY283" s="166"/>
      <c r="BZ283" s="166"/>
      <c r="CA283" s="171"/>
      <c r="CB283" s="166"/>
      <c r="CC283" s="166"/>
      <c r="CD283" s="166"/>
      <c r="CE283" s="413">
        <v>13000000</v>
      </c>
      <c r="CF283" s="413">
        <v>0</v>
      </c>
      <c r="CG283" s="413">
        <v>0</v>
      </c>
      <c r="CH283" s="413">
        <v>0</v>
      </c>
      <c r="CI283" s="413"/>
      <c r="CJ283" s="369">
        <f t="shared" ref="CJ283:CJ286" si="951">SUM(CF283:CI283)</f>
        <v>0</v>
      </c>
      <c r="CK283" s="369">
        <f t="shared" ref="CK283:CK286" si="952">CE283+CJ283</f>
        <v>13000000</v>
      </c>
      <c r="CL283" s="417"/>
      <c r="CM283" s="413">
        <f t="shared" ref="CM283:CM286" si="953">CE283</f>
        <v>13000000</v>
      </c>
      <c r="CN283" s="413">
        <f>CF283</f>
        <v>0</v>
      </c>
      <c r="CO283" s="369">
        <f t="shared" ref="CO283:CQ283" si="954">CG283</f>
        <v>0</v>
      </c>
      <c r="CP283" s="369">
        <f t="shared" si="954"/>
        <v>0</v>
      </c>
      <c r="CQ283" s="369">
        <f t="shared" si="954"/>
        <v>0</v>
      </c>
      <c r="CR283" s="369">
        <f t="shared" si="908"/>
        <v>0</v>
      </c>
      <c r="CS283" s="369">
        <f t="shared" si="909"/>
        <v>13000000</v>
      </c>
      <c r="CT283" s="173" t="s">
        <v>1095</v>
      </c>
      <c r="CU283" s="173" t="s">
        <v>1418</v>
      </c>
      <c r="CV283" s="450" t="s">
        <v>1628</v>
      </c>
      <c r="CW283" s="173" t="s">
        <v>2249</v>
      </c>
    </row>
    <row r="284" spans="1:101" ht="34.35" customHeight="1">
      <c r="A284" s="155">
        <f>SUBTOTAL(3,$C$11:C284)</f>
        <v>246</v>
      </c>
      <c r="B284" s="246" t="s">
        <v>1469</v>
      </c>
      <c r="C284" s="247" t="s">
        <v>1470</v>
      </c>
      <c r="D284" s="156" t="s">
        <v>101</v>
      </c>
      <c r="E284" s="157" t="str">
        <f t="shared" si="950"/>
        <v>B3</v>
      </c>
      <c r="F284" s="158">
        <v>45174</v>
      </c>
      <c r="G284" s="159">
        <v>4750000</v>
      </c>
      <c r="H284" s="159"/>
      <c r="I284" s="160">
        <f t="shared" si="914"/>
        <v>5250000</v>
      </c>
      <c r="J284" s="160">
        <f t="shared" si="915"/>
        <v>0</v>
      </c>
      <c r="K284" s="161">
        <f t="shared" si="916"/>
        <v>5250000</v>
      </c>
      <c r="L284" s="161">
        <f t="shared" si="917"/>
        <v>10000000</v>
      </c>
      <c r="M284" s="162">
        <f t="shared" si="918"/>
        <v>1</v>
      </c>
      <c r="N284" s="163">
        <f t="shared" si="919"/>
        <v>3640000</v>
      </c>
      <c r="O284" s="163">
        <v>0</v>
      </c>
      <c r="P284" s="406">
        <v>13</v>
      </c>
      <c r="Q284" s="406">
        <v>0</v>
      </c>
      <c r="R284" s="406">
        <v>0</v>
      </c>
      <c r="S284" s="406">
        <v>2</v>
      </c>
      <c r="T284" s="406"/>
      <c r="U284" s="406"/>
      <c r="V284" s="406"/>
      <c r="W284" s="406"/>
      <c r="X284" s="389"/>
      <c r="Y284" s="406"/>
      <c r="Z284" s="406"/>
      <c r="AA284" s="406"/>
      <c r="AB284" s="406"/>
      <c r="AC284" s="406"/>
      <c r="AD284" s="406">
        <v>0</v>
      </c>
      <c r="AE284" s="164">
        <f t="shared" si="920"/>
        <v>0</v>
      </c>
      <c r="AF284" s="166">
        <f t="shared" si="921"/>
        <v>5000000</v>
      </c>
      <c r="AG284" s="166">
        <f t="shared" si="922"/>
        <v>0</v>
      </c>
      <c r="AH284" s="166">
        <f t="shared" si="923"/>
        <v>769231</v>
      </c>
      <c r="AI284" s="166">
        <f t="shared" si="924"/>
        <v>0</v>
      </c>
      <c r="AJ284" s="166">
        <f t="shared" si="925"/>
        <v>0</v>
      </c>
      <c r="AK284" s="166">
        <f t="shared" si="926"/>
        <v>0</v>
      </c>
      <c r="AL284" s="166">
        <f t="shared" si="927"/>
        <v>0</v>
      </c>
      <c r="AM284" s="166">
        <f t="shared" si="928"/>
        <v>0</v>
      </c>
      <c r="AN284" s="166">
        <f t="shared" si="929"/>
        <v>0</v>
      </c>
      <c r="AO284" s="167">
        <f t="shared" si="930"/>
        <v>0</v>
      </c>
      <c r="AP284" s="166">
        <v>0</v>
      </c>
      <c r="AQ284" s="166">
        <f t="shared" si="931"/>
        <v>5769231</v>
      </c>
      <c r="AR284" s="166"/>
      <c r="AS284" s="167"/>
      <c r="AT284" s="166"/>
      <c r="AU284" s="166"/>
      <c r="AV284" s="166">
        <f t="shared" si="932"/>
        <v>5769231</v>
      </c>
      <c r="AW284" s="166">
        <f t="shared" si="933"/>
        <v>380000</v>
      </c>
      <c r="AX284" s="166">
        <f t="shared" si="934"/>
        <v>71250</v>
      </c>
      <c r="AY284" s="166">
        <f t="shared" si="935"/>
        <v>47500</v>
      </c>
      <c r="AZ284" s="166">
        <f t="shared" si="936"/>
        <v>498750</v>
      </c>
      <c r="BA284" s="166">
        <f t="shared" si="937"/>
        <v>23750</v>
      </c>
      <c r="BB284" s="166">
        <f t="shared" si="938"/>
        <v>110000</v>
      </c>
      <c r="BC284" s="166"/>
      <c r="BD284" s="166">
        <v>0</v>
      </c>
      <c r="BE284" s="166">
        <f t="shared" si="939"/>
        <v>632500</v>
      </c>
      <c r="BF284" s="166">
        <f t="shared" si="940"/>
        <v>5136731</v>
      </c>
      <c r="BG284" s="166">
        <f t="shared" si="941"/>
        <v>0</v>
      </c>
      <c r="BH284" s="166">
        <v>1</v>
      </c>
      <c r="BI284" s="369" t="s">
        <v>40</v>
      </c>
      <c r="BJ284" s="166">
        <f t="shared" si="942"/>
        <v>0</v>
      </c>
      <c r="BK284" s="166">
        <f t="shared" si="943"/>
        <v>1</v>
      </c>
      <c r="BL284" s="166">
        <v>0</v>
      </c>
      <c r="BM284" s="166">
        <f t="shared" si="944"/>
        <v>0</v>
      </c>
      <c r="BN284" s="166" t="str">
        <f t="shared" si="945"/>
        <v>Trừ tiền</v>
      </c>
      <c r="BO284" s="410"/>
      <c r="BP284" s="166"/>
      <c r="BQ284" s="144"/>
      <c r="BR284" s="144"/>
      <c r="BS284" s="161">
        <f t="shared" si="946"/>
        <v>5769231</v>
      </c>
      <c r="BT284" s="159">
        <v>0</v>
      </c>
      <c r="BU284" s="166">
        <f t="shared" si="947"/>
        <v>0</v>
      </c>
      <c r="BV284" s="166">
        <v>11000000</v>
      </c>
      <c r="BW284" s="166">
        <f t="shared" si="948"/>
        <v>11000000</v>
      </c>
      <c r="BX284" s="166">
        <f t="shared" si="949"/>
        <v>-5729519</v>
      </c>
      <c r="BY284" s="166"/>
      <c r="BZ284" s="166"/>
      <c r="CA284" s="171"/>
      <c r="CB284" s="166"/>
      <c r="CC284" s="166"/>
      <c r="CD284" s="166"/>
      <c r="CE284" s="413">
        <v>10000000</v>
      </c>
      <c r="CF284" s="413"/>
      <c r="CG284" s="413"/>
      <c r="CH284" s="413"/>
      <c r="CI284" s="413"/>
      <c r="CJ284" s="369">
        <f t="shared" si="951"/>
        <v>0</v>
      </c>
      <c r="CK284" s="369">
        <f t="shared" si="952"/>
        <v>10000000</v>
      </c>
      <c r="CL284" s="417"/>
      <c r="CM284" s="413">
        <f t="shared" si="953"/>
        <v>10000000</v>
      </c>
      <c r="CN284" s="413"/>
      <c r="CO284" s="369"/>
      <c r="CP284" s="369"/>
      <c r="CQ284" s="369">
        <f>CI284</f>
        <v>0</v>
      </c>
      <c r="CR284" s="369">
        <f t="shared" si="908"/>
        <v>0</v>
      </c>
      <c r="CS284" s="369">
        <f t="shared" si="909"/>
        <v>10000000</v>
      </c>
      <c r="CT284" s="173" t="s">
        <v>1095</v>
      </c>
      <c r="CU284" s="173" t="s">
        <v>1418</v>
      </c>
      <c r="CV284" s="450" t="s">
        <v>1629</v>
      </c>
      <c r="CW284" s="173" t="s">
        <v>2249</v>
      </c>
    </row>
    <row r="285" spans="1:101" ht="34.35" customHeight="1">
      <c r="A285" s="155">
        <f>SUBTOTAL(3,$C$11:C285)</f>
        <v>247</v>
      </c>
      <c r="B285" s="143" t="s">
        <v>1098</v>
      </c>
      <c r="C285" s="144" t="s">
        <v>1099</v>
      </c>
      <c r="D285" s="156" t="s">
        <v>101</v>
      </c>
      <c r="E285" s="157" t="str">
        <f>IF(CL285&gt;=400000000,"A1",IF(CL285&gt;=300000000,"A2",IF(CL285&gt;=240000000,"A3",IF(CL285&gt;=180000000,"A4",IF(CL285&gt;=120000000,"A5",IF(CL285&gt;=80000000,"A6",IF(CL285&gt;=40000000,"A7",IF(CL285&gt;=25000000,"B1",IF(CL285&gt;=12000000,"B2","B3")))))))))</f>
        <v>B3</v>
      </c>
      <c r="F285" s="158">
        <v>45392</v>
      </c>
      <c r="G285" s="159">
        <v>6300000</v>
      </c>
      <c r="H285" s="159"/>
      <c r="I285" s="160">
        <f t="shared" si="914"/>
        <v>5700000</v>
      </c>
      <c r="J285" s="160">
        <f t="shared" si="915"/>
        <v>0</v>
      </c>
      <c r="K285" s="161">
        <f t="shared" si="916"/>
        <v>5700000</v>
      </c>
      <c r="L285" s="161">
        <f t="shared" si="917"/>
        <v>12000000</v>
      </c>
      <c r="M285" s="162">
        <f t="shared" si="918"/>
        <v>0.8</v>
      </c>
      <c r="N285" s="163">
        <f t="shared" si="919"/>
        <v>4410000</v>
      </c>
      <c r="O285" s="163">
        <v>0</v>
      </c>
      <c r="P285" s="406">
        <v>10</v>
      </c>
      <c r="Q285" s="406">
        <v>0</v>
      </c>
      <c r="R285" s="406">
        <v>0</v>
      </c>
      <c r="S285" s="406">
        <v>2</v>
      </c>
      <c r="T285" s="406"/>
      <c r="U285" s="406"/>
      <c r="V285" s="406"/>
      <c r="W285" s="406"/>
      <c r="X285" s="389"/>
      <c r="Y285" s="406"/>
      <c r="Z285" s="406"/>
      <c r="AA285" s="406"/>
      <c r="AB285" s="406"/>
      <c r="AC285" s="406"/>
      <c r="AD285" s="406">
        <v>0</v>
      </c>
      <c r="AE285" s="164">
        <f t="shared" si="920"/>
        <v>0</v>
      </c>
      <c r="AF285" s="166">
        <f t="shared" si="921"/>
        <v>3692308</v>
      </c>
      <c r="AG285" s="166">
        <f t="shared" si="922"/>
        <v>0</v>
      </c>
      <c r="AH285" s="166">
        <f t="shared" si="923"/>
        <v>969231</v>
      </c>
      <c r="AI285" s="166">
        <f t="shared" si="924"/>
        <v>0</v>
      </c>
      <c r="AJ285" s="166">
        <f t="shared" si="925"/>
        <v>0</v>
      </c>
      <c r="AK285" s="166">
        <f t="shared" si="926"/>
        <v>0</v>
      </c>
      <c r="AL285" s="166">
        <f t="shared" si="927"/>
        <v>0</v>
      </c>
      <c r="AM285" s="166">
        <f t="shared" si="928"/>
        <v>0</v>
      </c>
      <c r="AN285" s="166">
        <f t="shared" si="929"/>
        <v>0</v>
      </c>
      <c r="AO285" s="167">
        <f t="shared" si="930"/>
        <v>0</v>
      </c>
      <c r="AP285" s="166">
        <v>0</v>
      </c>
      <c r="AQ285" s="166">
        <f t="shared" si="931"/>
        <v>4661539</v>
      </c>
      <c r="AR285" s="166"/>
      <c r="AS285" s="167"/>
      <c r="AT285" s="166"/>
      <c r="AU285" s="166"/>
      <c r="AV285" s="166">
        <f t="shared" si="932"/>
        <v>4661539</v>
      </c>
      <c r="AW285" s="166">
        <f t="shared" si="933"/>
        <v>504000</v>
      </c>
      <c r="AX285" s="166">
        <f t="shared" si="934"/>
        <v>94500</v>
      </c>
      <c r="AY285" s="166">
        <f t="shared" si="935"/>
        <v>63000</v>
      </c>
      <c r="AZ285" s="166">
        <f t="shared" si="936"/>
        <v>661500</v>
      </c>
      <c r="BA285" s="166">
        <f t="shared" si="937"/>
        <v>0</v>
      </c>
      <c r="BB285" s="166">
        <f t="shared" si="938"/>
        <v>220000</v>
      </c>
      <c r="BC285" s="166"/>
      <c r="BD285" s="166">
        <v>0</v>
      </c>
      <c r="BE285" s="166">
        <f t="shared" si="939"/>
        <v>881500</v>
      </c>
      <c r="BF285" s="166">
        <f t="shared" si="940"/>
        <v>3780039</v>
      </c>
      <c r="BG285" s="166">
        <f t="shared" si="941"/>
        <v>0</v>
      </c>
      <c r="BH285" s="166">
        <v>1</v>
      </c>
      <c r="BI285" s="159">
        <v>0</v>
      </c>
      <c r="BJ285" s="166">
        <f t="shared" si="942"/>
        <v>0</v>
      </c>
      <c r="BK285" s="166">
        <f t="shared" si="943"/>
        <v>1</v>
      </c>
      <c r="BL285" s="166">
        <v>0</v>
      </c>
      <c r="BM285" s="166">
        <f t="shared" si="944"/>
        <v>0</v>
      </c>
      <c r="BN285" s="166" t="str">
        <f t="shared" si="945"/>
        <v>Trừ tiền</v>
      </c>
      <c r="BO285" s="410"/>
      <c r="BP285" s="166"/>
      <c r="BQ285" s="144"/>
      <c r="BR285" s="144"/>
      <c r="BS285" s="161">
        <f t="shared" si="946"/>
        <v>4661539</v>
      </c>
      <c r="BT285" s="159">
        <v>0</v>
      </c>
      <c r="BU285" s="166">
        <f t="shared" si="947"/>
        <v>0</v>
      </c>
      <c r="BV285" s="166">
        <v>11000000</v>
      </c>
      <c r="BW285" s="166">
        <f t="shared" si="948"/>
        <v>11000000</v>
      </c>
      <c r="BX285" s="166">
        <f t="shared" si="949"/>
        <v>-6999961</v>
      </c>
      <c r="BY285" s="166"/>
      <c r="BZ285" s="166"/>
      <c r="CA285" s="171"/>
      <c r="CB285" s="166"/>
      <c r="CC285" s="166"/>
      <c r="CD285" s="166"/>
      <c r="CE285" s="413">
        <v>12000000</v>
      </c>
      <c r="CF285" s="413"/>
      <c r="CG285" s="413"/>
      <c r="CH285" s="413"/>
      <c r="CI285" s="413"/>
      <c r="CJ285" s="369">
        <f t="shared" si="951"/>
        <v>0</v>
      </c>
      <c r="CK285" s="369">
        <f t="shared" si="952"/>
        <v>12000000</v>
      </c>
      <c r="CL285" s="414"/>
      <c r="CM285" s="413">
        <f>CE285</f>
        <v>12000000</v>
      </c>
      <c r="CN285" s="413"/>
      <c r="CO285" s="369"/>
      <c r="CP285" s="369"/>
      <c r="CQ285" s="369"/>
      <c r="CR285" s="369">
        <f>SUM(CN285:CQ285)</f>
        <v>0</v>
      </c>
      <c r="CS285" s="369">
        <f>CM285+CR285</f>
        <v>12000000</v>
      </c>
      <c r="CT285" s="173" t="s">
        <v>1419</v>
      </c>
      <c r="CU285" s="173" t="s">
        <v>1418</v>
      </c>
      <c r="CV285" s="450" t="s">
        <v>1100</v>
      </c>
      <c r="CW285" s="173" t="s">
        <v>2249</v>
      </c>
    </row>
    <row r="286" spans="1:101" ht="34.35" customHeight="1">
      <c r="A286" s="155">
        <f>SUBTOTAL(3,$C$11:C286)</f>
        <v>248</v>
      </c>
      <c r="B286" s="394" t="s">
        <v>320</v>
      </c>
      <c r="C286" s="395" t="s">
        <v>321</v>
      </c>
      <c r="D286" s="396" t="s">
        <v>101</v>
      </c>
      <c r="E286" s="397" t="str">
        <f t="shared" si="950"/>
        <v>B3</v>
      </c>
      <c r="F286" s="398">
        <v>44693</v>
      </c>
      <c r="G286" s="329">
        <v>6300000</v>
      </c>
      <c r="H286" s="329"/>
      <c r="I286" s="160">
        <f t="shared" si="914"/>
        <v>5700000</v>
      </c>
      <c r="J286" s="160">
        <f t="shared" si="915"/>
        <v>0</v>
      </c>
      <c r="K286" s="161">
        <f t="shared" si="916"/>
        <v>5700000</v>
      </c>
      <c r="L286" s="161">
        <f t="shared" si="917"/>
        <v>12000000</v>
      </c>
      <c r="M286" s="162">
        <f t="shared" si="918"/>
        <v>0.8</v>
      </c>
      <c r="N286" s="163">
        <f t="shared" si="919"/>
        <v>4410000</v>
      </c>
      <c r="O286" s="163">
        <v>0</v>
      </c>
      <c r="P286" s="406">
        <v>11</v>
      </c>
      <c r="Q286" s="406">
        <v>0</v>
      </c>
      <c r="R286" s="406">
        <v>0</v>
      </c>
      <c r="S286" s="406">
        <v>2</v>
      </c>
      <c r="T286" s="406"/>
      <c r="U286" s="406"/>
      <c r="V286" s="406"/>
      <c r="W286" s="406"/>
      <c r="X286" s="389"/>
      <c r="Y286" s="406"/>
      <c r="Z286" s="406"/>
      <c r="AA286" s="406"/>
      <c r="AB286" s="406"/>
      <c r="AC286" s="406"/>
      <c r="AD286" s="406">
        <v>0</v>
      </c>
      <c r="AE286" s="164">
        <f t="shared" si="920"/>
        <v>0</v>
      </c>
      <c r="AF286" s="166">
        <f t="shared" si="921"/>
        <v>4061538</v>
      </c>
      <c r="AG286" s="166">
        <f t="shared" si="922"/>
        <v>0</v>
      </c>
      <c r="AH286" s="166">
        <f t="shared" si="923"/>
        <v>969231</v>
      </c>
      <c r="AI286" s="166">
        <f t="shared" si="924"/>
        <v>0</v>
      </c>
      <c r="AJ286" s="166">
        <f t="shared" si="925"/>
        <v>0</v>
      </c>
      <c r="AK286" s="166">
        <f t="shared" si="926"/>
        <v>0</v>
      </c>
      <c r="AL286" s="166">
        <f t="shared" si="927"/>
        <v>0</v>
      </c>
      <c r="AM286" s="166">
        <f t="shared" si="928"/>
        <v>0</v>
      </c>
      <c r="AN286" s="166">
        <f t="shared" si="929"/>
        <v>0</v>
      </c>
      <c r="AO286" s="167">
        <f t="shared" si="930"/>
        <v>0</v>
      </c>
      <c r="AP286" s="166">
        <v>0</v>
      </c>
      <c r="AQ286" s="166">
        <f t="shared" si="931"/>
        <v>5030769</v>
      </c>
      <c r="AR286" s="166"/>
      <c r="AS286" s="167"/>
      <c r="AT286" s="166"/>
      <c r="AU286" s="166"/>
      <c r="AV286" s="166">
        <f t="shared" si="932"/>
        <v>5030769</v>
      </c>
      <c r="AW286" s="166">
        <f t="shared" si="933"/>
        <v>504000</v>
      </c>
      <c r="AX286" s="166">
        <f t="shared" si="934"/>
        <v>94500</v>
      </c>
      <c r="AY286" s="166">
        <f t="shared" si="935"/>
        <v>63000</v>
      </c>
      <c r="AZ286" s="166">
        <f t="shared" si="936"/>
        <v>661500</v>
      </c>
      <c r="BA286" s="166">
        <f t="shared" si="937"/>
        <v>31500</v>
      </c>
      <c r="BB286" s="166">
        <f t="shared" si="938"/>
        <v>220000</v>
      </c>
      <c r="BC286" s="166"/>
      <c r="BD286" s="166">
        <v>0</v>
      </c>
      <c r="BE286" s="166">
        <f t="shared" si="939"/>
        <v>913000</v>
      </c>
      <c r="BF286" s="166">
        <f t="shared" si="940"/>
        <v>4117769</v>
      </c>
      <c r="BG286" s="166">
        <f t="shared" si="941"/>
        <v>0</v>
      </c>
      <c r="BH286" s="166">
        <v>1</v>
      </c>
      <c r="BI286" s="369" t="s">
        <v>40</v>
      </c>
      <c r="BJ286" s="166">
        <f t="shared" si="942"/>
        <v>0</v>
      </c>
      <c r="BK286" s="166">
        <f t="shared" si="943"/>
        <v>1</v>
      </c>
      <c r="BL286" s="166">
        <v>0</v>
      </c>
      <c r="BM286" s="166">
        <f t="shared" si="944"/>
        <v>0</v>
      </c>
      <c r="BN286" s="166" t="str">
        <f t="shared" si="945"/>
        <v>Trừ tiền</v>
      </c>
      <c r="BO286" s="410"/>
      <c r="BP286" s="166"/>
      <c r="BQ286" s="144"/>
      <c r="BR286" s="144"/>
      <c r="BS286" s="161">
        <f t="shared" si="946"/>
        <v>5030769</v>
      </c>
      <c r="BT286" s="159">
        <v>0</v>
      </c>
      <c r="BU286" s="166">
        <f t="shared" si="947"/>
        <v>0</v>
      </c>
      <c r="BV286" s="166">
        <v>11000000</v>
      </c>
      <c r="BW286" s="166">
        <f t="shared" si="948"/>
        <v>11000000</v>
      </c>
      <c r="BX286" s="166">
        <f t="shared" si="949"/>
        <v>-6630731</v>
      </c>
      <c r="BY286" s="166"/>
      <c r="BZ286" s="166"/>
      <c r="CA286" s="171"/>
      <c r="CB286" s="166"/>
      <c r="CC286" s="166"/>
      <c r="CD286" s="166"/>
      <c r="CE286" s="418">
        <v>12000000</v>
      </c>
      <c r="CF286" s="418">
        <v>0</v>
      </c>
      <c r="CG286" s="418">
        <v>0</v>
      </c>
      <c r="CH286" s="418">
        <v>0</v>
      </c>
      <c r="CI286" s="418"/>
      <c r="CJ286" s="419">
        <f t="shared" si="951"/>
        <v>0</v>
      </c>
      <c r="CK286" s="419">
        <f t="shared" si="952"/>
        <v>12000000</v>
      </c>
      <c r="CL286" s="420"/>
      <c r="CM286" s="418">
        <f t="shared" si="953"/>
        <v>12000000</v>
      </c>
      <c r="CN286" s="418">
        <f>CF286</f>
        <v>0</v>
      </c>
      <c r="CO286" s="419">
        <f t="shared" ref="CO286:CQ286" si="955">CG286</f>
        <v>0</v>
      </c>
      <c r="CP286" s="419">
        <f t="shared" si="955"/>
        <v>0</v>
      </c>
      <c r="CQ286" s="419">
        <f t="shared" si="955"/>
        <v>0</v>
      </c>
      <c r="CR286" s="419">
        <f t="shared" si="908"/>
        <v>0</v>
      </c>
      <c r="CS286" s="419">
        <f t="shared" si="909"/>
        <v>12000000</v>
      </c>
      <c r="CT286" s="173" t="s">
        <v>1419</v>
      </c>
      <c r="CU286" s="173" t="s">
        <v>2232</v>
      </c>
      <c r="CV286" s="450" t="s">
        <v>1661</v>
      </c>
      <c r="CW286" s="173" t="s">
        <v>2249</v>
      </c>
    </row>
    <row r="287" spans="1:101" ht="34.35" customHeight="1">
      <c r="A287" s="367" t="s">
        <v>2202</v>
      </c>
      <c r="B287" s="298" t="str">
        <f>"Phòng Quản lý đội xe: " &amp;"["&amp;COUNT(A288:A397)&amp; "]"</f>
        <v>Phòng Quản lý đội xe: [108]</v>
      </c>
      <c r="C287" s="284"/>
      <c r="D287" s="293"/>
      <c r="E287" s="293"/>
      <c r="F287" s="293"/>
      <c r="G287" s="293">
        <f>G288+G293</f>
        <v>466300000</v>
      </c>
      <c r="H287" s="293">
        <f t="shared" ref="H287:BS287" si="956">H288+H293</f>
        <v>38000000</v>
      </c>
      <c r="I287" s="293">
        <f t="shared" si="956"/>
        <v>559700000</v>
      </c>
      <c r="J287" s="293">
        <f t="shared" si="956"/>
        <v>32000000</v>
      </c>
      <c r="K287" s="293">
        <f t="shared" si="956"/>
        <v>591700000</v>
      </c>
      <c r="L287" s="293">
        <f t="shared" si="956"/>
        <v>1096000000</v>
      </c>
      <c r="M287" s="293"/>
      <c r="N287" s="293">
        <f t="shared" si="956"/>
        <v>395682000</v>
      </c>
      <c r="O287" s="293">
        <f t="shared" si="956"/>
        <v>0</v>
      </c>
      <c r="P287" s="294">
        <f t="shared" si="956"/>
        <v>1338</v>
      </c>
      <c r="Q287" s="294">
        <f t="shared" si="956"/>
        <v>0</v>
      </c>
      <c r="R287" s="294">
        <f t="shared" si="956"/>
        <v>0.79</v>
      </c>
      <c r="S287" s="294">
        <f t="shared" si="956"/>
        <v>1</v>
      </c>
      <c r="T287" s="294">
        <f t="shared" si="956"/>
        <v>0</v>
      </c>
      <c r="U287" s="294">
        <f t="shared" si="956"/>
        <v>0</v>
      </c>
      <c r="V287" s="294">
        <f t="shared" si="956"/>
        <v>0</v>
      </c>
      <c r="W287" s="294">
        <f t="shared" si="956"/>
        <v>0</v>
      </c>
      <c r="X287" s="294">
        <f t="shared" si="956"/>
        <v>0</v>
      </c>
      <c r="Y287" s="294">
        <f t="shared" si="956"/>
        <v>0</v>
      </c>
      <c r="Z287" s="294">
        <f t="shared" si="956"/>
        <v>0</v>
      </c>
      <c r="AA287" s="294">
        <f t="shared" si="956"/>
        <v>0</v>
      </c>
      <c r="AB287" s="294">
        <f t="shared" si="956"/>
        <v>0</v>
      </c>
      <c r="AC287" s="294">
        <f t="shared" si="956"/>
        <v>0</v>
      </c>
      <c r="AD287" s="294">
        <f t="shared" si="956"/>
        <v>0</v>
      </c>
      <c r="AE287" s="294">
        <f t="shared" si="956"/>
        <v>0</v>
      </c>
      <c r="AF287" s="293">
        <f t="shared" si="956"/>
        <v>518888460</v>
      </c>
      <c r="AG287" s="293">
        <f t="shared" si="956"/>
        <v>303846</v>
      </c>
      <c r="AH287" s="293">
        <f t="shared" si="956"/>
        <v>384615</v>
      </c>
      <c r="AI287" s="293">
        <f t="shared" si="956"/>
        <v>0</v>
      </c>
      <c r="AJ287" s="293">
        <f t="shared" si="956"/>
        <v>0</v>
      </c>
      <c r="AK287" s="293">
        <f t="shared" si="956"/>
        <v>0</v>
      </c>
      <c r="AL287" s="293">
        <f t="shared" si="956"/>
        <v>0</v>
      </c>
      <c r="AM287" s="293">
        <f t="shared" si="956"/>
        <v>0</v>
      </c>
      <c r="AN287" s="293">
        <f t="shared" si="956"/>
        <v>0</v>
      </c>
      <c r="AO287" s="293">
        <f t="shared" si="956"/>
        <v>0</v>
      </c>
      <c r="AP287" s="293">
        <f t="shared" si="956"/>
        <v>0</v>
      </c>
      <c r="AQ287" s="293">
        <f t="shared" si="956"/>
        <v>519576921</v>
      </c>
      <c r="AR287" s="293">
        <f t="shared" si="956"/>
        <v>0</v>
      </c>
      <c r="AS287" s="293">
        <f t="shared" si="956"/>
        <v>0</v>
      </c>
      <c r="AT287" s="293">
        <f t="shared" si="956"/>
        <v>0</v>
      </c>
      <c r="AU287" s="293">
        <f t="shared" si="956"/>
        <v>0</v>
      </c>
      <c r="AV287" s="293">
        <f t="shared" si="956"/>
        <v>519576921</v>
      </c>
      <c r="AW287" s="293">
        <f t="shared" si="956"/>
        <v>35704000</v>
      </c>
      <c r="AX287" s="293">
        <f t="shared" si="956"/>
        <v>7325400</v>
      </c>
      <c r="AY287" s="293">
        <f t="shared" si="956"/>
        <v>4463000</v>
      </c>
      <c r="AZ287" s="293">
        <f t="shared" si="956"/>
        <v>47492400</v>
      </c>
      <c r="BA287" s="293">
        <f t="shared" si="956"/>
        <v>1319000</v>
      </c>
      <c r="BB287" s="293">
        <f t="shared" si="956"/>
        <v>10780000</v>
      </c>
      <c r="BC287" s="293">
        <f t="shared" si="956"/>
        <v>0</v>
      </c>
      <c r="BD287" s="293">
        <f t="shared" si="956"/>
        <v>203400</v>
      </c>
      <c r="BE287" s="293">
        <f t="shared" si="956"/>
        <v>59794800</v>
      </c>
      <c r="BF287" s="293">
        <f t="shared" si="956"/>
        <v>459782121</v>
      </c>
      <c r="BG287" s="293">
        <f t="shared" si="956"/>
        <v>0</v>
      </c>
      <c r="BH287" s="293"/>
      <c r="BI287" s="293">
        <f t="shared" si="956"/>
        <v>0</v>
      </c>
      <c r="BJ287" s="293">
        <f t="shared" si="956"/>
        <v>0</v>
      </c>
      <c r="BK287" s="293"/>
      <c r="BL287" s="293">
        <f t="shared" si="956"/>
        <v>0</v>
      </c>
      <c r="BM287" s="293">
        <f t="shared" si="956"/>
        <v>0</v>
      </c>
      <c r="BN287" s="293">
        <f t="shared" si="956"/>
        <v>0</v>
      </c>
      <c r="BO287" s="293">
        <f t="shared" si="956"/>
        <v>0</v>
      </c>
      <c r="BP287" s="293">
        <f t="shared" si="956"/>
        <v>0</v>
      </c>
      <c r="BQ287" s="293">
        <f t="shared" si="956"/>
        <v>0</v>
      </c>
      <c r="BR287" s="293">
        <f t="shared" si="956"/>
        <v>0</v>
      </c>
      <c r="BS287" s="293">
        <f t="shared" si="956"/>
        <v>519576921</v>
      </c>
      <c r="BT287" s="293">
        <f t="shared" ref="BT287:CV287" si="957">BT288+BT293</f>
        <v>133</v>
      </c>
      <c r="BU287" s="293">
        <f t="shared" si="957"/>
        <v>585200000</v>
      </c>
      <c r="BV287" s="293">
        <f t="shared" si="957"/>
        <v>1188000000</v>
      </c>
      <c r="BW287" s="293">
        <f t="shared" si="957"/>
        <v>1773200000</v>
      </c>
      <c r="BX287" s="293">
        <f t="shared" si="957"/>
        <v>-1301115479</v>
      </c>
      <c r="BY287" s="293">
        <f t="shared" si="957"/>
        <v>0</v>
      </c>
      <c r="BZ287" s="293">
        <f t="shared" si="957"/>
        <v>0</v>
      </c>
      <c r="CA287" s="293">
        <f t="shared" si="957"/>
        <v>0</v>
      </c>
      <c r="CB287" s="293">
        <f t="shared" si="957"/>
        <v>0</v>
      </c>
      <c r="CC287" s="293">
        <f t="shared" si="957"/>
        <v>0</v>
      </c>
      <c r="CD287" s="293">
        <f t="shared" si="957"/>
        <v>0</v>
      </c>
      <c r="CE287" s="293">
        <f t="shared" si="957"/>
        <v>1064000000</v>
      </c>
      <c r="CF287" s="293">
        <f t="shared" si="957"/>
        <v>30000000</v>
      </c>
      <c r="CG287" s="293">
        <f t="shared" si="957"/>
        <v>2000000</v>
      </c>
      <c r="CH287" s="293">
        <f t="shared" si="957"/>
        <v>0</v>
      </c>
      <c r="CI287" s="293">
        <f t="shared" si="957"/>
        <v>0</v>
      </c>
      <c r="CJ287" s="293">
        <f t="shared" si="957"/>
        <v>32000000</v>
      </c>
      <c r="CK287" s="293">
        <f t="shared" si="957"/>
        <v>1096000000</v>
      </c>
      <c r="CL287" s="293">
        <f t="shared" si="957"/>
        <v>0</v>
      </c>
      <c r="CM287" s="293">
        <f t="shared" si="957"/>
        <v>1064000000</v>
      </c>
      <c r="CN287" s="293">
        <f t="shared" si="957"/>
        <v>30000000</v>
      </c>
      <c r="CO287" s="293">
        <f t="shared" si="957"/>
        <v>2000000</v>
      </c>
      <c r="CP287" s="293">
        <f t="shared" si="957"/>
        <v>0</v>
      </c>
      <c r="CQ287" s="293">
        <f t="shared" si="957"/>
        <v>0</v>
      </c>
      <c r="CR287" s="293">
        <f t="shared" si="957"/>
        <v>32000000</v>
      </c>
      <c r="CS287" s="293">
        <f t="shared" si="957"/>
        <v>1096000000</v>
      </c>
      <c r="CT287" s="293">
        <f t="shared" si="957"/>
        <v>0</v>
      </c>
      <c r="CU287" s="293">
        <f t="shared" si="957"/>
        <v>0</v>
      </c>
      <c r="CV287" s="445">
        <f t="shared" si="957"/>
        <v>0</v>
      </c>
      <c r="CW287" s="293"/>
    </row>
    <row r="288" spans="1:101" ht="34.35" customHeight="1">
      <c r="A288" s="401"/>
      <c r="B288" s="402" t="str">
        <f>"BP Quản lý đội xe &amp; thống kê chừng từ: " &amp;"["&amp;COUNT(A289:A292)&amp; "]"</f>
        <v>BP Quản lý đội xe &amp; thống kê chừng từ: [4]</v>
      </c>
      <c r="C288" s="370"/>
      <c r="D288" s="292"/>
      <c r="E288" s="292"/>
      <c r="F288" s="292"/>
      <c r="G288" s="292">
        <f>SUM(G289:G292)</f>
        <v>24010000</v>
      </c>
      <c r="H288" s="292">
        <f t="shared" ref="H288:BS288" si="958">SUM(H289:H292)</f>
        <v>0</v>
      </c>
      <c r="I288" s="292">
        <f t="shared" si="958"/>
        <v>26990000</v>
      </c>
      <c r="J288" s="292">
        <f t="shared" si="958"/>
        <v>1500000</v>
      </c>
      <c r="K288" s="292">
        <f t="shared" si="958"/>
        <v>28490000</v>
      </c>
      <c r="L288" s="292">
        <f t="shared" si="958"/>
        <v>52500000</v>
      </c>
      <c r="M288" s="292"/>
      <c r="N288" s="292">
        <f t="shared" si="958"/>
        <v>17122000</v>
      </c>
      <c r="O288" s="292">
        <f t="shared" si="958"/>
        <v>0</v>
      </c>
      <c r="P288" s="373">
        <f t="shared" si="958"/>
        <v>38</v>
      </c>
      <c r="Q288" s="373">
        <f t="shared" si="958"/>
        <v>0</v>
      </c>
      <c r="R288" s="373">
        <f t="shared" si="958"/>
        <v>0.79</v>
      </c>
      <c r="S288" s="373">
        <f t="shared" si="958"/>
        <v>1</v>
      </c>
      <c r="T288" s="373">
        <f t="shared" si="958"/>
        <v>0</v>
      </c>
      <c r="U288" s="373">
        <f t="shared" si="958"/>
        <v>0</v>
      </c>
      <c r="V288" s="373">
        <f t="shared" si="958"/>
        <v>0</v>
      </c>
      <c r="W288" s="373">
        <f t="shared" si="958"/>
        <v>0</v>
      </c>
      <c r="X288" s="373">
        <f t="shared" si="958"/>
        <v>0</v>
      </c>
      <c r="Y288" s="373">
        <f t="shared" si="958"/>
        <v>0</v>
      </c>
      <c r="Z288" s="373">
        <f t="shared" si="958"/>
        <v>0</v>
      </c>
      <c r="AA288" s="373">
        <f t="shared" si="958"/>
        <v>0</v>
      </c>
      <c r="AB288" s="373">
        <f t="shared" si="958"/>
        <v>0</v>
      </c>
      <c r="AC288" s="373">
        <f t="shared" si="958"/>
        <v>0</v>
      </c>
      <c r="AD288" s="373">
        <f t="shared" si="958"/>
        <v>0</v>
      </c>
      <c r="AE288" s="373">
        <f t="shared" si="958"/>
        <v>0</v>
      </c>
      <c r="AF288" s="292">
        <f t="shared" si="958"/>
        <v>17215385</v>
      </c>
      <c r="AG288" s="292">
        <f t="shared" si="958"/>
        <v>303846</v>
      </c>
      <c r="AH288" s="292">
        <f t="shared" si="958"/>
        <v>384615</v>
      </c>
      <c r="AI288" s="292">
        <f t="shared" si="958"/>
        <v>0</v>
      </c>
      <c r="AJ288" s="292">
        <f t="shared" si="958"/>
        <v>0</v>
      </c>
      <c r="AK288" s="292">
        <f t="shared" si="958"/>
        <v>0</v>
      </c>
      <c r="AL288" s="292">
        <f t="shared" si="958"/>
        <v>0</v>
      </c>
      <c r="AM288" s="292">
        <f t="shared" si="958"/>
        <v>0</v>
      </c>
      <c r="AN288" s="292">
        <f t="shared" si="958"/>
        <v>0</v>
      </c>
      <c r="AO288" s="292">
        <f t="shared" si="958"/>
        <v>0</v>
      </c>
      <c r="AP288" s="292">
        <f t="shared" si="958"/>
        <v>0</v>
      </c>
      <c r="AQ288" s="292">
        <f t="shared" si="958"/>
        <v>17903846</v>
      </c>
      <c r="AR288" s="292">
        <f t="shared" si="958"/>
        <v>0</v>
      </c>
      <c r="AS288" s="292">
        <f t="shared" si="958"/>
        <v>0</v>
      </c>
      <c r="AT288" s="292">
        <f t="shared" si="958"/>
        <v>0</v>
      </c>
      <c r="AU288" s="292">
        <f t="shared" si="958"/>
        <v>0</v>
      </c>
      <c r="AV288" s="292">
        <f t="shared" si="958"/>
        <v>17903846</v>
      </c>
      <c r="AW288" s="292">
        <f t="shared" si="958"/>
        <v>1442400</v>
      </c>
      <c r="AX288" s="292">
        <f t="shared" si="958"/>
        <v>270450</v>
      </c>
      <c r="AY288" s="292">
        <f t="shared" si="958"/>
        <v>180300</v>
      </c>
      <c r="AZ288" s="292">
        <f t="shared" si="958"/>
        <v>1893150</v>
      </c>
      <c r="BA288" s="292">
        <f t="shared" si="958"/>
        <v>90150</v>
      </c>
      <c r="BB288" s="292">
        <f t="shared" si="958"/>
        <v>550000</v>
      </c>
      <c r="BC288" s="292">
        <f t="shared" si="958"/>
        <v>0</v>
      </c>
      <c r="BD288" s="292">
        <f t="shared" si="958"/>
        <v>0</v>
      </c>
      <c r="BE288" s="292">
        <f t="shared" si="958"/>
        <v>2533300</v>
      </c>
      <c r="BF288" s="292">
        <f t="shared" si="958"/>
        <v>15370546</v>
      </c>
      <c r="BG288" s="292">
        <f t="shared" si="958"/>
        <v>0</v>
      </c>
      <c r="BH288" s="292"/>
      <c r="BI288" s="292">
        <f t="shared" si="958"/>
        <v>0</v>
      </c>
      <c r="BJ288" s="292">
        <f t="shared" si="958"/>
        <v>0</v>
      </c>
      <c r="BK288" s="292"/>
      <c r="BL288" s="292">
        <f t="shared" si="958"/>
        <v>0</v>
      </c>
      <c r="BM288" s="292">
        <f t="shared" si="958"/>
        <v>0</v>
      </c>
      <c r="BN288" s="292">
        <f t="shared" si="958"/>
        <v>0</v>
      </c>
      <c r="BO288" s="292">
        <f t="shared" si="958"/>
        <v>0</v>
      </c>
      <c r="BP288" s="292">
        <f t="shared" si="958"/>
        <v>0</v>
      </c>
      <c r="BQ288" s="292">
        <f t="shared" si="958"/>
        <v>0</v>
      </c>
      <c r="BR288" s="292">
        <f t="shared" si="958"/>
        <v>0</v>
      </c>
      <c r="BS288" s="292">
        <f t="shared" si="958"/>
        <v>17903846</v>
      </c>
      <c r="BT288" s="292">
        <f t="shared" ref="BT288:CV288" si="959">SUM(BT289:BT292)</f>
        <v>5</v>
      </c>
      <c r="BU288" s="292">
        <f t="shared" si="959"/>
        <v>22000000</v>
      </c>
      <c r="BV288" s="292">
        <f t="shared" si="959"/>
        <v>44000000</v>
      </c>
      <c r="BW288" s="292">
        <f t="shared" si="959"/>
        <v>66000000</v>
      </c>
      <c r="BX288" s="292">
        <f t="shared" si="959"/>
        <v>-49989304</v>
      </c>
      <c r="BY288" s="292">
        <f t="shared" si="959"/>
        <v>0</v>
      </c>
      <c r="BZ288" s="292">
        <f t="shared" si="959"/>
        <v>0</v>
      </c>
      <c r="CA288" s="292">
        <f t="shared" si="959"/>
        <v>0</v>
      </c>
      <c r="CB288" s="292">
        <f t="shared" si="959"/>
        <v>0</v>
      </c>
      <c r="CC288" s="292">
        <f t="shared" si="959"/>
        <v>0</v>
      </c>
      <c r="CD288" s="292">
        <f t="shared" si="959"/>
        <v>0</v>
      </c>
      <c r="CE288" s="292">
        <f t="shared" si="959"/>
        <v>51000000</v>
      </c>
      <c r="CF288" s="292">
        <f t="shared" si="959"/>
        <v>1500000</v>
      </c>
      <c r="CG288" s="292">
        <f t="shared" si="959"/>
        <v>0</v>
      </c>
      <c r="CH288" s="292">
        <f t="shared" si="959"/>
        <v>0</v>
      </c>
      <c r="CI288" s="292">
        <f t="shared" si="959"/>
        <v>0</v>
      </c>
      <c r="CJ288" s="292">
        <f t="shared" si="959"/>
        <v>1500000</v>
      </c>
      <c r="CK288" s="292">
        <f t="shared" si="959"/>
        <v>52500000</v>
      </c>
      <c r="CL288" s="292">
        <f t="shared" si="959"/>
        <v>0</v>
      </c>
      <c r="CM288" s="292">
        <f t="shared" si="959"/>
        <v>51000000</v>
      </c>
      <c r="CN288" s="292">
        <f t="shared" si="959"/>
        <v>1500000</v>
      </c>
      <c r="CO288" s="292">
        <f t="shared" si="959"/>
        <v>0</v>
      </c>
      <c r="CP288" s="292">
        <f t="shared" si="959"/>
        <v>0</v>
      </c>
      <c r="CQ288" s="292">
        <f t="shared" si="959"/>
        <v>0</v>
      </c>
      <c r="CR288" s="292">
        <f t="shared" si="959"/>
        <v>1500000</v>
      </c>
      <c r="CS288" s="292">
        <f t="shared" si="959"/>
        <v>52500000</v>
      </c>
      <c r="CT288" s="292">
        <f t="shared" si="959"/>
        <v>0</v>
      </c>
      <c r="CU288" s="292">
        <f t="shared" si="959"/>
        <v>0</v>
      </c>
      <c r="CV288" s="447">
        <f t="shared" si="959"/>
        <v>0</v>
      </c>
      <c r="CW288" s="292"/>
    </row>
    <row r="289" spans="1:101" ht="34.35" customHeight="1">
      <c r="A289" s="155">
        <f>SUBTOTAL(3,$C$11:C289)</f>
        <v>249</v>
      </c>
      <c r="B289" s="143" t="s">
        <v>324</v>
      </c>
      <c r="C289" s="144" t="s">
        <v>325</v>
      </c>
      <c r="D289" s="156" t="s">
        <v>101</v>
      </c>
      <c r="E289" s="157" t="str">
        <f>IF(CL289&gt;=400000000,"A1",IF(CL289&gt;=300000000,"A2",IF(CL289&gt;=240000000,"A3",IF(CL289&gt;=180000000,"A4",IF(CL289&gt;=120000000,"A5",IF(CL289&gt;=80000000,"A6",IF(CL289&gt;=40000000,"A7",IF(CL289&gt;=25000000,"B1",IF(CL289&gt;=12000000,"B2","B3")))))))))</f>
        <v>B3</v>
      </c>
      <c r="F289" s="158">
        <v>44774</v>
      </c>
      <c r="G289" s="159">
        <v>6640000</v>
      </c>
      <c r="H289" s="159"/>
      <c r="I289" s="160">
        <f t="shared" ref="I289:I292" si="960">IF(G289&gt;0,CM289-G289,CM289-H289)</f>
        <v>8360000</v>
      </c>
      <c r="J289" s="160">
        <f t="shared" ref="J289:J292" si="961">CR289</f>
        <v>0</v>
      </c>
      <c r="K289" s="161">
        <f t="shared" ref="K289:K292" si="962">SUM(I289:J289)</f>
        <v>8360000</v>
      </c>
      <c r="L289" s="161">
        <f t="shared" ref="L289:L292" si="963">IF(G289&gt;0,G289+K289,H289+K289)</f>
        <v>15000000</v>
      </c>
      <c r="M289" s="162">
        <f t="shared" ref="M289:M292" si="964">IF(CE289&gt;=11000000,80%,100%)</f>
        <v>0.8</v>
      </c>
      <c r="N289" s="163">
        <f t="shared" ref="N289:N292" si="965">ROUND(MAX(G289*70%,H289*70%,3640000),0)</f>
        <v>4648000</v>
      </c>
      <c r="O289" s="163">
        <v>0</v>
      </c>
      <c r="P289" s="406">
        <v>13</v>
      </c>
      <c r="Q289" s="406">
        <v>0</v>
      </c>
      <c r="R289" s="406">
        <v>0</v>
      </c>
      <c r="S289" s="406">
        <v>0</v>
      </c>
      <c r="T289" s="406"/>
      <c r="U289" s="406"/>
      <c r="V289" s="406"/>
      <c r="W289" s="406"/>
      <c r="X289" s="389"/>
      <c r="Y289" s="406"/>
      <c r="Z289" s="406"/>
      <c r="AA289" s="406"/>
      <c r="AB289" s="406"/>
      <c r="AC289" s="406"/>
      <c r="AD289" s="406">
        <v>0</v>
      </c>
      <c r="AE289" s="164">
        <f t="shared" ref="AE289:AE292" si="966">IF(OR(BL289="M1",BL289="M2",BL289="M3",BL289="M4"),P289+R289+S289+T289+U289,0)</f>
        <v>0</v>
      </c>
      <c r="AF289" s="166">
        <f t="shared" ref="AF289:AF292" si="967">ROUND(IF($P289=0,0,IF(OR($BJ289="lương tháng",$CE289&gt;=11000000),($L289/2-$L289/26*($CC$6-$P289))*$M289,$L289/26*$P289*$M289)),0)</f>
        <v>6000000</v>
      </c>
      <c r="AG289" s="166">
        <f t="shared" ref="AG289:AG292" si="968">ROUND(MAX((G289+I289)*M289/26*R289,(H289+I289)*M289/26*R289,G289/26*R289*150%,H289/26*R289*150%)*BK289,0)</f>
        <v>0</v>
      </c>
      <c r="AH289" s="166">
        <f t="shared" ref="AH289:AH292" si="969">ROUND(MAX((G289+I289)*M289/26*S289,(H289+I289)*M289/26*S289,G289/26*S289*200%,H289/26*S289*200%)*BK289,0)</f>
        <v>0</v>
      </c>
      <c r="AI289" s="166">
        <f t="shared" ref="AI289:AI292" si="970">ROUND(IF(BJ289="Lương tháng",L289/26*T289,MAX((G289+I289)/26*(T289+U289)*200%+G289/26*T289,(H289+I289)/26*(T289+U289)*200%+H289/26*T289,G289/26*(T289+U289)*300%+G289/26*T289,H289/26*(T289+U289)*300%+H289/26*T289)),0)</f>
        <v>0</v>
      </c>
      <c r="AJ289" s="166">
        <f t="shared" ref="AJ289:AJ292" si="971">ROUND(IF((P289+Q289)=0,0,IF(BJ289="Lương tháng",MAX((G289+I289)/26*V289,(H289+I289)/26*V289),MAX(G289/26*V289,H289/26*V289))),0)</f>
        <v>0</v>
      </c>
      <c r="AK289" s="166">
        <f t="shared" ref="AK289:AK292" si="972">ROUND(IF(G289&gt;0,G289/26*W289,H289/26*W289),0)</f>
        <v>0</v>
      </c>
      <c r="AL289" s="166">
        <f t="shared" ref="AL289:AL292" si="973">ROUND(N289/26*Y289+O289/26*Z289+MAX(G289/26*AA289,H289/26*AA289),0)</f>
        <v>0</v>
      </c>
      <c r="AM289" s="166">
        <f t="shared" ref="AM289:AM292" si="974">ROUND(IF(BJ289="Lương tháng",L289/26*AC289,L289/26*AC289+MAX((G289+I289)/26*AB289,(H289+I289)/26*AB289)),0)</f>
        <v>0</v>
      </c>
      <c r="AN289" s="166">
        <f t="shared" ref="AN289:AN292" si="975">ROUND(IF(BJ289="lương tháng",0,MAX((G289+I289)/26*AD289*30%,(H289+I289)/26*AD289*30%)*BK289),0)</f>
        <v>0</v>
      </c>
      <c r="AO289" s="167">
        <f t="shared" ref="AO289:AO292" si="976">ROUND(BM289*AE289,0)</f>
        <v>0</v>
      </c>
      <c r="AP289" s="166">
        <v>0</v>
      </c>
      <c r="AQ289" s="166">
        <f t="shared" ref="AQ289:AQ292" si="977">ROUND(SUM(AF289:AP289),0)</f>
        <v>6000000</v>
      </c>
      <c r="AR289" s="166"/>
      <c r="AS289" s="167"/>
      <c r="AT289" s="166"/>
      <c r="AU289" s="166"/>
      <c r="AV289" s="166">
        <f t="shared" ref="AV289:AV292" si="978">ROUND(SUM(AQ289:AT289)-AU289,0)</f>
        <v>6000000</v>
      </c>
      <c r="AW289" s="166">
        <f t="shared" ref="AW289:AW292" si="979">ROUND(IF($BH289=1,$G289*$AW$9,0),0)</f>
        <v>531200</v>
      </c>
      <c r="AX289" s="166">
        <f t="shared" ref="AX289:AX292" si="980">ROUND(IF($BH289=1,$G289*$AX$9,0),0)</f>
        <v>99600</v>
      </c>
      <c r="AY289" s="166">
        <f t="shared" ref="AY289:AY292" si="981">ROUND(IF($BH289=1,$G289*$AY$9,0),0)</f>
        <v>66400</v>
      </c>
      <c r="AZ289" s="166">
        <f t="shared" ref="AZ289:AZ292" si="982">SUM(AW289:AY289)</f>
        <v>697200</v>
      </c>
      <c r="BA289" s="166">
        <f t="shared" ref="BA289:BA292" si="983">ROUND(IF($BI289="1x",$G289*0.5%,0),0)</f>
        <v>33200</v>
      </c>
      <c r="BB289" s="166">
        <f t="shared" ref="BB289:BB292" si="984">IF(BN289="Xem lại",0,IF(CM289&lt;11000000,5000,IF(AND(CM289&gt;=11000000,CM289&lt;25000000),10000,IF(AND(CM289&gt;=25000000,CM289&lt;40000000),15000,IF(AND(CM289&gt;=40000000,CM289&lt;120000000),20000,IF(AND(CM289&gt;=120000000,CM289&lt;240000000),25000,30000)))))*$BB$9)</f>
        <v>220000</v>
      </c>
      <c r="BC289" s="166"/>
      <c r="BD289" s="166">
        <v>0</v>
      </c>
      <c r="BE289" s="166">
        <f t="shared" ref="BE289:BE292" si="985">ROUND(SUM(AZ289:BD289),0)</f>
        <v>950400</v>
      </c>
      <c r="BF289" s="166">
        <f t="shared" ref="BF289:BF292" si="986">ROUND(IF(AV289&gt;BE289,AV289-BE289,0),0)</f>
        <v>5049600</v>
      </c>
      <c r="BG289" s="166">
        <f t="shared" ref="BG289:BG292" si="987">ROUND(IF(BE289&gt;AV289,BE289-AV289,0),0)</f>
        <v>0</v>
      </c>
      <c r="BH289" s="166">
        <v>1</v>
      </c>
      <c r="BI289" s="369" t="s">
        <v>40</v>
      </c>
      <c r="BJ289" s="166">
        <f t="shared" ref="BJ289:BJ292" si="988">IF(AND(D289="QTNV CL",CM289&gt;=11000000),"Lương tháng",IF(CM289&gt;=18000000,"Lương tháng",0))</f>
        <v>0</v>
      </c>
      <c r="BK289" s="166">
        <f t="shared" ref="BK289:BK292" si="989">IF(BJ289="Lương tháng",0,1)</f>
        <v>1</v>
      </c>
      <c r="BL289" s="166">
        <v>0</v>
      </c>
      <c r="BM289" s="166">
        <f t="shared" ref="BM289:BM292" si="990">IF(BL289="M1",13000,IF(BL289="M2",20000,IF(BL289="M3",26000,IF(BL289="M4",32000,0))))</f>
        <v>0</v>
      </c>
      <c r="BN289" s="166" t="str">
        <f t="shared" ref="BN289:BN292" si="991">IF(AND(G289&gt;0,(P289+Q289)&gt;=5),"Trừ tiền","Xem lại")</f>
        <v>Trừ tiền</v>
      </c>
      <c r="BO289" s="410"/>
      <c r="BP289" s="166"/>
      <c r="BQ289" s="144"/>
      <c r="BR289" s="144"/>
      <c r="BS289" s="161">
        <f t="shared" ref="BS289:BS292" si="992">AQ289+SUM(BO289:BR289)-AN289-AO289-SUM(BY289:CA289)</f>
        <v>6000000</v>
      </c>
      <c r="BT289" s="159">
        <v>2</v>
      </c>
      <c r="BU289" s="166">
        <f t="shared" ref="BU289:BU292" si="993">BT289*4400000</f>
        <v>8800000</v>
      </c>
      <c r="BV289" s="166">
        <v>11000000</v>
      </c>
      <c r="BW289" s="166">
        <f t="shared" ref="BW289:BW292" si="994">BU289+BV289</f>
        <v>19800000</v>
      </c>
      <c r="BX289" s="166">
        <f t="shared" ref="BX289:BX292" si="995">BS289-SUM(CC289:CD289)-CB289-AZ289-BW289</f>
        <v>-14497200</v>
      </c>
      <c r="BY289" s="166"/>
      <c r="BZ289" s="166"/>
      <c r="CA289" s="171"/>
      <c r="CB289" s="166"/>
      <c r="CC289" s="166"/>
      <c r="CD289" s="166"/>
      <c r="CE289" s="413">
        <v>15000000</v>
      </c>
      <c r="CF289" s="413">
        <v>0</v>
      </c>
      <c r="CG289" s="413">
        <v>0</v>
      </c>
      <c r="CH289" s="413">
        <v>0</v>
      </c>
      <c r="CI289" s="413"/>
      <c r="CJ289" s="369">
        <f>SUM(CF289:CI289)</f>
        <v>0</v>
      </c>
      <c r="CK289" s="369">
        <f>CE289+CJ289</f>
        <v>15000000</v>
      </c>
      <c r="CL289" s="414"/>
      <c r="CM289" s="413">
        <f t="shared" ref="CM289:CQ290" si="996">CE289</f>
        <v>15000000</v>
      </c>
      <c r="CN289" s="413">
        <f t="shared" si="996"/>
        <v>0</v>
      </c>
      <c r="CO289" s="369">
        <f t="shared" si="996"/>
        <v>0</v>
      </c>
      <c r="CP289" s="369">
        <f t="shared" si="996"/>
        <v>0</v>
      </c>
      <c r="CQ289" s="369">
        <f t="shared" si="996"/>
        <v>0</v>
      </c>
      <c r="CR289" s="369">
        <f>SUM(CN289:CQ289)</f>
        <v>0</v>
      </c>
      <c r="CS289" s="369">
        <f>CM289+CR289</f>
        <v>15000000</v>
      </c>
      <c r="CT289" s="173" t="s">
        <v>1091</v>
      </c>
      <c r="CU289" s="173" t="s">
        <v>1418</v>
      </c>
      <c r="CV289" s="450" t="s">
        <v>1032</v>
      </c>
      <c r="CW289" s="173" t="s">
        <v>2249</v>
      </c>
    </row>
    <row r="290" spans="1:101" ht="34.35" customHeight="1">
      <c r="A290" s="155">
        <f>SUBTOTAL(3,$C$11:C290)</f>
        <v>250</v>
      </c>
      <c r="B290" s="143" t="s">
        <v>1738</v>
      </c>
      <c r="C290" s="144" t="s">
        <v>1739</v>
      </c>
      <c r="D290" s="156" t="s">
        <v>101</v>
      </c>
      <c r="E290" s="157" t="str">
        <f>IF(CL290&gt;=400000000,"A1",IF(CL290&gt;=300000000,"A2",IF(CL290&gt;=240000000,"A3",IF(CL290&gt;=180000000,"A4",IF(CL290&gt;=120000000,"A5",IF(CL290&gt;=80000000,"A6",IF(CL290&gt;=40000000,"A7",IF(CL290&gt;=25000000,"B1",IF(CL290&gt;=12000000,"B2","B3")))))))))</f>
        <v>B3</v>
      </c>
      <c r="F290" s="158">
        <v>45174</v>
      </c>
      <c r="G290" s="159">
        <v>4750000</v>
      </c>
      <c r="H290" s="159"/>
      <c r="I290" s="160">
        <f t="shared" si="960"/>
        <v>5250000</v>
      </c>
      <c r="J290" s="160">
        <f t="shared" si="961"/>
        <v>0</v>
      </c>
      <c r="K290" s="161">
        <f t="shared" si="962"/>
        <v>5250000</v>
      </c>
      <c r="L290" s="161">
        <f t="shared" si="963"/>
        <v>10000000</v>
      </c>
      <c r="M290" s="162">
        <f t="shared" si="964"/>
        <v>1</v>
      </c>
      <c r="N290" s="163">
        <f t="shared" si="965"/>
        <v>3640000</v>
      </c>
      <c r="O290" s="163">
        <v>0</v>
      </c>
      <c r="P290" s="406">
        <v>12</v>
      </c>
      <c r="Q290" s="406">
        <v>0</v>
      </c>
      <c r="R290" s="406">
        <v>0.79</v>
      </c>
      <c r="S290" s="406">
        <v>1</v>
      </c>
      <c r="T290" s="406"/>
      <c r="U290" s="406"/>
      <c r="V290" s="406"/>
      <c r="W290" s="406"/>
      <c r="X290" s="389"/>
      <c r="Y290" s="406"/>
      <c r="Z290" s="406"/>
      <c r="AA290" s="406"/>
      <c r="AB290" s="406"/>
      <c r="AC290" s="406"/>
      <c r="AD290" s="406">
        <v>0</v>
      </c>
      <c r="AE290" s="164">
        <f t="shared" si="966"/>
        <v>0</v>
      </c>
      <c r="AF290" s="166">
        <f t="shared" si="967"/>
        <v>4615385</v>
      </c>
      <c r="AG290" s="166">
        <f t="shared" si="968"/>
        <v>303846</v>
      </c>
      <c r="AH290" s="166">
        <f t="shared" si="969"/>
        <v>384615</v>
      </c>
      <c r="AI290" s="166">
        <f t="shared" si="970"/>
        <v>0</v>
      </c>
      <c r="AJ290" s="166">
        <f t="shared" si="971"/>
        <v>0</v>
      </c>
      <c r="AK290" s="166">
        <f t="shared" si="972"/>
        <v>0</v>
      </c>
      <c r="AL290" s="166">
        <f t="shared" si="973"/>
        <v>0</v>
      </c>
      <c r="AM290" s="166">
        <f t="shared" si="974"/>
        <v>0</v>
      </c>
      <c r="AN290" s="166">
        <f t="shared" si="975"/>
        <v>0</v>
      </c>
      <c r="AO290" s="167">
        <f t="shared" si="976"/>
        <v>0</v>
      </c>
      <c r="AP290" s="166">
        <v>0</v>
      </c>
      <c r="AQ290" s="166">
        <f t="shared" si="977"/>
        <v>5303846</v>
      </c>
      <c r="AR290" s="166"/>
      <c r="AS290" s="167"/>
      <c r="AT290" s="166"/>
      <c r="AU290" s="166"/>
      <c r="AV290" s="166">
        <f t="shared" si="978"/>
        <v>5303846</v>
      </c>
      <c r="AW290" s="166">
        <f t="shared" si="979"/>
        <v>380000</v>
      </c>
      <c r="AX290" s="166">
        <f t="shared" si="980"/>
        <v>71250</v>
      </c>
      <c r="AY290" s="166">
        <f t="shared" si="981"/>
        <v>47500</v>
      </c>
      <c r="AZ290" s="166">
        <f t="shared" si="982"/>
        <v>498750</v>
      </c>
      <c r="BA290" s="166">
        <f t="shared" si="983"/>
        <v>23750</v>
      </c>
      <c r="BB290" s="166">
        <f t="shared" si="984"/>
        <v>110000</v>
      </c>
      <c r="BC290" s="166"/>
      <c r="BD290" s="166">
        <v>0</v>
      </c>
      <c r="BE290" s="166">
        <f t="shared" si="985"/>
        <v>632500</v>
      </c>
      <c r="BF290" s="166">
        <f t="shared" si="986"/>
        <v>4671346</v>
      </c>
      <c r="BG290" s="166">
        <f t="shared" si="987"/>
        <v>0</v>
      </c>
      <c r="BH290" s="166">
        <v>1</v>
      </c>
      <c r="BI290" s="369" t="s">
        <v>40</v>
      </c>
      <c r="BJ290" s="166">
        <f t="shared" si="988"/>
        <v>0</v>
      </c>
      <c r="BK290" s="166">
        <f t="shared" si="989"/>
        <v>1</v>
      </c>
      <c r="BL290" s="166">
        <v>0</v>
      </c>
      <c r="BM290" s="166">
        <f t="shared" si="990"/>
        <v>0</v>
      </c>
      <c r="BN290" s="166" t="str">
        <f t="shared" si="991"/>
        <v>Trừ tiền</v>
      </c>
      <c r="BO290" s="410"/>
      <c r="BP290" s="166"/>
      <c r="BQ290" s="144"/>
      <c r="BR290" s="144"/>
      <c r="BS290" s="161">
        <f t="shared" si="992"/>
        <v>5303846</v>
      </c>
      <c r="BT290" s="159">
        <v>0</v>
      </c>
      <c r="BU290" s="166">
        <f t="shared" si="993"/>
        <v>0</v>
      </c>
      <c r="BV290" s="166">
        <v>11000000</v>
      </c>
      <c r="BW290" s="166">
        <f t="shared" si="994"/>
        <v>11000000</v>
      </c>
      <c r="BX290" s="166">
        <f t="shared" si="995"/>
        <v>-6194904</v>
      </c>
      <c r="BY290" s="166"/>
      <c r="BZ290" s="166"/>
      <c r="CA290" s="171"/>
      <c r="CB290" s="166"/>
      <c r="CC290" s="166"/>
      <c r="CD290" s="166"/>
      <c r="CE290" s="413">
        <v>10000000</v>
      </c>
      <c r="CF290" s="413"/>
      <c r="CG290" s="413">
        <v>0</v>
      </c>
      <c r="CH290" s="413">
        <v>0</v>
      </c>
      <c r="CI290" s="413"/>
      <c r="CJ290" s="369">
        <f>SUM(CF290:CI290)</f>
        <v>0</v>
      </c>
      <c r="CK290" s="369">
        <f>CE290+CJ290</f>
        <v>10000000</v>
      </c>
      <c r="CL290" s="417"/>
      <c r="CM290" s="413">
        <f t="shared" si="996"/>
        <v>10000000</v>
      </c>
      <c r="CN290" s="413">
        <f t="shared" si="996"/>
        <v>0</v>
      </c>
      <c r="CO290" s="369">
        <f t="shared" si="996"/>
        <v>0</v>
      </c>
      <c r="CP290" s="369">
        <f t="shared" si="996"/>
        <v>0</v>
      </c>
      <c r="CQ290" s="369">
        <f t="shared" si="996"/>
        <v>0</v>
      </c>
      <c r="CR290" s="369">
        <f>SUM(CN290:CQ290)</f>
        <v>0</v>
      </c>
      <c r="CS290" s="369">
        <f>CM290+CR290</f>
        <v>10000000</v>
      </c>
      <c r="CT290" s="173" t="s">
        <v>1632</v>
      </c>
      <c r="CU290" s="173" t="s">
        <v>1633</v>
      </c>
      <c r="CV290" s="450" t="s">
        <v>1740</v>
      </c>
      <c r="CW290" s="173" t="s">
        <v>2249</v>
      </c>
    </row>
    <row r="291" spans="1:101" ht="34.35" customHeight="1">
      <c r="A291" s="155">
        <f>SUBTOTAL(3,$C$11:C291)</f>
        <v>251</v>
      </c>
      <c r="B291" s="143" t="s">
        <v>1471</v>
      </c>
      <c r="C291" s="144" t="s">
        <v>1472</v>
      </c>
      <c r="D291" s="156" t="s">
        <v>101</v>
      </c>
      <c r="E291" s="157" t="str">
        <f>IF(CL291&gt;=400000000,"A1",IF(CL291&gt;=300000000,"A2",IF(CL291&gt;=240000000,"A3",IF(CL291&gt;=180000000,"A4",IF(CL291&gt;=120000000,"A5",IF(CL291&gt;=80000000,"A6",IF(CL291&gt;=40000000,"A7",IF(CL291&gt;=25000000,"B1",IF(CL291&gt;=12000000,"B2","B3")))))))))</f>
        <v>B3</v>
      </c>
      <c r="F291" s="158">
        <v>44313</v>
      </c>
      <c r="G291" s="159">
        <v>5980000</v>
      </c>
      <c r="H291" s="159"/>
      <c r="I291" s="160">
        <f t="shared" si="960"/>
        <v>5020000</v>
      </c>
      <c r="J291" s="160">
        <f t="shared" si="961"/>
        <v>0</v>
      </c>
      <c r="K291" s="161">
        <f t="shared" si="962"/>
        <v>5020000</v>
      </c>
      <c r="L291" s="161">
        <f t="shared" si="963"/>
        <v>11000000</v>
      </c>
      <c r="M291" s="162">
        <f t="shared" si="964"/>
        <v>0.8</v>
      </c>
      <c r="N291" s="163">
        <f t="shared" si="965"/>
        <v>4186000</v>
      </c>
      <c r="O291" s="163">
        <v>0</v>
      </c>
      <c r="P291" s="406">
        <v>0</v>
      </c>
      <c r="Q291" s="406">
        <v>0</v>
      </c>
      <c r="R291" s="406">
        <v>0</v>
      </c>
      <c r="S291" s="406">
        <v>0</v>
      </c>
      <c r="T291" s="406"/>
      <c r="U291" s="406"/>
      <c r="V291" s="406"/>
      <c r="W291" s="406"/>
      <c r="X291" s="389"/>
      <c r="Y291" s="406"/>
      <c r="Z291" s="406"/>
      <c r="AA291" s="406"/>
      <c r="AB291" s="406"/>
      <c r="AC291" s="406"/>
      <c r="AD291" s="406">
        <v>0</v>
      </c>
      <c r="AE291" s="164">
        <f t="shared" si="966"/>
        <v>0</v>
      </c>
      <c r="AF291" s="166">
        <f t="shared" si="967"/>
        <v>0</v>
      </c>
      <c r="AG291" s="166">
        <f t="shared" si="968"/>
        <v>0</v>
      </c>
      <c r="AH291" s="166">
        <f t="shared" si="969"/>
        <v>0</v>
      </c>
      <c r="AI291" s="166">
        <f t="shared" si="970"/>
        <v>0</v>
      </c>
      <c r="AJ291" s="166">
        <f t="shared" si="971"/>
        <v>0</v>
      </c>
      <c r="AK291" s="166">
        <f t="shared" si="972"/>
        <v>0</v>
      </c>
      <c r="AL291" s="166">
        <f t="shared" si="973"/>
        <v>0</v>
      </c>
      <c r="AM291" s="166">
        <f t="shared" si="974"/>
        <v>0</v>
      </c>
      <c r="AN291" s="166">
        <f t="shared" si="975"/>
        <v>0</v>
      </c>
      <c r="AO291" s="167">
        <f t="shared" si="976"/>
        <v>0</v>
      </c>
      <c r="AP291" s="166">
        <v>0</v>
      </c>
      <c r="AQ291" s="166">
        <f t="shared" si="977"/>
        <v>0</v>
      </c>
      <c r="AR291" s="166"/>
      <c r="AS291" s="167"/>
      <c r="AT291" s="166"/>
      <c r="AU291" s="166"/>
      <c r="AV291" s="166">
        <f t="shared" si="978"/>
        <v>0</v>
      </c>
      <c r="AW291" s="166">
        <f t="shared" si="979"/>
        <v>0</v>
      </c>
      <c r="AX291" s="166">
        <f t="shared" si="980"/>
        <v>0</v>
      </c>
      <c r="AY291" s="166">
        <f t="shared" si="981"/>
        <v>0</v>
      </c>
      <c r="AZ291" s="166">
        <f t="shared" si="982"/>
        <v>0</v>
      </c>
      <c r="BA291" s="166">
        <v>0</v>
      </c>
      <c r="BB291" s="166">
        <f t="shared" si="984"/>
        <v>0</v>
      </c>
      <c r="BC291" s="166"/>
      <c r="BD291" s="166">
        <v>0</v>
      </c>
      <c r="BE291" s="166">
        <f t="shared" si="985"/>
        <v>0</v>
      </c>
      <c r="BF291" s="166">
        <f t="shared" si="986"/>
        <v>0</v>
      </c>
      <c r="BG291" s="166">
        <f t="shared" si="987"/>
        <v>0</v>
      </c>
      <c r="BH291" s="166"/>
      <c r="BI291" s="369" t="s">
        <v>40</v>
      </c>
      <c r="BJ291" s="166">
        <f t="shared" si="988"/>
        <v>0</v>
      </c>
      <c r="BK291" s="166">
        <f t="shared" si="989"/>
        <v>1</v>
      </c>
      <c r="BL291" s="166">
        <v>0</v>
      </c>
      <c r="BM291" s="166">
        <f t="shared" si="990"/>
        <v>0</v>
      </c>
      <c r="BN291" s="166" t="str">
        <f t="shared" si="991"/>
        <v>Xem lại</v>
      </c>
      <c r="BO291" s="410"/>
      <c r="BP291" s="166"/>
      <c r="BQ291" s="144"/>
      <c r="BR291" s="144"/>
      <c r="BS291" s="161">
        <f t="shared" si="992"/>
        <v>0</v>
      </c>
      <c r="BT291" s="159">
        <v>1</v>
      </c>
      <c r="BU291" s="166">
        <f t="shared" si="993"/>
        <v>4400000</v>
      </c>
      <c r="BV291" s="166">
        <v>11000000</v>
      </c>
      <c r="BW291" s="166">
        <f t="shared" si="994"/>
        <v>15400000</v>
      </c>
      <c r="BX291" s="166">
        <f t="shared" si="995"/>
        <v>-15400000</v>
      </c>
      <c r="BY291" s="166"/>
      <c r="BZ291" s="166"/>
      <c r="CA291" s="171"/>
      <c r="CB291" s="166"/>
      <c r="CC291" s="166"/>
      <c r="CD291" s="166"/>
      <c r="CE291" s="413">
        <v>11000000</v>
      </c>
      <c r="CF291" s="413"/>
      <c r="CG291" s="413"/>
      <c r="CH291" s="413"/>
      <c r="CI291" s="413"/>
      <c r="CJ291" s="369">
        <f>SUM(CF291:CI291)</f>
        <v>0</v>
      </c>
      <c r="CK291" s="369">
        <f>CE291+CJ291</f>
        <v>11000000</v>
      </c>
      <c r="CL291" s="417"/>
      <c r="CM291" s="413">
        <f>CE291</f>
        <v>11000000</v>
      </c>
      <c r="CN291" s="413"/>
      <c r="CO291" s="369"/>
      <c r="CP291" s="369"/>
      <c r="CQ291" s="369">
        <f>CI291</f>
        <v>0</v>
      </c>
      <c r="CR291" s="369">
        <f>SUM(CN291:CQ291)</f>
        <v>0</v>
      </c>
      <c r="CS291" s="369">
        <f>CM291+CR291</f>
        <v>11000000</v>
      </c>
      <c r="CT291" s="173" t="s">
        <v>1794</v>
      </c>
      <c r="CU291" s="173" t="s">
        <v>1633</v>
      </c>
      <c r="CV291" s="450" t="s">
        <v>1634</v>
      </c>
      <c r="CW291" s="173" t="s">
        <v>2249</v>
      </c>
    </row>
    <row r="292" spans="1:101" ht="34.35" customHeight="1">
      <c r="A292" s="155">
        <f>SUBTOTAL(3,$C$11:C292)</f>
        <v>252</v>
      </c>
      <c r="B292" s="143" t="s">
        <v>340</v>
      </c>
      <c r="C292" s="144" t="s">
        <v>341</v>
      </c>
      <c r="D292" s="156" t="s">
        <v>101</v>
      </c>
      <c r="E292" s="157" t="str">
        <f>IF(CL292&gt;=400000000,"A1",IF(CL292&gt;=300000000,"A2",IF(CL292&gt;=240000000,"A3",IF(CL292&gt;=180000000,"A4",IF(CL292&gt;=120000000,"A5",IF(CL292&gt;=80000000,"A6",IF(CL292&gt;=40000000,"A7",IF(CL292&gt;=25000000,"B1",IF(CL292&gt;=12000000,"B2","B3")))))))))</f>
        <v>B3</v>
      </c>
      <c r="F292" s="158">
        <v>40667</v>
      </c>
      <c r="G292" s="159">
        <v>6640000</v>
      </c>
      <c r="H292" s="159"/>
      <c r="I292" s="160">
        <f t="shared" si="960"/>
        <v>8360000</v>
      </c>
      <c r="J292" s="160">
        <f t="shared" si="961"/>
        <v>1500000</v>
      </c>
      <c r="K292" s="161">
        <f t="shared" si="962"/>
        <v>9860000</v>
      </c>
      <c r="L292" s="161">
        <f t="shared" si="963"/>
        <v>16500000</v>
      </c>
      <c r="M292" s="162">
        <f t="shared" si="964"/>
        <v>0.8</v>
      </c>
      <c r="N292" s="163">
        <f t="shared" si="965"/>
        <v>4648000</v>
      </c>
      <c r="O292" s="163">
        <v>0</v>
      </c>
      <c r="P292" s="406">
        <v>13</v>
      </c>
      <c r="Q292" s="406">
        <v>0</v>
      </c>
      <c r="R292" s="406">
        <v>0</v>
      </c>
      <c r="S292" s="406">
        <v>0</v>
      </c>
      <c r="T292" s="406"/>
      <c r="U292" s="406"/>
      <c r="V292" s="406"/>
      <c r="W292" s="406"/>
      <c r="X292" s="389"/>
      <c r="Y292" s="406"/>
      <c r="Z292" s="406"/>
      <c r="AA292" s="406"/>
      <c r="AB292" s="406"/>
      <c r="AC292" s="406"/>
      <c r="AD292" s="406">
        <v>0</v>
      </c>
      <c r="AE292" s="164">
        <f t="shared" si="966"/>
        <v>0</v>
      </c>
      <c r="AF292" s="166">
        <f t="shared" si="967"/>
        <v>6600000</v>
      </c>
      <c r="AG292" s="166">
        <f t="shared" si="968"/>
        <v>0</v>
      </c>
      <c r="AH292" s="166">
        <f t="shared" si="969"/>
        <v>0</v>
      </c>
      <c r="AI292" s="166">
        <f t="shared" si="970"/>
        <v>0</v>
      </c>
      <c r="AJ292" s="166">
        <f t="shared" si="971"/>
        <v>0</v>
      </c>
      <c r="AK292" s="166">
        <f t="shared" si="972"/>
        <v>0</v>
      </c>
      <c r="AL292" s="166">
        <f t="shared" si="973"/>
        <v>0</v>
      </c>
      <c r="AM292" s="166">
        <f t="shared" si="974"/>
        <v>0</v>
      </c>
      <c r="AN292" s="166">
        <f t="shared" si="975"/>
        <v>0</v>
      </c>
      <c r="AO292" s="167">
        <f t="shared" si="976"/>
        <v>0</v>
      </c>
      <c r="AP292" s="166">
        <v>0</v>
      </c>
      <c r="AQ292" s="166">
        <f t="shared" si="977"/>
        <v>6600000</v>
      </c>
      <c r="AR292" s="166"/>
      <c r="AS292" s="167"/>
      <c r="AT292" s="166"/>
      <c r="AU292" s="166"/>
      <c r="AV292" s="166">
        <f t="shared" si="978"/>
        <v>6600000</v>
      </c>
      <c r="AW292" s="166">
        <f t="shared" si="979"/>
        <v>531200</v>
      </c>
      <c r="AX292" s="166">
        <f t="shared" si="980"/>
        <v>99600</v>
      </c>
      <c r="AY292" s="166">
        <f t="shared" si="981"/>
        <v>66400</v>
      </c>
      <c r="AZ292" s="166">
        <f t="shared" si="982"/>
        <v>697200</v>
      </c>
      <c r="BA292" s="166">
        <f t="shared" si="983"/>
        <v>33200</v>
      </c>
      <c r="BB292" s="166">
        <f t="shared" si="984"/>
        <v>220000</v>
      </c>
      <c r="BC292" s="166"/>
      <c r="BD292" s="166">
        <v>0</v>
      </c>
      <c r="BE292" s="166">
        <f t="shared" si="985"/>
        <v>950400</v>
      </c>
      <c r="BF292" s="166">
        <f t="shared" si="986"/>
        <v>5649600</v>
      </c>
      <c r="BG292" s="166">
        <f t="shared" si="987"/>
        <v>0</v>
      </c>
      <c r="BH292" s="166">
        <v>1</v>
      </c>
      <c r="BI292" s="369" t="s">
        <v>40</v>
      </c>
      <c r="BJ292" s="166">
        <f t="shared" si="988"/>
        <v>0</v>
      </c>
      <c r="BK292" s="166">
        <f t="shared" si="989"/>
        <v>1</v>
      </c>
      <c r="BL292" s="166">
        <v>0</v>
      </c>
      <c r="BM292" s="166">
        <f t="shared" si="990"/>
        <v>0</v>
      </c>
      <c r="BN292" s="166" t="str">
        <f t="shared" si="991"/>
        <v>Trừ tiền</v>
      </c>
      <c r="BO292" s="410"/>
      <c r="BP292" s="166"/>
      <c r="BQ292" s="144"/>
      <c r="BR292" s="144"/>
      <c r="BS292" s="161">
        <f t="shared" si="992"/>
        <v>6600000</v>
      </c>
      <c r="BT292" s="159">
        <v>2</v>
      </c>
      <c r="BU292" s="166">
        <f t="shared" si="993"/>
        <v>8800000</v>
      </c>
      <c r="BV292" s="166">
        <v>11000000</v>
      </c>
      <c r="BW292" s="166">
        <f t="shared" si="994"/>
        <v>19800000</v>
      </c>
      <c r="BX292" s="166">
        <f t="shared" si="995"/>
        <v>-13897200</v>
      </c>
      <c r="BY292" s="166"/>
      <c r="BZ292" s="166"/>
      <c r="CA292" s="171"/>
      <c r="CB292" s="166"/>
      <c r="CC292" s="166"/>
      <c r="CD292" s="166"/>
      <c r="CE292" s="413">
        <v>15000000</v>
      </c>
      <c r="CF292" s="413">
        <f>CE292*10%</f>
        <v>1500000</v>
      </c>
      <c r="CG292" s="413">
        <v>0</v>
      </c>
      <c r="CH292" s="413">
        <v>0</v>
      </c>
      <c r="CI292" s="413"/>
      <c r="CJ292" s="369">
        <f>SUM(CF292:CI292)</f>
        <v>1500000</v>
      </c>
      <c r="CK292" s="369">
        <f>CE292+CJ292</f>
        <v>16500000</v>
      </c>
      <c r="CL292" s="417"/>
      <c r="CM292" s="413">
        <f>CE292</f>
        <v>15000000</v>
      </c>
      <c r="CN292" s="413">
        <f>CF292</f>
        <v>1500000</v>
      </c>
      <c r="CO292" s="369">
        <f>CG292</f>
        <v>0</v>
      </c>
      <c r="CP292" s="369">
        <f>CH292</f>
        <v>0</v>
      </c>
      <c r="CQ292" s="369">
        <f>CI292</f>
        <v>0</v>
      </c>
      <c r="CR292" s="369">
        <f>SUM(CN292:CQ292)</f>
        <v>1500000</v>
      </c>
      <c r="CS292" s="369">
        <f>CM292+CR292</f>
        <v>16500000</v>
      </c>
      <c r="CT292" s="173" t="s">
        <v>1794</v>
      </c>
      <c r="CU292" s="173" t="s">
        <v>1633</v>
      </c>
      <c r="CV292" s="450" t="s">
        <v>1635</v>
      </c>
      <c r="CW292" s="173" t="s">
        <v>2249</v>
      </c>
    </row>
    <row r="293" spans="1:101" ht="34.35" customHeight="1">
      <c r="A293" s="401"/>
      <c r="B293" s="402" t="str">
        <f>"Đội Lái xe đầu kéo VC HH Nông nghiệp: " &amp;"["&amp;COUNT(A294:A397)&amp; "]"</f>
        <v>Đội Lái xe đầu kéo VC HH Nông nghiệp: [104]</v>
      </c>
      <c r="C293" s="370"/>
      <c r="D293" s="292"/>
      <c r="E293" s="292"/>
      <c r="F293" s="292"/>
      <c r="G293" s="292">
        <f t="shared" ref="G293:L293" si="997">SUM(G294:G397)</f>
        <v>442290000</v>
      </c>
      <c r="H293" s="292">
        <f t="shared" si="997"/>
        <v>38000000</v>
      </c>
      <c r="I293" s="292">
        <f t="shared" si="997"/>
        <v>532710000</v>
      </c>
      <c r="J293" s="292">
        <f t="shared" si="997"/>
        <v>30500000</v>
      </c>
      <c r="K293" s="292">
        <f t="shared" si="997"/>
        <v>563210000</v>
      </c>
      <c r="L293" s="292">
        <f t="shared" si="997"/>
        <v>1043500000</v>
      </c>
      <c r="M293" s="292"/>
      <c r="N293" s="292">
        <f t="shared" ref="N293:BG293" si="998">SUM(N294:N397)</f>
        <v>378560000</v>
      </c>
      <c r="O293" s="292">
        <f t="shared" si="998"/>
        <v>0</v>
      </c>
      <c r="P293" s="373">
        <f t="shared" si="998"/>
        <v>1300</v>
      </c>
      <c r="Q293" s="373">
        <f t="shared" si="998"/>
        <v>0</v>
      </c>
      <c r="R293" s="373">
        <f t="shared" si="998"/>
        <v>0</v>
      </c>
      <c r="S293" s="373">
        <f t="shared" si="998"/>
        <v>0</v>
      </c>
      <c r="T293" s="373">
        <f t="shared" si="998"/>
        <v>0</v>
      </c>
      <c r="U293" s="373">
        <f t="shared" si="998"/>
        <v>0</v>
      </c>
      <c r="V293" s="373">
        <f t="shared" si="998"/>
        <v>0</v>
      </c>
      <c r="W293" s="373">
        <f t="shared" si="998"/>
        <v>0</v>
      </c>
      <c r="X293" s="373">
        <f t="shared" si="998"/>
        <v>0</v>
      </c>
      <c r="Y293" s="373">
        <f t="shared" si="998"/>
        <v>0</v>
      </c>
      <c r="Z293" s="373">
        <f t="shared" si="998"/>
        <v>0</v>
      </c>
      <c r="AA293" s="373">
        <f t="shared" si="998"/>
        <v>0</v>
      </c>
      <c r="AB293" s="373">
        <f t="shared" si="998"/>
        <v>0</v>
      </c>
      <c r="AC293" s="373">
        <f t="shared" si="998"/>
        <v>0</v>
      </c>
      <c r="AD293" s="373">
        <f t="shared" si="998"/>
        <v>0</v>
      </c>
      <c r="AE293" s="373">
        <f t="shared" si="998"/>
        <v>0</v>
      </c>
      <c r="AF293" s="292">
        <f t="shared" si="998"/>
        <v>501673075</v>
      </c>
      <c r="AG293" s="292">
        <f t="shared" si="998"/>
        <v>0</v>
      </c>
      <c r="AH293" s="292">
        <f t="shared" si="998"/>
        <v>0</v>
      </c>
      <c r="AI293" s="292">
        <f t="shared" si="998"/>
        <v>0</v>
      </c>
      <c r="AJ293" s="292">
        <f t="shared" si="998"/>
        <v>0</v>
      </c>
      <c r="AK293" s="292">
        <f t="shared" si="998"/>
        <v>0</v>
      </c>
      <c r="AL293" s="292">
        <f t="shared" si="998"/>
        <v>0</v>
      </c>
      <c r="AM293" s="292">
        <f t="shared" si="998"/>
        <v>0</v>
      </c>
      <c r="AN293" s="292">
        <f t="shared" si="998"/>
        <v>0</v>
      </c>
      <c r="AO293" s="292">
        <f t="shared" si="998"/>
        <v>0</v>
      </c>
      <c r="AP293" s="292">
        <f t="shared" si="998"/>
        <v>0</v>
      </c>
      <c r="AQ293" s="292">
        <f t="shared" si="998"/>
        <v>501673075</v>
      </c>
      <c r="AR293" s="292">
        <f t="shared" si="998"/>
        <v>0</v>
      </c>
      <c r="AS293" s="292">
        <f t="shared" si="998"/>
        <v>0</v>
      </c>
      <c r="AT293" s="292">
        <f t="shared" si="998"/>
        <v>0</v>
      </c>
      <c r="AU293" s="292">
        <f t="shared" si="998"/>
        <v>0</v>
      </c>
      <c r="AV293" s="292">
        <f t="shared" si="998"/>
        <v>501673075</v>
      </c>
      <c r="AW293" s="292">
        <f t="shared" si="998"/>
        <v>34261600</v>
      </c>
      <c r="AX293" s="292">
        <f t="shared" si="998"/>
        <v>7054950</v>
      </c>
      <c r="AY293" s="292">
        <f t="shared" si="998"/>
        <v>4282700</v>
      </c>
      <c r="AZ293" s="292">
        <f t="shared" si="998"/>
        <v>45599250</v>
      </c>
      <c r="BA293" s="292">
        <f t="shared" si="998"/>
        <v>1228850</v>
      </c>
      <c r="BB293" s="292">
        <f t="shared" si="998"/>
        <v>10230000</v>
      </c>
      <c r="BC293" s="292">
        <f t="shared" si="998"/>
        <v>0</v>
      </c>
      <c r="BD293" s="292">
        <f t="shared" si="998"/>
        <v>203400</v>
      </c>
      <c r="BE293" s="292">
        <f t="shared" si="998"/>
        <v>57261500</v>
      </c>
      <c r="BF293" s="292">
        <f t="shared" si="998"/>
        <v>444411575</v>
      </c>
      <c r="BG293" s="292">
        <f t="shared" si="998"/>
        <v>0</v>
      </c>
      <c r="BH293" s="292"/>
      <c r="BI293" s="292">
        <f>SUM(BI294:BI397)</f>
        <v>0</v>
      </c>
      <c r="BJ293" s="292">
        <f>SUM(BJ294:BJ397)</f>
        <v>0</v>
      </c>
      <c r="BK293" s="292"/>
      <c r="BL293" s="292">
        <f t="shared" ref="BL293:CV293" si="999">SUM(BL294:BL397)</f>
        <v>0</v>
      </c>
      <c r="BM293" s="292">
        <f t="shared" si="999"/>
        <v>0</v>
      </c>
      <c r="BN293" s="292">
        <f t="shared" si="999"/>
        <v>0</v>
      </c>
      <c r="BO293" s="292">
        <f t="shared" si="999"/>
        <v>0</v>
      </c>
      <c r="BP293" s="292">
        <f t="shared" si="999"/>
        <v>0</v>
      </c>
      <c r="BQ293" s="292">
        <f t="shared" si="999"/>
        <v>0</v>
      </c>
      <c r="BR293" s="292">
        <f t="shared" si="999"/>
        <v>0</v>
      </c>
      <c r="BS293" s="292">
        <f t="shared" si="999"/>
        <v>501673075</v>
      </c>
      <c r="BT293" s="292">
        <f t="shared" si="999"/>
        <v>128</v>
      </c>
      <c r="BU293" s="292">
        <f t="shared" si="999"/>
        <v>563200000</v>
      </c>
      <c r="BV293" s="292">
        <f t="shared" si="999"/>
        <v>1144000000</v>
      </c>
      <c r="BW293" s="292">
        <f t="shared" si="999"/>
        <v>1707200000</v>
      </c>
      <c r="BX293" s="292">
        <f t="shared" si="999"/>
        <v>-1251126175</v>
      </c>
      <c r="BY293" s="292">
        <f t="shared" si="999"/>
        <v>0</v>
      </c>
      <c r="BZ293" s="292">
        <f t="shared" si="999"/>
        <v>0</v>
      </c>
      <c r="CA293" s="292">
        <f t="shared" si="999"/>
        <v>0</v>
      </c>
      <c r="CB293" s="292">
        <f t="shared" si="999"/>
        <v>0</v>
      </c>
      <c r="CC293" s="292">
        <f t="shared" si="999"/>
        <v>0</v>
      </c>
      <c r="CD293" s="292">
        <f t="shared" si="999"/>
        <v>0</v>
      </c>
      <c r="CE293" s="292">
        <f t="shared" si="999"/>
        <v>1013000000</v>
      </c>
      <c r="CF293" s="292">
        <f t="shared" si="999"/>
        <v>28500000</v>
      </c>
      <c r="CG293" s="292">
        <f t="shared" si="999"/>
        <v>2000000</v>
      </c>
      <c r="CH293" s="292">
        <f t="shared" si="999"/>
        <v>0</v>
      </c>
      <c r="CI293" s="292">
        <f t="shared" si="999"/>
        <v>0</v>
      </c>
      <c r="CJ293" s="292">
        <f t="shared" si="999"/>
        <v>30500000</v>
      </c>
      <c r="CK293" s="292">
        <f t="shared" si="999"/>
        <v>1043500000</v>
      </c>
      <c r="CL293" s="292">
        <f t="shared" si="999"/>
        <v>0</v>
      </c>
      <c r="CM293" s="292">
        <f t="shared" si="999"/>
        <v>1013000000</v>
      </c>
      <c r="CN293" s="292">
        <f t="shared" si="999"/>
        <v>28500000</v>
      </c>
      <c r="CO293" s="292">
        <f t="shared" si="999"/>
        <v>2000000</v>
      </c>
      <c r="CP293" s="292">
        <f t="shared" si="999"/>
        <v>0</v>
      </c>
      <c r="CQ293" s="292">
        <f t="shared" si="999"/>
        <v>0</v>
      </c>
      <c r="CR293" s="292">
        <f t="shared" si="999"/>
        <v>30500000</v>
      </c>
      <c r="CS293" s="292">
        <f t="shared" si="999"/>
        <v>1043500000</v>
      </c>
      <c r="CT293" s="292">
        <f t="shared" si="999"/>
        <v>0</v>
      </c>
      <c r="CU293" s="292">
        <f t="shared" si="999"/>
        <v>0</v>
      </c>
      <c r="CV293" s="447">
        <f t="shared" si="999"/>
        <v>0</v>
      </c>
      <c r="CW293" s="292"/>
    </row>
    <row r="294" spans="1:101" ht="34.35" customHeight="1">
      <c r="A294" s="155">
        <f>SUBTOTAL(3,$C$11:C294)</f>
        <v>253</v>
      </c>
      <c r="B294" s="143" t="s">
        <v>495</v>
      </c>
      <c r="C294" s="144" t="s">
        <v>496</v>
      </c>
      <c r="D294" s="156" t="s">
        <v>101</v>
      </c>
      <c r="E294" s="157" t="str">
        <f>IF(CL294&gt;=400000000,"A1",IF(CL294&gt;=300000000,"A2",IF(CL294&gt;=240000000,"A3",IF(CL294&gt;=180000000,"A4",IF(CL294&gt;=120000000,"A5",IF(CL294&gt;=80000000,"A6",IF(CL294&gt;=40000000,"A7",IF(CL294&gt;=25000000,"B1",IF(CL294&gt;=12000000,"B2","B3")))))))))</f>
        <v>B3</v>
      </c>
      <c r="F294" s="158">
        <v>42110</v>
      </c>
      <c r="G294" s="159">
        <v>4520000</v>
      </c>
      <c r="H294" s="159"/>
      <c r="I294" s="160">
        <f t="shared" ref="I294:I357" si="1000">IF(G294&gt;0,CM294-G294,CM294-H294)</f>
        <v>5480000</v>
      </c>
      <c r="J294" s="160">
        <f t="shared" ref="J294:J357" si="1001">CR294</f>
        <v>1500000</v>
      </c>
      <c r="K294" s="161">
        <f t="shared" ref="K294:K357" si="1002">SUM(I294:J294)</f>
        <v>6980000</v>
      </c>
      <c r="L294" s="161">
        <f t="shared" ref="L294:L357" si="1003">IF(G294&gt;0,G294+K294,H294+K294)</f>
        <v>11500000</v>
      </c>
      <c r="M294" s="162">
        <f t="shared" ref="M294:M357" si="1004">IF(CE294&gt;=11000000,80%,100%)</f>
        <v>1</v>
      </c>
      <c r="N294" s="163">
        <f t="shared" ref="N294:N357" si="1005">ROUND(MAX(G294*70%,H294*70%,3640000),0)</f>
        <v>3640000</v>
      </c>
      <c r="O294" s="163">
        <v>0</v>
      </c>
      <c r="P294" s="406">
        <v>13</v>
      </c>
      <c r="Q294" s="406">
        <v>0</v>
      </c>
      <c r="R294" s="406">
        <v>0</v>
      </c>
      <c r="S294" s="406">
        <v>0</v>
      </c>
      <c r="T294" s="406"/>
      <c r="U294" s="406"/>
      <c r="V294" s="406"/>
      <c r="W294" s="406"/>
      <c r="X294" s="389"/>
      <c r="Y294" s="406"/>
      <c r="Z294" s="406"/>
      <c r="AA294" s="406"/>
      <c r="AB294" s="406"/>
      <c r="AC294" s="406"/>
      <c r="AD294" s="406">
        <v>0</v>
      </c>
      <c r="AE294" s="164">
        <f t="shared" ref="AE294:AE357" si="1006">IF(OR(BL294="M1",BL294="M2",BL294="M3",BL294="M4"),P294+R294+S294+T294+U294,0)</f>
        <v>0</v>
      </c>
      <c r="AF294" s="166">
        <f t="shared" ref="AF294:AF357" si="1007">ROUND(IF($P294=0,0,IF(OR($BJ294="lương tháng",$CE294&gt;=11000000),($L294/2-$L294/26*($CC$6-$P294))*$M294,$L294/26*$P294*$M294)),0)</f>
        <v>5750000</v>
      </c>
      <c r="AG294" s="166">
        <f t="shared" ref="AG294:AG357" si="1008">ROUND(MAX((G294+I294)*M294/26*R294,(H294+I294)*M294/26*R294,G294/26*R294*150%,H294/26*R294*150%)*BK294,0)</f>
        <v>0</v>
      </c>
      <c r="AH294" s="166">
        <f t="shared" ref="AH294:AH357" si="1009">ROUND(MAX((G294+I294)*M294/26*S294,(H294+I294)*M294/26*S294,G294/26*S294*200%,H294/26*S294*200%)*BK294,0)</f>
        <v>0</v>
      </c>
      <c r="AI294" s="166">
        <f t="shared" ref="AI294:AI357" si="1010">ROUND(IF(BJ294="Lương tháng",L294/26*T294,MAX((G294+I294)/26*(T294+U294)*200%+G294/26*T294,(H294+I294)/26*(T294+U294)*200%+H294/26*T294,G294/26*(T294+U294)*300%+G294/26*T294,H294/26*(T294+U294)*300%+H294/26*T294)),0)</f>
        <v>0</v>
      </c>
      <c r="AJ294" s="166">
        <f t="shared" ref="AJ294:AJ357" si="1011">ROUND(IF((P294+Q294)=0,0,IF(BJ294="Lương tháng",MAX((G294+I294)/26*V294,(H294+I294)/26*V294),MAX(G294/26*V294,H294/26*V294))),0)</f>
        <v>0</v>
      </c>
      <c r="AK294" s="166">
        <f t="shared" ref="AK294:AK357" si="1012">ROUND(IF(G294&gt;0,G294/26*W294,H294/26*W294),0)</f>
        <v>0</v>
      </c>
      <c r="AL294" s="166">
        <f t="shared" ref="AL294:AL357" si="1013">ROUND(N294/26*Y294+O294/26*Z294+MAX(G294/26*AA294,H294/26*AA294),0)</f>
        <v>0</v>
      </c>
      <c r="AM294" s="166">
        <f t="shared" ref="AM294:AM357" si="1014">ROUND(IF(BJ294="Lương tháng",L294/26*AC294,L294/26*AC294+MAX((G294+I294)/26*AB294,(H294+I294)/26*AB294)),0)</f>
        <v>0</v>
      </c>
      <c r="AN294" s="166">
        <f t="shared" ref="AN294:AN357" si="1015">ROUND(IF(BJ294="lương tháng",0,MAX((G294+I294)/26*AD294*30%,(H294+I294)/26*AD294*30%)*BK294),0)</f>
        <v>0</v>
      </c>
      <c r="AO294" s="167">
        <f t="shared" ref="AO294:AO357" si="1016">ROUND(BM294*AE294,0)</f>
        <v>0</v>
      </c>
      <c r="AP294" s="166">
        <v>0</v>
      </c>
      <c r="AQ294" s="166">
        <f t="shared" ref="AQ294:AQ357" si="1017">ROUND(SUM(AF294:AP294),0)</f>
        <v>5750000</v>
      </c>
      <c r="AR294" s="166">
        <v>0</v>
      </c>
      <c r="AS294" s="167"/>
      <c r="AT294" s="166"/>
      <c r="AU294" s="166"/>
      <c r="AV294" s="166">
        <f t="shared" ref="AV294:AV357" si="1018">ROUND(SUM(AQ294:AT294)-AU294,0)</f>
        <v>5750000</v>
      </c>
      <c r="AW294" s="166">
        <f t="shared" ref="AW294:AW357" si="1019">ROUND(IF($BH294=1,$G294*$AW$9,0),0)</f>
        <v>361600</v>
      </c>
      <c r="AX294" s="166">
        <f t="shared" ref="AX294:AX357" si="1020">ROUND(IF($BH294=1,$G294*$AX$9,0),0)</f>
        <v>67800</v>
      </c>
      <c r="AY294" s="166">
        <f t="shared" ref="AY294:AY357" si="1021">ROUND(IF($BH294=1,$G294*$AY$9,0),0)</f>
        <v>45200</v>
      </c>
      <c r="AZ294" s="166">
        <f t="shared" ref="AZ294:AZ357" si="1022">SUM(AW294:AY294)</f>
        <v>474600</v>
      </c>
      <c r="BA294" s="166">
        <f t="shared" ref="BA294:BA357" si="1023">ROUND(IF($BI294="1x",$G294*0.5%,0),0)</f>
        <v>22600</v>
      </c>
      <c r="BB294" s="166">
        <f t="shared" ref="BB294:BB357" si="1024">IF(BN294="Xem lại",0,IF(CM294&lt;11000000,5000,IF(AND(CM294&gt;=11000000,CM294&lt;25000000),10000,IF(AND(CM294&gt;=25000000,CM294&lt;40000000),15000,IF(AND(CM294&gt;=40000000,CM294&lt;120000000),20000,IF(AND(CM294&gt;=120000000,CM294&lt;240000000),25000,30000)))))*$BB$9)</f>
        <v>110000</v>
      </c>
      <c r="BC294" s="166"/>
      <c r="BD294" s="166">
        <v>0</v>
      </c>
      <c r="BE294" s="166">
        <f t="shared" ref="BE294:BE357" si="1025">ROUND(SUM(AZ294:BD294),0)</f>
        <v>607200</v>
      </c>
      <c r="BF294" s="166">
        <f t="shared" ref="BF294:BF357" si="1026">ROUND(IF(AV294&gt;BE294,AV294-BE294,0),0)</f>
        <v>5142800</v>
      </c>
      <c r="BG294" s="166">
        <f t="shared" ref="BG294:BG357" si="1027">ROUND(IF(BE294&gt;AV294,BE294-AV294,0),0)</f>
        <v>0</v>
      </c>
      <c r="BH294" s="166">
        <v>1</v>
      </c>
      <c r="BI294" s="369" t="s">
        <v>40</v>
      </c>
      <c r="BJ294" s="166">
        <f t="shared" ref="BJ294:BJ357" si="1028">IF(AND(D294="QTNV CL",CM294&gt;=11000000),"Lương tháng",IF(CM294&gt;=18000000,"Lương tháng",0))</f>
        <v>0</v>
      </c>
      <c r="BK294" s="166">
        <f t="shared" ref="BK294:BK357" si="1029">IF(BJ294="Lương tháng",0,1)</f>
        <v>1</v>
      </c>
      <c r="BL294" s="166">
        <v>0</v>
      </c>
      <c r="BM294" s="166">
        <f t="shared" ref="BM294:BM357" si="1030">IF(BL294="M1",13000,IF(BL294="M2",20000,IF(BL294="M3",26000,IF(BL294="M4",32000,0))))</f>
        <v>0</v>
      </c>
      <c r="BN294" s="166" t="str">
        <f t="shared" ref="BN294:BN357" si="1031">IF(AND(G294&gt;0,(P294+Q294)&gt;=5),"Trừ tiền","Xem lại")</f>
        <v>Trừ tiền</v>
      </c>
      <c r="BO294" s="410"/>
      <c r="BP294" s="166"/>
      <c r="BQ294" s="144"/>
      <c r="BR294" s="144"/>
      <c r="BS294" s="161">
        <f t="shared" ref="BS294:BS357" si="1032">AQ294+SUM(BO294:BR294)-AN294-AO294-SUM(BY294:CA294)</f>
        <v>5750000</v>
      </c>
      <c r="BT294" s="159">
        <v>3</v>
      </c>
      <c r="BU294" s="166">
        <f t="shared" ref="BU294:BU357" si="1033">BT294*4400000</f>
        <v>13200000</v>
      </c>
      <c r="BV294" s="166">
        <v>11000000</v>
      </c>
      <c r="BW294" s="166">
        <f t="shared" ref="BW294:BW357" si="1034">BU294+BV294</f>
        <v>24200000</v>
      </c>
      <c r="BX294" s="166">
        <f t="shared" ref="BX294:BX357" si="1035">BS294-SUM(CC294:CD294)-CB294-AZ294-BW294</f>
        <v>-18924600</v>
      </c>
      <c r="BY294" s="166"/>
      <c r="BZ294" s="166"/>
      <c r="CA294" s="171"/>
      <c r="CB294" s="166"/>
      <c r="CC294" s="166"/>
      <c r="CD294" s="166"/>
      <c r="CE294" s="413">
        <v>10000000</v>
      </c>
      <c r="CF294" s="413">
        <f>CE294*5%</f>
        <v>500000</v>
      </c>
      <c r="CG294" s="413">
        <v>1000000</v>
      </c>
      <c r="CH294" s="413">
        <v>0</v>
      </c>
      <c r="CI294" s="413"/>
      <c r="CJ294" s="369">
        <f>SUM(CF294:CI294)</f>
        <v>1500000</v>
      </c>
      <c r="CK294" s="369">
        <f>CE294+CJ294</f>
        <v>11500000</v>
      </c>
      <c r="CL294" s="414"/>
      <c r="CM294" s="413">
        <f>CE294</f>
        <v>10000000</v>
      </c>
      <c r="CN294" s="413">
        <f>CF294</f>
        <v>500000</v>
      </c>
      <c r="CO294" s="369">
        <f>CG294</f>
        <v>1000000</v>
      </c>
      <c r="CP294" s="369">
        <f>CH294</f>
        <v>0</v>
      </c>
      <c r="CQ294" s="369">
        <f>CI294</f>
        <v>0</v>
      </c>
      <c r="CR294" s="369">
        <f>SUM(CN294:CQ294)</f>
        <v>1500000</v>
      </c>
      <c r="CS294" s="369">
        <f>CM294+CR294</f>
        <v>11500000</v>
      </c>
      <c r="CT294" s="173" t="s">
        <v>1761</v>
      </c>
      <c r="CU294" s="173" t="s">
        <v>1062</v>
      </c>
      <c r="CV294" s="450" t="s">
        <v>1036</v>
      </c>
      <c r="CW294" s="173" t="s">
        <v>2249</v>
      </c>
    </row>
    <row r="295" spans="1:101" ht="34.35" customHeight="1">
      <c r="A295" s="155">
        <f>SUBTOTAL(3,$C$11:C295)</f>
        <v>254</v>
      </c>
      <c r="B295" s="143" t="s">
        <v>1079</v>
      </c>
      <c r="C295" s="144" t="s">
        <v>1080</v>
      </c>
      <c r="D295" s="156" t="s">
        <v>101</v>
      </c>
      <c r="E295" s="157" t="str">
        <f t="shared" ref="E295:E358" si="1036">IF(CL295&gt;=400000000,"A1",IF(CL295&gt;=300000000,"A2",IF(CL295&gt;=240000000,"A3",IF(CL295&gt;=180000000,"A4",IF(CL295&gt;=120000000,"A5",IF(CL295&gt;=80000000,"A6",IF(CL295&gt;=40000000,"A7",IF(CL295&gt;=25000000,"B1",IF(CL295&gt;=12000000,"B2","B3")))))))))</f>
        <v>B3</v>
      </c>
      <c r="F295" s="158">
        <v>45246</v>
      </c>
      <c r="G295" s="159">
        <v>4520000</v>
      </c>
      <c r="H295" s="159"/>
      <c r="I295" s="160">
        <f t="shared" si="1000"/>
        <v>5480000</v>
      </c>
      <c r="J295" s="160">
        <f t="shared" si="1001"/>
        <v>0</v>
      </c>
      <c r="K295" s="161">
        <f t="shared" si="1002"/>
        <v>5480000</v>
      </c>
      <c r="L295" s="161">
        <f t="shared" si="1003"/>
        <v>10000000</v>
      </c>
      <c r="M295" s="162">
        <f t="shared" si="1004"/>
        <v>1</v>
      </c>
      <c r="N295" s="163">
        <f t="shared" si="1005"/>
        <v>3640000</v>
      </c>
      <c r="O295" s="163">
        <v>0</v>
      </c>
      <c r="P295" s="406">
        <v>13</v>
      </c>
      <c r="Q295" s="406">
        <v>0</v>
      </c>
      <c r="R295" s="406">
        <v>0</v>
      </c>
      <c r="S295" s="406">
        <v>0</v>
      </c>
      <c r="T295" s="406"/>
      <c r="U295" s="406"/>
      <c r="V295" s="406"/>
      <c r="W295" s="406"/>
      <c r="X295" s="389"/>
      <c r="Y295" s="406"/>
      <c r="Z295" s="406"/>
      <c r="AA295" s="406"/>
      <c r="AB295" s="406"/>
      <c r="AC295" s="406"/>
      <c r="AD295" s="406">
        <v>0</v>
      </c>
      <c r="AE295" s="164">
        <f t="shared" si="1006"/>
        <v>0</v>
      </c>
      <c r="AF295" s="166">
        <f t="shared" si="1007"/>
        <v>5000000</v>
      </c>
      <c r="AG295" s="166">
        <f t="shared" si="1008"/>
        <v>0</v>
      </c>
      <c r="AH295" s="166">
        <f t="shared" si="1009"/>
        <v>0</v>
      </c>
      <c r="AI295" s="166">
        <f t="shared" si="1010"/>
        <v>0</v>
      </c>
      <c r="AJ295" s="166">
        <f t="shared" si="1011"/>
        <v>0</v>
      </c>
      <c r="AK295" s="166">
        <f t="shared" si="1012"/>
        <v>0</v>
      </c>
      <c r="AL295" s="166">
        <f t="shared" si="1013"/>
        <v>0</v>
      </c>
      <c r="AM295" s="166">
        <f t="shared" si="1014"/>
        <v>0</v>
      </c>
      <c r="AN295" s="166">
        <f t="shared" si="1015"/>
        <v>0</v>
      </c>
      <c r="AO295" s="167">
        <f t="shared" si="1016"/>
        <v>0</v>
      </c>
      <c r="AP295" s="166">
        <v>0</v>
      </c>
      <c r="AQ295" s="166">
        <f t="shared" si="1017"/>
        <v>5000000</v>
      </c>
      <c r="AR295" s="166"/>
      <c r="AS295" s="167"/>
      <c r="AT295" s="166"/>
      <c r="AU295" s="166"/>
      <c r="AV295" s="166">
        <f t="shared" si="1018"/>
        <v>5000000</v>
      </c>
      <c r="AW295" s="166">
        <f t="shared" si="1019"/>
        <v>361600</v>
      </c>
      <c r="AX295" s="166">
        <f t="shared" si="1020"/>
        <v>67800</v>
      </c>
      <c r="AY295" s="166">
        <f t="shared" si="1021"/>
        <v>45200</v>
      </c>
      <c r="AZ295" s="166">
        <f t="shared" si="1022"/>
        <v>474600</v>
      </c>
      <c r="BA295" s="166">
        <f t="shared" si="1023"/>
        <v>22600</v>
      </c>
      <c r="BB295" s="166">
        <f t="shared" si="1024"/>
        <v>110000</v>
      </c>
      <c r="BC295" s="166"/>
      <c r="BD295" s="166">
        <v>0</v>
      </c>
      <c r="BE295" s="166">
        <f t="shared" si="1025"/>
        <v>607200</v>
      </c>
      <c r="BF295" s="166">
        <f t="shared" si="1026"/>
        <v>4392800</v>
      </c>
      <c r="BG295" s="166">
        <f t="shared" si="1027"/>
        <v>0</v>
      </c>
      <c r="BH295" s="166">
        <v>1</v>
      </c>
      <c r="BI295" s="369" t="s">
        <v>40</v>
      </c>
      <c r="BJ295" s="166">
        <f t="shared" si="1028"/>
        <v>0</v>
      </c>
      <c r="BK295" s="166">
        <f t="shared" si="1029"/>
        <v>1</v>
      </c>
      <c r="BL295" s="166">
        <v>0</v>
      </c>
      <c r="BM295" s="166">
        <f t="shared" si="1030"/>
        <v>0</v>
      </c>
      <c r="BN295" s="166" t="str">
        <f t="shared" si="1031"/>
        <v>Trừ tiền</v>
      </c>
      <c r="BO295" s="410"/>
      <c r="BP295" s="166"/>
      <c r="BQ295" s="144"/>
      <c r="BR295" s="144"/>
      <c r="BS295" s="161">
        <f t="shared" si="1032"/>
        <v>5000000</v>
      </c>
      <c r="BT295" s="159">
        <v>2</v>
      </c>
      <c r="BU295" s="166">
        <f t="shared" si="1033"/>
        <v>8800000</v>
      </c>
      <c r="BV295" s="166">
        <v>11000000</v>
      </c>
      <c r="BW295" s="166">
        <f t="shared" si="1034"/>
        <v>19800000</v>
      </c>
      <c r="BX295" s="166">
        <f t="shared" si="1035"/>
        <v>-15274600</v>
      </c>
      <c r="BY295" s="166"/>
      <c r="BZ295" s="166"/>
      <c r="CA295" s="171"/>
      <c r="CB295" s="166"/>
      <c r="CC295" s="166"/>
      <c r="CD295" s="166"/>
      <c r="CE295" s="413">
        <v>10000000</v>
      </c>
      <c r="CF295" s="413">
        <v>0</v>
      </c>
      <c r="CG295" s="413">
        <v>0</v>
      </c>
      <c r="CH295" s="413">
        <v>0</v>
      </c>
      <c r="CI295" s="413"/>
      <c r="CJ295" s="369">
        <f t="shared" ref="CJ295:CJ355" si="1037">SUM(CF295:CI295)</f>
        <v>0</v>
      </c>
      <c r="CK295" s="369">
        <f t="shared" ref="CK295:CK355" si="1038">CE295+CJ295</f>
        <v>10000000</v>
      </c>
      <c r="CL295" s="414"/>
      <c r="CM295" s="413">
        <f t="shared" ref="CM295:CQ351" si="1039">CE295</f>
        <v>10000000</v>
      </c>
      <c r="CN295" s="413">
        <f t="shared" si="1039"/>
        <v>0</v>
      </c>
      <c r="CO295" s="369">
        <f t="shared" si="1039"/>
        <v>0</v>
      </c>
      <c r="CP295" s="369">
        <f t="shared" si="1039"/>
        <v>0</v>
      </c>
      <c r="CQ295" s="369">
        <f t="shared" si="1039"/>
        <v>0</v>
      </c>
      <c r="CR295" s="369">
        <f t="shared" ref="CR295:CR355" si="1040">SUM(CN295:CQ295)</f>
        <v>0</v>
      </c>
      <c r="CS295" s="369">
        <f t="shared" ref="CS295:CS355" si="1041">CM295+CR295</f>
        <v>10000000</v>
      </c>
      <c r="CT295" s="173" t="s">
        <v>1759</v>
      </c>
      <c r="CU295" s="173" t="s">
        <v>1062</v>
      </c>
      <c r="CV295" s="450">
        <v>0</v>
      </c>
      <c r="CW295" s="173" t="s">
        <v>2249</v>
      </c>
    </row>
    <row r="296" spans="1:101" ht="34.35" customHeight="1">
      <c r="A296" s="155">
        <f>SUBTOTAL(3,$C$11:C296)</f>
        <v>255</v>
      </c>
      <c r="B296" s="143" t="s">
        <v>1081</v>
      </c>
      <c r="C296" s="144" t="s">
        <v>1082</v>
      </c>
      <c r="D296" s="156" t="s">
        <v>101</v>
      </c>
      <c r="E296" s="157" t="str">
        <f t="shared" si="1036"/>
        <v>B3</v>
      </c>
      <c r="F296" s="158">
        <v>45246</v>
      </c>
      <c r="G296" s="159">
        <v>4520000</v>
      </c>
      <c r="H296" s="159"/>
      <c r="I296" s="160">
        <f t="shared" si="1000"/>
        <v>5480000</v>
      </c>
      <c r="J296" s="160">
        <f t="shared" si="1001"/>
        <v>0</v>
      </c>
      <c r="K296" s="161">
        <f t="shared" si="1002"/>
        <v>5480000</v>
      </c>
      <c r="L296" s="161">
        <f t="shared" si="1003"/>
        <v>10000000</v>
      </c>
      <c r="M296" s="162">
        <f t="shared" si="1004"/>
        <v>1</v>
      </c>
      <c r="N296" s="163">
        <f t="shared" si="1005"/>
        <v>3640000</v>
      </c>
      <c r="O296" s="163">
        <v>0</v>
      </c>
      <c r="P296" s="406">
        <v>8</v>
      </c>
      <c r="Q296" s="406">
        <v>0</v>
      </c>
      <c r="R296" s="406">
        <v>0</v>
      </c>
      <c r="S296" s="406">
        <v>0</v>
      </c>
      <c r="T296" s="406"/>
      <c r="U296" s="406"/>
      <c r="V296" s="406"/>
      <c r="W296" s="406"/>
      <c r="X296" s="389"/>
      <c r="Y296" s="406"/>
      <c r="Z296" s="406"/>
      <c r="AA296" s="406"/>
      <c r="AB296" s="406"/>
      <c r="AC296" s="406"/>
      <c r="AD296" s="406">
        <v>0</v>
      </c>
      <c r="AE296" s="164">
        <f t="shared" si="1006"/>
        <v>0</v>
      </c>
      <c r="AF296" s="166">
        <f t="shared" si="1007"/>
        <v>3076923</v>
      </c>
      <c r="AG296" s="166">
        <f t="shared" si="1008"/>
        <v>0</v>
      </c>
      <c r="AH296" s="166">
        <f t="shared" si="1009"/>
        <v>0</v>
      </c>
      <c r="AI296" s="166">
        <f t="shared" si="1010"/>
        <v>0</v>
      </c>
      <c r="AJ296" s="166">
        <f t="shared" si="1011"/>
        <v>0</v>
      </c>
      <c r="AK296" s="166">
        <f t="shared" si="1012"/>
        <v>0</v>
      </c>
      <c r="AL296" s="166">
        <f t="shared" si="1013"/>
        <v>0</v>
      </c>
      <c r="AM296" s="166">
        <f t="shared" si="1014"/>
        <v>0</v>
      </c>
      <c r="AN296" s="166">
        <f t="shared" si="1015"/>
        <v>0</v>
      </c>
      <c r="AO296" s="167">
        <f t="shared" si="1016"/>
        <v>0</v>
      </c>
      <c r="AP296" s="166">
        <v>0</v>
      </c>
      <c r="AQ296" s="166">
        <f t="shared" si="1017"/>
        <v>3076923</v>
      </c>
      <c r="AR296" s="166"/>
      <c r="AS296" s="167"/>
      <c r="AT296" s="166"/>
      <c r="AU296" s="166"/>
      <c r="AV296" s="166">
        <f t="shared" si="1018"/>
        <v>3076923</v>
      </c>
      <c r="AW296" s="166">
        <f t="shared" si="1019"/>
        <v>361600</v>
      </c>
      <c r="AX296" s="166">
        <f t="shared" si="1020"/>
        <v>67800</v>
      </c>
      <c r="AY296" s="166">
        <f t="shared" si="1021"/>
        <v>45200</v>
      </c>
      <c r="AZ296" s="166">
        <f t="shared" si="1022"/>
        <v>474600</v>
      </c>
      <c r="BA296" s="166">
        <f t="shared" si="1023"/>
        <v>22600</v>
      </c>
      <c r="BB296" s="166">
        <f t="shared" si="1024"/>
        <v>110000</v>
      </c>
      <c r="BC296" s="166"/>
      <c r="BD296" s="166">
        <v>0</v>
      </c>
      <c r="BE296" s="166">
        <f t="shared" si="1025"/>
        <v>607200</v>
      </c>
      <c r="BF296" s="166">
        <f t="shared" si="1026"/>
        <v>2469723</v>
      </c>
      <c r="BG296" s="166">
        <f t="shared" si="1027"/>
        <v>0</v>
      </c>
      <c r="BH296" s="166">
        <v>1</v>
      </c>
      <c r="BI296" s="369" t="s">
        <v>40</v>
      </c>
      <c r="BJ296" s="166">
        <f t="shared" si="1028"/>
        <v>0</v>
      </c>
      <c r="BK296" s="166">
        <f t="shared" si="1029"/>
        <v>1</v>
      </c>
      <c r="BL296" s="166">
        <v>0</v>
      </c>
      <c r="BM296" s="166">
        <f t="shared" si="1030"/>
        <v>0</v>
      </c>
      <c r="BN296" s="166" t="str">
        <f t="shared" si="1031"/>
        <v>Trừ tiền</v>
      </c>
      <c r="BO296" s="410"/>
      <c r="BP296" s="166"/>
      <c r="BQ296" s="144"/>
      <c r="BR296" s="144"/>
      <c r="BS296" s="161">
        <f t="shared" si="1032"/>
        <v>3076923</v>
      </c>
      <c r="BT296" s="159">
        <v>3</v>
      </c>
      <c r="BU296" s="166">
        <f t="shared" si="1033"/>
        <v>13200000</v>
      </c>
      <c r="BV296" s="166">
        <v>11000000</v>
      </c>
      <c r="BW296" s="166">
        <f t="shared" si="1034"/>
        <v>24200000</v>
      </c>
      <c r="BX296" s="166">
        <f t="shared" si="1035"/>
        <v>-21597677</v>
      </c>
      <c r="BY296" s="166"/>
      <c r="BZ296" s="166"/>
      <c r="CA296" s="171"/>
      <c r="CB296" s="166"/>
      <c r="CC296" s="166"/>
      <c r="CD296" s="166"/>
      <c r="CE296" s="413">
        <v>10000000</v>
      </c>
      <c r="CF296" s="413">
        <v>0</v>
      </c>
      <c r="CG296" s="413">
        <v>0</v>
      </c>
      <c r="CH296" s="413">
        <v>0</v>
      </c>
      <c r="CI296" s="413"/>
      <c r="CJ296" s="369">
        <f t="shared" si="1037"/>
        <v>0</v>
      </c>
      <c r="CK296" s="369">
        <f t="shared" si="1038"/>
        <v>10000000</v>
      </c>
      <c r="CL296" s="414"/>
      <c r="CM296" s="413">
        <f t="shared" si="1039"/>
        <v>10000000</v>
      </c>
      <c r="CN296" s="413">
        <f t="shared" si="1039"/>
        <v>0</v>
      </c>
      <c r="CO296" s="369">
        <f t="shared" si="1039"/>
        <v>0</v>
      </c>
      <c r="CP296" s="369">
        <f t="shared" si="1039"/>
        <v>0</v>
      </c>
      <c r="CQ296" s="369">
        <f t="shared" si="1039"/>
        <v>0</v>
      </c>
      <c r="CR296" s="369">
        <f t="shared" si="1040"/>
        <v>0</v>
      </c>
      <c r="CS296" s="369">
        <f t="shared" si="1041"/>
        <v>10000000</v>
      </c>
      <c r="CT296" s="173" t="s">
        <v>1759</v>
      </c>
      <c r="CU296" s="173" t="s">
        <v>1062</v>
      </c>
      <c r="CV296" s="450" t="s">
        <v>1093</v>
      </c>
      <c r="CW296" s="173" t="s">
        <v>2249</v>
      </c>
    </row>
    <row r="297" spans="1:101" ht="34.35" customHeight="1">
      <c r="A297" s="155">
        <f>SUBTOTAL(3,$C$11:C297)</f>
        <v>256</v>
      </c>
      <c r="B297" s="143" t="s">
        <v>1083</v>
      </c>
      <c r="C297" s="144" t="s">
        <v>1084</v>
      </c>
      <c r="D297" s="156" t="s">
        <v>101</v>
      </c>
      <c r="E297" s="157" t="str">
        <f t="shared" si="1036"/>
        <v>B3</v>
      </c>
      <c r="F297" s="158">
        <v>45246</v>
      </c>
      <c r="G297" s="159">
        <v>4520000</v>
      </c>
      <c r="H297" s="159"/>
      <c r="I297" s="160">
        <f t="shared" si="1000"/>
        <v>5480000</v>
      </c>
      <c r="J297" s="160">
        <f t="shared" si="1001"/>
        <v>0</v>
      </c>
      <c r="K297" s="161">
        <f t="shared" si="1002"/>
        <v>5480000</v>
      </c>
      <c r="L297" s="161">
        <f t="shared" si="1003"/>
        <v>10000000</v>
      </c>
      <c r="M297" s="162">
        <f t="shared" si="1004"/>
        <v>1</v>
      </c>
      <c r="N297" s="163">
        <f t="shared" si="1005"/>
        <v>3640000</v>
      </c>
      <c r="O297" s="163">
        <v>0</v>
      </c>
      <c r="P297" s="406">
        <v>13</v>
      </c>
      <c r="Q297" s="406">
        <v>0</v>
      </c>
      <c r="R297" s="406">
        <v>0</v>
      </c>
      <c r="S297" s="406">
        <v>0</v>
      </c>
      <c r="T297" s="406"/>
      <c r="U297" s="406"/>
      <c r="V297" s="406"/>
      <c r="W297" s="406"/>
      <c r="X297" s="389"/>
      <c r="Y297" s="406"/>
      <c r="Z297" s="406"/>
      <c r="AA297" s="406"/>
      <c r="AB297" s="406"/>
      <c r="AC297" s="406"/>
      <c r="AD297" s="406">
        <v>0</v>
      </c>
      <c r="AE297" s="164">
        <f t="shared" si="1006"/>
        <v>0</v>
      </c>
      <c r="AF297" s="166">
        <f t="shared" si="1007"/>
        <v>5000000</v>
      </c>
      <c r="AG297" s="166">
        <f t="shared" si="1008"/>
        <v>0</v>
      </c>
      <c r="AH297" s="166">
        <f t="shared" si="1009"/>
        <v>0</v>
      </c>
      <c r="AI297" s="166">
        <f t="shared" si="1010"/>
        <v>0</v>
      </c>
      <c r="AJ297" s="166">
        <f t="shared" si="1011"/>
        <v>0</v>
      </c>
      <c r="AK297" s="166">
        <f t="shared" si="1012"/>
        <v>0</v>
      </c>
      <c r="AL297" s="166">
        <f t="shared" si="1013"/>
        <v>0</v>
      </c>
      <c r="AM297" s="166">
        <f t="shared" si="1014"/>
        <v>0</v>
      </c>
      <c r="AN297" s="166">
        <f t="shared" si="1015"/>
        <v>0</v>
      </c>
      <c r="AO297" s="167">
        <f t="shared" si="1016"/>
        <v>0</v>
      </c>
      <c r="AP297" s="166">
        <v>0</v>
      </c>
      <c r="AQ297" s="166">
        <f t="shared" si="1017"/>
        <v>5000000</v>
      </c>
      <c r="AR297" s="166"/>
      <c r="AS297" s="167"/>
      <c r="AT297" s="166"/>
      <c r="AU297" s="166"/>
      <c r="AV297" s="166">
        <f t="shared" si="1018"/>
        <v>5000000</v>
      </c>
      <c r="AW297" s="166">
        <f t="shared" si="1019"/>
        <v>361600</v>
      </c>
      <c r="AX297" s="166">
        <f t="shared" si="1020"/>
        <v>67800</v>
      </c>
      <c r="AY297" s="166">
        <f t="shared" si="1021"/>
        <v>45200</v>
      </c>
      <c r="AZ297" s="166">
        <f t="shared" si="1022"/>
        <v>474600</v>
      </c>
      <c r="BA297" s="166">
        <f t="shared" si="1023"/>
        <v>22600</v>
      </c>
      <c r="BB297" s="166">
        <f t="shared" si="1024"/>
        <v>110000</v>
      </c>
      <c r="BC297" s="166"/>
      <c r="BD297" s="166">
        <v>0</v>
      </c>
      <c r="BE297" s="166">
        <f t="shared" si="1025"/>
        <v>607200</v>
      </c>
      <c r="BF297" s="166">
        <f t="shared" si="1026"/>
        <v>4392800</v>
      </c>
      <c r="BG297" s="166">
        <f t="shared" si="1027"/>
        <v>0</v>
      </c>
      <c r="BH297" s="166">
        <v>1</v>
      </c>
      <c r="BI297" s="369" t="s">
        <v>40</v>
      </c>
      <c r="BJ297" s="166">
        <f t="shared" si="1028"/>
        <v>0</v>
      </c>
      <c r="BK297" s="166">
        <f t="shared" si="1029"/>
        <v>1</v>
      </c>
      <c r="BL297" s="166">
        <v>0</v>
      </c>
      <c r="BM297" s="166">
        <f t="shared" si="1030"/>
        <v>0</v>
      </c>
      <c r="BN297" s="166" t="str">
        <f t="shared" si="1031"/>
        <v>Trừ tiền</v>
      </c>
      <c r="BO297" s="410"/>
      <c r="BP297" s="166"/>
      <c r="BQ297" s="144"/>
      <c r="BR297" s="144"/>
      <c r="BS297" s="161">
        <f t="shared" si="1032"/>
        <v>5000000</v>
      </c>
      <c r="BT297" s="159">
        <v>1</v>
      </c>
      <c r="BU297" s="166">
        <f t="shared" si="1033"/>
        <v>4400000</v>
      </c>
      <c r="BV297" s="166">
        <v>11000000</v>
      </c>
      <c r="BW297" s="166">
        <f t="shared" si="1034"/>
        <v>15400000</v>
      </c>
      <c r="BX297" s="166">
        <f t="shared" si="1035"/>
        <v>-10874600</v>
      </c>
      <c r="BY297" s="166"/>
      <c r="BZ297" s="166"/>
      <c r="CA297" s="171"/>
      <c r="CB297" s="166"/>
      <c r="CC297" s="166"/>
      <c r="CD297" s="166"/>
      <c r="CE297" s="413">
        <v>10000000</v>
      </c>
      <c r="CF297" s="413">
        <v>0</v>
      </c>
      <c r="CG297" s="413">
        <v>0</v>
      </c>
      <c r="CH297" s="413">
        <v>0</v>
      </c>
      <c r="CI297" s="413"/>
      <c r="CJ297" s="369">
        <f t="shared" si="1037"/>
        <v>0</v>
      </c>
      <c r="CK297" s="369">
        <f t="shared" si="1038"/>
        <v>10000000</v>
      </c>
      <c r="CL297" s="414"/>
      <c r="CM297" s="413">
        <f t="shared" si="1039"/>
        <v>10000000</v>
      </c>
      <c r="CN297" s="413">
        <f t="shared" si="1039"/>
        <v>0</v>
      </c>
      <c r="CO297" s="369">
        <f t="shared" si="1039"/>
        <v>0</v>
      </c>
      <c r="CP297" s="369">
        <f t="shared" si="1039"/>
        <v>0</v>
      </c>
      <c r="CQ297" s="369">
        <f t="shared" si="1039"/>
        <v>0</v>
      </c>
      <c r="CR297" s="369">
        <f t="shared" si="1040"/>
        <v>0</v>
      </c>
      <c r="CS297" s="369">
        <f t="shared" si="1041"/>
        <v>10000000</v>
      </c>
      <c r="CT297" s="173" t="s">
        <v>1759</v>
      </c>
      <c r="CU297" s="173" t="s">
        <v>1062</v>
      </c>
      <c r="CV297" s="450" t="s">
        <v>1782</v>
      </c>
      <c r="CW297" s="173" t="s">
        <v>2249</v>
      </c>
    </row>
    <row r="298" spans="1:101" ht="34.35" customHeight="1">
      <c r="A298" s="155">
        <f>SUBTOTAL(3,$C$11:C298)</f>
        <v>257</v>
      </c>
      <c r="B298" s="143" t="s">
        <v>1516</v>
      </c>
      <c r="C298" s="144" t="s">
        <v>1517</v>
      </c>
      <c r="D298" s="156" t="s">
        <v>101</v>
      </c>
      <c r="E298" s="157" t="str">
        <f t="shared" si="1036"/>
        <v>B3</v>
      </c>
      <c r="F298" s="158">
        <v>45246</v>
      </c>
      <c r="G298" s="159">
        <v>4520000</v>
      </c>
      <c r="H298" s="159"/>
      <c r="I298" s="160">
        <f t="shared" si="1000"/>
        <v>5480000</v>
      </c>
      <c r="J298" s="160">
        <f t="shared" si="1001"/>
        <v>0</v>
      </c>
      <c r="K298" s="161">
        <f t="shared" si="1002"/>
        <v>5480000</v>
      </c>
      <c r="L298" s="161">
        <f t="shared" si="1003"/>
        <v>10000000</v>
      </c>
      <c r="M298" s="162">
        <f t="shared" si="1004"/>
        <v>1</v>
      </c>
      <c r="N298" s="163">
        <f t="shared" si="1005"/>
        <v>3640000</v>
      </c>
      <c r="O298" s="163">
        <v>0</v>
      </c>
      <c r="P298" s="406">
        <v>13</v>
      </c>
      <c r="Q298" s="406">
        <v>0</v>
      </c>
      <c r="R298" s="406">
        <v>0</v>
      </c>
      <c r="S298" s="406">
        <v>0</v>
      </c>
      <c r="T298" s="406"/>
      <c r="U298" s="406"/>
      <c r="V298" s="406"/>
      <c r="W298" s="406"/>
      <c r="X298" s="389"/>
      <c r="Y298" s="406"/>
      <c r="Z298" s="406"/>
      <c r="AA298" s="406"/>
      <c r="AB298" s="406"/>
      <c r="AC298" s="406"/>
      <c r="AD298" s="406">
        <v>0</v>
      </c>
      <c r="AE298" s="164">
        <f t="shared" si="1006"/>
        <v>0</v>
      </c>
      <c r="AF298" s="166">
        <f t="shared" si="1007"/>
        <v>5000000</v>
      </c>
      <c r="AG298" s="166">
        <f t="shared" si="1008"/>
        <v>0</v>
      </c>
      <c r="AH298" s="166">
        <f t="shared" si="1009"/>
        <v>0</v>
      </c>
      <c r="AI298" s="166">
        <f t="shared" si="1010"/>
        <v>0</v>
      </c>
      <c r="AJ298" s="166">
        <f t="shared" si="1011"/>
        <v>0</v>
      </c>
      <c r="AK298" s="166">
        <f t="shared" si="1012"/>
        <v>0</v>
      </c>
      <c r="AL298" s="166">
        <f t="shared" si="1013"/>
        <v>0</v>
      </c>
      <c r="AM298" s="166">
        <f t="shared" si="1014"/>
        <v>0</v>
      </c>
      <c r="AN298" s="166">
        <f t="shared" si="1015"/>
        <v>0</v>
      </c>
      <c r="AO298" s="167">
        <f t="shared" si="1016"/>
        <v>0</v>
      </c>
      <c r="AP298" s="166">
        <v>0</v>
      </c>
      <c r="AQ298" s="166">
        <f t="shared" si="1017"/>
        <v>5000000</v>
      </c>
      <c r="AR298" s="166"/>
      <c r="AS298" s="167"/>
      <c r="AT298" s="166"/>
      <c r="AU298" s="166"/>
      <c r="AV298" s="166">
        <f t="shared" si="1018"/>
        <v>5000000</v>
      </c>
      <c r="AW298" s="166">
        <f t="shared" si="1019"/>
        <v>361600</v>
      </c>
      <c r="AX298" s="166">
        <f t="shared" si="1020"/>
        <v>67800</v>
      </c>
      <c r="AY298" s="166">
        <f t="shared" si="1021"/>
        <v>45200</v>
      </c>
      <c r="AZ298" s="166">
        <f t="shared" si="1022"/>
        <v>474600</v>
      </c>
      <c r="BA298" s="166">
        <f t="shared" si="1023"/>
        <v>0</v>
      </c>
      <c r="BB298" s="166">
        <f t="shared" si="1024"/>
        <v>110000</v>
      </c>
      <c r="BC298" s="166"/>
      <c r="BD298" s="166">
        <v>0</v>
      </c>
      <c r="BE298" s="166">
        <f t="shared" si="1025"/>
        <v>584600</v>
      </c>
      <c r="BF298" s="166">
        <f t="shared" si="1026"/>
        <v>4415400</v>
      </c>
      <c r="BG298" s="166">
        <f t="shared" si="1027"/>
        <v>0</v>
      </c>
      <c r="BH298" s="166">
        <v>1</v>
      </c>
      <c r="BI298" s="159">
        <v>0</v>
      </c>
      <c r="BJ298" s="166">
        <f t="shared" si="1028"/>
        <v>0</v>
      </c>
      <c r="BK298" s="166">
        <f t="shared" si="1029"/>
        <v>1</v>
      </c>
      <c r="BL298" s="166">
        <v>0</v>
      </c>
      <c r="BM298" s="166">
        <f t="shared" si="1030"/>
        <v>0</v>
      </c>
      <c r="BN298" s="166" t="str">
        <f t="shared" si="1031"/>
        <v>Trừ tiền</v>
      </c>
      <c r="BO298" s="410"/>
      <c r="BP298" s="166"/>
      <c r="BQ298" s="144"/>
      <c r="BR298" s="144"/>
      <c r="BS298" s="161">
        <f t="shared" si="1032"/>
        <v>5000000</v>
      </c>
      <c r="BT298" s="159">
        <v>2</v>
      </c>
      <c r="BU298" s="166">
        <f t="shared" si="1033"/>
        <v>8800000</v>
      </c>
      <c r="BV298" s="166">
        <v>11000000</v>
      </c>
      <c r="BW298" s="166">
        <f t="shared" si="1034"/>
        <v>19800000</v>
      </c>
      <c r="BX298" s="166">
        <f t="shared" si="1035"/>
        <v>-15274600</v>
      </c>
      <c r="BY298" s="166"/>
      <c r="BZ298" s="166"/>
      <c r="CA298" s="171"/>
      <c r="CB298" s="166"/>
      <c r="CC298" s="166"/>
      <c r="CD298" s="166"/>
      <c r="CE298" s="413">
        <v>10000000</v>
      </c>
      <c r="CF298" s="413">
        <v>0</v>
      </c>
      <c r="CG298" s="413">
        <v>0</v>
      </c>
      <c r="CH298" s="413">
        <v>0</v>
      </c>
      <c r="CI298" s="413"/>
      <c r="CJ298" s="369">
        <f t="shared" si="1037"/>
        <v>0</v>
      </c>
      <c r="CK298" s="369">
        <f t="shared" si="1038"/>
        <v>10000000</v>
      </c>
      <c r="CL298" s="414"/>
      <c r="CM298" s="413">
        <f t="shared" si="1039"/>
        <v>10000000</v>
      </c>
      <c r="CN298" s="413">
        <f t="shared" si="1039"/>
        <v>0</v>
      </c>
      <c r="CO298" s="369">
        <f t="shared" si="1039"/>
        <v>0</v>
      </c>
      <c r="CP298" s="369">
        <f t="shared" si="1039"/>
        <v>0</v>
      </c>
      <c r="CQ298" s="369">
        <f t="shared" si="1039"/>
        <v>0</v>
      </c>
      <c r="CR298" s="369">
        <f t="shared" si="1040"/>
        <v>0</v>
      </c>
      <c r="CS298" s="369">
        <f t="shared" si="1041"/>
        <v>10000000</v>
      </c>
      <c r="CT298" s="173" t="s">
        <v>1759</v>
      </c>
      <c r="CU298" s="173" t="s">
        <v>1062</v>
      </c>
      <c r="CV298" s="450">
        <v>0</v>
      </c>
      <c r="CW298" s="173" t="s">
        <v>2249</v>
      </c>
    </row>
    <row r="299" spans="1:101" ht="34.35" customHeight="1">
      <c r="A299" s="155">
        <f>SUBTOTAL(3,$C$11:C299)</f>
        <v>258</v>
      </c>
      <c r="B299" s="244" t="s">
        <v>666</v>
      </c>
      <c r="C299" s="253" t="s">
        <v>667</v>
      </c>
      <c r="D299" s="156" t="s">
        <v>101</v>
      </c>
      <c r="E299" s="157" t="str">
        <f t="shared" si="1036"/>
        <v>B3</v>
      </c>
      <c r="F299" s="158">
        <v>42110</v>
      </c>
      <c r="G299" s="159">
        <v>4520000</v>
      </c>
      <c r="H299" s="159"/>
      <c r="I299" s="160">
        <f t="shared" si="1000"/>
        <v>5480000</v>
      </c>
      <c r="J299" s="160">
        <f t="shared" si="1001"/>
        <v>1000000</v>
      </c>
      <c r="K299" s="161">
        <f t="shared" si="1002"/>
        <v>6480000</v>
      </c>
      <c r="L299" s="161">
        <f t="shared" si="1003"/>
        <v>11000000</v>
      </c>
      <c r="M299" s="162">
        <f t="shared" si="1004"/>
        <v>1</v>
      </c>
      <c r="N299" s="163">
        <f t="shared" si="1005"/>
        <v>3640000</v>
      </c>
      <c r="O299" s="163">
        <v>0</v>
      </c>
      <c r="P299" s="406">
        <v>13</v>
      </c>
      <c r="Q299" s="406">
        <v>0</v>
      </c>
      <c r="R299" s="406">
        <v>0</v>
      </c>
      <c r="S299" s="406">
        <v>0</v>
      </c>
      <c r="T299" s="406"/>
      <c r="U299" s="406"/>
      <c r="V299" s="406"/>
      <c r="W299" s="406"/>
      <c r="X299" s="389"/>
      <c r="Y299" s="406"/>
      <c r="Z299" s="406"/>
      <c r="AA299" s="406"/>
      <c r="AB299" s="406"/>
      <c r="AC299" s="406"/>
      <c r="AD299" s="406">
        <v>0</v>
      </c>
      <c r="AE299" s="164">
        <f t="shared" si="1006"/>
        <v>0</v>
      </c>
      <c r="AF299" s="166">
        <f t="shared" si="1007"/>
        <v>5500000</v>
      </c>
      <c r="AG299" s="166">
        <f t="shared" si="1008"/>
        <v>0</v>
      </c>
      <c r="AH299" s="166">
        <f t="shared" si="1009"/>
        <v>0</v>
      </c>
      <c r="AI299" s="166">
        <f t="shared" si="1010"/>
        <v>0</v>
      </c>
      <c r="AJ299" s="166">
        <f t="shared" si="1011"/>
        <v>0</v>
      </c>
      <c r="AK299" s="166">
        <f t="shared" si="1012"/>
        <v>0</v>
      </c>
      <c r="AL299" s="166">
        <f t="shared" si="1013"/>
        <v>0</v>
      </c>
      <c r="AM299" s="166">
        <f t="shared" si="1014"/>
        <v>0</v>
      </c>
      <c r="AN299" s="166">
        <f t="shared" si="1015"/>
        <v>0</v>
      </c>
      <c r="AO299" s="167">
        <f t="shared" si="1016"/>
        <v>0</v>
      </c>
      <c r="AP299" s="166">
        <v>0</v>
      </c>
      <c r="AQ299" s="166">
        <f t="shared" si="1017"/>
        <v>5500000</v>
      </c>
      <c r="AR299" s="166">
        <v>0</v>
      </c>
      <c r="AS299" s="167"/>
      <c r="AT299" s="166"/>
      <c r="AU299" s="166"/>
      <c r="AV299" s="166">
        <f t="shared" si="1018"/>
        <v>5500000</v>
      </c>
      <c r="AW299" s="166">
        <f t="shared" si="1019"/>
        <v>361600</v>
      </c>
      <c r="AX299" s="166">
        <f t="shared" si="1020"/>
        <v>67800</v>
      </c>
      <c r="AY299" s="166">
        <f t="shared" si="1021"/>
        <v>45200</v>
      </c>
      <c r="AZ299" s="166">
        <f t="shared" si="1022"/>
        <v>474600</v>
      </c>
      <c r="BA299" s="166">
        <f t="shared" si="1023"/>
        <v>22600</v>
      </c>
      <c r="BB299" s="166">
        <f t="shared" si="1024"/>
        <v>110000</v>
      </c>
      <c r="BC299" s="166"/>
      <c r="BD299" s="166">
        <v>0</v>
      </c>
      <c r="BE299" s="166">
        <f t="shared" si="1025"/>
        <v>607200</v>
      </c>
      <c r="BF299" s="166">
        <f t="shared" si="1026"/>
        <v>4892800</v>
      </c>
      <c r="BG299" s="166">
        <f t="shared" si="1027"/>
        <v>0</v>
      </c>
      <c r="BH299" s="166">
        <v>1</v>
      </c>
      <c r="BI299" s="369" t="s">
        <v>40</v>
      </c>
      <c r="BJ299" s="166">
        <f t="shared" si="1028"/>
        <v>0</v>
      </c>
      <c r="BK299" s="166">
        <f t="shared" si="1029"/>
        <v>1</v>
      </c>
      <c r="BL299" s="166">
        <v>0</v>
      </c>
      <c r="BM299" s="166">
        <f t="shared" si="1030"/>
        <v>0</v>
      </c>
      <c r="BN299" s="166" t="str">
        <f t="shared" si="1031"/>
        <v>Trừ tiền</v>
      </c>
      <c r="BO299" s="410"/>
      <c r="BP299" s="166"/>
      <c r="BQ299" s="144"/>
      <c r="BR299" s="144"/>
      <c r="BS299" s="161">
        <f t="shared" si="1032"/>
        <v>5500000</v>
      </c>
      <c r="BT299" s="159">
        <v>0</v>
      </c>
      <c r="BU299" s="166">
        <f t="shared" si="1033"/>
        <v>0</v>
      </c>
      <c r="BV299" s="166">
        <v>11000000</v>
      </c>
      <c r="BW299" s="166">
        <f t="shared" si="1034"/>
        <v>11000000</v>
      </c>
      <c r="BX299" s="166">
        <f t="shared" si="1035"/>
        <v>-5974600</v>
      </c>
      <c r="BY299" s="166"/>
      <c r="BZ299" s="166"/>
      <c r="CA299" s="171"/>
      <c r="CB299" s="166"/>
      <c r="CC299" s="166"/>
      <c r="CD299" s="166"/>
      <c r="CE299" s="413">
        <v>10000000</v>
      </c>
      <c r="CF299" s="413">
        <f>CE299*10%</f>
        <v>1000000</v>
      </c>
      <c r="CG299" s="413">
        <v>0</v>
      </c>
      <c r="CH299" s="413">
        <v>0</v>
      </c>
      <c r="CI299" s="413"/>
      <c r="CJ299" s="369">
        <f t="shared" si="1037"/>
        <v>1000000</v>
      </c>
      <c r="CK299" s="369">
        <f t="shared" si="1038"/>
        <v>11000000</v>
      </c>
      <c r="CL299" s="414"/>
      <c r="CM299" s="413">
        <f t="shared" si="1039"/>
        <v>10000000</v>
      </c>
      <c r="CN299" s="413">
        <f t="shared" si="1039"/>
        <v>1000000</v>
      </c>
      <c r="CO299" s="369">
        <f t="shared" si="1039"/>
        <v>0</v>
      </c>
      <c r="CP299" s="369">
        <f t="shared" si="1039"/>
        <v>0</v>
      </c>
      <c r="CQ299" s="369">
        <f t="shared" si="1039"/>
        <v>0</v>
      </c>
      <c r="CR299" s="369">
        <f t="shared" si="1040"/>
        <v>1000000</v>
      </c>
      <c r="CS299" s="369">
        <f t="shared" si="1041"/>
        <v>11000000</v>
      </c>
      <c r="CT299" s="173" t="s">
        <v>1759</v>
      </c>
      <c r="CU299" s="173" t="s">
        <v>1062</v>
      </c>
      <c r="CV299" s="450" t="s">
        <v>1690</v>
      </c>
      <c r="CW299" s="173" t="s">
        <v>2249</v>
      </c>
    </row>
    <row r="300" spans="1:101" ht="34.35" customHeight="1">
      <c r="A300" s="155">
        <f>SUBTOTAL(3,$C$11:C300)</f>
        <v>259</v>
      </c>
      <c r="B300" s="143" t="s">
        <v>350</v>
      </c>
      <c r="C300" s="144" t="s">
        <v>351</v>
      </c>
      <c r="D300" s="156" t="s">
        <v>101</v>
      </c>
      <c r="E300" s="157" t="str">
        <f t="shared" si="1036"/>
        <v>B3</v>
      </c>
      <c r="F300" s="158">
        <v>44662</v>
      </c>
      <c r="G300" s="159">
        <v>4520000</v>
      </c>
      <c r="H300" s="159"/>
      <c r="I300" s="160">
        <f t="shared" si="1000"/>
        <v>5480000</v>
      </c>
      <c r="J300" s="160">
        <f t="shared" si="1001"/>
        <v>0</v>
      </c>
      <c r="K300" s="161">
        <f t="shared" si="1002"/>
        <v>5480000</v>
      </c>
      <c r="L300" s="161">
        <f t="shared" si="1003"/>
        <v>10000000</v>
      </c>
      <c r="M300" s="162">
        <f t="shared" si="1004"/>
        <v>1</v>
      </c>
      <c r="N300" s="163">
        <f t="shared" si="1005"/>
        <v>3640000</v>
      </c>
      <c r="O300" s="163">
        <v>0</v>
      </c>
      <c r="P300" s="406">
        <v>13</v>
      </c>
      <c r="Q300" s="406">
        <v>0</v>
      </c>
      <c r="R300" s="406">
        <v>0</v>
      </c>
      <c r="S300" s="406">
        <v>0</v>
      </c>
      <c r="T300" s="406"/>
      <c r="U300" s="406"/>
      <c r="V300" s="406"/>
      <c r="W300" s="406"/>
      <c r="X300" s="389"/>
      <c r="Y300" s="406"/>
      <c r="Z300" s="406"/>
      <c r="AA300" s="406"/>
      <c r="AB300" s="406"/>
      <c r="AC300" s="406"/>
      <c r="AD300" s="406">
        <v>0</v>
      </c>
      <c r="AE300" s="164">
        <f t="shared" si="1006"/>
        <v>0</v>
      </c>
      <c r="AF300" s="166">
        <f t="shared" si="1007"/>
        <v>5000000</v>
      </c>
      <c r="AG300" s="166">
        <f t="shared" si="1008"/>
        <v>0</v>
      </c>
      <c r="AH300" s="166">
        <f t="shared" si="1009"/>
        <v>0</v>
      </c>
      <c r="AI300" s="166">
        <f t="shared" si="1010"/>
        <v>0</v>
      </c>
      <c r="AJ300" s="166">
        <f t="shared" si="1011"/>
        <v>0</v>
      </c>
      <c r="AK300" s="166">
        <f t="shared" si="1012"/>
        <v>0</v>
      </c>
      <c r="AL300" s="166">
        <f t="shared" si="1013"/>
        <v>0</v>
      </c>
      <c r="AM300" s="166">
        <f t="shared" si="1014"/>
        <v>0</v>
      </c>
      <c r="AN300" s="166">
        <f t="shared" si="1015"/>
        <v>0</v>
      </c>
      <c r="AO300" s="167">
        <f t="shared" si="1016"/>
        <v>0</v>
      </c>
      <c r="AP300" s="166">
        <v>0</v>
      </c>
      <c r="AQ300" s="166">
        <f t="shared" si="1017"/>
        <v>5000000</v>
      </c>
      <c r="AR300" s="166"/>
      <c r="AS300" s="167"/>
      <c r="AT300" s="166"/>
      <c r="AU300" s="166"/>
      <c r="AV300" s="166">
        <f t="shared" si="1018"/>
        <v>5000000</v>
      </c>
      <c r="AW300" s="166">
        <f t="shared" si="1019"/>
        <v>361600</v>
      </c>
      <c r="AX300" s="166">
        <f t="shared" si="1020"/>
        <v>67800</v>
      </c>
      <c r="AY300" s="166">
        <f t="shared" si="1021"/>
        <v>45200</v>
      </c>
      <c r="AZ300" s="166">
        <f t="shared" si="1022"/>
        <v>474600</v>
      </c>
      <c r="BA300" s="166">
        <f t="shared" si="1023"/>
        <v>0</v>
      </c>
      <c r="BB300" s="166">
        <f t="shared" si="1024"/>
        <v>110000</v>
      </c>
      <c r="BC300" s="166"/>
      <c r="BD300" s="166">
        <v>0</v>
      </c>
      <c r="BE300" s="166">
        <f t="shared" si="1025"/>
        <v>584600</v>
      </c>
      <c r="BF300" s="166">
        <f t="shared" si="1026"/>
        <v>4415400</v>
      </c>
      <c r="BG300" s="166">
        <f t="shared" si="1027"/>
        <v>0</v>
      </c>
      <c r="BH300" s="166">
        <v>1</v>
      </c>
      <c r="BI300" s="159">
        <v>0</v>
      </c>
      <c r="BJ300" s="166">
        <f t="shared" si="1028"/>
        <v>0</v>
      </c>
      <c r="BK300" s="166">
        <f t="shared" si="1029"/>
        <v>1</v>
      </c>
      <c r="BL300" s="166">
        <v>0</v>
      </c>
      <c r="BM300" s="166">
        <f t="shared" si="1030"/>
        <v>0</v>
      </c>
      <c r="BN300" s="166" t="str">
        <f t="shared" si="1031"/>
        <v>Trừ tiền</v>
      </c>
      <c r="BO300" s="410"/>
      <c r="BP300" s="166"/>
      <c r="BQ300" s="144"/>
      <c r="BR300" s="144"/>
      <c r="BS300" s="161">
        <f t="shared" si="1032"/>
        <v>5000000</v>
      </c>
      <c r="BT300" s="159">
        <v>0</v>
      </c>
      <c r="BU300" s="166">
        <f t="shared" si="1033"/>
        <v>0</v>
      </c>
      <c r="BV300" s="166">
        <v>11000000</v>
      </c>
      <c r="BW300" s="166">
        <f t="shared" si="1034"/>
        <v>11000000</v>
      </c>
      <c r="BX300" s="166">
        <f t="shared" si="1035"/>
        <v>-6474600</v>
      </c>
      <c r="BY300" s="166"/>
      <c r="BZ300" s="166"/>
      <c r="CA300" s="171"/>
      <c r="CB300" s="166"/>
      <c r="CC300" s="166"/>
      <c r="CD300" s="166"/>
      <c r="CE300" s="413">
        <v>10000000</v>
      </c>
      <c r="CF300" s="413">
        <v>0</v>
      </c>
      <c r="CG300" s="413">
        <v>0</v>
      </c>
      <c r="CH300" s="413">
        <v>0</v>
      </c>
      <c r="CI300" s="413"/>
      <c r="CJ300" s="369">
        <f t="shared" si="1037"/>
        <v>0</v>
      </c>
      <c r="CK300" s="369">
        <f t="shared" si="1038"/>
        <v>10000000</v>
      </c>
      <c r="CL300" s="414"/>
      <c r="CM300" s="413">
        <f t="shared" si="1039"/>
        <v>10000000</v>
      </c>
      <c r="CN300" s="413">
        <f t="shared" si="1039"/>
        <v>0</v>
      </c>
      <c r="CO300" s="369">
        <f t="shared" si="1039"/>
        <v>0</v>
      </c>
      <c r="CP300" s="369">
        <f t="shared" si="1039"/>
        <v>0</v>
      </c>
      <c r="CQ300" s="369">
        <f t="shared" si="1039"/>
        <v>0</v>
      </c>
      <c r="CR300" s="369">
        <f t="shared" si="1040"/>
        <v>0</v>
      </c>
      <c r="CS300" s="369">
        <f t="shared" si="1041"/>
        <v>10000000</v>
      </c>
      <c r="CT300" s="173" t="s">
        <v>1759</v>
      </c>
      <c r="CU300" s="173" t="s">
        <v>1062</v>
      </c>
      <c r="CV300" s="450" t="s">
        <v>1692</v>
      </c>
      <c r="CW300" s="173" t="s">
        <v>2249</v>
      </c>
    </row>
    <row r="301" spans="1:101" ht="34.35" customHeight="1">
      <c r="A301" s="155">
        <f>SUBTOTAL(3,$C$11:C301)</f>
        <v>260</v>
      </c>
      <c r="B301" s="143" t="s">
        <v>356</v>
      </c>
      <c r="C301" s="144" t="s">
        <v>357</v>
      </c>
      <c r="D301" s="156" t="s">
        <v>101</v>
      </c>
      <c r="E301" s="157" t="str">
        <f t="shared" si="1036"/>
        <v>B3</v>
      </c>
      <c r="F301" s="158">
        <v>42110</v>
      </c>
      <c r="G301" s="159">
        <v>4750000</v>
      </c>
      <c r="H301" s="159"/>
      <c r="I301" s="160">
        <f t="shared" si="1000"/>
        <v>5250000</v>
      </c>
      <c r="J301" s="160">
        <f t="shared" si="1001"/>
        <v>1000000</v>
      </c>
      <c r="K301" s="161">
        <f t="shared" si="1002"/>
        <v>6250000</v>
      </c>
      <c r="L301" s="161">
        <f t="shared" si="1003"/>
        <v>11000000</v>
      </c>
      <c r="M301" s="162">
        <f t="shared" si="1004"/>
        <v>1</v>
      </c>
      <c r="N301" s="163">
        <f t="shared" si="1005"/>
        <v>3640000</v>
      </c>
      <c r="O301" s="163">
        <v>0</v>
      </c>
      <c r="P301" s="406">
        <v>13</v>
      </c>
      <c r="Q301" s="406">
        <v>0</v>
      </c>
      <c r="R301" s="406">
        <v>0</v>
      </c>
      <c r="S301" s="406">
        <v>0</v>
      </c>
      <c r="T301" s="406"/>
      <c r="U301" s="406"/>
      <c r="V301" s="406"/>
      <c r="W301" s="406"/>
      <c r="X301" s="389"/>
      <c r="Y301" s="406"/>
      <c r="Z301" s="406"/>
      <c r="AA301" s="406"/>
      <c r="AB301" s="406"/>
      <c r="AC301" s="406"/>
      <c r="AD301" s="406">
        <v>0</v>
      </c>
      <c r="AE301" s="164">
        <f t="shared" si="1006"/>
        <v>0</v>
      </c>
      <c r="AF301" s="166">
        <f t="shared" si="1007"/>
        <v>5500000</v>
      </c>
      <c r="AG301" s="166">
        <f t="shared" si="1008"/>
        <v>0</v>
      </c>
      <c r="AH301" s="166">
        <f t="shared" si="1009"/>
        <v>0</v>
      </c>
      <c r="AI301" s="166">
        <f t="shared" si="1010"/>
        <v>0</v>
      </c>
      <c r="AJ301" s="166">
        <f t="shared" si="1011"/>
        <v>0</v>
      </c>
      <c r="AK301" s="166">
        <f t="shared" si="1012"/>
        <v>0</v>
      </c>
      <c r="AL301" s="166">
        <f t="shared" si="1013"/>
        <v>0</v>
      </c>
      <c r="AM301" s="166">
        <f t="shared" si="1014"/>
        <v>0</v>
      </c>
      <c r="AN301" s="166">
        <f t="shared" si="1015"/>
        <v>0</v>
      </c>
      <c r="AO301" s="167">
        <f t="shared" si="1016"/>
        <v>0</v>
      </c>
      <c r="AP301" s="166">
        <v>0</v>
      </c>
      <c r="AQ301" s="166">
        <f t="shared" si="1017"/>
        <v>5500000</v>
      </c>
      <c r="AR301" s="166">
        <v>0</v>
      </c>
      <c r="AS301" s="167"/>
      <c r="AT301" s="166"/>
      <c r="AU301" s="166"/>
      <c r="AV301" s="166">
        <f t="shared" si="1018"/>
        <v>5500000</v>
      </c>
      <c r="AW301" s="166">
        <f t="shared" si="1019"/>
        <v>380000</v>
      </c>
      <c r="AX301" s="166">
        <f t="shared" si="1020"/>
        <v>71250</v>
      </c>
      <c r="AY301" s="166">
        <f t="shared" si="1021"/>
        <v>47500</v>
      </c>
      <c r="AZ301" s="166">
        <f t="shared" si="1022"/>
        <v>498750</v>
      </c>
      <c r="BA301" s="166">
        <f t="shared" si="1023"/>
        <v>23750</v>
      </c>
      <c r="BB301" s="166">
        <f t="shared" si="1024"/>
        <v>110000</v>
      </c>
      <c r="BC301" s="166"/>
      <c r="BD301" s="166">
        <v>0</v>
      </c>
      <c r="BE301" s="166">
        <f t="shared" si="1025"/>
        <v>632500</v>
      </c>
      <c r="BF301" s="166">
        <f t="shared" si="1026"/>
        <v>4867500</v>
      </c>
      <c r="BG301" s="166">
        <f t="shared" si="1027"/>
        <v>0</v>
      </c>
      <c r="BH301" s="166">
        <v>1</v>
      </c>
      <c r="BI301" s="369" t="s">
        <v>40</v>
      </c>
      <c r="BJ301" s="166">
        <f t="shared" si="1028"/>
        <v>0</v>
      </c>
      <c r="BK301" s="166">
        <f t="shared" si="1029"/>
        <v>1</v>
      </c>
      <c r="BL301" s="166">
        <v>0</v>
      </c>
      <c r="BM301" s="166">
        <f t="shared" si="1030"/>
        <v>0</v>
      </c>
      <c r="BN301" s="166" t="str">
        <f t="shared" si="1031"/>
        <v>Trừ tiền</v>
      </c>
      <c r="BO301" s="410"/>
      <c r="BP301" s="166"/>
      <c r="BQ301" s="144"/>
      <c r="BR301" s="144"/>
      <c r="BS301" s="161">
        <f t="shared" si="1032"/>
        <v>5500000</v>
      </c>
      <c r="BT301" s="159">
        <v>5</v>
      </c>
      <c r="BU301" s="166">
        <f t="shared" si="1033"/>
        <v>22000000</v>
      </c>
      <c r="BV301" s="166">
        <v>11000000</v>
      </c>
      <c r="BW301" s="166">
        <f t="shared" si="1034"/>
        <v>33000000</v>
      </c>
      <c r="BX301" s="166">
        <f t="shared" si="1035"/>
        <v>-27998750</v>
      </c>
      <c r="BY301" s="166"/>
      <c r="BZ301" s="166"/>
      <c r="CA301" s="171"/>
      <c r="CB301" s="166"/>
      <c r="CC301" s="166"/>
      <c r="CD301" s="166"/>
      <c r="CE301" s="413">
        <v>10000000</v>
      </c>
      <c r="CF301" s="413">
        <f>CE301*10%</f>
        <v>1000000</v>
      </c>
      <c r="CG301" s="413">
        <v>0</v>
      </c>
      <c r="CH301" s="413">
        <v>0</v>
      </c>
      <c r="CI301" s="413"/>
      <c r="CJ301" s="369">
        <f t="shared" si="1037"/>
        <v>1000000</v>
      </c>
      <c r="CK301" s="369">
        <f t="shared" si="1038"/>
        <v>11000000</v>
      </c>
      <c r="CL301" s="414"/>
      <c r="CM301" s="413">
        <f t="shared" si="1039"/>
        <v>10000000</v>
      </c>
      <c r="CN301" s="413">
        <f t="shared" si="1039"/>
        <v>1000000</v>
      </c>
      <c r="CO301" s="369">
        <f t="shared" si="1039"/>
        <v>0</v>
      </c>
      <c r="CP301" s="369">
        <f t="shared" si="1039"/>
        <v>0</v>
      </c>
      <c r="CQ301" s="369">
        <f t="shared" si="1039"/>
        <v>0</v>
      </c>
      <c r="CR301" s="369">
        <f t="shared" si="1040"/>
        <v>1000000</v>
      </c>
      <c r="CS301" s="369">
        <f t="shared" si="1041"/>
        <v>11000000</v>
      </c>
      <c r="CT301" s="173" t="s">
        <v>1759</v>
      </c>
      <c r="CU301" s="173" t="s">
        <v>1062</v>
      </c>
      <c r="CV301" s="450" t="s">
        <v>1694</v>
      </c>
      <c r="CW301" s="173" t="s">
        <v>2249</v>
      </c>
    </row>
    <row r="302" spans="1:101" ht="34.35" customHeight="1">
      <c r="A302" s="155">
        <f>SUBTOTAL(3,$C$11:C302)</f>
        <v>261</v>
      </c>
      <c r="B302" s="143" t="s">
        <v>358</v>
      </c>
      <c r="C302" s="144" t="s">
        <v>359</v>
      </c>
      <c r="D302" s="156" t="s">
        <v>101</v>
      </c>
      <c r="E302" s="157" t="str">
        <f t="shared" si="1036"/>
        <v>B3</v>
      </c>
      <c r="F302" s="158">
        <v>42110</v>
      </c>
      <c r="G302" s="159">
        <v>4520000</v>
      </c>
      <c r="H302" s="159"/>
      <c r="I302" s="160">
        <f t="shared" si="1000"/>
        <v>5480000</v>
      </c>
      <c r="J302" s="160">
        <f t="shared" si="1001"/>
        <v>1000000</v>
      </c>
      <c r="K302" s="161">
        <f t="shared" si="1002"/>
        <v>6480000</v>
      </c>
      <c r="L302" s="161">
        <f t="shared" si="1003"/>
        <v>11000000</v>
      </c>
      <c r="M302" s="162">
        <f t="shared" si="1004"/>
        <v>1</v>
      </c>
      <c r="N302" s="163">
        <f t="shared" si="1005"/>
        <v>3640000</v>
      </c>
      <c r="O302" s="163">
        <v>0</v>
      </c>
      <c r="P302" s="406">
        <v>13</v>
      </c>
      <c r="Q302" s="406">
        <v>0</v>
      </c>
      <c r="R302" s="406">
        <v>0</v>
      </c>
      <c r="S302" s="406">
        <v>0</v>
      </c>
      <c r="T302" s="406"/>
      <c r="U302" s="406"/>
      <c r="V302" s="406"/>
      <c r="W302" s="406"/>
      <c r="X302" s="389"/>
      <c r="Y302" s="406"/>
      <c r="Z302" s="406"/>
      <c r="AA302" s="406"/>
      <c r="AB302" s="406"/>
      <c r="AC302" s="406"/>
      <c r="AD302" s="406">
        <v>0</v>
      </c>
      <c r="AE302" s="164">
        <f t="shared" si="1006"/>
        <v>0</v>
      </c>
      <c r="AF302" s="166">
        <f t="shared" si="1007"/>
        <v>5500000</v>
      </c>
      <c r="AG302" s="166">
        <f t="shared" si="1008"/>
        <v>0</v>
      </c>
      <c r="AH302" s="166">
        <f t="shared" si="1009"/>
        <v>0</v>
      </c>
      <c r="AI302" s="166">
        <f t="shared" si="1010"/>
        <v>0</v>
      </c>
      <c r="AJ302" s="166">
        <f t="shared" si="1011"/>
        <v>0</v>
      </c>
      <c r="AK302" s="166">
        <f t="shared" si="1012"/>
        <v>0</v>
      </c>
      <c r="AL302" s="166">
        <f t="shared" si="1013"/>
        <v>0</v>
      </c>
      <c r="AM302" s="166">
        <f t="shared" si="1014"/>
        <v>0</v>
      </c>
      <c r="AN302" s="166">
        <f t="shared" si="1015"/>
        <v>0</v>
      </c>
      <c r="AO302" s="167">
        <f t="shared" si="1016"/>
        <v>0</v>
      </c>
      <c r="AP302" s="166">
        <v>0</v>
      </c>
      <c r="AQ302" s="166">
        <f t="shared" si="1017"/>
        <v>5500000</v>
      </c>
      <c r="AR302" s="166">
        <v>0</v>
      </c>
      <c r="AS302" s="167"/>
      <c r="AT302" s="166"/>
      <c r="AU302" s="166"/>
      <c r="AV302" s="166">
        <f t="shared" si="1018"/>
        <v>5500000</v>
      </c>
      <c r="AW302" s="166">
        <f t="shared" si="1019"/>
        <v>361600</v>
      </c>
      <c r="AX302" s="166">
        <f t="shared" si="1020"/>
        <v>67800</v>
      </c>
      <c r="AY302" s="166">
        <f t="shared" si="1021"/>
        <v>45200</v>
      </c>
      <c r="AZ302" s="166">
        <f t="shared" si="1022"/>
        <v>474600</v>
      </c>
      <c r="BA302" s="166">
        <f t="shared" si="1023"/>
        <v>22600</v>
      </c>
      <c r="BB302" s="166">
        <f t="shared" si="1024"/>
        <v>110000</v>
      </c>
      <c r="BC302" s="166"/>
      <c r="BD302" s="166">
        <v>0</v>
      </c>
      <c r="BE302" s="166">
        <f t="shared" si="1025"/>
        <v>607200</v>
      </c>
      <c r="BF302" s="166">
        <f t="shared" si="1026"/>
        <v>4892800</v>
      </c>
      <c r="BG302" s="166">
        <f t="shared" si="1027"/>
        <v>0</v>
      </c>
      <c r="BH302" s="166">
        <v>1</v>
      </c>
      <c r="BI302" s="369" t="s">
        <v>40</v>
      </c>
      <c r="BJ302" s="166">
        <f t="shared" si="1028"/>
        <v>0</v>
      </c>
      <c r="BK302" s="166">
        <f t="shared" si="1029"/>
        <v>1</v>
      </c>
      <c r="BL302" s="166">
        <v>0</v>
      </c>
      <c r="BM302" s="166">
        <f t="shared" si="1030"/>
        <v>0</v>
      </c>
      <c r="BN302" s="166" t="str">
        <f t="shared" si="1031"/>
        <v>Trừ tiền</v>
      </c>
      <c r="BO302" s="410"/>
      <c r="BP302" s="166"/>
      <c r="BQ302" s="144"/>
      <c r="BR302" s="144"/>
      <c r="BS302" s="161">
        <f t="shared" si="1032"/>
        <v>5500000</v>
      </c>
      <c r="BT302" s="159">
        <v>3</v>
      </c>
      <c r="BU302" s="166">
        <f t="shared" si="1033"/>
        <v>13200000</v>
      </c>
      <c r="BV302" s="166">
        <v>11000000</v>
      </c>
      <c r="BW302" s="166">
        <f t="shared" si="1034"/>
        <v>24200000</v>
      </c>
      <c r="BX302" s="166">
        <f t="shared" si="1035"/>
        <v>-19174600</v>
      </c>
      <c r="BY302" s="166"/>
      <c r="BZ302" s="166"/>
      <c r="CA302" s="171"/>
      <c r="CB302" s="166"/>
      <c r="CC302" s="166"/>
      <c r="CD302" s="166"/>
      <c r="CE302" s="413">
        <v>10000000</v>
      </c>
      <c r="CF302" s="413">
        <f>CE302*10%</f>
        <v>1000000</v>
      </c>
      <c r="CG302" s="413">
        <v>0</v>
      </c>
      <c r="CH302" s="413">
        <v>0</v>
      </c>
      <c r="CI302" s="413"/>
      <c r="CJ302" s="369">
        <f t="shared" si="1037"/>
        <v>1000000</v>
      </c>
      <c r="CK302" s="369">
        <f t="shared" si="1038"/>
        <v>11000000</v>
      </c>
      <c r="CL302" s="414"/>
      <c r="CM302" s="413">
        <f t="shared" si="1039"/>
        <v>10000000</v>
      </c>
      <c r="CN302" s="413">
        <f t="shared" si="1039"/>
        <v>1000000</v>
      </c>
      <c r="CO302" s="369">
        <f t="shared" si="1039"/>
        <v>0</v>
      </c>
      <c r="CP302" s="369">
        <f t="shared" si="1039"/>
        <v>0</v>
      </c>
      <c r="CQ302" s="369">
        <f t="shared" si="1039"/>
        <v>0</v>
      </c>
      <c r="CR302" s="369">
        <f t="shared" si="1040"/>
        <v>1000000</v>
      </c>
      <c r="CS302" s="369">
        <f t="shared" si="1041"/>
        <v>11000000</v>
      </c>
      <c r="CT302" s="173" t="s">
        <v>1759</v>
      </c>
      <c r="CU302" s="173" t="s">
        <v>1062</v>
      </c>
      <c r="CV302" s="450" t="s">
        <v>1693</v>
      </c>
      <c r="CW302" s="173" t="s">
        <v>2249</v>
      </c>
    </row>
    <row r="303" spans="1:101" ht="34.35" customHeight="1">
      <c r="A303" s="155">
        <f>SUBTOTAL(3,$C$11:C303)</f>
        <v>262</v>
      </c>
      <c r="B303" s="143" t="s">
        <v>362</v>
      </c>
      <c r="C303" s="144" t="s">
        <v>363</v>
      </c>
      <c r="D303" s="156" t="s">
        <v>101</v>
      </c>
      <c r="E303" s="157" t="str">
        <f t="shared" si="1036"/>
        <v>B3</v>
      </c>
      <c r="F303" s="158">
        <v>42110</v>
      </c>
      <c r="G303" s="159">
        <v>4520000</v>
      </c>
      <c r="H303" s="159"/>
      <c r="I303" s="160">
        <f t="shared" si="1000"/>
        <v>5480000</v>
      </c>
      <c r="J303" s="160">
        <f t="shared" si="1001"/>
        <v>1000000</v>
      </c>
      <c r="K303" s="161">
        <f t="shared" si="1002"/>
        <v>6480000</v>
      </c>
      <c r="L303" s="161">
        <f t="shared" si="1003"/>
        <v>11000000</v>
      </c>
      <c r="M303" s="162">
        <f t="shared" si="1004"/>
        <v>1</v>
      </c>
      <c r="N303" s="163">
        <f t="shared" si="1005"/>
        <v>3640000</v>
      </c>
      <c r="O303" s="163">
        <v>0</v>
      </c>
      <c r="P303" s="406">
        <v>13</v>
      </c>
      <c r="Q303" s="406">
        <v>0</v>
      </c>
      <c r="R303" s="406">
        <v>0</v>
      </c>
      <c r="S303" s="406">
        <v>0</v>
      </c>
      <c r="T303" s="406"/>
      <c r="U303" s="406"/>
      <c r="V303" s="406"/>
      <c r="W303" s="406"/>
      <c r="X303" s="389"/>
      <c r="Y303" s="406"/>
      <c r="Z303" s="406"/>
      <c r="AA303" s="406"/>
      <c r="AB303" s="406"/>
      <c r="AC303" s="406"/>
      <c r="AD303" s="406">
        <v>0</v>
      </c>
      <c r="AE303" s="164">
        <f t="shared" si="1006"/>
        <v>0</v>
      </c>
      <c r="AF303" s="166">
        <f t="shared" si="1007"/>
        <v>5500000</v>
      </c>
      <c r="AG303" s="166">
        <f t="shared" si="1008"/>
        <v>0</v>
      </c>
      <c r="AH303" s="166">
        <f t="shared" si="1009"/>
        <v>0</v>
      </c>
      <c r="AI303" s="166">
        <f t="shared" si="1010"/>
        <v>0</v>
      </c>
      <c r="AJ303" s="166">
        <f t="shared" si="1011"/>
        <v>0</v>
      </c>
      <c r="AK303" s="166">
        <f t="shared" si="1012"/>
        <v>0</v>
      </c>
      <c r="AL303" s="166">
        <f t="shared" si="1013"/>
        <v>0</v>
      </c>
      <c r="AM303" s="166">
        <f t="shared" si="1014"/>
        <v>0</v>
      </c>
      <c r="AN303" s="166">
        <f t="shared" si="1015"/>
        <v>0</v>
      </c>
      <c r="AO303" s="167">
        <f t="shared" si="1016"/>
        <v>0</v>
      </c>
      <c r="AP303" s="166">
        <v>0</v>
      </c>
      <c r="AQ303" s="166">
        <f t="shared" si="1017"/>
        <v>5500000</v>
      </c>
      <c r="AR303" s="166">
        <v>0</v>
      </c>
      <c r="AS303" s="167"/>
      <c r="AT303" s="166"/>
      <c r="AU303" s="166"/>
      <c r="AV303" s="166">
        <f t="shared" si="1018"/>
        <v>5500000</v>
      </c>
      <c r="AW303" s="166">
        <f t="shared" si="1019"/>
        <v>361600</v>
      </c>
      <c r="AX303" s="166">
        <f t="shared" si="1020"/>
        <v>67800</v>
      </c>
      <c r="AY303" s="166">
        <f t="shared" si="1021"/>
        <v>45200</v>
      </c>
      <c r="AZ303" s="166">
        <f t="shared" si="1022"/>
        <v>474600</v>
      </c>
      <c r="BA303" s="166">
        <f t="shared" si="1023"/>
        <v>22600</v>
      </c>
      <c r="BB303" s="166">
        <f t="shared" si="1024"/>
        <v>110000</v>
      </c>
      <c r="BC303" s="166"/>
      <c r="BD303" s="166">
        <v>0</v>
      </c>
      <c r="BE303" s="166">
        <f t="shared" si="1025"/>
        <v>607200</v>
      </c>
      <c r="BF303" s="166">
        <f t="shared" si="1026"/>
        <v>4892800</v>
      </c>
      <c r="BG303" s="166">
        <f t="shared" si="1027"/>
        <v>0</v>
      </c>
      <c r="BH303" s="166">
        <v>1</v>
      </c>
      <c r="BI303" s="369" t="s">
        <v>40</v>
      </c>
      <c r="BJ303" s="166">
        <f t="shared" si="1028"/>
        <v>0</v>
      </c>
      <c r="BK303" s="166">
        <f t="shared" si="1029"/>
        <v>1</v>
      </c>
      <c r="BL303" s="166">
        <v>0</v>
      </c>
      <c r="BM303" s="166">
        <f t="shared" si="1030"/>
        <v>0</v>
      </c>
      <c r="BN303" s="166" t="str">
        <f t="shared" si="1031"/>
        <v>Trừ tiền</v>
      </c>
      <c r="BO303" s="410"/>
      <c r="BP303" s="166"/>
      <c r="BQ303" s="144"/>
      <c r="BR303" s="144"/>
      <c r="BS303" s="161">
        <f t="shared" si="1032"/>
        <v>5500000</v>
      </c>
      <c r="BT303" s="159">
        <v>2</v>
      </c>
      <c r="BU303" s="166">
        <f t="shared" si="1033"/>
        <v>8800000</v>
      </c>
      <c r="BV303" s="166">
        <v>11000000</v>
      </c>
      <c r="BW303" s="166">
        <f t="shared" si="1034"/>
        <v>19800000</v>
      </c>
      <c r="BX303" s="166">
        <f t="shared" si="1035"/>
        <v>-14774600</v>
      </c>
      <c r="BY303" s="166"/>
      <c r="BZ303" s="166"/>
      <c r="CA303" s="171"/>
      <c r="CB303" s="166"/>
      <c r="CC303" s="166"/>
      <c r="CD303" s="166"/>
      <c r="CE303" s="413">
        <v>10000000</v>
      </c>
      <c r="CF303" s="413">
        <f t="shared" ref="CF303:CF304" si="1042">CE303*10%</f>
        <v>1000000</v>
      </c>
      <c r="CG303" s="413">
        <v>0</v>
      </c>
      <c r="CH303" s="413">
        <v>0</v>
      </c>
      <c r="CI303" s="413"/>
      <c r="CJ303" s="369">
        <f t="shared" si="1037"/>
        <v>1000000</v>
      </c>
      <c r="CK303" s="369">
        <f t="shared" si="1038"/>
        <v>11000000</v>
      </c>
      <c r="CL303" s="414"/>
      <c r="CM303" s="413">
        <f t="shared" si="1039"/>
        <v>10000000</v>
      </c>
      <c r="CN303" s="413">
        <f t="shared" si="1039"/>
        <v>1000000</v>
      </c>
      <c r="CO303" s="369">
        <f t="shared" si="1039"/>
        <v>0</v>
      </c>
      <c r="CP303" s="369">
        <f t="shared" si="1039"/>
        <v>0</v>
      </c>
      <c r="CQ303" s="369">
        <f t="shared" si="1039"/>
        <v>0</v>
      </c>
      <c r="CR303" s="369">
        <f t="shared" si="1040"/>
        <v>1000000</v>
      </c>
      <c r="CS303" s="369">
        <f t="shared" si="1041"/>
        <v>11000000</v>
      </c>
      <c r="CT303" s="173" t="s">
        <v>1759</v>
      </c>
      <c r="CU303" s="173" t="s">
        <v>1062</v>
      </c>
      <c r="CV303" s="450" t="s">
        <v>1696</v>
      </c>
      <c r="CW303" s="173" t="s">
        <v>2249</v>
      </c>
    </row>
    <row r="304" spans="1:101" ht="34.35" customHeight="1">
      <c r="A304" s="155">
        <f>SUBTOTAL(3,$C$11:C304)</f>
        <v>263</v>
      </c>
      <c r="B304" s="143" t="s">
        <v>368</v>
      </c>
      <c r="C304" s="144" t="s">
        <v>369</v>
      </c>
      <c r="D304" s="156" t="s">
        <v>101</v>
      </c>
      <c r="E304" s="157" t="str">
        <f t="shared" si="1036"/>
        <v>B3</v>
      </c>
      <c r="F304" s="158">
        <v>42110</v>
      </c>
      <c r="G304" s="159">
        <v>4520000</v>
      </c>
      <c r="H304" s="159"/>
      <c r="I304" s="160">
        <f t="shared" si="1000"/>
        <v>5480000</v>
      </c>
      <c r="J304" s="160">
        <f t="shared" si="1001"/>
        <v>1000000</v>
      </c>
      <c r="K304" s="161">
        <f t="shared" si="1002"/>
        <v>6480000</v>
      </c>
      <c r="L304" s="161">
        <f t="shared" si="1003"/>
        <v>11000000</v>
      </c>
      <c r="M304" s="162">
        <f t="shared" si="1004"/>
        <v>1</v>
      </c>
      <c r="N304" s="163">
        <f t="shared" si="1005"/>
        <v>3640000</v>
      </c>
      <c r="O304" s="163">
        <v>0</v>
      </c>
      <c r="P304" s="406">
        <v>13</v>
      </c>
      <c r="Q304" s="406">
        <v>0</v>
      </c>
      <c r="R304" s="406">
        <v>0</v>
      </c>
      <c r="S304" s="406">
        <v>0</v>
      </c>
      <c r="T304" s="406"/>
      <c r="U304" s="406"/>
      <c r="V304" s="406"/>
      <c r="W304" s="406"/>
      <c r="X304" s="389"/>
      <c r="Y304" s="406"/>
      <c r="Z304" s="406"/>
      <c r="AA304" s="406"/>
      <c r="AB304" s="406"/>
      <c r="AC304" s="406"/>
      <c r="AD304" s="406">
        <v>0</v>
      </c>
      <c r="AE304" s="164">
        <f t="shared" si="1006"/>
        <v>0</v>
      </c>
      <c r="AF304" s="166">
        <f t="shared" si="1007"/>
        <v>5500000</v>
      </c>
      <c r="AG304" s="166">
        <f t="shared" si="1008"/>
        <v>0</v>
      </c>
      <c r="AH304" s="166">
        <f t="shared" si="1009"/>
        <v>0</v>
      </c>
      <c r="AI304" s="166">
        <f t="shared" si="1010"/>
        <v>0</v>
      </c>
      <c r="AJ304" s="166">
        <f t="shared" si="1011"/>
        <v>0</v>
      </c>
      <c r="AK304" s="166">
        <f t="shared" si="1012"/>
        <v>0</v>
      </c>
      <c r="AL304" s="166">
        <f t="shared" si="1013"/>
        <v>0</v>
      </c>
      <c r="AM304" s="166">
        <f t="shared" si="1014"/>
        <v>0</v>
      </c>
      <c r="AN304" s="166">
        <f t="shared" si="1015"/>
        <v>0</v>
      </c>
      <c r="AO304" s="167">
        <f t="shared" si="1016"/>
        <v>0</v>
      </c>
      <c r="AP304" s="166">
        <v>0</v>
      </c>
      <c r="AQ304" s="166">
        <f t="shared" si="1017"/>
        <v>5500000</v>
      </c>
      <c r="AR304" s="166">
        <v>0</v>
      </c>
      <c r="AS304" s="167"/>
      <c r="AT304" s="166"/>
      <c r="AU304" s="166"/>
      <c r="AV304" s="166">
        <f t="shared" si="1018"/>
        <v>5500000</v>
      </c>
      <c r="AW304" s="166">
        <f t="shared" si="1019"/>
        <v>361600</v>
      </c>
      <c r="AX304" s="166">
        <f t="shared" si="1020"/>
        <v>67800</v>
      </c>
      <c r="AY304" s="166">
        <f t="shared" si="1021"/>
        <v>45200</v>
      </c>
      <c r="AZ304" s="166">
        <f t="shared" si="1022"/>
        <v>474600</v>
      </c>
      <c r="BA304" s="166">
        <f t="shared" si="1023"/>
        <v>22600</v>
      </c>
      <c r="BB304" s="166">
        <f t="shared" si="1024"/>
        <v>110000</v>
      </c>
      <c r="BC304" s="166"/>
      <c r="BD304" s="166">
        <v>0</v>
      </c>
      <c r="BE304" s="166">
        <f t="shared" si="1025"/>
        <v>607200</v>
      </c>
      <c r="BF304" s="166">
        <f t="shared" si="1026"/>
        <v>4892800</v>
      </c>
      <c r="BG304" s="166">
        <f t="shared" si="1027"/>
        <v>0</v>
      </c>
      <c r="BH304" s="166">
        <v>1</v>
      </c>
      <c r="BI304" s="369" t="s">
        <v>40</v>
      </c>
      <c r="BJ304" s="166">
        <f t="shared" si="1028"/>
        <v>0</v>
      </c>
      <c r="BK304" s="166">
        <f t="shared" si="1029"/>
        <v>1</v>
      </c>
      <c r="BL304" s="166">
        <v>0</v>
      </c>
      <c r="BM304" s="166">
        <f t="shared" si="1030"/>
        <v>0</v>
      </c>
      <c r="BN304" s="166" t="str">
        <f t="shared" si="1031"/>
        <v>Trừ tiền</v>
      </c>
      <c r="BO304" s="410"/>
      <c r="BP304" s="166"/>
      <c r="BQ304" s="144"/>
      <c r="BR304" s="144"/>
      <c r="BS304" s="161">
        <f t="shared" si="1032"/>
        <v>5500000</v>
      </c>
      <c r="BT304" s="159">
        <v>2</v>
      </c>
      <c r="BU304" s="166">
        <f t="shared" si="1033"/>
        <v>8800000</v>
      </c>
      <c r="BV304" s="166">
        <v>11000000</v>
      </c>
      <c r="BW304" s="166">
        <f t="shared" si="1034"/>
        <v>19800000</v>
      </c>
      <c r="BX304" s="166">
        <f t="shared" si="1035"/>
        <v>-14774600</v>
      </c>
      <c r="BY304" s="166"/>
      <c r="BZ304" s="166"/>
      <c r="CA304" s="171"/>
      <c r="CB304" s="166"/>
      <c r="CC304" s="166"/>
      <c r="CD304" s="166"/>
      <c r="CE304" s="413">
        <v>10000000</v>
      </c>
      <c r="CF304" s="413">
        <f t="shared" si="1042"/>
        <v>1000000</v>
      </c>
      <c r="CG304" s="413">
        <v>0</v>
      </c>
      <c r="CH304" s="413">
        <v>0</v>
      </c>
      <c r="CI304" s="413"/>
      <c r="CJ304" s="369">
        <f t="shared" si="1037"/>
        <v>1000000</v>
      </c>
      <c r="CK304" s="369">
        <f t="shared" si="1038"/>
        <v>11000000</v>
      </c>
      <c r="CL304" s="414"/>
      <c r="CM304" s="413">
        <f t="shared" si="1039"/>
        <v>10000000</v>
      </c>
      <c r="CN304" s="413">
        <f t="shared" si="1039"/>
        <v>1000000</v>
      </c>
      <c r="CO304" s="369">
        <f t="shared" si="1039"/>
        <v>0</v>
      </c>
      <c r="CP304" s="369">
        <f t="shared" si="1039"/>
        <v>0</v>
      </c>
      <c r="CQ304" s="369">
        <f t="shared" si="1039"/>
        <v>0</v>
      </c>
      <c r="CR304" s="369">
        <f t="shared" si="1040"/>
        <v>1000000</v>
      </c>
      <c r="CS304" s="369">
        <f t="shared" si="1041"/>
        <v>11000000</v>
      </c>
      <c r="CT304" s="173" t="s">
        <v>1759</v>
      </c>
      <c r="CU304" s="173" t="s">
        <v>1062</v>
      </c>
      <c r="CV304" s="450" t="s">
        <v>1695</v>
      </c>
      <c r="CW304" s="173" t="s">
        <v>2249</v>
      </c>
    </row>
    <row r="305" spans="1:101" ht="34.35" customHeight="1">
      <c r="A305" s="155">
        <f>SUBTOTAL(3,$C$11:C305)</f>
        <v>264</v>
      </c>
      <c r="B305" s="143" t="s">
        <v>384</v>
      </c>
      <c r="C305" s="144" t="s">
        <v>385</v>
      </c>
      <c r="D305" s="156" t="s">
        <v>101</v>
      </c>
      <c r="E305" s="157" t="str">
        <f t="shared" si="1036"/>
        <v>B3</v>
      </c>
      <c r="F305" s="158">
        <v>38980</v>
      </c>
      <c r="G305" s="159">
        <v>4750000</v>
      </c>
      <c r="H305" s="159"/>
      <c r="I305" s="160">
        <f t="shared" si="1000"/>
        <v>5250000</v>
      </c>
      <c r="J305" s="160">
        <f t="shared" si="1001"/>
        <v>1000000</v>
      </c>
      <c r="K305" s="161">
        <f t="shared" si="1002"/>
        <v>6250000</v>
      </c>
      <c r="L305" s="161">
        <f t="shared" si="1003"/>
        <v>11000000</v>
      </c>
      <c r="M305" s="162">
        <f t="shared" si="1004"/>
        <v>1</v>
      </c>
      <c r="N305" s="163">
        <f t="shared" si="1005"/>
        <v>3640000</v>
      </c>
      <c r="O305" s="163">
        <v>0</v>
      </c>
      <c r="P305" s="406">
        <v>13</v>
      </c>
      <c r="Q305" s="406">
        <v>0</v>
      </c>
      <c r="R305" s="406">
        <v>0</v>
      </c>
      <c r="S305" s="406">
        <v>0</v>
      </c>
      <c r="T305" s="406"/>
      <c r="U305" s="406"/>
      <c r="V305" s="406"/>
      <c r="W305" s="406"/>
      <c r="X305" s="389"/>
      <c r="Y305" s="406"/>
      <c r="Z305" s="406"/>
      <c r="AA305" s="406"/>
      <c r="AB305" s="406"/>
      <c r="AC305" s="406"/>
      <c r="AD305" s="406">
        <v>0</v>
      </c>
      <c r="AE305" s="164">
        <f t="shared" si="1006"/>
        <v>0</v>
      </c>
      <c r="AF305" s="166">
        <f t="shared" si="1007"/>
        <v>5500000</v>
      </c>
      <c r="AG305" s="166">
        <f t="shared" si="1008"/>
        <v>0</v>
      </c>
      <c r="AH305" s="166">
        <f t="shared" si="1009"/>
        <v>0</v>
      </c>
      <c r="AI305" s="166">
        <f t="shared" si="1010"/>
        <v>0</v>
      </c>
      <c r="AJ305" s="166">
        <f t="shared" si="1011"/>
        <v>0</v>
      </c>
      <c r="AK305" s="166">
        <f t="shared" si="1012"/>
        <v>0</v>
      </c>
      <c r="AL305" s="166">
        <f t="shared" si="1013"/>
        <v>0</v>
      </c>
      <c r="AM305" s="166">
        <f t="shared" si="1014"/>
        <v>0</v>
      </c>
      <c r="AN305" s="166">
        <f t="shared" si="1015"/>
        <v>0</v>
      </c>
      <c r="AO305" s="167">
        <f t="shared" si="1016"/>
        <v>0</v>
      </c>
      <c r="AP305" s="166">
        <v>0</v>
      </c>
      <c r="AQ305" s="166">
        <f t="shared" si="1017"/>
        <v>5500000</v>
      </c>
      <c r="AR305" s="166">
        <v>0</v>
      </c>
      <c r="AS305" s="167"/>
      <c r="AT305" s="166"/>
      <c r="AU305" s="166"/>
      <c r="AV305" s="166">
        <f t="shared" si="1018"/>
        <v>5500000</v>
      </c>
      <c r="AW305" s="166">
        <f t="shared" si="1019"/>
        <v>380000</v>
      </c>
      <c r="AX305" s="166">
        <f t="shared" si="1020"/>
        <v>71250</v>
      </c>
      <c r="AY305" s="166">
        <f t="shared" si="1021"/>
        <v>47500</v>
      </c>
      <c r="AZ305" s="166">
        <f t="shared" si="1022"/>
        <v>498750</v>
      </c>
      <c r="BA305" s="166">
        <f t="shared" si="1023"/>
        <v>23750</v>
      </c>
      <c r="BB305" s="166">
        <f t="shared" si="1024"/>
        <v>110000</v>
      </c>
      <c r="BC305" s="166"/>
      <c r="BD305" s="166">
        <v>0</v>
      </c>
      <c r="BE305" s="166">
        <f t="shared" si="1025"/>
        <v>632500</v>
      </c>
      <c r="BF305" s="166">
        <f t="shared" si="1026"/>
        <v>4867500</v>
      </c>
      <c r="BG305" s="166">
        <f t="shared" si="1027"/>
        <v>0</v>
      </c>
      <c r="BH305" s="166">
        <v>1</v>
      </c>
      <c r="BI305" s="369" t="s">
        <v>40</v>
      </c>
      <c r="BJ305" s="166">
        <f t="shared" si="1028"/>
        <v>0</v>
      </c>
      <c r="BK305" s="166">
        <f t="shared" si="1029"/>
        <v>1</v>
      </c>
      <c r="BL305" s="166">
        <v>0</v>
      </c>
      <c r="BM305" s="166">
        <f t="shared" si="1030"/>
        <v>0</v>
      </c>
      <c r="BN305" s="166" t="str">
        <f t="shared" si="1031"/>
        <v>Trừ tiền</v>
      </c>
      <c r="BO305" s="410"/>
      <c r="BP305" s="166"/>
      <c r="BQ305" s="144"/>
      <c r="BR305" s="144"/>
      <c r="BS305" s="161">
        <f t="shared" si="1032"/>
        <v>5500000</v>
      </c>
      <c r="BT305" s="159">
        <v>3</v>
      </c>
      <c r="BU305" s="166">
        <f t="shared" si="1033"/>
        <v>13200000</v>
      </c>
      <c r="BV305" s="166">
        <v>11000000</v>
      </c>
      <c r="BW305" s="166">
        <f t="shared" si="1034"/>
        <v>24200000</v>
      </c>
      <c r="BX305" s="166">
        <f t="shared" si="1035"/>
        <v>-19198750</v>
      </c>
      <c r="BY305" s="166"/>
      <c r="BZ305" s="166"/>
      <c r="CA305" s="171"/>
      <c r="CB305" s="166"/>
      <c r="CC305" s="166"/>
      <c r="CD305" s="166"/>
      <c r="CE305" s="413">
        <v>10000000</v>
      </c>
      <c r="CF305" s="413">
        <f>CE305*10%</f>
        <v>1000000</v>
      </c>
      <c r="CG305" s="413">
        <v>0</v>
      </c>
      <c r="CH305" s="413">
        <v>0</v>
      </c>
      <c r="CI305" s="413"/>
      <c r="CJ305" s="369">
        <f t="shared" si="1037"/>
        <v>1000000</v>
      </c>
      <c r="CK305" s="369">
        <f t="shared" si="1038"/>
        <v>11000000</v>
      </c>
      <c r="CL305" s="414"/>
      <c r="CM305" s="413">
        <f t="shared" si="1039"/>
        <v>10000000</v>
      </c>
      <c r="CN305" s="413">
        <f t="shared" si="1039"/>
        <v>1000000</v>
      </c>
      <c r="CO305" s="369">
        <f t="shared" si="1039"/>
        <v>0</v>
      </c>
      <c r="CP305" s="369">
        <f t="shared" si="1039"/>
        <v>0</v>
      </c>
      <c r="CQ305" s="369">
        <f t="shared" si="1039"/>
        <v>0</v>
      </c>
      <c r="CR305" s="369">
        <f t="shared" si="1040"/>
        <v>1000000</v>
      </c>
      <c r="CS305" s="369">
        <f t="shared" si="1041"/>
        <v>11000000</v>
      </c>
      <c r="CT305" s="173" t="s">
        <v>1759</v>
      </c>
      <c r="CU305" s="173" t="s">
        <v>1062</v>
      </c>
      <c r="CV305" s="450" t="s">
        <v>1697</v>
      </c>
      <c r="CW305" s="173" t="s">
        <v>2249</v>
      </c>
    </row>
    <row r="306" spans="1:101" ht="34.35" customHeight="1">
      <c r="A306" s="155">
        <f>SUBTOTAL(3,$C$11:C306)</f>
        <v>265</v>
      </c>
      <c r="B306" s="143" t="s">
        <v>390</v>
      </c>
      <c r="C306" s="144" t="s">
        <v>391</v>
      </c>
      <c r="D306" s="156" t="s">
        <v>101</v>
      </c>
      <c r="E306" s="157" t="str">
        <f t="shared" si="1036"/>
        <v>B3</v>
      </c>
      <c r="F306" s="158">
        <v>42110</v>
      </c>
      <c r="G306" s="159">
        <v>4520000</v>
      </c>
      <c r="H306" s="159"/>
      <c r="I306" s="160">
        <f t="shared" si="1000"/>
        <v>5480000</v>
      </c>
      <c r="J306" s="160">
        <f t="shared" si="1001"/>
        <v>1000000</v>
      </c>
      <c r="K306" s="161">
        <f t="shared" si="1002"/>
        <v>6480000</v>
      </c>
      <c r="L306" s="161">
        <f t="shared" si="1003"/>
        <v>11000000</v>
      </c>
      <c r="M306" s="162">
        <f t="shared" si="1004"/>
        <v>1</v>
      </c>
      <c r="N306" s="163">
        <f t="shared" si="1005"/>
        <v>3640000</v>
      </c>
      <c r="O306" s="163">
        <v>0</v>
      </c>
      <c r="P306" s="406">
        <v>13</v>
      </c>
      <c r="Q306" s="406">
        <v>0</v>
      </c>
      <c r="R306" s="406">
        <v>0</v>
      </c>
      <c r="S306" s="406">
        <v>0</v>
      </c>
      <c r="T306" s="406"/>
      <c r="U306" s="406"/>
      <c r="V306" s="406"/>
      <c r="W306" s="406"/>
      <c r="X306" s="389"/>
      <c r="Y306" s="406"/>
      <c r="Z306" s="406"/>
      <c r="AA306" s="406"/>
      <c r="AB306" s="406"/>
      <c r="AC306" s="406"/>
      <c r="AD306" s="406">
        <v>0</v>
      </c>
      <c r="AE306" s="164">
        <f t="shared" si="1006"/>
        <v>0</v>
      </c>
      <c r="AF306" s="166">
        <f t="shared" si="1007"/>
        <v>5500000</v>
      </c>
      <c r="AG306" s="166">
        <f t="shared" si="1008"/>
        <v>0</v>
      </c>
      <c r="AH306" s="166">
        <f t="shared" si="1009"/>
        <v>0</v>
      </c>
      <c r="AI306" s="166">
        <f t="shared" si="1010"/>
        <v>0</v>
      </c>
      <c r="AJ306" s="166">
        <f t="shared" si="1011"/>
        <v>0</v>
      </c>
      <c r="AK306" s="166">
        <f t="shared" si="1012"/>
        <v>0</v>
      </c>
      <c r="AL306" s="166">
        <f t="shared" si="1013"/>
        <v>0</v>
      </c>
      <c r="AM306" s="166">
        <f t="shared" si="1014"/>
        <v>0</v>
      </c>
      <c r="AN306" s="166">
        <f t="shared" si="1015"/>
        <v>0</v>
      </c>
      <c r="AO306" s="167">
        <f t="shared" si="1016"/>
        <v>0</v>
      </c>
      <c r="AP306" s="166">
        <v>0</v>
      </c>
      <c r="AQ306" s="166">
        <f t="shared" si="1017"/>
        <v>5500000</v>
      </c>
      <c r="AR306" s="166"/>
      <c r="AS306" s="167"/>
      <c r="AT306" s="166"/>
      <c r="AU306" s="166"/>
      <c r="AV306" s="166">
        <f t="shared" si="1018"/>
        <v>5500000</v>
      </c>
      <c r="AW306" s="166">
        <f t="shared" si="1019"/>
        <v>361600</v>
      </c>
      <c r="AX306" s="166">
        <f t="shared" si="1020"/>
        <v>67800</v>
      </c>
      <c r="AY306" s="166">
        <f t="shared" si="1021"/>
        <v>45200</v>
      </c>
      <c r="AZ306" s="166">
        <f t="shared" si="1022"/>
        <v>474600</v>
      </c>
      <c r="BA306" s="166">
        <f t="shared" si="1023"/>
        <v>22600</v>
      </c>
      <c r="BB306" s="166">
        <f t="shared" si="1024"/>
        <v>110000</v>
      </c>
      <c r="BC306" s="166"/>
      <c r="BD306" s="166">
        <v>0</v>
      </c>
      <c r="BE306" s="166">
        <f t="shared" si="1025"/>
        <v>607200</v>
      </c>
      <c r="BF306" s="166">
        <f t="shared" si="1026"/>
        <v>4892800</v>
      </c>
      <c r="BG306" s="166">
        <f t="shared" si="1027"/>
        <v>0</v>
      </c>
      <c r="BH306" s="166">
        <v>1</v>
      </c>
      <c r="BI306" s="369" t="s">
        <v>40</v>
      </c>
      <c r="BJ306" s="166">
        <f t="shared" si="1028"/>
        <v>0</v>
      </c>
      <c r="BK306" s="166">
        <f t="shared" si="1029"/>
        <v>1</v>
      </c>
      <c r="BL306" s="166">
        <v>0</v>
      </c>
      <c r="BM306" s="166">
        <f t="shared" si="1030"/>
        <v>0</v>
      </c>
      <c r="BN306" s="166" t="str">
        <f t="shared" si="1031"/>
        <v>Trừ tiền</v>
      </c>
      <c r="BO306" s="410"/>
      <c r="BP306" s="166"/>
      <c r="BQ306" s="144"/>
      <c r="BR306" s="144"/>
      <c r="BS306" s="161">
        <f t="shared" si="1032"/>
        <v>5500000</v>
      </c>
      <c r="BT306" s="159">
        <v>1</v>
      </c>
      <c r="BU306" s="166">
        <f t="shared" si="1033"/>
        <v>4400000</v>
      </c>
      <c r="BV306" s="166">
        <v>11000000</v>
      </c>
      <c r="BW306" s="166">
        <f t="shared" si="1034"/>
        <v>15400000</v>
      </c>
      <c r="BX306" s="166">
        <f t="shared" si="1035"/>
        <v>-10374600</v>
      </c>
      <c r="BY306" s="166"/>
      <c r="BZ306" s="166"/>
      <c r="CA306" s="171"/>
      <c r="CB306" s="166"/>
      <c r="CC306" s="166"/>
      <c r="CD306" s="166"/>
      <c r="CE306" s="413">
        <v>10000000</v>
      </c>
      <c r="CF306" s="413">
        <f>CE306*10%</f>
        <v>1000000</v>
      </c>
      <c r="CG306" s="413">
        <v>0</v>
      </c>
      <c r="CH306" s="413">
        <v>0</v>
      </c>
      <c r="CI306" s="413"/>
      <c r="CJ306" s="369">
        <f t="shared" si="1037"/>
        <v>1000000</v>
      </c>
      <c r="CK306" s="369">
        <f t="shared" si="1038"/>
        <v>11000000</v>
      </c>
      <c r="CL306" s="414"/>
      <c r="CM306" s="413">
        <f t="shared" si="1039"/>
        <v>10000000</v>
      </c>
      <c r="CN306" s="413">
        <f t="shared" si="1039"/>
        <v>1000000</v>
      </c>
      <c r="CO306" s="369">
        <f t="shared" si="1039"/>
        <v>0</v>
      </c>
      <c r="CP306" s="369">
        <f t="shared" si="1039"/>
        <v>0</v>
      </c>
      <c r="CQ306" s="369">
        <f t="shared" si="1039"/>
        <v>0</v>
      </c>
      <c r="CR306" s="369">
        <f t="shared" si="1040"/>
        <v>1000000</v>
      </c>
      <c r="CS306" s="369">
        <f t="shared" si="1041"/>
        <v>11000000</v>
      </c>
      <c r="CT306" s="173" t="s">
        <v>1759</v>
      </c>
      <c r="CU306" s="173" t="s">
        <v>1062</v>
      </c>
      <c r="CV306" s="450" t="s">
        <v>1698</v>
      </c>
      <c r="CW306" s="173" t="s">
        <v>2249</v>
      </c>
    </row>
    <row r="307" spans="1:101" ht="34.35" customHeight="1">
      <c r="A307" s="155">
        <f>SUBTOTAL(3,$C$11:C307)</f>
        <v>266</v>
      </c>
      <c r="B307" s="143" t="s">
        <v>392</v>
      </c>
      <c r="C307" s="144" t="s">
        <v>393</v>
      </c>
      <c r="D307" s="156" t="s">
        <v>101</v>
      </c>
      <c r="E307" s="157" t="str">
        <f t="shared" si="1036"/>
        <v>B3</v>
      </c>
      <c r="F307" s="158">
        <v>40490</v>
      </c>
      <c r="G307" s="159">
        <v>4750000</v>
      </c>
      <c r="H307" s="159"/>
      <c r="I307" s="160">
        <f t="shared" si="1000"/>
        <v>5250000</v>
      </c>
      <c r="J307" s="160">
        <f t="shared" si="1001"/>
        <v>1000000</v>
      </c>
      <c r="K307" s="161">
        <f t="shared" si="1002"/>
        <v>6250000</v>
      </c>
      <c r="L307" s="161">
        <f t="shared" si="1003"/>
        <v>11000000</v>
      </c>
      <c r="M307" s="162">
        <f t="shared" si="1004"/>
        <v>1</v>
      </c>
      <c r="N307" s="163">
        <f t="shared" si="1005"/>
        <v>3640000</v>
      </c>
      <c r="O307" s="163">
        <v>0</v>
      </c>
      <c r="P307" s="406">
        <v>13</v>
      </c>
      <c r="Q307" s="406">
        <v>0</v>
      </c>
      <c r="R307" s="406">
        <v>0</v>
      </c>
      <c r="S307" s="406">
        <v>0</v>
      </c>
      <c r="T307" s="406"/>
      <c r="U307" s="406"/>
      <c r="V307" s="406"/>
      <c r="W307" s="406"/>
      <c r="X307" s="389"/>
      <c r="Y307" s="406"/>
      <c r="Z307" s="406"/>
      <c r="AA307" s="406"/>
      <c r="AB307" s="406"/>
      <c r="AC307" s="406"/>
      <c r="AD307" s="406">
        <v>0</v>
      </c>
      <c r="AE307" s="164">
        <f t="shared" si="1006"/>
        <v>0</v>
      </c>
      <c r="AF307" s="166">
        <f t="shared" si="1007"/>
        <v>5500000</v>
      </c>
      <c r="AG307" s="166">
        <f t="shared" si="1008"/>
        <v>0</v>
      </c>
      <c r="AH307" s="166">
        <f t="shared" si="1009"/>
        <v>0</v>
      </c>
      <c r="AI307" s="166">
        <f t="shared" si="1010"/>
        <v>0</v>
      </c>
      <c r="AJ307" s="166">
        <f t="shared" si="1011"/>
        <v>0</v>
      </c>
      <c r="AK307" s="166">
        <f t="shared" si="1012"/>
        <v>0</v>
      </c>
      <c r="AL307" s="166">
        <f t="shared" si="1013"/>
        <v>0</v>
      </c>
      <c r="AM307" s="166">
        <f t="shared" si="1014"/>
        <v>0</v>
      </c>
      <c r="AN307" s="166">
        <f t="shared" si="1015"/>
        <v>0</v>
      </c>
      <c r="AO307" s="167">
        <f t="shared" si="1016"/>
        <v>0</v>
      </c>
      <c r="AP307" s="166">
        <v>0</v>
      </c>
      <c r="AQ307" s="166">
        <f t="shared" si="1017"/>
        <v>5500000</v>
      </c>
      <c r="AR307" s="166">
        <v>0</v>
      </c>
      <c r="AS307" s="167"/>
      <c r="AT307" s="166"/>
      <c r="AU307" s="166"/>
      <c r="AV307" s="166">
        <f t="shared" si="1018"/>
        <v>5500000</v>
      </c>
      <c r="AW307" s="166">
        <f t="shared" si="1019"/>
        <v>380000</v>
      </c>
      <c r="AX307" s="166">
        <f t="shared" si="1020"/>
        <v>71250</v>
      </c>
      <c r="AY307" s="166">
        <f t="shared" si="1021"/>
        <v>47500</v>
      </c>
      <c r="AZ307" s="166">
        <f t="shared" si="1022"/>
        <v>498750</v>
      </c>
      <c r="BA307" s="166">
        <f t="shared" si="1023"/>
        <v>23750</v>
      </c>
      <c r="BB307" s="166">
        <f t="shared" si="1024"/>
        <v>110000</v>
      </c>
      <c r="BC307" s="166"/>
      <c r="BD307" s="166">
        <v>0</v>
      </c>
      <c r="BE307" s="166">
        <f t="shared" si="1025"/>
        <v>632500</v>
      </c>
      <c r="BF307" s="166">
        <f t="shared" si="1026"/>
        <v>4867500</v>
      </c>
      <c r="BG307" s="166">
        <f t="shared" si="1027"/>
        <v>0</v>
      </c>
      <c r="BH307" s="166">
        <v>1</v>
      </c>
      <c r="BI307" s="369" t="s">
        <v>40</v>
      </c>
      <c r="BJ307" s="166">
        <f t="shared" si="1028"/>
        <v>0</v>
      </c>
      <c r="BK307" s="166">
        <f t="shared" si="1029"/>
        <v>1</v>
      </c>
      <c r="BL307" s="166">
        <v>0</v>
      </c>
      <c r="BM307" s="166">
        <f t="shared" si="1030"/>
        <v>0</v>
      </c>
      <c r="BN307" s="166" t="str">
        <f t="shared" si="1031"/>
        <v>Trừ tiền</v>
      </c>
      <c r="BO307" s="410"/>
      <c r="BP307" s="166"/>
      <c r="BQ307" s="144"/>
      <c r="BR307" s="144"/>
      <c r="BS307" s="161">
        <f t="shared" si="1032"/>
        <v>5500000</v>
      </c>
      <c r="BT307" s="159">
        <v>2</v>
      </c>
      <c r="BU307" s="166">
        <f t="shared" si="1033"/>
        <v>8800000</v>
      </c>
      <c r="BV307" s="166">
        <v>11000000</v>
      </c>
      <c r="BW307" s="166">
        <f t="shared" si="1034"/>
        <v>19800000</v>
      </c>
      <c r="BX307" s="166">
        <f t="shared" si="1035"/>
        <v>-14798750</v>
      </c>
      <c r="BY307" s="166"/>
      <c r="BZ307" s="166"/>
      <c r="CA307" s="171"/>
      <c r="CB307" s="166"/>
      <c r="CC307" s="166"/>
      <c r="CD307" s="166"/>
      <c r="CE307" s="413">
        <v>10000000</v>
      </c>
      <c r="CF307" s="413">
        <f>CE307*10%</f>
        <v>1000000</v>
      </c>
      <c r="CG307" s="413">
        <v>0</v>
      </c>
      <c r="CH307" s="413">
        <v>0</v>
      </c>
      <c r="CI307" s="413"/>
      <c r="CJ307" s="369">
        <f t="shared" si="1037"/>
        <v>1000000</v>
      </c>
      <c r="CK307" s="369">
        <f t="shared" si="1038"/>
        <v>11000000</v>
      </c>
      <c r="CL307" s="414"/>
      <c r="CM307" s="413">
        <f t="shared" si="1039"/>
        <v>10000000</v>
      </c>
      <c r="CN307" s="413">
        <f t="shared" si="1039"/>
        <v>1000000</v>
      </c>
      <c r="CO307" s="369">
        <f t="shared" si="1039"/>
        <v>0</v>
      </c>
      <c r="CP307" s="369">
        <f t="shared" si="1039"/>
        <v>0</v>
      </c>
      <c r="CQ307" s="369">
        <f t="shared" si="1039"/>
        <v>0</v>
      </c>
      <c r="CR307" s="369">
        <f t="shared" si="1040"/>
        <v>1000000</v>
      </c>
      <c r="CS307" s="369">
        <f t="shared" si="1041"/>
        <v>11000000</v>
      </c>
      <c r="CT307" s="173" t="s">
        <v>1759</v>
      </c>
      <c r="CU307" s="173" t="s">
        <v>1062</v>
      </c>
      <c r="CV307" s="460" t="s">
        <v>2327</v>
      </c>
      <c r="CW307" s="173" t="s">
        <v>2249</v>
      </c>
    </row>
    <row r="308" spans="1:101" ht="34.35" customHeight="1">
      <c r="A308" s="155">
        <f>SUBTOTAL(3,$C$11:C308)</f>
        <v>267</v>
      </c>
      <c r="B308" s="143" t="s">
        <v>1527</v>
      </c>
      <c r="C308" s="144" t="s">
        <v>1528</v>
      </c>
      <c r="D308" s="156" t="s">
        <v>101</v>
      </c>
      <c r="E308" s="157" t="str">
        <f t="shared" si="1036"/>
        <v>B3</v>
      </c>
      <c r="F308" s="158">
        <v>43989</v>
      </c>
      <c r="G308" s="159">
        <v>4520000</v>
      </c>
      <c r="H308" s="159"/>
      <c r="I308" s="160">
        <f t="shared" si="1000"/>
        <v>5480000</v>
      </c>
      <c r="J308" s="160">
        <f t="shared" si="1001"/>
        <v>0</v>
      </c>
      <c r="K308" s="161">
        <f t="shared" si="1002"/>
        <v>5480000</v>
      </c>
      <c r="L308" s="161">
        <f t="shared" si="1003"/>
        <v>10000000</v>
      </c>
      <c r="M308" s="162">
        <f t="shared" si="1004"/>
        <v>1</v>
      </c>
      <c r="N308" s="163">
        <f t="shared" si="1005"/>
        <v>3640000</v>
      </c>
      <c r="O308" s="163">
        <v>0</v>
      </c>
      <c r="P308" s="406">
        <v>13</v>
      </c>
      <c r="Q308" s="406">
        <v>0</v>
      </c>
      <c r="R308" s="406">
        <v>0</v>
      </c>
      <c r="S308" s="406">
        <v>0</v>
      </c>
      <c r="T308" s="406"/>
      <c r="U308" s="406"/>
      <c r="V308" s="406"/>
      <c r="W308" s="406"/>
      <c r="X308" s="389"/>
      <c r="Y308" s="406"/>
      <c r="Z308" s="406"/>
      <c r="AA308" s="406"/>
      <c r="AB308" s="406"/>
      <c r="AC308" s="406"/>
      <c r="AD308" s="406">
        <v>0</v>
      </c>
      <c r="AE308" s="164">
        <f t="shared" si="1006"/>
        <v>0</v>
      </c>
      <c r="AF308" s="166">
        <f t="shared" si="1007"/>
        <v>5000000</v>
      </c>
      <c r="AG308" s="166">
        <f t="shared" si="1008"/>
        <v>0</v>
      </c>
      <c r="AH308" s="166">
        <f t="shared" si="1009"/>
        <v>0</v>
      </c>
      <c r="AI308" s="166">
        <f t="shared" si="1010"/>
        <v>0</v>
      </c>
      <c r="AJ308" s="166">
        <f t="shared" si="1011"/>
        <v>0</v>
      </c>
      <c r="AK308" s="166">
        <f t="shared" si="1012"/>
        <v>0</v>
      </c>
      <c r="AL308" s="166">
        <f t="shared" si="1013"/>
        <v>0</v>
      </c>
      <c r="AM308" s="166">
        <f t="shared" si="1014"/>
        <v>0</v>
      </c>
      <c r="AN308" s="166">
        <f t="shared" si="1015"/>
        <v>0</v>
      </c>
      <c r="AO308" s="167">
        <f t="shared" si="1016"/>
        <v>0</v>
      </c>
      <c r="AP308" s="166">
        <v>0</v>
      </c>
      <c r="AQ308" s="166">
        <f t="shared" si="1017"/>
        <v>5000000</v>
      </c>
      <c r="AR308" s="166"/>
      <c r="AS308" s="167"/>
      <c r="AT308" s="166"/>
      <c r="AU308" s="166"/>
      <c r="AV308" s="166">
        <f t="shared" si="1018"/>
        <v>5000000</v>
      </c>
      <c r="AW308" s="166">
        <f t="shared" si="1019"/>
        <v>361600</v>
      </c>
      <c r="AX308" s="166">
        <f t="shared" si="1020"/>
        <v>67800</v>
      </c>
      <c r="AY308" s="166">
        <f t="shared" si="1021"/>
        <v>45200</v>
      </c>
      <c r="AZ308" s="166">
        <f t="shared" si="1022"/>
        <v>474600</v>
      </c>
      <c r="BA308" s="166">
        <f t="shared" si="1023"/>
        <v>22600</v>
      </c>
      <c r="BB308" s="166">
        <f t="shared" si="1024"/>
        <v>110000</v>
      </c>
      <c r="BC308" s="166"/>
      <c r="BD308" s="166">
        <v>0</v>
      </c>
      <c r="BE308" s="166">
        <f t="shared" si="1025"/>
        <v>607200</v>
      </c>
      <c r="BF308" s="166">
        <f t="shared" si="1026"/>
        <v>4392800</v>
      </c>
      <c r="BG308" s="166">
        <f t="shared" si="1027"/>
        <v>0</v>
      </c>
      <c r="BH308" s="166">
        <v>1</v>
      </c>
      <c r="BI308" s="369" t="s">
        <v>40</v>
      </c>
      <c r="BJ308" s="166">
        <f t="shared" si="1028"/>
        <v>0</v>
      </c>
      <c r="BK308" s="166">
        <f t="shared" si="1029"/>
        <v>1</v>
      </c>
      <c r="BL308" s="166">
        <v>0</v>
      </c>
      <c r="BM308" s="166">
        <f t="shared" si="1030"/>
        <v>0</v>
      </c>
      <c r="BN308" s="166" t="str">
        <f t="shared" si="1031"/>
        <v>Trừ tiền</v>
      </c>
      <c r="BO308" s="410"/>
      <c r="BP308" s="166"/>
      <c r="BQ308" s="144"/>
      <c r="BR308" s="144"/>
      <c r="BS308" s="161">
        <f t="shared" si="1032"/>
        <v>5000000</v>
      </c>
      <c r="BT308" s="159">
        <v>4</v>
      </c>
      <c r="BU308" s="166">
        <f t="shared" si="1033"/>
        <v>17600000</v>
      </c>
      <c r="BV308" s="166">
        <v>11000000</v>
      </c>
      <c r="BW308" s="166">
        <f t="shared" si="1034"/>
        <v>28600000</v>
      </c>
      <c r="BX308" s="166">
        <f t="shared" si="1035"/>
        <v>-24074600</v>
      </c>
      <c r="BY308" s="166"/>
      <c r="BZ308" s="166"/>
      <c r="CA308" s="171"/>
      <c r="CB308" s="166"/>
      <c r="CC308" s="166"/>
      <c r="CD308" s="166"/>
      <c r="CE308" s="413">
        <v>10000000</v>
      </c>
      <c r="CF308" s="413">
        <v>0</v>
      </c>
      <c r="CG308" s="413">
        <v>0</v>
      </c>
      <c r="CH308" s="413">
        <v>0</v>
      </c>
      <c r="CI308" s="413"/>
      <c r="CJ308" s="369">
        <f t="shared" si="1037"/>
        <v>0</v>
      </c>
      <c r="CK308" s="369">
        <f t="shared" si="1038"/>
        <v>10000000</v>
      </c>
      <c r="CL308" s="414"/>
      <c r="CM308" s="413">
        <f t="shared" si="1039"/>
        <v>10000000</v>
      </c>
      <c r="CN308" s="413">
        <f t="shared" si="1039"/>
        <v>0</v>
      </c>
      <c r="CO308" s="369">
        <f t="shared" si="1039"/>
        <v>0</v>
      </c>
      <c r="CP308" s="369">
        <f t="shared" si="1039"/>
        <v>0</v>
      </c>
      <c r="CQ308" s="369">
        <f t="shared" si="1039"/>
        <v>0</v>
      </c>
      <c r="CR308" s="369">
        <f t="shared" si="1040"/>
        <v>0</v>
      </c>
      <c r="CS308" s="369">
        <f t="shared" si="1041"/>
        <v>10000000</v>
      </c>
      <c r="CT308" s="173" t="s">
        <v>1759</v>
      </c>
      <c r="CU308" s="173" t="s">
        <v>1062</v>
      </c>
      <c r="CV308" s="450" t="s">
        <v>1699</v>
      </c>
      <c r="CW308" s="173" t="s">
        <v>2249</v>
      </c>
    </row>
    <row r="309" spans="1:101" ht="34.35" customHeight="1">
      <c r="A309" s="155">
        <f>SUBTOTAL(3,$C$11:C309)</f>
        <v>268</v>
      </c>
      <c r="B309" s="246" t="s">
        <v>1531</v>
      </c>
      <c r="C309" s="247" t="s">
        <v>1532</v>
      </c>
      <c r="D309" s="156" t="s">
        <v>101</v>
      </c>
      <c r="E309" s="157" t="str">
        <f t="shared" si="1036"/>
        <v>B3</v>
      </c>
      <c r="F309" s="158">
        <v>45391</v>
      </c>
      <c r="G309" s="159">
        <v>4520000</v>
      </c>
      <c r="H309" s="159"/>
      <c r="I309" s="160">
        <f t="shared" si="1000"/>
        <v>5480000</v>
      </c>
      <c r="J309" s="160">
        <f t="shared" si="1001"/>
        <v>0</v>
      </c>
      <c r="K309" s="161">
        <f t="shared" si="1002"/>
        <v>5480000</v>
      </c>
      <c r="L309" s="161">
        <f t="shared" si="1003"/>
        <v>10000000</v>
      </c>
      <c r="M309" s="162">
        <f t="shared" si="1004"/>
        <v>1</v>
      </c>
      <c r="N309" s="163">
        <f t="shared" si="1005"/>
        <v>3640000</v>
      </c>
      <c r="O309" s="163">
        <v>0</v>
      </c>
      <c r="P309" s="406">
        <v>13</v>
      </c>
      <c r="Q309" s="406">
        <v>0</v>
      </c>
      <c r="R309" s="406">
        <v>0</v>
      </c>
      <c r="S309" s="406">
        <v>0</v>
      </c>
      <c r="T309" s="406"/>
      <c r="U309" s="406"/>
      <c r="V309" s="406"/>
      <c r="W309" s="406"/>
      <c r="X309" s="389"/>
      <c r="Y309" s="406"/>
      <c r="Z309" s="406"/>
      <c r="AA309" s="406"/>
      <c r="AB309" s="406"/>
      <c r="AC309" s="406"/>
      <c r="AD309" s="406">
        <v>0</v>
      </c>
      <c r="AE309" s="164">
        <f t="shared" si="1006"/>
        <v>0</v>
      </c>
      <c r="AF309" s="166">
        <f t="shared" si="1007"/>
        <v>5000000</v>
      </c>
      <c r="AG309" s="166">
        <f t="shared" si="1008"/>
        <v>0</v>
      </c>
      <c r="AH309" s="166">
        <f t="shared" si="1009"/>
        <v>0</v>
      </c>
      <c r="AI309" s="166">
        <f t="shared" si="1010"/>
        <v>0</v>
      </c>
      <c r="AJ309" s="166">
        <f t="shared" si="1011"/>
        <v>0</v>
      </c>
      <c r="AK309" s="166">
        <f t="shared" si="1012"/>
        <v>0</v>
      </c>
      <c r="AL309" s="166">
        <f t="shared" si="1013"/>
        <v>0</v>
      </c>
      <c r="AM309" s="166">
        <f t="shared" si="1014"/>
        <v>0</v>
      </c>
      <c r="AN309" s="166">
        <f t="shared" si="1015"/>
        <v>0</v>
      </c>
      <c r="AO309" s="167">
        <f t="shared" si="1016"/>
        <v>0</v>
      </c>
      <c r="AP309" s="166">
        <v>0</v>
      </c>
      <c r="AQ309" s="166">
        <f t="shared" si="1017"/>
        <v>5000000</v>
      </c>
      <c r="AR309" s="166"/>
      <c r="AS309" s="167"/>
      <c r="AT309" s="166"/>
      <c r="AU309" s="166"/>
      <c r="AV309" s="166">
        <f t="shared" si="1018"/>
        <v>5000000</v>
      </c>
      <c r="AW309" s="166">
        <f t="shared" si="1019"/>
        <v>361600</v>
      </c>
      <c r="AX309" s="166">
        <f t="shared" si="1020"/>
        <v>67800</v>
      </c>
      <c r="AY309" s="166">
        <f t="shared" si="1021"/>
        <v>45200</v>
      </c>
      <c r="AZ309" s="166">
        <f t="shared" si="1022"/>
        <v>474600</v>
      </c>
      <c r="BA309" s="166">
        <f t="shared" si="1023"/>
        <v>0</v>
      </c>
      <c r="BB309" s="166">
        <f t="shared" si="1024"/>
        <v>110000</v>
      </c>
      <c r="BC309" s="166"/>
      <c r="BD309" s="166">
        <v>0</v>
      </c>
      <c r="BE309" s="166">
        <f t="shared" si="1025"/>
        <v>584600</v>
      </c>
      <c r="BF309" s="166">
        <f t="shared" si="1026"/>
        <v>4415400</v>
      </c>
      <c r="BG309" s="166">
        <f t="shared" si="1027"/>
        <v>0</v>
      </c>
      <c r="BH309" s="166">
        <v>1</v>
      </c>
      <c r="BI309" s="159">
        <v>0</v>
      </c>
      <c r="BJ309" s="166">
        <f t="shared" si="1028"/>
        <v>0</v>
      </c>
      <c r="BK309" s="166">
        <f t="shared" si="1029"/>
        <v>1</v>
      </c>
      <c r="BL309" s="166">
        <v>0</v>
      </c>
      <c r="BM309" s="166">
        <f t="shared" si="1030"/>
        <v>0</v>
      </c>
      <c r="BN309" s="166" t="str">
        <f t="shared" si="1031"/>
        <v>Trừ tiền</v>
      </c>
      <c r="BO309" s="410"/>
      <c r="BP309" s="166"/>
      <c r="BQ309" s="144"/>
      <c r="BR309" s="144"/>
      <c r="BS309" s="161">
        <f t="shared" si="1032"/>
        <v>5000000</v>
      </c>
      <c r="BT309" s="159">
        <v>1</v>
      </c>
      <c r="BU309" s="166">
        <f t="shared" si="1033"/>
        <v>4400000</v>
      </c>
      <c r="BV309" s="166">
        <v>11000000</v>
      </c>
      <c r="BW309" s="166">
        <f t="shared" si="1034"/>
        <v>15400000</v>
      </c>
      <c r="BX309" s="166">
        <f t="shared" si="1035"/>
        <v>-10874600</v>
      </c>
      <c r="BY309" s="166"/>
      <c r="BZ309" s="166"/>
      <c r="CA309" s="171"/>
      <c r="CB309" s="166"/>
      <c r="CC309" s="166"/>
      <c r="CD309" s="166"/>
      <c r="CE309" s="413">
        <v>10000000</v>
      </c>
      <c r="CF309" s="413"/>
      <c r="CG309" s="413"/>
      <c r="CH309" s="413"/>
      <c r="CI309" s="413"/>
      <c r="CJ309" s="369">
        <f t="shared" si="1037"/>
        <v>0</v>
      </c>
      <c r="CK309" s="369">
        <f t="shared" si="1038"/>
        <v>10000000</v>
      </c>
      <c r="CL309" s="414"/>
      <c r="CM309" s="413">
        <f t="shared" si="1039"/>
        <v>10000000</v>
      </c>
      <c r="CN309" s="413"/>
      <c r="CO309" s="369"/>
      <c r="CP309" s="369"/>
      <c r="CQ309" s="369"/>
      <c r="CR309" s="369">
        <f t="shared" si="1040"/>
        <v>0</v>
      </c>
      <c r="CS309" s="369">
        <f t="shared" si="1041"/>
        <v>10000000</v>
      </c>
      <c r="CT309" s="173" t="s">
        <v>1759</v>
      </c>
      <c r="CU309" s="173" t="s">
        <v>1062</v>
      </c>
      <c r="CV309" s="450" t="s">
        <v>1763</v>
      </c>
      <c r="CW309" s="173" t="s">
        <v>2249</v>
      </c>
    </row>
    <row r="310" spans="1:101" ht="34.35" customHeight="1">
      <c r="A310" s="155">
        <f>SUBTOTAL(3,$C$11:C310)</f>
        <v>269</v>
      </c>
      <c r="B310" s="246" t="s">
        <v>1533</v>
      </c>
      <c r="C310" s="247" t="s">
        <v>1534</v>
      </c>
      <c r="D310" s="156" t="s">
        <v>101</v>
      </c>
      <c r="E310" s="157" t="str">
        <f t="shared" si="1036"/>
        <v>B3</v>
      </c>
      <c r="F310" s="158">
        <v>45385</v>
      </c>
      <c r="G310" s="159">
        <v>4520000</v>
      </c>
      <c r="H310" s="159"/>
      <c r="I310" s="160">
        <f t="shared" si="1000"/>
        <v>5480000</v>
      </c>
      <c r="J310" s="160">
        <f t="shared" si="1001"/>
        <v>0</v>
      </c>
      <c r="K310" s="161">
        <f t="shared" si="1002"/>
        <v>5480000</v>
      </c>
      <c r="L310" s="161">
        <f t="shared" si="1003"/>
        <v>10000000</v>
      </c>
      <c r="M310" s="162">
        <f t="shared" si="1004"/>
        <v>1</v>
      </c>
      <c r="N310" s="163">
        <f t="shared" si="1005"/>
        <v>3640000</v>
      </c>
      <c r="O310" s="163">
        <v>0</v>
      </c>
      <c r="P310" s="406">
        <v>13</v>
      </c>
      <c r="Q310" s="406">
        <v>0</v>
      </c>
      <c r="R310" s="406">
        <v>0</v>
      </c>
      <c r="S310" s="406">
        <v>0</v>
      </c>
      <c r="T310" s="406"/>
      <c r="U310" s="406"/>
      <c r="V310" s="406"/>
      <c r="W310" s="406"/>
      <c r="X310" s="389"/>
      <c r="Y310" s="406"/>
      <c r="Z310" s="406"/>
      <c r="AA310" s="406"/>
      <c r="AB310" s="406"/>
      <c r="AC310" s="406"/>
      <c r="AD310" s="406">
        <v>0</v>
      </c>
      <c r="AE310" s="164">
        <f t="shared" si="1006"/>
        <v>0</v>
      </c>
      <c r="AF310" s="166">
        <f t="shared" si="1007"/>
        <v>5000000</v>
      </c>
      <c r="AG310" s="166">
        <f t="shared" si="1008"/>
        <v>0</v>
      </c>
      <c r="AH310" s="166">
        <f t="shared" si="1009"/>
        <v>0</v>
      </c>
      <c r="AI310" s="166">
        <f t="shared" si="1010"/>
        <v>0</v>
      </c>
      <c r="AJ310" s="166">
        <f t="shared" si="1011"/>
        <v>0</v>
      </c>
      <c r="AK310" s="166">
        <f t="shared" si="1012"/>
        <v>0</v>
      </c>
      <c r="AL310" s="166">
        <f t="shared" si="1013"/>
        <v>0</v>
      </c>
      <c r="AM310" s="166">
        <f t="shared" si="1014"/>
        <v>0</v>
      </c>
      <c r="AN310" s="166">
        <f t="shared" si="1015"/>
        <v>0</v>
      </c>
      <c r="AO310" s="167">
        <f t="shared" si="1016"/>
        <v>0</v>
      </c>
      <c r="AP310" s="166">
        <v>0</v>
      </c>
      <c r="AQ310" s="166">
        <f t="shared" si="1017"/>
        <v>5000000</v>
      </c>
      <c r="AR310" s="166">
        <v>0</v>
      </c>
      <c r="AS310" s="167"/>
      <c r="AT310" s="166"/>
      <c r="AU310" s="166"/>
      <c r="AV310" s="166">
        <f t="shared" si="1018"/>
        <v>5000000</v>
      </c>
      <c r="AW310" s="166">
        <f t="shared" si="1019"/>
        <v>361600</v>
      </c>
      <c r="AX310" s="166">
        <f t="shared" si="1020"/>
        <v>67800</v>
      </c>
      <c r="AY310" s="166">
        <f t="shared" si="1021"/>
        <v>45200</v>
      </c>
      <c r="AZ310" s="166">
        <f t="shared" si="1022"/>
        <v>474600</v>
      </c>
      <c r="BA310" s="166">
        <f t="shared" si="1023"/>
        <v>22600</v>
      </c>
      <c r="BB310" s="166">
        <f t="shared" si="1024"/>
        <v>110000</v>
      </c>
      <c r="BC310" s="166"/>
      <c r="BD310" s="166">
        <v>0</v>
      </c>
      <c r="BE310" s="166">
        <f t="shared" si="1025"/>
        <v>607200</v>
      </c>
      <c r="BF310" s="166">
        <f t="shared" si="1026"/>
        <v>4392800</v>
      </c>
      <c r="BG310" s="166">
        <f t="shared" si="1027"/>
        <v>0</v>
      </c>
      <c r="BH310" s="166">
        <v>1</v>
      </c>
      <c r="BI310" s="369" t="s">
        <v>40</v>
      </c>
      <c r="BJ310" s="166">
        <f t="shared" si="1028"/>
        <v>0</v>
      </c>
      <c r="BK310" s="166">
        <f t="shared" si="1029"/>
        <v>1</v>
      </c>
      <c r="BL310" s="166">
        <v>0</v>
      </c>
      <c r="BM310" s="166">
        <f t="shared" si="1030"/>
        <v>0</v>
      </c>
      <c r="BN310" s="166" t="str">
        <f t="shared" si="1031"/>
        <v>Trừ tiền</v>
      </c>
      <c r="BO310" s="410"/>
      <c r="BP310" s="166"/>
      <c r="BQ310" s="144"/>
      <c r="BR310" s="144"/>
      <c r="BS310" s="161">
        <f t="shared" si="1032"/>
        <v>5000000</v>
      </c>
      <c r="BT310" s="159">
        <v>3</v>
      </c>
      <c r="BU310" s="166">
        <f t="shared" si="1033"/>
        <v>13200000</v>
      </c>
      <c r="BV310" s="166">
        <v>11000000</v>
      </c>
      <c r="BW310" s="166">
        <f t="shared" si="1034"/>
        <v>24200000</v>
      </c>
      <c r="BX310" s="166">
        <f t="shared" si="1035"/>
        <v>-19674600</v>
      </c>
      <c r="BY310" s="166"/>
      <c r="BZ310" s="166"/>
      <c r="CA310" s="171"/>
      <c r="CB310" s="166"/>
      <c r="CC310" s="166"/>
      <c r="CD310" s="166"/>
      <c r="CE310" s="413">
        <v>10000000</v>
      </c>
      <c r="CF310" s="413"/>
      <c r="CG310" s="413"/>
      <c r="CH310" s="413"/>
      <c r="CI310" s="413"/>
      <c r="CJ310" s="369">
        <f t="shared" si="1037"/>
        <v>0</v>
      </c>
      <c r="CK310" s="369">
        <f t="shared" si="1038"/>
        <v>10000000</v>
      </c>
      <c r="CL310" s="414"/>
      <c r="CM310" s="413">
        <f t="shared" si="1039"/>
        <v>10000000</v>
      </c>
      <c r="CN310" s="413"/>
      <c r="CO310" s="369"/>
      <c r="CP310" s="369"/>
      <c r="CQ310" s="369"/>
      <c r="CR310" s="369">
        <f t="shared" si="1040"/>
        <v>0</v>
      </c>
      <c r="CS310" s="369">
        <f t="shared" si="1041"/>
        <v>10000000</v>
      </c>
      <c r="CT310" s="173" t="s">
        <v>1759</v>
      </c>
      <c r="CU310" s="173" t="s">
        <v>1062</v>
      </c>
      <c r="CV310" s="450" t="s">
        <v>1702</v>
      </c>
      <c r="CW310" s="173" t="s">
        <v>2249</v>
      </c>
    </row>
    <row r="311" spans="1:101" ht="34.35" customHeight="1">
      <c r="A311" s="155">
        <f>SUBTOTAL(3,$C$11:C311)</f>
        <v>270</v>
      </c>
      <c r="B311" s="246" t="s">
        <v>1535</v>
      </c>
      <c r="C311" s="247" t="s">
        <v>482</v>
      </c>
      <c r="D311" s="156" t="s">
        <v>101</v>
      </c>
      <c r="E311" s="157" t="str">
        <f t="shared" si="1036"/>
        <v>B3</v>
      </c>
      <c r="F311" s="158">
        <v>45391</v>
      </c>
      <c r="G311" s="159">
        <v>4520000</v>
      </c>
      <c r="H311" s="159"/>
      <c r="I311" s="160">
        <f t="shared" si="1000"/>
        <v>5480000</v>
      </c>
      <c r="J311" s="160">
        <f t="shared" si="1001"/>
        <v>0</v>
      </c>
      <c r="K311" s="161">
        <f t="shared" si="1002"/>
        <v>5480000</v>
      </c>
      <c r="L311" s="161">
        <f t="shared" si="1003"/>
        <v>10000000</v>
      </c>
      <c r="M311" s="162">
        <f t="shared" si="1004"/>
        <v>1</v>
      </c>
      <c r="N311" s="163">
        <f t="shared" si="1005"/>
        <v>3640000</v>
      </c>
      <c r="O311" s="163">
        <v>0</v>
      </c>
      <c r="P311" s="406">
        <v>13</v>
      </c>
      <c r="Q311" s="406">
        <v>0</v>
      </c>
      <c r="R311" s="406">
        <v>0</v>
      </c>
      <c r="S311" s="406">
        <v>0</v>
      </c>
      <c r="T311" s="406"/>
      <c r="U311" s="406"/>
      <c r="V311" s="406"/>
      <c r="W311" s="406"/>
      <c r="X311" s="389"/>
      <c r="Y311" s="406"/>
      <c r="Z311" s="406"/>
      <c r="AA311" s="406"/>
      <c r="AB311" s="406"/>
      <c r="AC311" s="406"/>
      <c r="AD311" s="406">
        <v>0</v>
      </c>
      <c r="AE311" s="164">
        <f t="shared" si="1006"/>
        <v>0</v>
      </c>
      <c r="AF311" s="166">
        <f t="shared" si="1007"/>
        <v>5000000</v>
      </c>
      <c r="AG311" s="166">
        <f t="shared" si="1008"/>
        <v>0</v>
      </c>
      <c r="AH311" s="166">
        <f t="shared" si="1009"/>
        <v>0</v>
      </c>
      <c r="AI311" s="166">
        <f t="shared" si="1010"/>
        <v>0</v>
      </c>
      <c r="AJ311" s="166">
        <f t="shared" si="1011"/>
        <v>0</v>
      </c>
      <c r="AK311" s="166">
        <f t="shared" si="1012"/>
        <v>0</v>
      </c>
      <c r="AL311" s="166">
        <f t="shared" si="1013"/>
        <v>0</v>
      </c>
      <c r="AM311" s="166">
        <f t="shared" si="1014"/>
        <v>0</v>
      </c>
      <c r="AN311" s="166">
        <f t="shared" si="1015"/>
        <v>0</v>
      </c>
      <c r="AO311" s="167">
        <f t="shared" si="1016"/>
        <v>0</v>
      </c>
      <c r="AP311" s="166">
        <v>0</v>
      </c>
      <c r="AQ311" s="166">
        <f t="shared" si="1017"/>
        <v>5000000</v>
      </c>
      <c r="AR311" s="166"/>
      <c r="AS311" s="167"/>
      <c r="AT311" s="166"/>
      <c r="AU311" s="166"/>
      <c r="AV311" s="166">
        <f t="shared" si="1018"/>
        <v>5000000</v>
      </c>
      <c r="AW311" s="166">
        <f t="shared" si="1019"/>
        <v>361600</v>
      </c>
      <c r="AX311" s="166">
        <f t="shared" si="1020"/>
        <v>67800</v>
      </c>
      <c r="AY311" s="166">
        <f t="shared" si="1021"/>
        <v>45200</v>
      </c>
      <c r="AZ311" s="166">
        <f t="shared" si="1022"/>
        <v>474600</v>
      </c>
      <c r="BA311" s="166">
        <f t="shared" si="1023"/>
        <v>0</v>
      </c>
      <c r="BB311" s="166">
        <f t="shared" si="1024"/>
        <v>110000</v>
      </c>
      <c r="BC311" s="166"/>
      <c r="BD311" s="166">
        <v>0</v>
      </c>
      <c r="BE311" s="166">
        <f t="shared" si="1025"/>
        <v>584600</v>
      </c>
      <c r="BF311" s="166">
        <f t="shared" si="1026"/>
        <v>4415400</v>
      </c>
      <c r="BG311" s="166">
        <f t="shared" si="1027"/>
        <v>0</v>
      </c>
      <c r="BH311" s="166">
        <v>1</v>
      </c>
      <c r="BI311" s="159">
        <v>0</v>
      </c>
      <c r="BJ311" s="166">
        <f t="shared" si="1028"/>
        <v>0</v>
      </c>
      <c r="BK311" s="166">
        <f t="shared" si="1029"/>
        <v>1</v>
      </c>
      <c r="BL311" s="166">
        <v>0</v>
      </c>
      <c r="BM311" s="166">
        <f t="shared" si="1030"/>
        <v>0</v>
      </c>
      <c r="BN311" s="166" t="str">
        <f t="shared" si="1031"/>
        <v>Trừ tiền</v>
      </c>
      <c r="BO311" s="410"/>
      <c r="BP311" s="166"/>
      <c r="BQ311" s="144"/>
      <c r="BR311" s="144"/>
      <c r="BS311" s="161">
        <f t="shared" si="1032"/>
        <v>5000000</v>
      </c>
      <c r="BT311" s="159">
        <v>0</v>
      </c>
      <c r="BU311" s="166">
        <f t="shared" si="1033"/>
        <v>0</v>
      </c>
      <c r="BV311" s="166">
        <v>11000000</v>
      </c>
      <c r="BW311" s="166">
        <f t="shared" si="1034"/>
        <v>11000000</v>
      </c>
      <c r="BX311" s="166">
        <f t="shared" si="1035"/>
        <v>-6474600</v>
      </c>
      <c r="BY311" s="166"/>
      <c r="BZ311" s="166"/>
      <c r="CA311" s="171"/>
      <c r="CB311" s="166"/>
      <c r="CC311" s="166"/>
      <c r="CD311" s="166"/>
      <c r="CE311" s="413">
        <v>10000000</v>
      </c>
      <c r="CF311" s="413"/>
      <c r="CG311" s="413"/>
      <c r="CH311" s="413"/>
      <c r="CI311" s="413"/>
      <c r="CJ311" s="369">
        <f t="shared" si="1037"/>
        <v>0</v>
      </c>
      <c r="CK311" s="369">
        <f t="shared" si="1038"/>
        <v>10000000</v>
      </c>
      <c r="CL311" s="414"/>
      <c r="CM311" s="413">
        <f t="shared" si="1039"/>
        <v>10000000</v>
      </c>
      <c r="CN311" s="413"/>
      <c r="CO311" s="369"/>
      <c r="CP311" s="369"/>
      <c r="CQ311" s="369"/>
      <c r="CR311" s="369">
        <f t="shared" si="1040"/>
        <v>0</v>
      </c>
      <c r="CS311" s="369">
        <f t="shared" si="1041"/>
        <v>10000000</v>
      </c>
      <c r="CT311" s="173" t="s">
        <v>1759</v>
      </c>
      <c r="CU311" s="173" t="s">
        <v>1062</v>
      </c>
      <c r="CV311" s="450" t="s">
        <v>1701</v>
      </c>
      <c r="CW311" s="173" t="s">
        <v>2249</v>
      </c>
    </row>
    <row r="312" spans="1:101" ht="34.35" customHeight="1">
      <c r="A312" s="155">
        <f>SUBTOTAL(3,$C$11:C312)</f>
        <v>271</v>
      </c>
      <c r="B312" s="246" t="s">
        <v>1536</v>
      </c>
      <c r="C312" s="247" t="s">
        <v>1537</v>
      </c>
      <c r="D312" s="156" t="s">
        <v>101</v>
      </c>
      <c r="E312" s="157" t="str">
        <f t="shared" si="1036"/>
        <v>B3</v>
      </c>
      <c r="F312" s="158">
        <v>45399</v>
      </c>
      <c r="G312" s="159">
        <v>4520000</v>
      </c>
      <c r="H312" s="159"/>
      <c r="I312" s="160">
        <f t="shared" si="1000"/>
        <v>5480000</v>
      </c>
      <c r="J312" s="160">
        <f t="shared" si="1001"/>
        <v>0</v>
      </c>
      <c r="K312" s="161">
        <f t="shared" si="1002"/>
        <v>5480000</v>
      </c>
      <c r="L312" s="161">
        <f t="shared" si="1003"/>
        <v>10000000</v>
      </c>
      <c r="M312" s="162">
        <f t="shared" si="1004"/>
        <v>1</v>
      </c>
      <c r="N312" s="163">
        <f t="shared" si="1005"/>
        <v>3640000</v>
      </c>
      <c r="O312" s="163">
        <v>0</v>
      </c>
      <c r="P312" s="406">
        <v>13</v>
      </c>
      <c r="Q312" s="406">
        <v>0</v>
      </c>
      <c r="R312" s="406">
        <v>0</v>
      </c>
      <c r="S312" s="406">
        <v>0</v>
      </c>
      <c r="T312" s="406"/>
      <c r="U312" s="406"/>
      <c r="V312" s="406"/>
      <c r="W312" s="406"/>
      <c r="X312" s="389"/>
      <c r="Y312" s="406"/>
      <c r="Z312" s="406"/>
      <c r="AA312" s="406"/>
      <c r="AB312" s="406"/>
      <c r="AC312" s="406"/>
      <c r="AD312" s="406">
        <v>0</v>
      </c>
      <c r="AE312" s="164">
        <f t="shared" si="1006"/>
        <v>0</v>
      </c>
      <c r="AF312" s="166">
        <f t="shared" si="1007"/>
        <v>5000000</v>
      </c>
      <c r="AG312" s="166">
        <f t="shared" si="1008"/>
        <v>0</v>
      </c>
      <c r="AH312" s="166">
        <f t="shared" si="1009"/>
        <v>0</v>
      </c>
      <c r="AI312" s="166">
        <f t="shared" si="1010"/>
        <v>0</v>
      </c>
      <c r="AJ312" s="166">
        <f t="shared" si="1011"/>
        <v>0</v>
      </c>
      <c r="AK312" s="166">
        <f t="shared" si="1012"/>
        <v>0</v>
      </c>
      <c r="AL312" s="166">
        <f t="shared" si="1013"/>
        <v>0</v>
      </c>
      <c r="AM312" s="166">
        <f t="shared" si="1014"/>
        <v>0</v>
      </c>
      <c r="AN312" s="166">
        <f t="shared" si="1015"/>
        <v>0</v>
      </c>
      <c r="AO312" s="167">
        <f t="shared" si="1016"/>
        <v>0</v>
      </c>
      <c r="AP312" s="166">
        <v>0</v>
      </c>
      <c r="AQ312" s="166">
        <f t="shared" si="1017"/>
        <v>5000000</v>
      </c>
      <c r="AR312" s="166">
        <v>0</v>
      </c>
      <c r="AS312" s="167"/>
      <c r="AT312" s="166"/>
      <c r="AU312" s="166"/>
      <c r="AV312" s="166">
        <f t="shared" si="1018"/>
        <v>5000000</v>
      </c>
      <c r="AW312" s="166">
        <f t="shared" si="1019"/>
        <v>361600</v>
      </c>
      <c r="AX312" s="166">
        <f t="shared" si="1020"/>
        <v>67800</v>
      </c>
      <c r="AY312" s="166">
        <f t="shared" si="1021"/>
        <v>45200</v>
      </c>
      <c r="AZ312" s="166">
        <f t="shared" si="1022"/>
        <v>474600</v>
      </c>
      <c r="BA312" s="166">
        <f t="shared" si="1023"/>
        <v>22600</v>
      </c>
      <c r="BB312" s="166">
        <f t="shared" si="1024"/>
        <v>110000</v>
      </c>
      <c r="BC312" s="166"/>
      <c r="BD312" s="166">
        <v>0</v>
      </c>
      <c r="BE312" s="166">
        <f t="shared" si="1025"/>
        <v>607200</v>
      </c>
      <c r="BF312" s="166">
        <f t="shared" si="1026"/>
        <v>4392800</v>
      </c>
      <c r="BG312" s="166">
        <f t="shared" si="1027"/>
        <v>0</v>
      </c>
      <c r="BH312" s="166">
        <v>1</v>
      </c>
      <c r="BI312" s="369" t="s">
        <v>40</v>
      </c>
      <c r="BJ312" s="166">
        <f t="shared" si="1028"/>
        <v>0</v>
      </c>
      <c r="BK312" s="166">
        <f t="shared" si="1029"/>
        <v>1</v>
      </c>
      <c r="BL312" s="166">
        <v>0</v>
      </c>
      <c r="BM312" s="166">
        <f t="shared" si="1030"/>
        <v>0</v>
      </c>
      <c r="BN312" s="166" t="str">
        <f t="shared" si="1031"/>
        <v>Trừ tiền</v>
      </c>
      <c r="BO312" s="410"/>
      <c r="BP312" s="166"/>
      <c r="BQ312" s="144"/>
      <c r="BR312" s="144"/>
      <c r="BS312" s="161">
        <f t="shared" si="1032"/>
        <v>5000000</v>
      </c>
      <c r="BT312" s="159">
        <v>2</v>
      </c>
      <c r="BU312" s="166">
        <f t="shared" si="1033"/>
        <v>8800000</v>
      </c>
      <c r="BV312" s="166">
        <v>11000000</v>
      </c>
      <c r="BW312" s="166">
        <f t="shared" si="1034"/>
        <v>19800000</v>
      </c>
      <c r="BX312" s="166">
        <f t="shared" si="1035"/>
        <v>-15274600</v>
      </c>
      <c r="BY312" s="166"/>
      <c r="BZ312" s="166"/>
      <c r="CA312" s="171"/>
      <c r="CB312" s="166"/>
      <c r="CC312" s="166"/>
      <c r="CD312" s="166"/>
      <c r="CE312" s="413">
        <v>10000000</v>
      </c>
      <c r="CF312" s="413"/>
      <c r="CG312" s="413"/>
      <c r="CH312" s="413"/>
      <c r="CI312" s="413"/>
      <c r="CJ312" s="369">
        <f t="shared" si="1037"/>
        <v>0</v>
      </c>
      <c r="CK312" s="369">
        <f t="shared" si="1038"/>
        <v>10000000</v>
      </c>
      <c r="CL312" s="414"/>
      <c r="CM312" s="413">
        <f t="shared" si="1039"/>
        <v>10000000</v>
      </c>
      <c r="CN312" s="413"/>
      <c r="CO312" s="369"/>
      <c r="CP312" s="369"/>
      <c r="CQ312" s="369"/>
      <c r="CR312" s="369">
        <f t="shared" si="1040"/>
        <v>0</v>
      </c>
      <c r="CS312" s="369">
        <f t="shared" si="1041"/>
        <v>10000000</v>
      </c>
      <c r="CT312" s="173" t="s">
        <v>1759</v>
      </c>
      <c r="CU312" s="173" t="s">
        <v>1062</v>
      </c>
      <c r="CV312" s="450" t="s">
        <v>1700</v>
      </c>
      <c r="CW312" s="173" t="s">
        <v>2249</v>
      </c>
    </row>
    <row r="313" spans="1:101" ht="34.35" customHeight="1">
      <c r="A313" s="155">
        <f>SUBTOTAL(3,$C$11:C313)</f>
        <v>272</v>
      </c>
      <c r="B313" s="143" t="s">
        <v>346</v>
      </c>
      <c r="C313" s="144" t="s">
        <v>347</v>
      </c>
      <c r="D313" s="156" t="s">
        <v>101</v>
      </c>
      <c r="E313" s="157" t="str">
        <f t="shared" si="1036"/>
        <v>B3</v>
      </c>
      <c r="F313" s="158">
        <v>44662</v>
      </c>
      <c r="G313" s="159">
        <v>4520000</v>
      </c>
      <c r="H313" s="159"/>
      <c r="I313" s="160">
        <f t="shared" si="1000"/>
        <v>5480000</v>
      </c>
      <c r="J313" s="160">
        <f t="shared" si="1001"/>
        <v>0</v>
      </c>
      <c r="K313" s="161">
        <f t="shared" si="1002"/>
        <v>5480000</v>
      </c>
      <c r="L313" s="161">
        <f t="shared" si="1003"/>
        <v>10000000</v>
      </c>
      <c r="M313" s="162">
        <f t="shared" si="1004"/>
        <v>1</v>
      </c>
      <c r="N313" s="163">
        <f t="shared" si="1005"/>
        <v>3640000</v>
      </c>
      <c r="O313" s="163">
        <v>0</v>
      </c>
      <c r="P313" s="406">
        <v>13</v>
      </c>
      <c r="Q313" s="406">
        <v>0</v>
      </c>
      <c r="R313" s="406">
        <v>0</v>
      </c>
      <c r="S313" s="406">
        <v>0</v>
      </c>
      <c r="T313" s="406"/>
      <c r="U313" s="406"/>
      <c r="V313" s="406"/>
      <c r="W313" s="406"/>
      <c r="X313" s="389"/>
      <c r="Y313" s="406"/>
      <c r="Z313" s="406"/>
      <c r="AA313" s="406"/>
      <c r="AB313" s="406"/>
      <c r="AC313" s="406"/>
      <c r="AD313" s="406">
        <v>0</v>
      </c>
      <c r="AE313" s="164">
        <f t="shared" si="1006"/>
        <v>0</v>
      </c>
      <c r="AF313" s="166">
        <f t="shared" si="1007"/>
        <v>5000000</v>
      </c>
      <c r="AG313" s="166">
        <f t="shared" si="1008"/>
        <v>0</v>
      </c>
      <c r="AH313" s="166">
        <f t="shared" si="1009"/>
        <v>0</v>
      </c>
      <c r="AI313" s="166">
        <f t="shared" si="1010"/>
        <v>0</v>
      </c>
      <c r="AJ313" s="166">
        <f t="shared" si="1011"/>
        <v>0</v>
      </c>
      <c r="AK313" s="166">
        <f t="shared" si="1012"/>
        <v>0</v>
      </c>
      <c r="AL313" s="166">
        <f t="shared" si="1013"/>
        <v>0</v>
      </c>
      <c r="AM313" s="166">
        <f t="shared" si="1014"/>
        <v>0</v>
      </c>
      <c r="AN313" s="166">
        <f t="shared" si="1015"/>
        <v>0</v>
      </c>
      <c r="AO313" s="167">
        <f t="shared" si="1016"/>
        <v>0</v>
      </c>
      <c r="AP313" s="166">
        <v>0</v>
      </c>
      <c r="AQ313" s="166">
        <f t="shared" si="1017"/>
        <v>5000000</v>
      </c>
      <c r="AR313" s="166"/>
      <c r="AS313" s="167"/>
      <c r="AT313" s="166"/>
      <c r="AU313" s="166"/>
      <c r="AV313" s="166">
        <f t="shared" si="1018"/>
        <v>5000000</v>
      </c>
      <c r="AW313" s="166">
        <f t="shared" si="1019"/>
        <v>361600</v>
      </c>
      <c r="AX313" s="166">
        <f t="shared" si="1020"/>
        <v>67800</v>
      </c>
      <c r="AY313" s="166">
        <f t="shared" si="1021"/>
        <v>45200</v>
      </c>
      <c r="AZ313" s="166">
        <f t="shared" si="1022"/>
        <v>474600</v>
      </c>
      <c r="BA313" s="166">
        <f t="shared" si="1023"/>
        <v>0</v>
      </c>
      <c r="BB313" s="166">
        <f t="shared" si="1024"/>
        <v>110000</v>
      </c>
      <c r="BC313" s="166"/>
      <c r="BD313" s="166">
        <v>0</v>
      </c>
      <c r="BE313" s="166">
        <f t="shared" si="1025"/>
        <v>584600</v>
      </c>
      <c r="BF313" s="166">
        <f t="shared" si="1026"/>
        <v>4415400</v>
      </c>
      <c r="BG313" s="166">
        <f t="shared" si="1027"/>
        <v>0</v>
      </c>
      <c r="BH313" s="166">
        <v>1</v>
      </c>
      <c r="BI313" s="159">
        <v>0</v>
      </c>
      <c r="BJ313" s="166">
        <f t="shared" si="1028"/>
        <v>0</v>
      </c>
      <c r="BK313" s="166">
        <f t="shared" si="1029"/>
        <v>1</v>
      </c>
      <c r="BL313" s="166">
        <v>0</v>
      </c>
      <c r="BM313" s="166">
        <f t="shared" si="1030"/>
        <v>0</v>
      </c>
      <c r="BN313" s="166" t="str">
        <f t="shared" si="1031"/>
        <v>Trừ tiền</v>
      </c>
      <c r="BO313" s="410"/>
      <c r="BP313" s="166"/>
      <c r="BQ313" s="144"/>
      <c r="BR313" s="144"/>
      <c r="BS313" s="161">
        <f t="shared" si="1032"/>
        <v>5000000</v>
      </c>
      <c r="BT313" s="159">
        <v>3</v>
      </c>
      <c r="BU313" s="166">
        <f t="shared" si="1033"/>
        <v>13200000</v>
      </c>
      <c r="BV313" s="166">
        <v>11000000</v>
      </c>
      <c r="BW313" s="166">
        <f t="shared" si="1034"/>
        <v>24200000</v>
      </c>
      <c r="BX313" s="166">
        <f t="shared" si="1035"/>
        <v>-19674600</v>
      </c>
      <c r="BY313" s="166"/>
      <c r="BZ313" s="166"/>
      <c r="CA313" s="171"/>
      <c r="CB313" s="166"/>
      <c r="CC313" s="166"/>
      <c r="CD313" s="166"/>
      <c r="CE313" s="413">
        <v>10000000</v>
      </c>
      <c r="CF313" s="413">
        <v>0</v>
      </c>
      <c r="CG313" s="413">
        <v>0</v>
      </c>
      <c r="CH313" s="413">
        <v>0</v>
      </c>
      <c r="CI313" s="413"/>
      <c r="CJ313" s="369">
        <f t="shared" si="1037"/>
        <v>0</v>
      </c>
      <c r="CK313" s="369">
        <f t="shared" si="1038"/>
        <v>10000000</v>
      </c>
      <c r="CL313" s="414"/>
      <c r="CM313" s="413">
        <f t="shared" si="1039"/>
        <v>10000000</v>
      </c>
      <c r="CN313" s="413">
        <f>CF313</f>
        <v>0</v>
      </c>
      <c r="CO313" s="369">
        <f>CG313</f>
        <v>0</v>
      </c>
      <c r="CP313" s="369">
        <f>CH313</f>
        <v>0</v>
      </c>
      <c r="CQ313" s="369">
        <f>CI313</f>
        <v>0</v>
      </c>
      <c r="CR313" s="369">
        <f t="shared" si="1040"/>
        <v>0</v>
      </c>
      <c r="CS313" s="369">
        <f t="shared" si="1041"/>
        <v>10000000</v>
      </c>
      <c r="CT313" s="173" t="s">
        <v>1759</v>
      </c>
      <c r="CU313" s="173" t="s">
        <v>1062</v>
      </c>
      <c r="CV313" s="450" t="s">
        <v>1691</v>
      </c>
      <c r="CW313" s="173" t="s">
        <v>2249</v>
      </c>
    </row>
    <row r="314" spans="1:101" ht="34.35" customHeight="1">
      <c r="A314" s="155">
        <f>SUBTOTAL(3,$C$11:C314)</f>
        <v>273</v>
      </c>
      <c r="B314" s="143" t="s">
        <v>1548</v>
      </c>
      <c r="C314" s="144" t="s">
        <v>1549</v>
      </c>
      <c r="D314" s="156" t="s">
        <v>101</v>
      </c>
      <c r="E314" s="157" t="str">
        <f t="shared" si="1036"/>
        <v>B3</v>
      </c>
      <c r="F314" s="158">
        <v>45591</v>
      </c>
      <c r="G314" s="159">
        <v>4520000</v>
      </c>
      <c r="H314" s="159"/>
      <c r="I314" s="160">
        <f t="shared" si="1000"/>
        <v>4980000</v>
      </c>
      <c r="J314" s="160">
        <f t="shared" si="1001"/>
        <v>0</v>
      </c>
      <c r="K314" s="161">
        <f t="shared" si="1002"/>
        <v>4980000</v>
      </c>
      <c r="L314" s="161">
        <f t="shared" si="1003"/>
        <v>9500000</v>
      </c>
      <c r="M314" s="162">
        <f t="shared" si="1004"/>
        <v>1</v>
      </c>
      <c r="N314" s="163">
        <f t="shared" si="1005"/>
        <v>3640000</v>
      </c>
      <c r="O314" s="163">
        <v>0</v>
      </c>
      <c r="P314" s="406">
        <v>13</v>
      </c>
      <c r="Q314" s="406">
        <v>0</v>
      </c>
      <c r="R314" s="406">
        <v>0</v>
      </c>
      <c r="S314" s="406">
        <v>0</v>
      </c>
      <c r="T314" s="406"/>
      <c r="U314" s="406"/>
      <c r="V314" s="406"/>
      <c r="W314" s="406"/>
      <c r="X314" s="389"/>
      <c r="Y314" s="406"/>
      <c r="Z314" s="406"/>
      <c r="AA314" s="406"/>
      <c r="AB314" s="406"/>
      <c r="AC314" s="406"/>
      <c r="AD314" s="406">
        <v>0</v>
      </c>
      <c r="AE314" s="164">
        <f t="shared" si="1006"/>
        <v>0</v>
      </c>
      <c r="AF314" s="166">
        <f t="shared" si="1007"/>
        <v>4750000</v>
      </c>
      <c r="AG314" s="166">
        <f t="shared" si="1008"/>
        <v>0</v>
      </c>
      <c r="AH314" s="166">
        <f t="shared" si="1009"/>
        <v>0</v>
      </c>
      <c r="AI314" s="166">
        <f t="shared" si="1010"/>
        <v>0</v>
      </c>
      <c r="AJ314" s="166">
        <f t="shared" si="1011"/>
        <v>0</v>
      </c>
      <c r="AK314" s="166">
        <f t="shared" si="1012"/>
        <v>0</v>
      </c>
      <c r="AL314" s="166">
        <f t="shared" si="1013"/>
        <v>0</v>
      </c>
      <c r="AM314" s="166">
        <f t="shared" si="1014"/>
        <v>0</v>
      </c>
      <c r="AN314" s="166">
        <f t="shared" si="1015"/>
        <v>0</v>
      </c>
      <c r="AO314" s="167">
        <f t="shared" si="1016"/>
        <v>0</v>
      </c>
      <c r="AP314" s="166">
        <v>0</v>
      </c>
      <c r="AQ314" s="166">
        <f t="shared" si="1017"/>
        <v>4750000</v>
      </c>
      <c r="AR314" s="166"/>
      <c r="AS314" s="167"/>
      <c r="AT314" s="166"/>
      <c r="AU314" s="166"/>
      <c r="AV314" s="166">
        <f t="shared" si="1018"/>
        <v>4750000</v>
      </c>
      <c r="AW314" s="166">
        <f t="shared" si="1019"/>
        <v>361600</v>
      </c>
      <c r="AX314" s="166">
        <f t="shared" si="1020"/>
        <v>67800</v>
      </c>
      <c r="AY314" s="166">
        <f t="shared" si="1021"/>
        <v>45200</v>
      </c>
      <c r="AZ314" s="166">
        <f t="shared" si="1022"/>
        <v>474600</v>
      </c>
      <c r="BA314" s="166">
        <f t="shared" si="1023"/>
        <v>0</v>
      </c>
      <c r="BB314" s="166">
        <f t="shared" si="1024"/>
        <v>110000</v>
      </c>
      <c r="BC314" s="166"/>
      <c r="BD314" s="166">
        <v>0</v>
      </c>
      <c r="BE314" s="166">
        <f t="shared" si="1025"/>
        <v>584600</v>
      </c>
      <c r="BF314" s="166">
        <f t="shared" si="1026"/>
        <v>4165400</v>
      </c>
      <c r="BG314" s="166">
        <f t="shared" si="1027"/>
        <v>0</v>
      </c>
      <c r="BH314" s="166">
        <v>1</v>
      </c>
      <c r="BI314" s="159">
        <v>0</v>
      </c>
      <c r="BJ314" s="166">
        <f t="shared" si="1028"/>
        <v>0</v>
      </c>
      <c r="BK314" s="166">
        <f t="shared" si="1029"/>
        <v>1</v>
      </c>
      <c r="BL314" s="166">
        <v>0</v>
      </c>
      <c r="BM314" s="166">
        <f t="shared" si="1030"/>
        <v>0</v>
      </c>
      <c r="BN314" s="166" t="str">
        <f t="shared" si="1031"/>
        <v>Trừ tiền</v>
      </c>
      <c r="BO314" s="410"/>
      <c r="BP314" s="166"/>
      <c r="BQ314" s="144"/>
      <c r="BR314" s="144"/>
      <c r="BS314" s="161">
        <f t="shared" si="1032"/>
        <v>4750000</v>
      </c>
      <c r="BT314" s="159">
        <v>0</v>
      </c>
      <c r="BU314" s="166">
        <f t="shared" si="1033"/>
        <v>0</v>
      </c>
      <c r="BV314" s="166">
        <v>11000000</v>
      </c>
      <c r="BW314" s="166">
        <f t="shared" si="1034"/>
        <v>11000000</v>
      </c>
      <c r="BX314" s="166">
        <f t="shared" si="1035"/>
        <v>-6724600</v>
      </c>
      <c r="BY314" s="166"/>
      <c r="BZ314" s="166"/>
      <c r="CA314" s="171"/>
      <c r="CB314" s="166"/>
      <c r="CC314" s="166"/>
      <c r="CD314" s="166"/>
      <c r="CE314" s="413">
        <v>9500000</v>
      </c>
      <c r="CF314" s="413"/>
      <c r="CG314" s="413"/>
      <c r="CH314" s="413"/>
      <c r="CI314" s="413"/>
      <c r="CJ314" s="369">
        <f t="shared" si="1037"/>
        <v>0</v>
      </c>
      <c r="CK314" s="369">
        <f t="shared" si="1038"/>
        <v>9500000</v>
      </c>
      <c r="CL314" s="414"/>
      <c r="CM314" s="413">
        <f t="shared" si="1039"/>
        <v>9500000</v>
      </c>
      <c r="CN314" s="413"/>
      <c r="CO314" s="369"/>
      <c r="CP314" s="369"/>
      <c r="CQ314" s="369"/>
      <c r="CR314" s="369">
        <f t="shared" si="1040"/>
        <v>0</v>
      </c>
      <c r="CS314" s="369">
        <f t="shared" si="1041"/>
        <v>9500000</v>
      </c>
      <c r="CT314" s="173" t="s">
        <v>1759</v>
      </c>
      <c r="CU314" s="173" t="s">
        <v>1062</v>
      </c>
      <c r="CV314" s="450" t="s">
        <v>1706</v>
      </c>
      <c r="CW314" s="173" t="s">
        <v>2249</v>
      </c>
    </row>
    <row r="315" spans="1:101" ht="34.35" customHeight="1">
      <c r="A315" s="155">
        <f>SUBTOTAL(3,$C$11:C315)</f>
        <v>274</v>
      </c>
      <c r="B315" s="143" t="s">
        <v>1576</v>
      </c>
      <c r="C315" s="144" t="s">
        <v>1577</v>
      </c>
      <c r="D315" s="156" t="s">
        <v>101</v>
      </c>
      <c r="E315" s="157" t="str">
        <f t="shared" si="1036"/>
        <v>B3</v>
      </c>
      <c r="F315" s="158">
        <v>45719</v>
      </c>
      <c r="G315" s="159">
        <v>4520000</v>
      </c>
      <c r="H315" s="159"/>
      <c r="I315" s="160">
        <f t="shared" si="1000"/>
        <v>4980000</v>
      </c>
      <c r="J315" s="160">
        <f t="shared" si="1001"/>
        <v>0</v>
      </c>
      <c r="K315" s="161">
        <f t="shared" si="1002"/>
        <v>4980000</v>
      </c>
      <c r="L315" s="161">
        <f t="shared" si="1003"/>
        <v>9500000</v>
      </c>
      <c r="M315" s="162">
        <f t="shared" si="1004"/>
        <v>1</v>
      </c>
      <c r="N315" s="163">
        <f t="shared" si="1005"/>
        <v>3640000</v>
      </c>
      <c r="O315" s="163">
        <v>0</v>
      </c>
      <c r="P315" s="406">
        <v>13</v>
      </c>
      <c r="Q315" s="406">
        <v>0</v>
      </c>
      <c r="R315" s="406">
        <v>0</v>
      </c>
      <c r="S315" s="406">
        <v>0</v>
      </c>
      <c r="T315" s="406"/>
      <c r="U315" s="406"/>
      <c r="V315" s="406"/>
      <c r="W315" s="406"/>
      <c r="X315" s="389"/>
      <c r="Y315" s="406"/>
      <c r="Z315" s="406"/>
      <c r="AA315" s="406"/>
      <c r="AB315" s="406"/>
      <c r="AC315" s="406"/>
      <c r="AD315" s="406">
        <v>0</v>
      </c>
      <c r="AE315" s="164">
        <f t="shared" si="1006"/>
        <v>0</v>
      </c>
      <c r="AF315" s="166">
        <f t="shared" si="1007"/>
        <v>4750000</v>
      </c>
      <c r="AG315" s="166">
        <f t="shared" si="1008"/>
        <v>0</v>
      </c>
      <c r="AH315" s="166">
        <f t="shared" si="1009"/>
        <v>0</v>
      </c>
      <c r="AI315" s="166">
        <f t="shared" si="1010"/>
        <v>0</v>
      </c>
      <c r="AJ315" s="166">
        <f t="shared" si="1011"/>
        <v>0</v>
      </c>
      <c r="AK315" s="166">
        <f t="shared" si="1012"/>
        <v>0</v>
      </c>
      <c r="AL315" s="166">
        <f t="shared" si="1013"/>
        <v>0</v>
      </c>
      <c r="AM315" s="166">
        <f t="shared" si="1014"/>
        <v>0</v>
      </c>
      <c r="AN315" s="166">
        <f t="shared" si="1015"/>
        <v>0</v>
      </c>
      <c r="AO315" s="167">
        <f t="shared" si="1016"/>
        <v>0</v>
      </c>
      <c r="AP315" s="166">
        <v>0</v>
      </c>
      <c r="AQ315" s="166">
        <f t="shared" si="1017"/>
        <v>4750000</v>
      </c>
      <c r="AR315" s="166"/>
      <c r="AS315" s="167"/>
      <c r="AT315" s="166"/>
      <c r="AU315" s="166"/>
      <c r="AV315" s="166">
        <f t="shared" si="1018"/>
        <v>4750000</v>
      </c>
      <c r="AW315" s="166">
        <f t="shared" si="1019"/>
        <v>361600</v>
      </c>
      <c r="AX315" s="166">
        <f t="shared" si="1020"/>
        <v>67800</v>
      </c>
      <c r="AY315" s="166">
        <f t="shared" si="1021"/>
        <v>45200</v>
      </c>
      <c r="AZ315" s="166">
        <f t="shared" si="1022"/>
        <v>474600</v>
      </c>
      <c r="BA315" s="166">
        <f t="shared" si="1023"/>
        <v>0</v>
      </c>
      <c r="BB315" s="166">
        <f t="shared" si="1024"/>
        <v>110000</v>
      </c>
      <c r="BC315" s="166"/>
      <c r="BD315" s="166">
        <v>0</v>
      </c>
      <c r="BE315" s="166">
        <f t="shared" si="1025"/>
        <v>584600</v>
      </c>
      <c r="BF315" s="166">
        <f t="shared" si="1026"/>
        <v>4165400</v>
      </c>
      <c r="BG315" s="166">
        <f t="shared" si="1027"/>
        <v>0</v>
      </c>
      <c r="BH315" s="166">
        <v>1</v>
      </c>
      <c r="BI315" s="159">
        <v>0</v>
      </c>
      <c r="BJ315" s="166">
        <f t="shared" si="1028"/>
        <v>0</v>
      </c>
      <c r="BK315" s="166">
        <f t="shared" si="1029"/>
        <v>1</v>
      </c>
      <c r="BL315" s="166">
        <v>0</v>
      </c>
      <c r="BM315" s="166">
        <f t="shared" si="1030"/>
        <v>0</v>
      </c>
      <c r="BN315" s="166" t="str">
        <f t="shared" si="1031"/>
        <v>Trừ tiền</v>
      </c>
      <c r="BO315" s="410"/>
      <c r="BP315" s="166"/>
      <c r="BQ315" s="144"/>
      <c r="BR315" s="144"/>
      <c r="BS315" s="161">
        <f t="shared" si="1032"/>
        <v>4750000</v>
      </c>
      <c r="BT315" s="159">
        <v>0</v>
      </c>
      <c r="BU315" s="166">
        <f t="shared" si="1033"/>
        <v>0</v>
      </c>
      <c r="BV315" s="166">
        <v>11000000</v>
      </c>
      <c r="BW315" s="166">
        <f t="shared" si="1034"/>
        <v>11000000</v>
      </c>
      <c r="BX315" s="166">
        <f t="shared" si="1035"/>
        <v>-6724600</v>
      </c>
      <c r="BY315" s="166"/>
      <c r="BZ315" s="166"/>
      <c r="CA315" s="171"/>
      <c r="CB315" s="166"/>
      <c r="CC315" s="166"/>
      <c r="CD315" s="166"/>
      <c r="CE315" s="413">
        <v>9500000</v>
      </c>
      <c r="CF315" s="413"/>
      <c r="CG315" s="413"/>
      <c r="CH315" s="413"/>
      <c r="CI315" s="413"/>
      <c r="CJ315" s="369">
        <f t="shared" si="1037"/>
        <v>0</v>
      </c>
      <c r="CK315" s="369">
        <f t="shared" si="1038"/>
        <v>9500000</v>
      </c>
      <c r="CL315" s="414"/>
      <c r="CM315" s="413">
        <f t="shared" si="1039"/>
        <v>9500000</v>
      </c>
      <c r="CN315" s="413"/>
      <c r="CO315" s="369"/>
      <c r="CP315" s="369"/>
      <c r="CQ315" s="369"/>
      <c r="CR315" s="369">
        <f t="shared" si="1040"/>
        <v>0</v>
      </c>
      <c r="CS315" s="369">
        <f t="shared" si="1041"/>
        <v>9500000</v>
      </c>
      <c r="CT315" s="173" t="s">
        <v>1759</v>
      </c>
      <c r="CU315" s="173" t="s">
        <v>1062</v>
      </c>
      <c r="CV315" s="450" t="s">
        <v>1705</v>
      </c>
      <c r="CW315" s="173" t="s">
        <v>2249</v>
      </c>
    </row>
    <row r="316" spans="1:101" ht="34.35" customHeight="1">
      <c r="A316" s="155">
        <f>SUBTOTAL(3,$C$11:C316)</f>
        <v>275</v>
      </c>
      <c r="B316" s="143" t="s">
        <v>1578</v>
      </c>
      <c r="C316" s="144" t="s">
        <v>1579</v>
      </c>
      <c r="D316" s="156" t="s">
        <v>101</v>
      </c>
      <c r="E316" s="157" t="str">
        <f t="shared" si="1036"/>
        <v>B3</v>
      </c>
      <c r="F316" s="158">
        <v>45719</v>
      </c>
      <c r="G316" s="159">
        <v>4520000</v>
      </c>
      <c r="H316" s="159"/>
      <c r="I316" s="160">
        <f t="shared" si="1000"/>
        <v>4980000</v>
      </c>
      <c r="J316" s="160">
        <f t="shared" si="1001"/>
        <v>0</v>
      </c>
      <c r="K316" s="161">
        <f t="shared" si="1002"/>
        <v>4980000</v>
      </c>
      <c r="L316" s="161">
        <f t="shared" si="1003"/>
        <v>9500000</v>
      </c>
      <c r="M316" s="162">
        <f t="shared" si="1004"/>
        <v>1</v>
      </c>
      <c r="N316" s="163">
        <f t="shared" si="1005"/>
        <v>3640000</v>
      </c>
      <c r="O316" s="163">
        <v>0</v>
      </c>
      <c r="P316" s="406">
        <v>13</v>
      </c>
      <c r="Q316" s="406">
        <v>0</v>
      </c>
      <c r="R316" s="406">
        <v>0</v>
      </c>
      <c r="S316" s="406">
        <v>0</v>
      </c>
      <c r="T316" s="406"/>
      <c r="U316" s="406"/>
      <c r="V316" s="406"/>
      <c r="W316" s="406"/>
      <c r="X316" s="389"/>
      <c r="Y316" s="406"/>
      <c r="Z316" s="406"/>
      <c r="AA316" s="406"/>
      <c r="AB316" s="406"/>
      <c r="AC316" s="406"/>
      <c r="AD316" s="406">
        <v>0</v>
      </c>
      <c r="AE316" s="164">
        <f t="shared" si="1006"/>
        <v>0</v>
      </c>
      <c r="AF316" s="166">
        <f t="shared" si="1007"/>
        <v>4750000</v>
      </c>
      <c r="AG316" s="166">
        <f t="shared" si="1008"/>
        <v>0</v>
      </c>
      <c r="AH316" s="166">
        <f t="shared" si="1009"/>
        <v>0</v>
      </c>
      <c r="AI316" s="166">
        <f t="shared" si="1010"/>
        <v>0</v>
      </c>
      <c r="AJ316" s="166">
        <f t="shared" si="1011"/>
        <v>0</v>
      </c>
      <c r="AK316" s="166">
        <f t="shared" si="1012"/>
        <v>0</v>
      </c>
      <c r="AL316" s="166">
        <f t="shared" si="1013"/>
        <v>0</v>
      </c>
      <c r="AM316" s="166">
        <f t="shared" si="1014"/>
        <v>0</v>
      </c>
      <c r="AN316" s="166">
        <f t="shared" si="1015"/>
        <v>0</v>
      </c>
      <c r="AO316" s="167">
        <f t="shared" si="1016"/>
        <v>0</v>
      </c>
      <c r="AP316" s="166">
        <v>0</v>
      </c>
      <c r="AQ316" s="166">
        <f t="shared" si="1017"/>
        <v>4750000</v>
      </c>
      <c r="AR316" s="166"/>
      <c r="AS316" s="167"/>
      <c r="AT316" s="166"/>
      <c r="AU316" s="166"/>
      <c r="AV316" s="166">
        <f t="shared" si="1018"/>
        <v>4750000</v>
      </c>
      <c r="AW316" s="166">
        <f t="shared" si="1019"/>
        <v>361600</v>
      </c>
      <c r="AX316" s="166">
        <f t="shared" si="1020"/>
        <v>67800</v>
      </c>
      <c r="AY316" s="166">
        <f t="shared" si="1021"/>
        <v>45200</v>
      </c>
      <c r="AZ316" s="166">
        <f t="shared" si="1022"/>
        <v>474600</v>
      </c>
      <c r="BA316" s="166">
        <f t="shared" si="1023"/>
        <v>0</v>
      </c>
      <c r="BB316" s="166">
        <f t="shared" si="1024"/>
        <v>110000</v>
      </c>
      <c r="BC316" s="166"/>
      <c r="BD316" s="166">
        <v>0</v>
      </c>
      <c r="BE316" s="166">
        <f t="shared" si="1025"/>
        <v>584600</v>
      </c>
      <c r="BF316" s="166">
        <f t="shared" si="1026"/>
        <v>4165400</v>
      </c>
      <c r="BG316" s="166">
        <f t="shared" si="1027"/>
        <v>0</v>
      </c>
      <c r="BH316" s="166">
        <v>1</v>
      </c>
      <c r="BI316" s="159">
        <v>0</v>
      </c>
      <c r="BJ316" s="166">
        <f t="shared" si="1028"/>
        <v>0</v>
      </c>
      <c r="BK316" s="166">
        <f t="shared" si="1029"/>
        <v>1</v>
      </c>
      <c r="BL316" s="166">
        <v>0</v>
      </c>
      <c r="BM316" s="166">
        <f t="shared" si="1030"/>
        <v>0</v>
      </c>
      <c r="BN316" s="166" t="str">
        <f t="shared" si="1031"/>
        <v>Trừ tiền</v>
      </c>
      <c r="BO316" s="410"/>
      <c r="BP316" s="166"/>
      <c r="BQ316" s="144"/>
      <c r="BR316" s="144"/>
      <c r="BS316" s="161">
        <f t="shared" si="1032"/>
        <v>4750000</v>
      </c>
      <c r="BT316" s="159">
        <v>0</v>
      </c>
      <c r="BU316" s="166">
        <f t="shared" si="1033"/>
        <v>0</v>
      </c>
      <c r="BV316" s="166">
        <v>11000000</v>
      </c>
      <c r="BW316" s="166">
        <f t="shared" si="1034"/>
        <v>11000000</v>
      </c>
      <c r="BX316" s="166">
        <f t="shared" si="1035"/>
        <v>-6724600</v>
      </c>
      <c r="BY316" s="166"/>
      <c r="BZ316" s="166"/>
      <c r="CA316" s="171"/>
      <c r="CB316" s="166"/>
      <c r="CC316" s="166"/>
      <c r="CD316" s="166"/>
      <c r="CE316" s="413">
        <v>9500000</v>
      </c>
      <c r="CF316" s="413"/>
      <c r="CG316" s="413"/>
      <c r="CH316" s="413"/>
      <c r="CI316" s="413"/>
      <c r="CJ316" s="369">
        <f t="shared" si="1037"/>
        <v>0</v>
      </c>
      <c r="CK316" s="369">
        <f t="shared" si="1038"/>
        <v>9500000</v>
      </c>
      <c r="CL316" s="414"/>
      <c r="CM316" s="413">
        <f t="shared" si="1039"/>
        <v>9500000</v>
      </c>
      <c r="CN316" s="413"/>
      <c r="CO316" s="369"/>
      <c r="CP316" s="369"/>
      <c r="CQ316" s="369"/>
      <c r="CR316" s="369">
        <f t="shared" si="1040"/>
        <v>0</v>
      </c>
      <c r="CS316" s="369">
        <f t="shared" si="1041"/>
        <v>9500000</v>
      </c>
      <c r="CT316" s="173" t="s">
        <v>1759</v>
      </c>
      <c r="CU316" s="173" t="s">
        <v>1062</v>
      </c>
      <c r="CV316" s="450" t="s">
        <v>1704</v>
      </c>
      <c r="CW316" s="173" t="s">
        <v>2249</v>
      </c>
    </row>
    <row r="317" spans="1:101" ht="34.35" customHeight="1">
      <c r="A317" s="155">
        <f>SUBTOTAL(3,$C$11:C317)</f>
        <v>276</v>
      </c>
      <c r="B317" s="143" t="s">
        <v>1580</v>
      </c>
      <c r="C317" s="144" t="s">
        <v>1581</v>
      </c>
      <c r="D317" s="156" t="s">
        <v>101</v>
      </c>
      <c r="E317" s="157" t="str">
        <f t="shared" si="1036"/>
        <v>B3</v>
      </c>
      <c r="F317" s="158">
        <v>45719</v>
      </c>
      <c r="G317" s="159">
        <v>4520000</v>
      </c>
      <c r="H317" s="159"/>
      <c r="I317" s="160">
        <f t="shared" si="1000"/>
        <v>4980000</v>
      </c>
      <c r="J317" s="160">
        <f t="shared" si="1001"/>
        <v>0</v>
      </c>
      <c r="K317" s="161">
        <f t="shared" si="1002"/>
        <v>4980000</v>
      </c>
      <c r="L317" s="161">
        <f t="shared" si="1003"/>
        <v>9500000</v>
      </c>
      <c r="M317" s="162">
        <f t="shared" si="1004"/>
        <v>1</v>
      </c>
      <c r="N317" s="163">
        <f t="shared" si="1005"/>
        <v>3640000</v>
      </c>
      <c r="O317" s="163">
        <v>0</v>
      </c>
      <c r="P317" s="406">
        <v>13</v>
      </c>
      <c r="Q317" s="406">
        <v>0</v>
      </c>
      <c r="R317" s="406">
        <v>0</v>
      </c>
      <c r="S317" s="406">
        <v>0</v>
      </c>
      <c r="T317" s="406"/>
      <c r="U317" s="406"/>
      <c r="V317" s="406"/>
      <c r="W317" s="406"/>
      <c r="X317" s="389"/>
      <c r="Y317" s="406"/>
      <c r="Z317" s="406"/>
      <c r="AA317" s="406"/>
      <c r="AB317" s="406"/>
      <c r="AC317" s="406"/>
      <c r="AD317" s="406">
        <v>0</v>
      </c>
      <c r="AE317" s="164">
        <f t="shared" si="1006"/>
        <v>0</v>
      </c>
      <c r="AF317" s="166">
        <f t="shared" si="1007"/>
        <v>4750000</v>
      </c>
      <c r="AG317" s="166">
        <f t="shared" si="1008"/>
        <v>0</v>
      </c>
      <c r="AH317" s="166">
        <f t="shared" si="1009"/>
        <v>0</v>
      </c>
      <c r="AI317" s="166">
        <f t="shared" si="1010"/>
        <v>0</v>
      </c>
      <c r="AJ317" s="166">
        <f t="shared" si="1011"/>
        <v>0</v>
      </c>
      <c r="AK317" s="166">
        <f t="shared" si="1012"/>
        <v>0</v>
      </c>
      <c r="AL317" s="166">
        <f t="shared" si="1013"/>
        <v>0</v>
      </c>
      <c r="AM317" s="166">
        <f t="shared" si="1014"/>
        <v>0</v>
      </c>
      <c r="AN317" s="166">
        <f t="shared" si="1015"/>
        <v>0</v>
      </c>
      <c r="AO317" s="167">
        <f t="shared" si="1016"/>
        <v>0</v>
      </c>
      <c r="AP317" s="166">
        <v>0</v>
      </c>
      <c r="AQ317" s="166">
        <f t="shared" si="1017"/>
        <v>4750000</v>
      </c>
      <c r="AR317" s="166"/>
      <c r="AS317" s="167"/>
      <c r="AT317" s="166"/>
      <c r="AU317" s="166"/>
      <c r="AV317" s="166">
        <f t="shared" si="1018"/>
        <v>4750000</v>
      </c>
      <c r="AW317" s="166">
        <f t="shared" si="1019"/>
        <v>361600</v>
      </c>
      <c r="AX317" s="166">
        <f t="shared" si="1020"/>
        <v>67800</v>
      </c>
      <c r="AY317" s="166">
        <f t="shared" si="1021"/>
        <v>45200</v>
      </c>
      <c r="AZ317" s="166">
        <f t="shared" si="1022"/>
        <v>474600</v>
      </c>
      <c r="BA317" s="166">
        <f t="shared" si="1023"/>
        <v>0</v>
      </c>
      <c r="BB317" s="166">
        <f t="shared" si="1024"/>
        <v>110000</v>
      </c>
      <c r="BC317" s="166"/>
      <c r="BD317" s="166">
        <v>0</v>
      </c>
      <c r="BE317" s="166">
        <f t="shared" si="1025"/>
        <v>584600</v>
      </c>
      <c r="BF317" s="166">
        <f t="shared" si="1026"/>
        <v>4165400</v>
      </c>
      <c r="BG317" s="166">
        <f t="shared" si="1027"/>
        <v>0</v>
      </c>
      <c r="BH317" s="166">
        <v>1</v>
      </c>
      <c r="BI317" s="159">
        <v>0</v>
      </c>
      <c r="BJ317" s="166">
        <f t="shared" si="1028"/>
        <v>0</v>
      </c>
      <c r="BK317" s="166">
        <f t="shared" si="1029"/>
        <v>1</v>
      </c>
      <c r="BL317" s="166">
        <v>0</v>
      </c>
      <c r="BM317" s="166">
        <f t="shared" si="1030"/>
        <v>0</v>
      </c>
      <c r="BN317" s="166" t="str">
        <f t="shared" si="1031"/>
        <v>Trừ tiền</v>
      </c>
      <c r="BO317" s="410"/>
      <c r="BP317" s="166"/>
      <c r="BQ317" s="144"/>
      <c r="BR317" s="144"/>
      <c r="BS317" s="161">
        <f t="shared" si="1032"/>
        <v>4750000</v>
      </c>
      <c r="BT317" s="159">
        <v>0</v>
      </c>
      <c r="BU317" s="166">
        <f t="shared" si="1033"/>
        <v>0</v>
      </c>
      <c r="BV317" s="166">
        <v>11000000</v>
      </c>
      <c r="BW317" s="166">
        <f t="shared" si="1034"/>
        <v>11000000</v>
      </c>
      <c r="BX317" s="166">
        <f t="shared" si="1035"/>
        <v>-6724600</v>
      </c>
      <c r="BY317" s="166"/>
      <c r="BZ317" s="166"/>
      <c r="CA317" s="171"/>
      <c r="CB317" s="166"/>
      <c r="CC317" s="166"/>
      <c r="CD317" s="166"/>
      <c r="CE317" s="413">
        <v>9500000</v>
      </c>
      <c r="CF317" s="413"/>
      <c r="CG317" s="413"/>
      <c r="CH317" s="413"/>
      <c r="CI317" s="413"/>
      <c r="CJ317" s="369">
        <f t="shared" si="1037"/>
        <v>0</v>
      </c>
      <c r="CK317" s="369">
        <f t="shared" si="1038"/>
        <v>9500000</v>
      </c>
      <c r="CL317" s="414"/>
      <c r="CM317" s="413">
        <f t="shared" si="1039"/>
        <v>9500000</v>
      </c>
      <c r="CN317" s="413"/>
      <c r="CO317" s="369"/>
      <c r="CP317" s="369"/>
      <c r="CQ317" s="369"/>
      <c r="CR317" s="369">
        <f t="shared" si="1040"/>
        <v>0</v>
      </c>
      <c r="CS317" s="369">
        <f t="shared" si="1041"/>
        <v>9500000</v>
      </c>
      <c r="CT317" s="173" t="s">
        <v>1759</v>
      </c>
      <c r="CU317" s="173" t="s">
        <v>1062</v>
      </c>
      <c r="CV317" s="450">
        <v>0</v>
      </c>
      <c r="CW317" s="173" t="s">
        <v>2249</v>
      </c>
    </row>
    <row r="318" spans="1:101" ht="34.35" customHeight="1">
      <c r="A318" s="155">
        <f>SUBTOTAL(3,$C$11:C318)</f>
        <v>277</v>
      </c>
      <c r="B318" s="143" t="s">
        <v>1582</v>
      </c>
      <c r="C318" s="144" t="s">
        <v>1583</v>
      </c>
      <c r="D318" s="156" t="s">
        <v>101</v>
      </c>
      <c r="E318" s="157" t="str">
        <f t="shared" si="1036"/>
        <v>B3</v>
      </c>
      <c r="F318" s="158">
        <v>45719</v>
      </c>
      <c r="G318" s="159">
        <v>4520000</v>
      </c>
      <c r="H318" s="159"/>
      <c r="I318" s="160">
        <f t="shared" si="1000"/>
        <v>4980000</v>
      </c>
      <c r="J318" s="160">
        <f t="shared" si="1001"/>
        <v>0</v>
      </c>
      <c r="K318" s="161">
        <f t="shared" si="1002"/>
        <v>4980000</v>
      </c>
      <c r="L318" s="161">
        <f t="shared" si="1003"/>
        <v>9500000</v>
      </c>
      <c r="M318" s="162">
        <f t="shared" si="1004"/>
        <v>1</v>
      </c>
      <c r="N318" s="163">
        <f t="shared" si="1005"/>
        <v>3640000</v>
      </c>
      <c r="O318" s="163">
        <v>0</v>
      </c>
      <c r="P318" s="406">
        <v>13</v>
      </c>
      <c r="Q318" s="406">
        <v>0</v>
      </c>
      <c r="R318" s="406">
        <v>0</v>
      </c>
      <c r="S318" s="406">
        <v>0</v>
      </c>
      <c r="T318" s="406"/>
      <c r="U318" s="406"/>
      <c r="V318" s="406"/>
      <c r="W318" s="406"/>
      <c r="X318" s="389"/>
      <c r="Y318" s="406"/>
      <c r="Z318" s="406"/>
      <c r="AA318" s="406"/>
      <c r="AB318" s="406"/>
      <c r="AC318" s="406"/>
      <c r="AD318" s="406">
        <v>0</v>
      </c>
      <c r="AE318" s="164">
        <f t="shared" si="1006"/>
        <v>0</v>
      </c>
      <c r="AF318" s="166">
        <f t="shared" si="1007"/>
        <v>4750000</v>
      </c>
      <c r="AG318" s="166">
        <f t="shared" si="1008"/>
        <v>0</v>
      </c>
      <c r="AH318" s="166">
        <f t="shared" si="1009"/>
        <v>0</v>
      </c>
      <c r="AI318" s="166">
        <f t="shared" si="1010"/>
        <v>0</v>
      </c>
      <c r="AJ318" s="166">
        <f t="shared" si="1011"/>
        <v>0</v>
      </c>
      <c r="AK318" s="166">
        <f t="shared" si="1012"/>
        <v>0</v>
      </c>
      <c r="AL318" s="166">
        <f t="shared" si="1013"/>
        <v>0</v>
      </c>
      <c r="AM318" s="166">
        <f t="shared" si="1014"/>
        <v>0</v>
      </c>
      <c r="AN318" s="166">
        <f t="shared" si="1015"/>
        <v>0</v>
      </c>
      <c r="AO318" s="167">
        <f t="shared" si="1016"/>
        <v>0</v>
      </c>
      <c r="AP318" s="166">
        <v>0</v>
      </c>
      <c r="AQ318" s="166">
        <f t="shared" si="1017"/>
        <v>4750000</v>
      </c>
      <c r="AR318" s="166"/>
      <c r="AS318" s="167"/>
      <c r="AT318" s="166"/>
      <c r="AU318" s="166"/>
      <c r="AV318" s="166">
        <f t="shared" si="1018"/>
        <v>4750000</v>
      </c>
      <c r="AW318" s="166">
        <f t="shared" si="1019"/>
        <v>361600</v>
      </c>
      <c r="AX318" s="166">
        <f t="shared" si="1020"/>
        <v>67800</v>
      </c>
      <c r="AY318" s="166">
        <f t="shared" si="1021"/>
        <v>45200</v>
      </c>
      <c r="AZ318" s="166">
        <f t="shared" si="1022"/>
        <v>474600</v>
      </c>
      <c r="BA318" s="166">
        <f t="shared" si="1023"/>
        <v>22600</v>
      </c>
      <c r="BB318" s="166">
        <f t="shared" si="1024"/>
        <v>110000</v>
      </c>
      <c r="BC318" s="166"/>
      <c r="BD318" s="166">
        <v>0</v>
      </c>
      <c r="BE318" s="166">
        <f t="shared" si="1025"/>
        <v>607200</v>
      </c>
      <c r="BF318" s="166">
        <f t="shared" si="1026"/>
        <v>4142800</v>
      </c>
      <c r="BG318" s="166">
        <f t="shared" si="1027"/>
        <v>0</v>
      </c>
      <c r="BH318" s="166">
        <v>1</v>
      </c>
      <c r="BI318" s="369" t="s">
        <v>40</v>
      </c>
      <c r="BJ318" s="166">
        <f t="shared" si="1028"/>
        <v>0</v>
      </c>
      <c r="BK318" s="166">
        <f t="shared" si="1029"/>
        <v>1</v>
      </c>
      <c r="BL318" s="166">
        <v>0</v>
      </c>
      <c r="BM318" s="166">
        <f t="shared" si="1030"/>
        <v>0</v>
      </c>
      <c r="BN318" s="166" t="str">
        <f t="shared" si="1031"/>
        <v>Trừ tiền</v>
      </c>
      <c r="BO318" s="410"/>
      <c r="BP318" s="166"/>
      <c r="BQ318" s="144"/>
      <c r="BR318" s="144"/>
      <c r="BS318" s="161">
        <f t="shared" si="1032"/>
        <v>4750000</v>
      </c>
      <c r="BT318" s="159">
        <v>2</v>
      </c>
      <c r="BU318" s="166">
        <f t="shared" si="1033"/>
        <v>8800000</v>
      </c>
      <c r="BV318" s="166">
        <v>11000000</v>
      </c>
      <c r="BW318" s="166">
        <f t="shared" si="1034"/>
        <v>19800000</v>
      </c>
      <c r="BX318" s="166">
        <f t="shared" si="1035"/>
        <v>-15524600</v>
      </c>
      <c r="BY318" s="166"/>
      <c r="BZ318" s="166"/>
      <c r="CA318" s="171"/>
      <c r="CB318" s="166"/>
      <c r="CC318" s="166"/>
      <c r="CD318" s="166"/>
      <c r="CE318" s="413">
        <v>9500000</v>
      </c>
      <c r="CF318" s="413"/>
      <c r="CG318" s="413"/>
      <c r="CH318" s="413"/>
      <c r="CI318" s="413"/>
      <c r="CJ318" s="369">
        <f t="shared" si="1037"/>
        <v>0</v>
      </c>
      <c r="CK318" s="369">
        <f t="shared" si="1038"/>
        <v>9500000</v>
      </c>
      <c r="CL318" s="414"/>
      <c r="CM318" s="413">
        <f t="shared" si="1039"/>
        <v>9500000</v>
      </c>
      <c r="CN318" s="413"/>
      <c r="CO318" s="369"/>
      <c r="CP318" s="369"/>
      <c r="CQ318" s="369"/>
      <c r="CR318" s="369">
        <f t="shared" si="1040"/>
        <v>0</v>
      </c>
      <c r="CS318" s="369">
        <f t="shared" si="1041"/>
        <v>9500000</v>
      </c>
      <c r="CT318" s="173" t="s">
        <v>1759</v>
      </c>
      <c r="CU318" s="173" t="s">
        <v>1062</v>
      </c>
      <c r="CV318" s="450" t="s">
        <v>1703</v>
      </c>
      <c r="CW318" s="173" t="s">
        <v>2249</v>
      </c>
    </row>
    <row r="319" spans="1:101" ht="34.35" customHeight="1">
      <c r="A319" s="155">
        <f>SUBTOTAL(3,$C$11:C319)</f>
        <v>278</v>
      </c>
      <c r="B319" s="246" t="s">
        <v>1562</v>
      </c>
      <c r="C319" s="247" t="s">
        <v>1563</v>
      </c>
      <c r="D319" s="156" t="s">
        <v>101</v>
      </c>
      <c r="E319" s="157" t="str">
        <f t="shared" si="1036"/>
        <v>B3</v>
      </c>
      <c r="F319" s="158">
        <v>45709</v>
      </c>
      <c r="G319" s="159">
        <v>4520000</v>
      </c>
      <c r="H319" s="159"/>
      <c r="I319" s="160">
        <f t="shared" si="1000"/>
        <v>4980000</v>
      </c>
      <c r="J319" s="160">
        <f t="shared" si="1001"/>
        <v>0</v>
      </c>
      <c r="K319" s="161">
        <f t="shared" si="1002"/>
        <v>4980000</v>
      </c>
      <c r="L319" s="161">
        <f t="shared" si="1003"/>
        <v>9500000</v>
      </c>
      <c r="M319" s="162">
        <f t="shared" si="1004"/>
        <v>1</v>
      </c>
      <c r="N319" s="163">
        <f t="shared" si="1005"/>
        <v>3640000</v>
      </c>
      <c r="O319" s="163">
        <v>0</v>
      </c>
      <c r="P319" s="406">
        <v>13</v>
      </c>
      <c r="Q319" s="406">
        <v>0</v>
      </c>
      <c r="R319" s="406">
        <v>0</v>
      </c>
      <c r="S319" s="406">
        <v>0</v>
      </c>
      <c r="T319" s="406"/>
      <c r="U319" s="406"/>
      <c r="V319" s="406"/>
      <c r="W319" s="406"/>
      <c r="X319" s="389"/>
      <c r="Y319" s="406"/>
      <c r="Z319" s="406"/>
      <c r="AA319" s="406"/>
      <c r="AB319" s="406"/>
      <c r="AC319" s="406"/>
      <c r="AD319" s="406">
        <v>0</v>
      </c>
      <c r="AE319" s="164">
        <f t="shared" si="1006"/>
        <v>0</v>
      </c>
      <c r="AF319" s="166">
        <f t="shared" si="1007"/>
        <v>4750000</v>
      </c>
      <c r="AG319" s="166">
        <f t="shared" si="1008"/>
        <v>0</v>
      </c>
      <c r="AH319" s="166">
        <f t="shared" si="1009"/>
        <v>0</v>
      </c>
      <c r="AI319" s="166">
        <f t="shared" si="1010"/>
        <v>0</v>
      </c>
      <c r="AJ319" s="166">
        <f t="shared" si="1011"/>
        <v>0</v>
      </c>
      <c r="AK319" s="166">
        <f t="shared" si="1012"/>
        <v>0</v>
      </c>
      <c r="AL319" s="166">
        <f t="shared" si="1013"/>
        <v>0</v>
      </c>
      <c r="AM319" s="166">
        <f t="shared" si="1014"/>
        <v>0</v>
      </c>
      <c r="AN319" s="166">
        <f t="shared" si="1015"/>
        <v>0</v>
      </c>
      <c r="AO319" s="167">
        <f t="shared" si="1016"/>
        <v>0</v>
      </c>
      <c r="AP319" s="166">
        <v>0</v>
      </c>
      <c r="AQ319" s="166">
        <f t="shared" si="1017"/>
        <v>4750000</v>
      </c>
      <c r="AR319" s="166"/>
      <c r="AS319" s="167"/>
      <c r="AT319" s="166"/>
      <c r="AU319" s="166"/>
      <c r="AV319" s="166">
        <f t="shared" si="1018"/>
        <v>4750000</v>
      </c>
      <c r="AW319" s="166">
        <f t="shared" si="1019"/>
        <v>361600</v>
      </c>
      <c r="AX319" s="166">
        <f t="shared" si="1020"/>
        <v>67800</v>
      </c>
      <c r="AY319" s="166">
        <f t="shared" si="1021"/>
        <v>45200</v>
      </c>
      <c r="AZ319" s="166">
        <f t="shared" si="1022"/>
        <v>474600</v>
      </c>
      <c r="BA319" s="166">
        <f t="shared" si="1023"/>
        <v>22600</v>
      </c>
      <c r="BB319" s="166">
        <f t="shared" si="1024"/>
        <v>110000</v>
      </c>
      <c r="BC319" s="166"/>
      <c r="BD319" s="166">
        <v>0</v>
      </c>
      <c r="BE319" s="166">
        <f t="shared" si="1025"/>
        <v>607200</v>
      </c>
      <c r="BF319" s="166">
        <f t="shared" si="1026"/>
        <v>4142800</v>
      </c>
      <c r="BG319" s="166">
        <f t="shared" si="1027"/>
        <v>0</v>
      </c>
      <c r="BH319" s="166">
        <v>1</v>
      </c>
      <c r="BI319" s="369" t="s">
        <v>40</v>
      </c>
      <c r="BJ319" s="166">
        <f t="shared" si="1028"/>
        <v>0</v>
      </c>
      <c r="BK319" s="166">
        <f t="shared" si="1029"/>
        <v>1</v>
      </c>
      <c r="BL319" s="166">
        <v>0</v>
      </c>
      <c r="BM319" s="166">
        <f t="shared" si="1030"/>
        <v>0</v>
      </c>
      <c r="BN319" s="166" t="str">
        <f t="shared" si="1031"/>
        <v>Trừ tiền</v>
      </c>
      <c r="BO319" s="410"/>
      <c r="BP319" s="166"/>
      <c r="BQ319" s="144"/>
      <c r="BR319" s="144"/>
      <c r="BS319" s="161">
        <f t="shared" si="1032"/>
        <v>4750000</v>
      </c>
      <c r="BT319" s="159">
        <v>4</v>
      </c>
      <c r="BU319" s="166">
        <f t="shared" si="1033"/>
        <v>17600000</v>
      </c>
      <c r="BV319" s="166">
        <v>11000000</v>
      </c>
      <c r="BW319" s="166">
        <f t="shared" si="1034"/>
        <v>28600000</v>
      </c>
      <c r="BX319" s="166">
        <f t="shared" si="1035"/>
        <v>-24324600</v>
      </c>
      <c r="BY319" s="166"/>
      <c r="BZ319" s="166"/>
      <c r="CA319" s="171"/>
      <c r="CB319" s="166"/>
      <c r="CC319" s="166"/>
      <c r="CD319" s="166"/>
      <c r="CE319" s="413">
        <v>9500000</v>
      </c>
      <c r="CF319" s="413"/>
      <c r="CG319" s="413"/>
      <c r="CH319" s="413"/>
      <c r="CI319" s="413"/>
      <c r="CJ319" s="369">
        <f t="shared" si="1037"/>
        <v>0</v>
      </c>
      <c r="CK319" s="369">
        <f t="shared" si="1038"/>
        <v>9500000</v>
      </c>
      <c r="CL319" s="414"/>
      <c r="CM319" s="413">
        <f t="shared" si="1039"/>
        <v>9500000</v>
      </c>
      <c r="CN319" s="413"/>
      <c r="CO319" s="369"/>
      <c r="CP319" s="369"/>
      <c r="CQ319" s="369"/>
      <c r="CR319" s="369">
        <f t="shared" si="1040"/>
        <v>0</v>
      </c>
      <c r="CS319" s="369">
        <f t="shared" si="1041"/>
        <v>9500000</v>
      </c>
      <c r="CT319" s="173" t="s">
        <v>1759</v>
      </c>
      <c r="CU319" s="173" t="s">
        <v>1062</v>
      </c>
      <c r="CV319" s="450" t="s">
        <v>1709</v>
      </c>
      <c r="CW319" s="173" t="s">
        <v>2249</v>
      </c>
    </row>
    <row r="320" spans="1:101" ht="34.35" customHeight="1">
      <c r="A320" s="155">
        <f>SUBTOTAL(3,$C$11:C320)</f>
        <v>279</v>
      </c>
      <c r="B320" s="143" t="s">
        <v>1590</v>
      </c>
      <c r="C320" s="144" t="s">
        <v>1591</v>
      </c>
      <c r="D320" s="156" t="s">
        <v>101</v>
      </c>
      <c r="E320" s="157" t="str">
        <f t="shared" si="1036"/>
        <v>B3</v>
      </c>
      <c r="F320" s="158">
        <v>45742</v>
      </c>
      <c r="G320" s="159">
        <v>4520000</v>
      </c>
      <c r="H320" s="159"/>
      <c r="I320" s="160">
        <f t="shared" si="1000"/>
        <v>4980000</v>
      </c>
      <c r="J320" s="160">
        <f t="shared" si="1001"/>
        <v>0</v>
      </c>
      <c r="K320" s="161">
        <f t="shared" si="1002"/>
        <v>4980000</v>
      </c>
      <c r="L320" s="161">
        <f t="shared" si="1003"/>
        <v>9500000</v>
      </c>
      <c r="M320" s="162">
        <f t="shared" si="1004"/>
        <v>1</v>
      </c>
      <c r="N320" s="163">
        <f t="shared" si="1005"/>
        <v>3640000</v>
      </c>
      <c r="O320" s="163">
        <v>0</v>
      </c>
      <c r="P320" s="406">
        <v>13</v>
      </c>
      <c r="Q320" s="406">
        <v>0</v>
      </c>
      <c r="R320" s="406">
        <v>0</v>
      </c>
      <c r="S320" s="406">
        <v>0</v>
      </c>
      <c r="T320" s="406"/>
      <c r="U320" s="406"/>
      <c r="V320" s="406"/>
      <c r="W320" s="406"/>
      <c r="X320" s="389"/>
      <c r="Y320" s="406"/>
      <c r="Z320" s="406"/>
      <c r="AA320" s="406"/>
      <c r="AB320" s="406"/>
      <c r="AC320" s="406"/>
      <c r="AD320" s="406">
        <v>0</v>
      </c>
      <c r="AE320" s="164">
        <f t="shared" si="1006"/>
        <v>0</v>
      </c>
      <c r="AF320" s="166">
        <f t="shared" si="1007"/>
        <v>4750000</v>
      </c>
      <c r="AG320" s="166">
        <f t="shared" si="1008"/>
        <v>0</v>
      </c>
      <c r="AH320" s="166">
        <f t="shared" si="1009"/>
        <v>0</v>
      </c>
      <c r="AI320" s="166">
        <f t="shared" si="1010"/>
        <v>0</v>
      </c>
      <c r="AJ320" s="166">
        <f t="shared" si="1011"/>
        <v>0</v>
      </c>
      <c r="AK320" s="166">
        <f t="shared" si="1012"/>
        <v>0</v>
      </c>
      <c r="AL320" s="166">
        <f t="shared" si="1013"/>
        <v>0</v>
      </c>
      <c r="AM320" s="166">
        <f t="shared" si="1014"/>
        <v>0</v>
      </c>
      <c r="AN320" s="166">
        <f t="shared" si="1015"/>
        <v>0</v>
      </c>
      <c r="AO320" s="167">
        <f t="shared" si="1016"/>
        <v>0</v>
      </c>
      <c r="AP320" s="166">
        <v>0</v>
      </c>
      <c r="AQ320" s="166">
        <f t="shared" si="1017"/>
        <v>4750000</v>
      </c>
      <c r="AR320" s="166"/>
      <c r="AS320" s="167"/>
      <c r="AT320" s="166"/>
      <c r="AU320" s="166"/>
      <c r="AV320" s="166">
        <f t="shared" si="1018"/>
        <v>4750000</v>
      </c>
      <c r="AW320" s="166">
        <f t="shared" si="1019"/>
        <v>361600</v>
      </c>
      <c r="AX320" s="166">
        <f t="shared" si="1020"/>
        <v>67800</v>
      </c>
      <c r="AY320" s="166">
        <f t="shared" si="1021"/>
        <v>45200</v>
      </c>
      <c r="AZ320" s="166">
        <f t="shared" si="1022"/>
        <v>474600</v>
      </c>
      <c r="BA320" s="166">
        <f t="shared" si="1023"/>
        <v>0</v>
      </c>
      <c r="BB320" s="166">
        <f t="shared" si="1024"/>
        <v>110000</v>
      </c>
      <c r="BC320" s="166"/>
      <c r="BD320" s="166">
        <v>0</v>
      </c>
      <c r="BE320" s="166">
        <f t="shared" si="1025"/>
        <v>584600</v>
      </c>
      <c r="BF320" s="166">
        <f t="shared" si="1026"/>
        <v>4165400</v>
      </c>
      <c r="BG320" s="166">
        <f t="shared" si="1027"/>
        <v>0</v>
      </c>
      <c r="BH320" s="166">
        <v>1</v>
      </c>
      <c r="BI320" s="159">
        <v>0</v>
      </c>
      <c r="BJ320" s="166">
        <f t="shared" si="1028"/>
        <v>0</v>
      </c>
      <c r="BK320" s="166">
        <f t="shared" si="1029"/>
        <v>1</v>
      </c>
      <c r="BL320" s="166">
        <v>0</v>
      </c>
      <c r="BM320" s="166">
        <f t="shared" si="1030"/>
        <v>0</v>
      </c>
      <c r="BN320" s="166" t="str">
        <f t="shared" si="1031"/>
        <v>Trừ tiền</v>
      </c>
      <c r="BO320" s="410"/>
      <c r="BP320" s="166"/>
      <c r="BQ320" s="144"/>
      <c r="BR320" s="144"/>
      <c r="BS320" s="161">
        <f t="shared" si="1032"/>
        <v>4750000</v>
      </c>
      <c r="BT320" s="159">
        <v>0</v>
      </c>
      <c r="BU320" s="166">
        <f t="shared" si="1033"/>
        <v>0</v>
      </c>
      <c r="BV320" s="166">
        <v>11000000</v>
      </c>
      <c r="BW320" s="166">
        <f t="shared" si="1034"/>
        <v>11000000</v>
      </c>
      <c r="BX320" s="166">
        <f t="shared" si="1035"/>
        <v>-6724600</v>
      </c>
      <c r="BY320" s="166"/>
      <c r="BZ320" s="166"/>
      <c r="CA320" s="171"/>
      <c r="CB320" s="166"/>
      <c r="CC320" s="166"/>
      <c r="CD320" s="166"/>
      <c r="CE320" s="413">
        <v>9500000</v>
      </c>
      <c r="CF320" s="413"/>
      <c r="CG320" s="413"/>
      <c r="CH320" s="413"/>
      <c r="CI320" s="413"/>
      <c r="CJ320" s="369">
        <f t="shared" si="1037"/>
        <v>0</v>
      </c>
      <c r="CK320" s="369">
        <f t="shared" si="1038"/>
        <v>9500000</v>
      </c>
      <c r="CL320" s="414"/>
      <c r="CM320" s="413">
        <f t="shared" si="1039"/>
        <v>9500000</v>
      </c>
      <c r="CN320" s="413"/>
      <c r="CO320" s="369"/>
      <c r="CP320" s="369"/>
      <c r="CQ320" s="369"/>
      <c r="CR320" s="369">
        <f t="shared" si="1040"/>
        <v>0</v>
      </c>
      <c r="CS320" s="369">
        <f t="shared" si="1041"/>
        <v>9500000</v>
      </c>
      <c r="CT320" s="173" t="s">
        <v>1759</v>
      </c>
      <c r="CU320" s="173" t="s">
        <v>1062</v>
      </c>
      <c r="CV320" s="450" t="s">
        <v>1708</v>
      </c>
      <c r="CW320" s="173" t="s">
        <v>2249</v>
      </c>
    </row>
    <row r="321" spans="1:101" ht="34.35" customHeight="1">
      <c r="A321" s="155">
        <f>SUBTOTAL(3,$C$11:C321)</f>
        <v>280</v>
      </c>
      <c r="B321" s="143" t="s">
        <v>1592</v>
      </c>
      <c r="C321" s="144" t="s">
        <v>1593</v>
      </c>
      <c r="D321" s="156" t="s">
        <v>101</v>
      </c>
      <c r="E321" s="157" t="str">
        <f t="shared" si="1036"/>
        <v>B3</v>
      </c>
      <c r="F321" s="158">
        <v>45742</v>
      </c>
      <c r="G321" s="159">
        <v>4520000</v>
      </c>
      <c r="H321" s="159"/>
      <c r="I321" s="160">
        <f t="shared" si="1000"/>
        <v>4980000</v>
      </c>
      <c r="J321" s="160">
        <f t="shared" si="1001"/>
        <v>0</v>
      </c>
      <c r="K321" s="161">
        <f t="shared" si="1002"/>
        <v>4980000</v>
      </c>
      <c r="L321" s="161">
        <f t="shared" si="1003"/>
        <v>9500000</v>
      </c>
      <c r="M321" s="162">
        <f t="shared" si="1004"/>
        <v>1</v>
      </c>
      <c r="N321" s="163">
        <f t="shared" si="1005"/>
        <v>3640000</v>
      </c>
      <c r="O321" s="163">
        <v>0</v>
      </c>
      <c r="P321" s="406">
        <v>13</v>
      </c>
      <c r="Q321" s="406">
        <v>0</v>
      </c>
      <c r="R321" s="406">
        <v>0</v>
      </c>
      <c r="S321" s="406">
        <v>0</v>
      </c>
      <c r="T321" s="406"/>
      <c r="U321" s="406"/>
      <c r="V321" s="406"/>
      <c r="W321" s="406"/>
      <c r="X321" s="389"/>
      <c r="Y321" s="406"/>
      <c r="Z321" s="406"/>
      <c r="AA321" s="406"/>
      <c r="AB321" s="406"/>
      <c r="AC321" s="406"/>
      <c r="AD321" s="406">
        <v>0</v>
      </c>
      <c r="AE321" s="164">
        <f t="shared" si="1006"/>
        <v>0</v>
      </c>
      <c r="AF321" s="166">
        <f t="shared" si="1007"/>
        <v>4750000</v>
      </c>
      <c r="AG321" s="166">
        <f t="shared" si="1008"/>
        <v>0</v>
      </c>
      <c r="AH321" s="166">
        <f t="shared" si="1009"/>
        <v>0</v>
      </c>
      <c r="AI321" s="166">
        <f t="shared" si="1010"/>
        <v>0</v>
      </c>
      <c r="AJ321" s="166">
        <f t="shared" si="1011"/>
        <v>0</v>
      </c>
      <c r="AK321" s="166">
        <f t="shared" si="1012"/>
        <v>0</v>
      </c>
      <c r="AL321" s="166">
        <f t="shared" si="1013"/>
        <v>0</v>
      </c>
      <c r="AM321" s="166">
        <f t="shared" si="1014"/>
        <v>0</v>
      </c>
      <c r="AN321" s="166">
        <f t="shared" si="1015"/>
        <v>0</v>
      </c>
      <c r="AO321" s="167">
        <f t="shared" si="1016"/>
        <v>0</v>
      </c>
      <c r="AP321" s="166">
        <v>0</v>
      </c>
      <c r="AQ321" s="166">
        <f t="shared" si="1017"/>
        <v>4750000</v>
      </c>
      <c r="AR321" s="166"/>
      <c r="AS321" s="167"/>
      <c r="AT321" s="166"/>
      <c r="AU321" s="166"/>
      <c r="AV321" s="166">
        <f t="shared" si="1018"/>
        <v>4750000</v>
      </c>
      <c r="AW321" s="166">
        <f t="shared" si="1019"/>
        <v>361600</v>
      </c>
      <c r="AX321" s="166">
        <f t="shared" si="1020"/>
        <v>67800</v>
      </c>
      <c r="AY321" s="166">
        <f t="shared" si="1021"/>
        <v>45200</v>
      </c>
      <c r="AZ321" s="166">
        <f t="shared" si="1022"/>
        <v>474600</v>
      </c>
      <c r="BA321" s="166">
        <f t="shared" si="1023"/>
        <v>0</v>
      </c>
      <c r="BB321" s="166">
        <f t="shared" si="1024"/>
        <v>110000</v>
      </c>
      <c r="BC321" s="166"/>
      <c r="BD321" s="166">
        <v>0</v>
      </c>
      <c r="BE321" s="166">
        <f t="shared" si="1025"/>
        <v>584600</v>
      </c>
      <c r="BF321" s="166">
        <f t="shared" si="1026"/>
        <v>4165400</v>
      </c>
      <c r="BG321" s="166">
        <f t="shared" si="1027"/>
        <v>0</v>
      </c>
      <c r="BH321" s="166">
        <v>1</v>
      </c>
      <c r="BI321" s="159">
        <v>0</v>
      </c>
      <c r="BJ321" s="166">
        <f t="shared" si="1028"/>
        <v>0</v>
      </c>
      <c r="BK321" s="166">
        <f t="shared" si="1029"/>
        <v>1</v>
      </c>
      <c r="BL321" s="166">
        <v>0</v>
      </c>
      <c r="BM321" s="166">
        <f t="shared" si="1030"/>
        <v>0</v>
      </c>
      <c r="BN321" s="166" t="str">
        <f t="shared" si="1031"/>
        <v>Trừ tiền</v>
      </c>
      <c r="BO321" s="410"/>
      <c r="BP321" s="166"/>
      <c r="BQ321" s="144"/>
      <c r="BR321" s="144"/>
      <c r="BS321" s="161">
        <f t="shared" si="1032"/>
        <v>4750000</v>
      </c>
      <c r="BT321" s="159">
        <v>0</v>
      </c>
      <c r="BU321" s="166">
        <f t="shared" si="1033"/>
        <v>0</v>
      </c>
      <c r="BV321" s="166">
        <v>11000000</v>
      </c>
      <c r="BW321" s="166">
        <f t="shared" si="1034"/>
        <v>11000000</v>
      </c>
      <c r="BX321" s="166">
        <f t="shared" si="1035"/>
        <v>-6724600</v>
      </c>
      <c r="BY321" s="166"/>
      <c r="BZ321" s="166"/>
      <c r="CA321" s="171"/>
      <c r="CB321" s="166"/>
      <c r="CC321" s="166"/>
      <c r="CD321" s="166"/>
      <c r="CE321" s="413">
        <v>9500000</v>
      </c>
      <c r="CF321" s="413"/>
      <c r="CG321" s="413"/>
      <c r="CH321" s="413"/>
      <c r="CI321" s="413"/>
      <c r="CJ321" s="369">
        <f t="shared" si="1037"/>
        <v>0</v>
      </c>
      <c r="CK321" s="369">
        <f t="shared" si="1038"/>
        <v>9500000</v>
      </c>
      <c r="CL321" s="414"/>
      <c r="CM321" s="413">
        <f t="shared" si="1039"/>
        <v>9500000</v>
      </c>
      <c r="CN321" s="413"/>
      <c r="CO321" s="369"/>
      <c r="CP321" s="369"/>
      <c r="CQ321" s="369"/>
      <c r="CR321" s="369">
        <f t="shared" si="1040"/>
        <v>0</v>
      </c>
      <c r="CS321" s="369">
        <f t="shared" si="1041"/>
        <v>9500000</v>
      </c>
      <c r="CT321" s="173" t="s">
        <v>1759</v>
      </c>
      <c r="CU321" s="173" t="s">
        <v>1062</v>
      </c>
      <c r="CV321" s="450" t="s">
        <v>1707</v>
      </c>
      <c r="CW321" s="173" t="s">
        <v>2249</v>
      </c>
    </row>
    <row r="322" spans="1:101" ht="34.35" customHeight="1">
      <c r="A322" s="155">
        <f>SUBTOTAL(3,$C$11:C322)</f>
        <v>281</v>
      </c>
      <c r="B322" s="246" t="s">
        <v>1720</v>
      </c>
      <c r="C322" s="252" t="s">
        <v>1719</v>
      </c>
      <c r="D322" s="156" t="s">
        <v>101</v>
      </c>
      <c r="E322" s="157" t="str">
        <f t="shared" si="1036"/>
        <v>B3</v>
      </c>
      <c r="F322" s="158">
        <v>45766</v>
      </c>
      <c r="G322" s="159">
        <v>4750000</v>
      </c>
      <c r="H322" s="159"/>
      <c r="I322" s="160">
        <f t="shared" si="1000"/>
        <v>4750000</v>
      </c>
      <c r="J322" s="160">
        <f t="shared" si="1001"/>
        <v>0</v>
      </c>
      <c r="K322" s="161">
        <f t="shared" si="1002"/>
        <v>4750000</v>
      </c>
      <c r="L322" s="161">
        <f t="shared" si="1003"/>
        <v>9500000</v>
      </c>
      <c r="M322" s="162">
        <f t="shared" si="1004"/>
        <v>1</v>
      </c>
      <c r="N322" s="163">
        <f t="shared" si="1005"/>
        <v>3640000</v>
      </c>
      <c r="O322" s="163">
        <v>0</v>
      </c>
      <c r="P322" s="406">
        <v>13</v>
      </c>
      <c r="Q322" s="406">
        <v>0</v>
      </c>
      <c r="R322" s="406">
        <v>0</v>
      </c>
      <c r="S322" s="406">
        <v>0</v>
      </c>
      <c r="T322" s="406"/>
      <c r="U322" s="406"/>
      <c r="V322" s="406"/>
      <c r="W322" s="406"/>
      <c r="X322" s="389"/>
      <c r="Y322" s="406"/>
      <c r="Z322" s="406"/>
      <c r="AA322" s="406"/>
      <c r="AB322" s="406"/>
      <c r="AC322" s="406"/>
      <c r="AD322" s="406">
        <v>0</v>
      </c>
      <c r="AE322" s="164">
        <f t="shared" si="1006"/>
        <v>0</v>
      </c>
      <c r="AF322" s="166">
        <f t="shared" si="1007"/>
        <v>4750000</v>
      </c>
      <c r="AG322" s="166">
        <f t="shared" si="1008"/>
        <v>0</v>
      </c>
      <c r="AH322" s="166">
        <f t="shared" si="1009"/>
        <v>0</v>
      </c>
      <c r="AI322" s="166">
        <f t="shared" si="1010"/>
        <v>0</v>
      </c>
      <c r="AJ322" s="166">
        <f t="shared" si="1011"/>
        <v>0</v>
      </c>
      <c r="AK322" s="166">
        <f t="shared" si="1012"/>
        <v>0</v>
      </c>
      <c r="AL322" s="166">
        <f t="shared" si="1013"/>
        <v>0</v>
      </c>
      <c r="AM322" s="166">
        <f t="shared" si="1014"/>
        <v>0</v>
      </c>
      <c r="AN322" s="166">
        <f t="shared" si="1015"/>
        <v>0</v>
      </c>
      <c r="AO322" s="167">
        <f t="shared" si="1016"/>
        <v>0</v>
      </c>
      <c r="AP322" s="166">
        <v>0</v>
      </c>
      <c r="AQ322" s="166">
        <f t="shared" si="1017"/>
        <v>4750000</v>
      </c>
      <c r="AR322" s="166"/>
      <c r="AS322" s="167"/>
      <c r="AT322" s="166"/>
      <c r="AU322" s="166"/>
      <c r="AV322" s="166">
        <f t="shared" si="1018"/>
        <v>4750000</v>
      </c>
      <c r="AW322" s="166">
        <f t="shared" si="1019"/>
        <v>380000</v>
      </c>
      <c r="AX322" s="166">
        <f t="shared" si="1020"/>
        <v>71250</v>
      </c>
      <c r="AY322" s="166">
        <f t="shared" si="1021"/>
        <v>47500</v>
      </c>
      <c r="AZ322" s="166">
        <f t="shared" si="1022"/>
        <v>498750</v>
      </c>
      <c r="BA322" s="166">
        <f t="shared" si="1023"/>
        <v>0</v>
      </c>
      <c r="BB322" s="166">
        <f t="shared" si="1024"/>
        <v>110000</v>
      </c>
      <c r="BC322" s="166"/>
      <c r="BD322" s="166">
        <v>0</v>
      </c>
      <c r="BE322" s="166">
        <f t="shared" si="1025"/>
        <v>608750</v>
      </c>
      <c r="BF322" s="166">
        <f t="shared" si="1026"/>
        <v>4141250</v>
      </c>
      <c r="BG322" s="166">
        <f t="shared" si="1027"/>
        <v>0</v>
      </c>
      <c r="BH322" s="166">
        <v>1</v>
      </c>
      <c r="BI322" s="159">
        <v>0</v>
      </c>
      <c r="BJ322" s="166">
        <f t="shared" si="1028"/>
        <v>0</v>
      </c>
      <c r="BK322" s="166">
        <f t="shared" si="1029"/>
        <v>1</v>
      </c>
      <c r="BL322" s="166">
        <v>0</v>
      </c>
      <c r="BM322" s="166">
        <f t="shared" si="1030"/>
        <v>0</v>
      </c>
      <c r="BN322" s="166" t="str">
        <f t="shared" si="1031"/>
        <v>Trừ tiền</v>
      </c>
      <c r="BO322" s="410"/>
      <c r="BP322" s="166"/>
      <c r="BQ322" s="144"/>
      <c r="BR322" s="144"/>
      <c r="BS322" s="161">
        <f t="shared" si="1032"/>
        <v>4750000</v>
      </c>
      <c r="BT322" s="159">
        <v>0</v>
      </c>
      <c r="BU322" s="166">
        <f t="shared" si="1033"/>
        <v>0</v>
      </c>
      <c r="BV322" s="166">
        <v>11000000</v>
      </c>
      <c r="BW322" s="166">
        <f t="shared" si="1034"/>
        <v>11000000</v>
      </c>
      <c r="BX322" s="166">
        <f t="shared" si="1035"/>
        <v>-6748750</v>
      </c>
      <c r="BY322" s="166"/>
      <c r="BZ322" s="166"/>
      <c r="CA322" s="171"/>
      <c r="CB322" s="166"/>
      <c r="CC322" s="166"/>
      <c r="CD322" s="166"/>
      <c r="CE322" s="413">
        <v>9500000</v>
      </c>
      <c r="CF322" s="413"/>
      <c r="CG322" s="413"/>
      <c r="CH322" s="413"/>
      <c r="CI322" s="413"/>
      <c r="CJ322" s="369">
        <f t="shared" si="1037"/>
        <v>0</v>
      </c>
      <c r="CK322" s="369">
        <f t="shared" si="1038"/>
        <v>9500000</v>
      </c>
      <c r="CL322" s="414"/>
      <c r="CM322" s="413">
        <f t="shared" si="1039"/>
        <v>9500000</v>
      </c>
      <c r="CN322" s="413"/>
      <c r="CO322" s="369"/>
      <c r="CP322" s="369"/>
      <c r="CQ322" s="369"/>
      <c r="CR322" s="369">
        <f t="shared" si="1040"/>
        <v>0</v>
      </c>
      <c r="CS322" s="369">
        <f t="shared" si="1041"/>
        <v>9500000</v>
      </c>
      <c r="CT322" s="173" t="s">
        <v>1759</v>
      </c>
      <c r="CU322" s="173" t="s">
        <v>1062</v>
      </c>
      <c r="CV322" s="450" t="s">
        <v>1718</v>
      </c>
      <c r="CW322" s="173" t="s">
        <v>2249</v>
      </c>
    </row>
    <row r="323" spans="1:101" ht="34.35" customHeight="1">
      <c r="A323" s="155">
        <f>SUBTOTAL(3,$C$11:C323)</f>
        <v>282</v>
      </c>
      <c r="B323" s="143" t="s">
        <v>1717</v>
      </c>
      <c r="C323" s="144" t="s">
        <v>1716</v>
      </c>
      <c r="D323" s="156" t="s">
        <v>101</v>
      </c>
      <c r="E323" s="157" t="str">
        <f t="shared" si="1036"/>
        <v>B3</v>
      </c>
      <c r="F323" s="158">
        <v>45783</v>
      </c>
      <c r="G323" s="159">
        <v>4750000</v>
      </c>
      <c r="H323" s="159"/>
      <c r="I323" s="160">
        <f t="shared" si="1000"/>
        <v>4750000</v>
      </c>
      <c r="J323" s="160">
        <f t="shared" si="1001"/>
        <v>0</v>
      </c>
      <c r="K323" s="161">
        <f t="shared" si="1002"/>
        <v>4750000</v>
      </c>
      <c r="L323" s="161">
        <f t="shared" si="1003"/>
        <v>9500000</v>
      </c>
      <c r="M323" s="162">
        <f t="shared" si="1004"/>
        <v>1</v>
      </c>
      <c r="N323" s="163">
        <f t="shared" si="1005"/>
        <v>3640000</v>
      </c>
      <c r="O323" s="163">
        <v>0</v>
      </c>
      <c r="P323" s="406">
        <v>13</v>
      </c>
      <c r="Q323" s="406">
        <v>0</v>
      </c>
      <c r="R323" s="406">
        <v>0</v>
      </c>
      <c r="S323" s="406">
        <v>0</v>
      </c>
      <c r="T323" s="406"/>
      <c r="U323" s="406"/>
      <c r="V323" s="406"/>
      <c r="W323" s="406"/>
      <c r="X323" s="389"/>
      <c r="Y323" s="406"/>
      <c r="Z323" s="406"/>
      <c r="AA323" s="406"/>
      <c r="AB323" s="406"/>
      <c r="AC323" s="406"/>
      <c r="AD323" s="406">
        <v>0</v>
      </c>
      <c r="AE323" s="164">
        <f t="shared" si="1006"/>
        <v>0</v>
      </c>
      <c r="AF323" s="166">
        <f t="shared" si="1007"/>
        <v>4750000</v>
      </c>
      <c r="AG323" s="166">
        <f t="shared" si="1008"/>
        <v>0</v>
      </c>
      <c r="AH323" s="166">
        <f t="shared" si="1009"/>
        <v>0</v>
      </c>
      <c r="AI323" s="166">
        <f t="shared" si="1010"/>
        <v>0</v>
      </c>
      <c r="AJ323" s="166">
        <f t="shared" si="1011"/>
        <v>0</v>
      </c>
      <c r="AK323" s="166">
        <f t="shared" si="1012"/>
        <v>0</v>
      </c>
      <c r="AL323" s="166">
        <f t="shared" si="1013"/>
        <v>0</v>
      </c>
      <c r="AM323" s="166">
        <f t="shared" si="1014"/>
        <v>0</v>
      </c>
      <c r="AN323" s="166">
        <f t="shared" si="1015"/>
        <v>0</v>
      </c>
      <c r="AO323" s="167">
        <f t="shared" si="1016"/>
        <v>0</v>
      </c>
      <c r="AP323" s="166">
        <v>0</v>
      </c>
      <c r="AQ323" s="166">
        <f t="shared" si="1017"/>
        <v>4750000</v>
      </c>
      <c r="AR323" s="166">
        <v>0</v>
      </c>
      <c r="AS323" s="167"/>
      <c r="AT323" s="166"/>
      <c r="AU323" s="166"/>
      <c r="AV323" s="166">
        <f t="shared" si="1018"/>
        <v>4750000</v>
      </c>
      <c r="AW323" s="166">
        <f t="shared" si="1019"/>
        <v>380000</v>
      </c>
      <c r="AX323" s="166">
        <f t="shared" si="1020"/>
        <v>71250</v>
      </c>
      <c r="AY323" s="166">
        <f t="shared" si="1021"/>
        <v>47500</v>
      </c>
      <c r="AZ323" s="166">
        <f t="shared" si="1022"/>
        <v>498750</v>
      </c>
      <c r="BA323" s="166">
        <f t="shared" si="1023"/>
        <v>0</v>
      </c>
      <c r="BB323" s="166">
        <f t="shared" si="1024"/>
        <v>110000</v>
      </c>
      <c r="BC323" s="166"/>
      <c r="BD323" s="166">
        <v>0</v>
      </c>
      <c r="BE323" s="166">
        <f t="shared" si="1025"/>
        <v>608750</v>
      </c>
      <c r="BF323" s="166">
        <f t="shared" si="1026"/>
        <v>4141250</v>
      </c>
      <c r="BG323" s="166">
        <f t="shared" si="1027"/>
        <v>0</v>
      </c>
      <c r="BH323" s="166">
        <v>1</v>
      </c>
      <c r="BI323" s="159">
        <v>0</v>
      </c>
      <c r="BJ323" s="166">
        <f t="shared" si="1028"/>
        <v>0</v>
      </c>
      <c r="BK323" s="166">
        <f t="shared" si="1029"/>
        <v>1</v>
      </c>
      <c r="BL323" s="166">
        <v>0</v>
      </c>
      <c r="BM323" s="166">
        <f t="shared" si="1030"/>
        <v>0</v>
      </c>
      <c r="BN323" s="166" t="str">
        <f t="shared" si="1031"/>
        <v>Trừ tiền</v>
      </c>
      <c r="BO323" s="410"/>
      <c r="BP323" s="166"/>
      <c r="BQ323" s="144"/>
      <c r="BR323" s="144"/>
      <c r="BS323" s="161">
        <f t="shared" si="1032"/>
        <v>4750000</v>
      </c>
      <c r="BT323" s="159">
        <v>0</v>
      </c>
      <c r="BU323" s="166">
        <f t="shared" si="1033"/>
        <v>0</v>
      </c>
      <c r="BV323" s="166">
        <v>11000000</v>
      </c>
      <c r="BW323" s="166">
        <f t="shared" si="1034"/>
        <v>11000000</v>
      </c>
      <c r="BX323" s="166">
        <f t="shared" si="1035"/>
        <v>-6748750</v>
      </c>
      <c r="BY323" s="166"/>
      <c r="BZ323" s="166"/>
      <c r="CA323" s="171"/>
      <c r="CB323" s="166"/>
      <c r="CC323" s="166"/>
      <c r="CD323" s="166"/>
      <c r="CE323" s="413">
        <v>9500000</v>
      </c>
      <c r="CF323" s="413"/>
      <c r="CG323" s="413"/>
      <c r="CH323" s="413"/>
      <c r="CI323" s="413"/>
      <c r="CJ323" s="369">
        <f t="shared" si="1037"/>
        <v>0</v>
      </c>
      <c r="CK323" s="369">
        <f t="shared" si="1038"/>
        <v>9500000</v>
      </c>
      <c r="CL323" s="414"/>
      <c r="CM323" s="413">
        <f t="shared" si="1039"/>
        <v>9500000</v>
      </c>
      <c r="CN323" s="413"/>
      <c r="CO323" s="369"/>
      <c r="CP323" s="369"/>
      <c r="CQ323" s="369"/>
      <c r="CR323" s="369">
        <f t="shared" si="1040"/>
        <v>0</v>
      </c>
      <c r="CS323" s="369">
        <f t="shared" si="1041"/>
        <v>9500000</v>
      </c>
      <c r="CT323" s="173" t="s">
        <v>1759</v>
      </c>
      <c r="CU323" s="173" t="s">
        <v>1062</v>
      </c>
      <c r="CV323" s="450" t="s">
        <v>1764</v>
      </c>
      <c r="CW323" s="173" t="s">
        <v>2249</v>
      </c>
    </row>
    <row r="324" spans="1:101" ht="34.35" customHeight="1">
      <c r="A324" s="155">
        <f>SUBTOTAL(3,$C$11:C324)</f>
        <v>283</v>
      </c>
      <c r="B324" s="143" t="s">
        <v>1715</v>
      </c>
      <c r="C324" s="144" t="s">
        <v>1714</v>
      </c>
      <c r="D324" s="156" t="s">
        <v>101</v>
      </c>
      <c r="E324" s="157" t="str">
        <f t="shared" si="1036"/>
        <v>B3</v>
      </c>
      <c r="F324" s="158">
        <v>44730</v>
      </c>
      <c r="G324" s="159">
        <v>4300000</v>
      </c>
      <c r="H324" s="159"/>
      <c r="I324" s="160">
        <f t="shared" si="1000"/>
        <v>5200000</v>
      </c>
      <c r="J324" s="160">
        <f t="shared" si="1001"/>
        <v>0</v>
      </c>
      <c r="K324" s="161">
        <f t="shared" si="1002"/>
        <v>5200000</v>
      </c>
      <c r="L324" s="161">
        <f t="shared" si="1003"/>
        <v>9500000</v>
      </c>
      <c r="M324" s="162">
        <f t="shared" si="1004"/>
        <v>1</v>
      </c>
      <c r="N324" s="163">
        <f t="shared" si="1005"/>
        <v>3640000</v>
      </c>
      <c r="O324" s="163">
        <v>0</v>
      </c>
      <c r="P324" s="406">
        <v>13</v>
      </c>
      <c r="Q324" s="406">
        <v>0</v>
      </c>
      <c r="R324" s="406">
        <v>0</v>
      </c>
      <c r="S324" s="406">
        <v>0</v>
      </c>
      <c r="T324" s="406"/>
      <c r="U324" s="406"/>
      <c r="V324" s="406"/>
      <c r="W324" s="406"/>
      <c r="X324" s="389"/>
      <c r="Y324" s="406"/>
      <c r="Z324" s="406"/>
      <c r="AA324" s="406"/>
      <c r="AB324" s="406"/>
      <c r="AC324" s="406"/>
      <c r="AD324" s="406">
        <v>0</v>
      </c>
      <c r="AE324" s="164">
        <f t="shared" si="1006"/>
        <v>0</v>
      </c>
      <c r="AF324" s="166">
        <f t="shared" si="1007"/>
        <v>4750000</v>
      </c>
      <c r="AG324" s="166">
        <f t="shared" si="1008"/>
        <v>0</v>
      </c>
      <c r="AH324" s="166">
        <f t="shared" si="1009"/>
        <v>0</v>
      </c>
      <c r="AI324" s="166">
        <f t="shared" si="1010"/>
        <v>0</v>
      </c>
      <c r="AJ324" s="166">
        <f t="shared" si="1011"/>
        <v>0</v>
      </c>
      <c r="AK324" s="166">
        <f t="shared" si="1012"/>
        <v>0</v>
      </c>
      <c r="AL324" s="166">
        <f t="shared" si="1013"/>
        <v>0</v>
      </c>
      <c r="AM324" s="166">
        <f t="shared" si="1014"/>
        <v>0</v>
      </c>
      <c r="AN324" s="166">
        <f t="shared" si="1015"/>
        <v>0</v>
      </c>
      <c r="AO324" s="167">
        <f t="shared" si="1016"/>
        <v>0</v>
      </c>
      <c r="AP324" s="166">
        <v>0</v>
      </c>
      <c r="AQ324" s="166">
        <f t="shared" si="1017"/>
        <v>4750000</v>
      </c>
      <c r="AR324" s="166"/>
      <c r="AS324" s="167"/>
      <c r="AT324" s="166"/>
      <c r="AU324" s="166"/>
      <c r="AV324" s="166">
        <f t="shared" si="1018"/>
        <v>4750000</v>
      </c>
      <c r="AW324" s="166">
        <f t="shared" si="1019"/>
        <v>344000</v>
      </c>
      <c r="AX324" s="166">
        <f t="shared" si="1020"/>
        <v>64500</v>
      </c>
      <c r="AY324" s="166">
        <f t="shared" si="1021"/>
        <v>43000</v>
      </c>
      <c r="AZ324" s="166">
        <f t="shared" si="1022"/>
        <v>451500</v>
      </c>
      <c r="BA324" s="166">
        <f t="shared" si="1023"/>
        <v>21500</v>
      </c>
      <c r="BB324" s="166">
        <f t="shared" si="1024"/>
        <v>110000</v>
      </c>
      <c r="BC324" s="166"/>
      <c r="BD324" s="166">
        <v>0</v>
      </c>
      <c r="BE324" s="166">
        <f t="shared" si="1025"/>
        <v>583000</v>
      </c>
      <c r="BF324" s="166">
        <f t="shared" si="1026"/>
        <v>4167000</v>
      </c>
      <c r="BG324" s="166">
        <f t="shared" si="1027"/>
        <v>0</v>
      </c>
      <c r="BH324" s="166">
        <v>1</v>
      </c>
      <c r="BI324" s="369" t="s">
        <v>40</v>
      </c>
      <c r="BJ324" s="166">
        <f t="shared" si="1028"/>
        <v>0</v>
      </c>
      <c r="BK324" s="166">
        <f t="shared" si="1029"/>
        <v>1</v>
      </c>
      <c r="BL324" s="166">
        <v>0</v>
      </c>
      <c r="BM324" s="166">
        <f t="shared" si="1030"/>
        <v>0</v>
      </c>
      <c r="BN324" s="166" t="str">
        <f t="shared" si="1031"/>
        <v>Trừ tiền</v>
      </c>
      <c r="BO324" s="410"/>
      <c r="BP324" s="166"/>
      <c r="BQ324" s="144"/>
      <c r="BR324" s="144"/>
      <c r="BS324" s="161">
        <f t="shared" si="1032"/>
        <v>4750000</v>
      </c>
      <c r="BT324" s="159">
        <v>0</v>
      </c>
      <c r="BU324" s="166">
        <f t="shared" si="1033"/>
        <v>0</v>
      </c>
      <c r="BV324" s="166">
        <v>11000000</v>
      </c>
      <c r="BW324" s="166">
        <f t="shared" si="1034"/>
        <v>11000000</v>
      </c>
      <c r="BX324" s="166">
        <f t="shared" si="1035"/>
        <v>-6701500</v>
      </c>
      <c r="BY324" s="166"/>
      <c r="BZ324" s="166"/>
      <c r="CA324" s="171"/>
      <c r="CB324" s="166"/>
      <c r="CC324" s="166"/>
      <c r="CD324" s="166"/>
      <c r="CE324" s="413">
        <v>9500000</v>
      </c>
      <c r="CF324" s="413"/>
      <c r="CG324" s="413"/>
      <c r="CH324" s="413"/>
      <c r="CI324" s="413"/>
      <c r="CJ324" s="369">
        <f t="shared" si="1037"/>
        <v>0</v>
      </c>
      <c r="CK324" s="369">
        <f t="shared" si="1038"/>
        <v>9500000</v>
      </c>
      <c r="CL324" s="414"/>
      <c r="CM324" s="413">
        <f t="shared" si="1039"/>
        <v>9500000</v>
      </c>
      <c r="CN324" s="413"/>
      <c r="CO324" s="369"/>
      <c r="CP324" s="369"/>
      <c r="CQ324" s="369"/>
      <c r="CR324" s="369">
        <f t="shared" si="1040"/>
        <v>0</v>
      </c>
      <c r="CS324" s="369">
        <f t="shared" si="1041"/>
        <v>9500000</v>
      </c>
      <c r="CT324" s="173" t="s">
        <v>1759</v>
      </c>
      <c r="CU324" s="173" t="s">
        <v>1062</v>
      </c>
      <c r="CV324" s="450" t="s">
        <v>1767</v>
      </c>
      <c r="CW324" s="173" t="s">
        <v>2249</v>
      </c>
    </row>
    <row r="325" spans="1:101" ht="34.35" customHeight="1">
      <c r="A325" s="155">
        <f>SUBTOTAL(3,$C$11:C325)</f>
        <v>284</v>
      </c>
      <c r="B325" s="390" t="s">
        <v>1713</v>
      </c>
      <c r="C325" s="247" t="s">
        <v>1712</v>
      </c>
      <c r="D325" s="156" t="s">
        <v>101</v>
      </c>
      <c r="E325" s="157" t="str">
        <f t="shared" si="1036"/>
        <v>B3</v>
      </c>
      <c r="F325" s="158">
        <v>44109</v>
      </c>
      <c r="G325" s="159">
        <v>4520000</v>
      </c>
      <c r="H325" s="159"/>
      <c r="I325" s="160">
        <f t="shared" si="1000"/>
        <v>4980000</v>
      </c>
      <c r="J325" s="160">
        <f t="shared" si="1001"/>
        <v>0</v>
      </c>
      <c r="K325" s="161">
        <f t="shared" si="1002"/>
        <v>4980000</v>
      </c>
      <c r="L325" s="161">
        <f t="shared" si="1003"/>
        <v>9500000</v>
      </c>
      <c r="M325" s="162">
        <f t="shared" si="1004"/>
        <v>1</v>
      </c>
      <c r="N325" s="163">
        <f t="shared" si="1005"/>
        <v>3640000</v>
      </c>
      <c r="O325" s="163">
        <v>0</v>
      </c>
      <c r="P325" s="406">
        <v>12</v>
      </c>
      <c r="Q325" s="406">
        <v>0</v>
      </c>
      <c r="R325" s="406">
        <v>0</v>
      </c>
      <c r="S325" s="406">
        <v>0</v>
      </c>
      <c r="T325" s="406"/>
      <c r="U325" s="406"/>
      <c r="V325" s="406"/>
      <c r="W325" s="406"/>
      <c r="X325" s="389"/>
      <c r="Y325" s="406"/>
      <c r="Z325" s="406"/>
      <c r="AA325" s="406"/>
      <c r="AB325" s="406"/>
      <c r="AC325" s="406"/>
      <c r="AD325" s="406">
        <v>0</v>
      </c>
      <c r="AE325" s="164">
        <f t="shared" si="1006"/>
        <v>0</v>
      </c>
      <c r="AF325" s="166">
        <f t="shared" si="1007"/>
        <v>4384615</v>
      </c>
      <c r="AG325" s="166">
        <f t="shared" si="1008"/>
        <v>0</v>
      </c>
      <c r="AH325" s="166">
        <f t="shared" si="1009"/>
        <v>0</v>
      </c>
      <c r="AI325" s="166">
        <f t="shared" si="1010"/>
        <v>0</v>
      </c>
      <c r="AJ325" s="166">
        <f t="shared" si="1011"/>
        <v>0</v>
      </c>
      <c r="AK325" s="166">
        <f t="shared" si="1012"/>
        <v>0</v>
      </c>
      <c r="AL325" s="166">
        <f t="shared" si="1013"/>
        <v>0</v>
      </c>
      <c r="AM325" s="166">
        <f t="shared" si="1014"/>
        <v>0</v>
      </c>
      <c r="AN325" s="166">
        <f t="shared" si="1015"/>
        <v>0</v>
      </c>
      <c r="AO325" s="167">
        <f t="shared" si="1016"/>
        <v>0</v>
      </c>
      <c r="AP325" s="166">
        <v>0</v>
      </c>
      <c r="AQ325" s="166">
        <f t="shared" si="1017"/>
        <v>4384615</v>
      </c>
      <c r="AR325" s="166"/>
      <c r="AS325" s="167"/>
      <c r="AT325" s="166"/>
      <c r="AU325" s="166"/>
      <c r="AV325" s="166">
        <f t="shared" si="1018"/>
        <v>4384615</v>
      </c>
      <c r="AW325" s="166">
        <f t="shared" si="1019"/>
        <v>361600</v>
      </c>
      <c r="AX325" s="166">
        <f t="shared" si="1020"/>
        <v>67800</v>
      </c>
      <c r="AY325" s="166">
        <f t="shared" si="1021"/>
        <v>45200</v>
      </c>
      <c r="AZ325" s="166">
        <f t="shared" si="1022"/>
        <v>474600</v>
      </c>
      <c r="BA325" s="166">
        <f t="shared" si="1023"/>
        <v>22600</v>
      </c>
      <c r="BB325" s="166">
        <f t="shared" si="1024"/>
        <v>110000</v>
      </c>
      <c r="BC325" s="166"/>
      <c r="BD325" s="166">
        <v>0</v>
      </c>
      <c r="BE325" s="166">
        <f t="shared" si="1025"/>
        <v>607200</v>
      </c>
      <c r="BF325" s="166">
        <f t="shared" si="1026"/>
        <v>3777415</v>
      </c>
      <c r="BG325" s="166">
        <f t="shared" si="1027"/>
        <v>0</v>
      </c>
      <c r="BH325" s="166">
        <v>1</v>
      </c>
      <c r="BI325" s="369" t="s">
        <v>40</v>
      </c>
      <c r="BJ325" s="166">
        <f t="shared" si="1028"/>
        <v>0</v>
      </c>
      <c r="BK325" s="166">
        <f t="shared" si="1029"/>
        <v>1</v>
      </c>
      <c r="BL325" s="166">
        <v>0</v>
      </c>
      <c r="BM325" s="166">
        <f t="shared" si="1030"/>
        <v>0</v>
      </c>
      <c r="BN325" s="166" t="str">
        <f t="shared" si="1031"/>
        <v>Trừ tiền</v>
      </c>
      <c r="BO325" s="410"/>
      <c r="BP325" s="166"/>
      <c r="BQ325" s="144"/>
      <c r="BR325" s="144"/>
      <c r="BS325" s="161">
        <f t="shared" si="1032"/>
        <v>4384615</v>
      </c>
      <c r="BT325" s="159">
        <v>0</v>
      </c>
      <c r="BU325" s="166">
        <f t="shared" si="1033"/>
        <v>0</v>
      </c>
      <c r="BV325" s="166">
        <v>11000000</v>
      </c>
      <c r="BW325" s="166">
        <f t="shared" si="1034"/>
        <v>11000000</v>
      </c>
      <c r="BX325" s="166">
        <f t="shared" si="1035"/>
        <v>-7089985</v>
      </c>
      <c r="BY325" s="166"/>
      <c r="BZ325" s="166"/>
      <c r="CA325" s="171"/>
      <c r="CB325" s="166"/>
      <c r="CC325" s="166"/>
      <c r="CD325" s="166"/>
      <c r="CE325" s="413">
        <v>9500000</v>
      </c>
      <c r="CF325" s="413"/>
      <c r="CG325" s="413"/>
      <c r="CH325" s="413"/>
      <c r="CI325" s="413"/>
      <c r="CJ325" s="369">
        <f t="shared" si="1037"/>
        <v>0</v>
      </c>
      <c r="CK325" s="369">
        <f t="shared" si="1038"/>
        <v>9500000</v>
      </c>
      <c r="CL325" s="414"/>
      <c r="CM325" s="413">
        <f t="shared" si="1039"/>
        <v>9500000</v>
      </c>
      <c r="CN325" s="413"/>
      <c r="CO325" s="369"/>
      <c r="CP325" s="369"/>
      <c r="CQ325" s="369"/>
      <c r="CR325" s="369">
        <f t="shared" si="1040"/>
        <v>0</v>
      </c>
      <c r="CS325" s="369">
        <f t="shared" si="1041"/>
        <v>9500000</v>
      </c>
      <c r="CT325" s="173" t="s">
        <v>1759</v>
      </c>
      <c r="CU325" s="173" t="s">
        <v>1062</v>
      </c>
      <c r="CV325" s="450" t="s">
        <v>1711</v>
      </c>
      <c r="CW325" s="173" t="s">
        <v>2249</v>
      </c>
    </row>
    <row r="326" spans="1:101" ht="34.35" customHeight="1">
      <c r="A326" s="155">
        <f>SUBTOTAL(3,$C$11:C326)</f>
        <v>285</v>
      </c>
      <c r="B326" s="143" t="s">
        <v>410</v>
      </c>
      <c r="C326" s="144" t="s">
        <v>411</v>
      </c>
      <c r="D326" s="156" t="s">
        <v>101</v>
      </c>
      <c r="E326" s="157" t="str">
        <f t="shared" si="1036"/>
        <v>B3</v>
      </c>
      <c r="F326" s="158">
        <v>42110</v>
      </c>
      <c r="G326" s="159">
        <v>4520000</v>
      </c>
      <c r="H326" s="159"/>
      <c r="I326" s="160">
        <f t="shared" si="1000"/>
        <v>5480000</v>
      </c>
      <c r="J326" s="160">
        <f t="shared" si="1001"/>
        <v>1000000</v>
      </c>
      <c r="K326" s="161">
        <f t="shared" si="1002"/>
        <v>6480000</v>
      </c>
      <c r="L326" s="161">
        <f t="shared" si="1003"/>
        <v>11000000</v>
      </c>
      <c r="M326" s="162">
        <f t="shared" si="1004"/>
        <v>1</v>
      </c>
      <c r="N326" s="163">
        <f t="shared" si="1005"/>
        <v>3640000</v>
      </c>
      <c r="O326" s="163">
        <v>0</v>
      </c>
      <c r="P326" s="406">
        <v>13</v>
      </c>
      <c r="Q326" s="406">
        <v>0</v>
      </c>
      <c r="R326" s="406">
        <v>0</v>
      </c>
      <c r="S326" s="406">
        <v>0</v>
      </c>
      <c r="T326" s="406"/>
      <c r="U326" s="406"/>
      <c r="V326" s="406"/>
      <c r="W326" s="406"/>
      <c r="X326" s="389"/>
      <c r="Y326" s="406"/>
      <c r="Z326" s="406"/>
      <c r="AA326" s="406"/>
      <c r="AB326" s="406"/>
      <c r="AC326" s="406"/>
      <c r="AD326" s="406">
        <v>0</v>
      </c>
      <c r="AE326" s="164">
        <f t="shared" si="1006"/>
        <v>0</v>
      </c>
      <c r="AF326" s="166">
        <f t="shared" si="1007"/>
        <v>5500000</v>
      </c>
      <c r="AG326" s="166">
        <f t="shared" si="1008"/>
        <v>0</v>
      </c>
      <c r="AH326" s="166">
        <f t="shared" si="1009"/>
        <v>0</v>
      </c>
      <c r="AI326" s="166">
        <f t="shared" si="1010"/>
        <v>0</v>
      </c>
      <c r="AJ326" s="166">
        <f t="shared" si="1011"/>
        <v>0</v>
      </c>
      <c r="AK326" s="166">
        <f t="shared" si="1012"/>
        <v>0</v>
      </c>
      <c r="AL326" s="166">
        <f t="shared" si="1013"/>
        <v>0</v>
      </c>
      <c r="AM326" s="166">
        <f t="shared" si="1014"/>
        <v>0</v>
      </c>
      <c r="AN326" s="166">
        <f t="shared" si="1015"/>
        <v>0</v>
      </c>
      <c r="AO326" s="167">
        <f t="shared" si="1016"/>
        <v>0</v>
      </c>
      <c r="AP326" s="166">
        <v>0</v>
      </c>
      <c r="AQ326" s="166">
        <f t="shared" si="1017"/>
        <v>5500000</v>
      </c>
      <c r="AR326" s="166">
        <v>0</v>
      </c>
      <c r="AS326" s="167"/>
      <c r="AT326" s="166"/>
      <c r="AU326" s="166"/>
      <c r="AV326" s="166">
        <f t="shared" si="1018"/>
        <v>5500000</v>
      </c>
      <c r="AW326" s="166">
        <f t="shared" si="1019"/>
        <v>361600</v>
      </c>
      <c r="AX326" s="166">
        <f t="shared" si="1020"/>
        <v>67800</v>
      </c>
      <c r="AY326" s="166">
        <f t="shared" si="1021"/>
        <v>45200</v>
      </c>
      <c r="AZ326" s="166">
        <f t="shared" si="1022"/>
        <v>474600</v>
      </c>
      <c r="BA326" s="166">
        <f t="shared" si="1023"/>
        <v>22600</v>
      </c>
      <c r="BB326" s="166">
        <f t="shared" si="1024"/>
        <v>110000</v>
      </c>
      <c r="BC326" s="166"/>
      <c r="BD326" s="166">
        <v>0</v>
      </c>
      <c r="BE326" s="166">
        <f t="shared" si="1025"/>
        <v>607200</v>
      </c>
      <c r="BF326" s="166">
        <f t="shared" si="1026"/>
        <v>4892800</v>
      </c>
      <c r="BG326" s="166">
        <f t="shared" si="1027"/>
        <v>0</v>
      </c>
      <c r="BH326" s="166">
        <v>1</v>
      </c>
      <c r="BI326" s="369" t="s">
        <v>40</v>
      </c>
      <c r="BJ326" s="166">
        <f t="shared" si="1028"/>
        <v>0</v>
      </c>
      <c r="BK326" s="166">
        <f t="shared" si="1029"/>
        <v>1</v>
      </c>
      <c r="BL326" s="166">
        <v>0</v>
      </c>
      <c r="BM326" s="166">
        <f t="shared" si="1030"/>
        <v>0</v>
      </c>
      <c r="BN326" s="166" t="str">
        <f t="shared" si="1031"/>
        <v>Trừ tiền</v>
      </c>
      <c r="BO326" s="410"/>
      <c r="BP326" s="166"/>
      <c r="BQ326" s="144"/>
      <c r="BR326" s="144"/>
      <c r="BS326" s="161">
        <f t="shared" si="1032"/>
        <v>5500000</v>
      </c>
      <c r="BT326" s="159">
        <v>3</v>
      </c>
      <c r="BU326" s="166">
        <f t="shared" si="1033"/>
        <v>13200000</v>
      </c>
      <c r="BV326" s="166">
        <v>11000000</v>
      </c>
      <c r="BW326" s="166">
        <f t="shared" si="1034"/>
        <v>24200000</v>
      </c>
      <c r="BX326" s="166">
        <f t="shared" si="1035"/>
        <v>-19174600</v>
      </c>
      <c r="BY326" s="166"/>
      <c r="BZ326" s="166"/>
      <c r="CA326" s="171"/>
      <c r="CB326" s="166"/>
      <c r="CC326" s="166"/>
      <c r="CD326" s="166"/>
      <c r="CE326" s="413">
        <v>10000000</v>
      </c>
      <c r="CF326" s="413">
        <f>CE326*10%</f>
        <v>1000000</v>
      </c>
      <c r="CG326" s="413">
        <v>0</v>
      </c>
      <c r="CH326" s="413">
        <v>0</v>
      </c>
      <c r="CI326" s="413"/>
      <c r="CJ326" s="369">
        <f t="shared" si="1037"/>
        <v>1000000</v>
      </c>
      <c r="CK326" s="369">
        <f t="shared" si="1038"/>
        <v>11000000</v>
      </c>
      <c r="CL326" s="414"/>
      <c r="CM326" s="413">
        <f t="shared" si="1039"/>
        <v>10000000</v>
      </c>
      <c r="CN326" s="413">
        <f t="shared" si="1039"/>
        <v>1000000</v>
      </c>
      <c r="CO326" s="369">
        <f t="shared" si="1039"/>
        <v>0</v>
      </c>
      <c r="CP326" s="369">
        <f t="shared" si="1039"/>
        <v>0</v>
      </c>
      <c r="CQ326" s="369">
        <f t="shared" si="1039"/>
        <v>0</v>
      </c>
      <c r="CR326" s="369">
        <f t="shared" si="1040"/>
        <v>1000000</v>
      </c>
      <c r="CS326" s="369">
        <f t="shared" si="1041"/>
        <v>11000000</v>
      </c>
      <c r="CT326" s="173" t="s">
        <v>1759</v>
      </c>
      <c r="CU326" s="173" t="s">
        <v>1062</v>
      </c>
      <c r="CV326" s="450" t="s">
        <v>1710</v>
      </c>
      <c r="CW326" s="173" t="s">
        <v>2249</v>
      </c>
    </row>
    <row r="327" spans="1:101" ht="34.35" customHeight="1">
      <c r="A327" s="155">
        <f>SUBTOTAL(3,$C$11:C327)</f>
        <v>286</v>
      </c>
      <c r="B327" s="143" t="s">
        <v>416</v>
      </c>
      <c r="C327" s="144" t="s">
        <v>417</v>
      </c>
      <c r="D327" s="156" t="s">
        <v>101</v>
      </c>
      <c r="E327" s="157" t="str">
        <f t="shared" si="1036"/>
        <v>B3</v>
      </c>
      <c r="F327" s="158">
        <v>40855</v>
      </c>
      <c r="G327" s="159">
        <v>4750000</v>
      </c>
      <c r="H327" s="159"/>
      <c r="I327" s="160">
        <f t="shared" si="1000"/>
        <v>5250000</v>
      </c>
      <c r="J327" s="160">
        <f t="shared" si="1001"/>
        <v>1000000</v>
      </c>
      <c r="K327" s="161">
        <f t="shared" si="1002"/>
        <v>6250000</v>
      </c>
      <c r="L327" s="161">
        <f t="shared" si="1003"/>
        <v>11000000</v>
      </c>
      <c r="M327" s="162">
        <f t="shared" si="1004"/>
        <v>1</v>
      </c>
      <c r="N327" s="163">
        <f t="shared" si="1005"/>
        <v>3640000</v>
      </c>
      <c r="O327" s="163">
        <v>0</v>
      </c>
      <c r="P327" s="406">
        <v>12</v>
      </c>
      <c r="Q327" s="406">
        <v>0</v>
      </c>
      <c r="R327" s="406">
        <v>0</v>
      </c>
      <c r="S327" s="406">
        <v>0</v>
      </c>
      <c r="T327" s="406"/>
      <c r="U327" s="406"/>
      <c r="V327" s="406"/>
      <c r="W327" s="406"/>
      <c r="X327" s="389"/>
      <c r="Y327" s="406"/>
      <c r="Z327" s="406"/>
      <c r="AA327" s="406"/>
      <c r="AB327" s="406"/>
      <c r="AC327" s="406"/>
      <c r="AD327" s="406">
        <v>0</v>
      </c>
      <c r="AE327" s="164">
        <f t="shared" si="1006"/>
        <v>0</v>
      </c>
      <c r="AF327" s="166">
        <f t="shared" si="1007"/>
        <v>5076923</v>
      </c>
      <c r="AG327" s="166">
        <f t="shared" si="1008"/>
        <v>0</v>
      </c>
      <c r="AH327" s="166">
        <f t="shared" si="1009"/>
        <v>0</v>
      </c>
      <c r="AI327" s="166">
        <f t="shared" si="1010"/>
        <v>0</v>
      </c>
      <c r="AJ327" s="166">
        <f t="shared" si="1011"/>
        <v>0</v>
      </c>
      <c r="AK327" s="166">
        <f t="shared" si="1012"/>
        <v>0</v>
      </c>
      <c r="AL327" s="166">
        <f t="shared" si="1013"/>
        <v>0</v>
      </c>
      <c r="AM327" s="166">
        <f t="shared" si="1014"/>
        <v>0</v>
      </c>
      <c r="AN327" s="166">
        <f t="shared" si="1015"/>
        <v>0</v>
      </c>
      <c r="AO327" s="167">
        <f t="shared" si="1016"/>
        <v>0</v>
      </c>
      <c r="AP327" s="166">
        <v>0</v>
      </c>
      <c r="AQ327" s="166">
        <f t="shared" si="1017"/>
        <v>5076923</v>
      </c>
      <c r="AR327" s="166">
        <v>0</v>
      </c>
      <c r="AS327" s="167"/>
      <c r="AT327" s="166"/>
      <c r="AU327" s="166"/>
      <c r="AV327" s="166">
        <f t="shared" si="1018"/>
        <v>5076923</v>
      </c>
      <c r="AW327" s="166">
        <f t="shared" si="1019"/>
        <v>380000</v>
      </c>
      <c r="AX327" s="166">
        <f t="shared" si="1020"/>
        <v>71250</v>
      </c>
      <c r="AY327" s="166">
        <f t="shared" si="1021"/>
        <v>47500</v>
      </c>
      <c r="AZ327" s="166">
        <f t="shared" si="1022"/>
        <v>498750</v>
      </c>
      <c r="BA327" s="166">
        <f t="shared" si="1023"/>
        <v>23750</v>
      </c>
      <c r="BB327" s="166">
        <f t="shared" si="1024"/>
        <v>110000</v>
      </c>
      <c r="BC327" s="166"/>
      <c r="BD327" s="166">
        <v>0</v>
      </c>
      <c r="BE327" s="166">
        <f t="shared" si="1025"/>
        <v>632500</v>
      </c>
      <c r="BF327" s="166">
        <f t="shared" si="1026"/>
        <v>4444423</v>
      </c>
      <c r="BG327" s="166">
        <f t="shared" si="1027"/>
        <v>0</v>
      </c>
      <c r="BH327" s="166">
        <v>1</v>
      </c>
      <c r="BI327" s="369" t="s">
        <v>40</v>
      </c>
      <c r="BJ327" s="166">
        <f t="shared" si="1028"/>
        <v>0</v>
      </c>
      <c r="BK327" s="166">
        <f t="shared" si="1029"/>
        <v>1</v>
      </c>
      <c r="BL327" s="166">
        <v>0</v>
      </c>
      <c r="BM327" s="166">
        <f t="shared" si="1030"/>
        <v>0</v>
      </c>
      <c r="BN327" s="166" t="str">
        <f t="shared" si="1031"/>
        <v>Trừ tiền</v>
      </c>
      <c r="BO327" s="410"/>
      <c r="BP327" s="166"/>
      <c r="BQ327" s="144"/>
      <c r="BR327" s="144"/>
      <c r="BS327" s="161">
        <f t="shared" si="1032"/>
        <v>5076923</v>
      </c>
      <c r="BT327" s="159">
        <v>1</v>
      </c>
      <c r="BU327" s="166">
        <f t="shared" si="1033"/>
        <v>4400000</v>
      </c>
      <c r="BV327" s="166">
        <v>11000000</v>
      </c>
      <c r="BW327" s="166">
        <f t="shared" si="1034"/>
        <v>15400000</v>
      </c>
      <c r="BX327" s="166">
        <f t="shared" si="1035"/>
        <v>-10821827</v>
      </c>
      <c r="BY327" s="166"/>
      <c r="BZ327" s="166"/>
      <c r="CA327" s="171"/>
      <c r="CB327" s="166"/>
      <c r="CC327" s="166"/>
      <c r="CD327" s="166"/>
      <c r="CE327" s="413">
        <v>10000000</v>
      </c>
      <c r="CF327" s="413">
        <f>CE327*10%</f>
        <v>1000000</v>
      </c>
      <c r="CG327" s="413">
        <v>0</v>
      </c>
      <c r="CH327" s="413">
        <v>0</v>
      </c>
      <c r="CI327" s="413"/>
      <c r="CJ327" s="369">
        <f t="shared" si="1037"/>
        <v>1000000</v>
      </c>
      <c r="CK327" s="369">
        <f t="shared" si="1038"/>
        <v>11000000</v>
      </c>
      <c r="CL327" s="414"/>
      <c r="CM327" s="413">
        <f t="shared" si="1039"/>
        <v>10000000</v>
      </c>
      <c r="CN327" s="413">
        <f t="shared" si="1039"/>
        <v>1000000</v>
      </c>
      <c r="CO327" s="369">
        <f t="shared" si="1039"/>
        <v>0</v>
      </c>
      <c r="CP327" s="369">
        <f t="shared" si="1039"/>
        <v>0</v>
      </c>
      <c r="CQ327" s="369">
        <f t="shared" si="1039"/>
        <v>0</v>
      </c>
      <c r="CR327" s="369">
        <f t="shared" si="1040"/>
        <v>1000000</v>
      </c>
      <c r="CS327" s="369">
        <f t="shared" si="1041"/>
        <v>11000000</v>
      </c>
      <c r="CT327" s="173" t="s">
        <v>1759</v>
      </c>
      <c r="CU327" s="173" t="s">
        <v>1062</v>
      </c>
      <c r="CV327" s="450" t="s">
        <v>1723</v>
      </c>
      <c r="CW327" s="173" t="s">
        <v>2249</v>
      </c>
    </row>
    <row r="328" spans="1:101" ht="34.35" customHeight="1">
      <c r="A328" s="155">
        <f>SUBTOTAL(3,$C$11:C328)</f>
        <v>287</v>
      </c>
      <c r="B328" s="143" t="s">
        <v>418</v>
      </c>
      <c r="C328" s="144" t="s">
        <v>419</v>
      </c>
      <c r="D328" s="156" t="s">
        <v>101</v>
      </c>
      <c r="E328" s="157" t="str">
        <f t="shared" si="1036"/>
        <v>B3</v>
      </c>
      <c r="F328" s="158">
        <v>41641</v>
      </c>
      <c r="G328" s="159">
        <v>4520000</v>
      </c>
      <c r="H328" s="159"/>
      <c r="I328" s="160">
        <f t="shared" si="1000"/>
        <v>5480000</v>
      </c>
      <c r="J328" s="160">
        <f t="shared" si="1001"/>
        <v>1000000</v>
      </c>
      <c r="K328" s="161">
        <f t="shared" si="1002"/>
        <v>6480000</v>
      </c>
      <c r="L328" s="161">
        <f t="shared" si="1003"/>
        <v>11000000</v>
      </c>
      <c r="M328" s="162">
        <f t="shared" si="1004"/>
        <v>1</v>
      </c>
      <c r="N328" s="163">
        <f t="shared" si="1005"/>
        <v>3640000</v>
      </c>
      <c r="O328" s="163">
        <v>0</v>
      </c>
      <c r="P328" s="406">
        <v>2</v>
      </c>
      <c r="Q328" s="406">
        <v>0</v>
      </c>
      <c r="R328" s="406">
        <v>0</v>
      </c>
      <c r="S328" s="406">
        <v>0</v>
      </c>
      <c r="T328" s="406"/>
      <c r="U328" s="406"/>
      <c r="V328" s="406"/>
      <c r="W328" s="406"/>
      <c r="X328" s="389"/>
      <c r="Y328" s="406"/>
      <c r="Z328" s="406"/>
      <c r="AA328" s="406"/>
      <c r="AB328" s="406"/>
      <c r="AC328" s="406"/>
      <c r="AD328" s="406">
        <v>0</v>
      </c>
      <c r="AE328" s="164">
        <f t="shared" si="1006"/>
        <v>0</v>
      </c>
      <c r="AF328" s="166">
        <f t="shared" si="1007"/>
        <v>846154</v>
      </c>
      <c r="AG328" s="166">
        <f t="shared" si="1008"/>
        <v>0</v>
      </c>
      <c r="AH328" s="166">
        <f t="shared" si="1009"/>
        <v>0</v>
      </c>
      <c r="AI328" s="166">
        <f t="shared" si="1010"/>
        <v>0</v>
      </c>
      <c r="AJ328" s="166">
        <f t="shared" si="1011"/>
        <v>0</v>
      </c>
      <c r="AK328" s="166">
        <f t="shared" si="1012"/>
        <v>0</v>
      </c>
      <c r="AL328" s="166">
        <f t="shared" si="1013"/>
        <v>0</v>
      </c>
      <c r="AM328" s="166">
        <f t="shared" si="1014"/>
        <v>0</v>
      </c>
      <c r="AN328" s="166">
        <f t="shared" si="1015"/>
        <v>0</v>
      </c>
      <c r="AO328" s="167">
        <f t="shared" si="1016"/>
        <v>0</v>
      </c>
      <c r="AP328" s="166">
        <v>0</v>
      </c>
      <c r="AQ328" s="166">
        <f t="shared" si="1017"/>
        <v>846154</v>
      </c>
      <c r="AR328" s="166"/>
      <c r="AS328" s="167"/>
      <c r="AT328" s="166"/>
      <c r="AU328" s="166"/>
      <c r="AV328" s="166">
        <f t="shared" si="1018"/>
        <v>846154</v>
      </c>
      <c r="AW328" s="166">
        <v>0</v>
      </c>
      <c r="AX328" s="166">
        <f>ROUND(IF($BH328=1,$G328*4.5%,0),0)</f>
        <v>203400</v>
      </c>
      <c r="AY328" s="166">
        <v>0</v>
      </c>
      <c r="AZ328" s="166">
        <f t="shared" si="1022"/>
        <v>203400</v>
      </c>
      <c r="BA328" s="166">
        <v>0</v>
      </c>
      <c r="BB328" s="166">
        <f t="shared" si="1024"/>
        <v>0</v>
      </c>
      <c r="BC328" s="166"/>
      <c r="BD328" s="166">
        <v>0</v>
      </c>
      <c r="BE328" s="166">
        <f t="shared" si="1025"/>
        <v>203400</v>
      </c>
      <c r="BF328" s="166">
        <f t="shared" si="1026"/>
        <v>642754</v>
      </c>
      <c r="BG328" s="166">
        <f t="shared" si="1027"/>
        <v>0</v>
      </c>
      <c r="BH328" s="166">
        <v>1</v>
      </c>
      <c r="BI328" s="369" t="s">
        <v>40</v>
      </c>
      <c r="BJ328" s="166">
        <f t="shared" si="1028"/>
        <v>0</v>
      </c>
      <c r="BK328" s="166">
        <f t="shared" si="1029"/>
        <v>1</v>
      </c>
      <c r="BL328" s="166">
        <v>0</v>
      </c>
      <c r="BM328" s="166">
        <f t="shared" si="1030"/>
        <v>0</v>
      </c>
      <c r="BN328" s="166" t="str">
        <f t="shared" si="1031"/>
        <v>Xem lại</v>
      </c>
      <c r="BO328" s="410"/>
      <c r="BP328" s="166"/>
      <c r="BQ328" s="144"/>
      <c r="BR328" s="144"/>
      <c r="BS328" s="161">
        <f t="shared" si="1032"/>
        <v>846154</v>
      </c>
      <c r="BT328" s="159">
        <v>2</v>
      </c>
      <c r="BU328" s="166">
        <f t="shared" si="1033"/>
        <v>8800000</v>
      </c>
      <c r="BV328" s="166">
        <v>11000000</v>
      </c>
      <c r="BW328" s="166">
        <f t="shared" si="1034"/>
        <v>19800000</v>
      </c>
      <c r="BX328" s="166">
        <f t="shared" si="1035"/>
        <v>-19157246</v>
      </c>
      <c r="BY328" s="166"/>
      <c r="BZ328" s="166"/>
      <c r="CA328" s="171"/>
      <c r="CB328" s="166"/>
      <c r="CC328" s="166"/>
      <c r="CD328" s="166"/>
      <c r="CE328" s="413">
        <v>10000000</v>
      </c>
      <c r="CF328" s="413">
        <f>CE328*10%</f>
        <v>1000000</v>
      </c>
      <c r="CG328" s="413">
        <v>0</v>
      </c>
      <c r="CH328" s="413">
        <v>0</v>
      </c>
      <c r="CI328" s="413"/>
      <c r="CJ328" s="369">
        <f t="shared" si="1037"/>
        <v>1000000</v>
      </c>
      <c r="CK328" s="369">
        <f t="shared" si="1038"/>
        <v>11000000</v>
      </c>
      <c r="CL328" s="414"/>
      <c r="CM328" s="413">
        <f t="shared" si="1039"/>
        <v>10000000</v>
      </c>
      <c r="CN328" s="413">
        <f t="shared" si="1039"/>
        <v>1000000</v>
      </c>
      <c r="CO328" s="369">
        <f t="shared" si="1039"/>
        <v>0</v>
      </c>
      <c r="CP328" s="369">
        <f t="shared" si="1039"/>
        <v>0</v>
      </c>
      <c r="CQ328" s="369">
        <f t="shared" si="1039"/>
        <v>0</v>
      </c>
      <c r="CR328" s="369">
        <f t="shared" si="1040"/>
        <v>1000000</v>
      </c>
      <c r="CS328" s="369">
        <f t="shared" si="1041"/>
        <v>11000000</v>
      </c>
      <c r="CT328" s="173" t="s">
        <v>1759</v>
      </c>
      <c r="CU328" s="173" t="s">
        <v>1062</v>
      </c>
      <c r="CV328" s="450">
        <v>0</v>
      </c>
      <c r="CW328" s="173" t="s">
        <v>2249</v>
      </c>
    </row>
    <row r="329" spans="1:101" ht="34.35" customHeight="1">
      <c r="A329" s="155">
        <f>SUBTOTAL(3,$C$11:C329)</f>
        <v>288</v>
      </c>
      <c r="B329" s="143" t="s">
        <v>420</v>
      </c>
      <c r="C329" s="144" t="s">
        <v>421</v>
      </c>
      <c r="D329" s="156" t="s">
        <v>101</v>
      </c>
      <c r="E329" s="157" t="str">
        <f t="shared" si="1036"/>
        <v>B3</v>
      </c>
      <c r="F329" s="158">
        <v>42110</v>
      </c>
      <c r="G329" s="159">
        <v>4520000</v>
      </c>
      <c r="H329" s="159"/>
      <c r="I329" s="160">
        <f t="shared" si="1000"/>
        <v>5480000</v>
      </c>
      <c r="J329" s="160">
        <f t="shared" si="1001"/>
        <v>1000000</v>
      </c>
      <c r="K329" s="161">
        <f t="shared" si="1002"/>
        <v>6480000</v>
      </c>
      <c r="L329" s="161">
        <f t="shared" si="1003"/>
        <v>11000000</v>
      </c>
      <c r="M329" s="162">
        <f t="shared" si="1004"/>
        <v>1</v>
      </c>
      <c r="N329" s="163">
        <f t="shared" si="1005"/>
        <v>3640000</v>
      </c>
      <c r="O329" s="163">
        <v>0</v>
      </c>
      <c r="P329" s="406">
        <v>13</v>
      </c>
      <c r="Q329" s="406">
        <v>0</v>
      </c>
      <c r="R329" s="406">
        <v>0</v>
      </c>
      <c r="S329" s="406">
        <v>0</v>
      </c>
      <c r="T329" s="406"/>
      <c r="U329" s="406"/>
      <c r="V329" s="406"/>
      <c r="W329" s="406"/>
      <c r="X329" s="389"/>
      <c r="Y329" s="406"/>
      <c r="Z329" s="406"/>
      <c r="AA329" s="406"/>
      <c r="AB329" s="406"/>
      <c r="AC329" s="406"/>
      <c r="AD329" s="406">
        <v>0</v>
      </c>
      <c r="AE329" s="164">
        <f t="shared" si="1006"/>
        <v>0</v>
      </c>
      <c r="AF329" s="166">
        <f t="shared" si="1007"/>
        <v>5500000</v>
      </c>
      <c r="AG329" s="166">
        <f t="shared" si="1008"/>
        <v>0</v>
      </c>
      <c r="AH329" s="166">
        <f t="shared" si="1009"/>
        <v>0</v>
      </c>
      <c r="AI329" s="166">
        <f t="shared" si="1010"/>
        <v>0</v>
      </c>
      <c r="AJ329" s="166">
        <f t="shared" si="1011"/>
        <v>0</v>
      </c>
      <c r="AK329" s="166">
        <f t="shared" si="1012"/>
        <v>0</v>
      </c>
      <c r="AL329" s="166">
        <f t="shared" si="1013"/>
        <v>0</v>
      </c>
      <c r="AM329" s="166">
        <f t="shared" si="1014"/>
        <v>0</v>
      </c>
      <c r="AN329" s="166">
        <f t="shared" si="1015"/>
        <v>0</v>
      </c>
      <c r="AO329" s="167">
        <f t="shared" si="1016"/>
        <v>0</v>
      </c>
      <c r="AP329" s="166">
        <v>0</v>
      </c>
      <c r="AQ329" s="166">
        <f t="shared" si="1017"/>
        <v>5500000</v>
      </c>
      <c r="AR329" s="166">
        <v>0</v>
      </c>
      <c r="AS329" s="167"/>
      <c r="AT329" s="166"/>
      <c r="AU329" s="166"/>
      <c r="AV329" s="166">
        <f t="shared" si="1018"/>
        <v>5500000</v>
      </c>
      <c r="AW329" s="166">
        <f t="shared" si="1019"/>
        <v>361600</v>
      </c>
      <c r="AX329" s="166">
        <f t="shared" si="1020"/>
        <v>67800</v>
      </c>
      <c r="AY329" s="166">
        <f t="shared" si="1021"/>
        <v>45200</v>
      </c>
      <c r="AZ329" s="166">
        <f t="shared" si="1022"/>
        <v>474600</v>
      </c>
      <c r="BA329" s="166">
        <f t="shared" si="1023"/>
        <v>22600</v>
      </c>
      <c r="BB329" s="166">
        <f t="shared" si="1024"/>
        <v>110000</v>
      </c>
      <c r="BC329" s="166"/>
      <c r="BD329" s="166">
        <v>0</v>
      </c>
      <c r="BE329" s="166">
        <f t="shared" si="1025"/>
        <v>607200</v>
      </c>
      <c r="BF329" s="166">
        <f t="shared" si="1026"/>
        <v>4892800</v>
      </c>
      <c r="BG329" s="166">
        <f t="shared" si="1027"/>
        <v>0</v>
      </c>
      <c r="BH329" s="166">
        <v>1</v>
      </c>
      <c r="BI329" s="369" t="s">
        <v>40</v>
      </c>
      <c r="BJ329" s="166">
        <f t="shared" si="1028"/>
        <v>0</v>
      </c>
      <c r="BK329" s="166">
        <f t="shared" si="1029"/>
        <v>1</v>
      </c>
      <c r="BL329" s="166">
        <v>0</v>
      </c>
      <c r="BM329" s="166">
        <f t="shared" si="1030"/>
        <v>0</v>
      </c>
      <c r="BN329" s="166" t="str">
        <f t="shared" si="1031"/>
        <v>Trừ tiền</v>
      </c>
      <c r="BO329" s="410"/>
      <c r="BP329" s="166"/>
      <c r="BQ329" s="144"/>
      <c r="BR329" s="144"/>
      <c r="BS329" s="161">
        <f t="shared" si="1032"/>
        <v>5500000</v>
      </c>
      <c r="BT329" s="159">
        <v>2</v>
      </c>
      <c r="BU329" s="166">
        <f t="shared" si="1033"/>
        <v>8800000</v>
      </c>
      <c r="BV329" s="166">
        <v>11000000</v>
      </c>
      <c r="BW329" s="166">
        <f t="shared" si="1034"/>
        <v>19800000</v>
      </c>
      <c r="BX329" s="166">
        <f t="shared" si="1035"/>
        <v>-14774600</v>
      </c>
      <c r="BY329" s="166"/>
      <c r="BZ329" s="166"/>
      <c r="CA329" s="171"/>
      <c r="CB329" s="166"/>
      <c r="CC329" s="166"/>
      <c r="CD329" s="166"/>
      <c r="CE329" s="413">
        <v>10000000</v>
      </c>
      <c r="CF329" s="413">
        <f t="shared" ref="CF329:CF330" si="1043">CE329*10%</f>
        <v>1000000</v>
      </c>
      <c r="CG329" s="413">
        <v>0</v>
      </c>
      <c r="CH329" s="413">
        <v>0</v>
      </c>
      <c r="CI329" s="413"/>
      <c r="CJ329" s="369">
        <f t="shared" si="1037"/>
        <v>1000000</v>
      </c>
      <c r="CK329" s="369">
        <f t="shared" si="1038"/>
        <v>11000000</v>
      </c>
      <c r="CL329" s="414"/>
      <c r="CM329" s="413">
        <f t="shared" si="1039"/>
        <v>10000000</v>
      </c>
      <c r="CN329" s="413">
        <f t="shared" si="1039"/>
        <v>1000000</v>
      </c>
      <c r="CO329" s="369">
        <f t="shared" si="1039"/>
        <v>0</v>
      </c>
      <c r="CP329" s="369">
        <f t="shared" si="1039"/>
        <v>0</v>
      </c>
      <c r="CQ329" s="369">
        <f t="shared" si="1039"/>
        <v>0</v>
      </c>
      <c r="CR329" s="369">
        <f t="shared" si="1040"/>
        <v>1000000</v>
      </c>
      <c r="CS329" s="369">
        <f t="shared" si="1041"/>
        <v>11000000</v>
      </c>
      <c r="CT329" s="173" t="s">
        <v>1759</v>
      </c>
      <c r="CU329" s="173" t="s">
        <v>1062</v>
      </c>
      <c r="CV329" s="450" t="s">
        <v>1722</v>
      </c>
      <c r="CW329" s="173" t="s">
        <v>2249</v>
      </c>
    </row>
    <row r="330" spans="1:101" ht="34.35" customHeight="1">
      <c r="A330" s="155">
        <f>SUBTOTAL(3,$C$11:C330)</f>
        <v>289</v>
      </c>
      <c r="B330" s="143" t="s">
        <v>422</v>
      </c>
      <c r="C330" s="144" t="s">
        <v>423</v>
      </c>
      <c r="D330" s="156" t="s">
        <v>101</v>
      </c>
      <c r="E330" s="157" t="str">
        <f t="shared" si="1036"/>
        <v>B3</v>
      </c>
      <c r="F330" s="158">
        <v>42110</v>
      </c>
      <c r="G330" s="159">
        <v>4520000</v>
      </c>
      <c r="H330" s="159"/>
      <c r="I330" s="160">
        <f t="shared" si="1000"/>
        <v>5480000</v>
      </c>
      <c r="J330" s="160">
        <f t="shared" si="1001"/>
        <v>1000000</v>
      </c>
      <c r="K330" s="161">
        <f t="shared" si="1002"/>
        <v>6480000</v>
      </c>
      <c r="L330" s="161">
        <f t="shared" si="1003"/>
        <v>11000000</v>
      </c>
      <c r="M330" s="162">
        <f t="shared" si="1004"/>
        <v>1</v>
      </c>
      <c r="N330" s="163">
        <f t="shared" si="1005"/>
        <v>3640000</v>
      </c>
      <c r="O330" s="163">
        <v>0</v>
      </c>
      <c r="P330" s="406">
        <v>13</v>
      </c>
      <c r="Q330" s="406">
        <v>0</v>
      </c>
      <c r="R330" s="406">
        <v>0</v>
      </c>
      <c r="S330" s="406">
        <v>0</v>
      </c>
      <c r="T330" s="406"/>
      <c r="U330" s="406"/>
      <c r="V330" s="406"/>
      <c r="W330" s="406"/>
      <c r="X330" s="389"/>
      <c r="Y330" s="406"/>
      <c r="Z330" s="406"/>
      <c r="AA330" s="406"/>
      <c r="AB330" s="406"/>
      <c r="AC330" s="406"/>
      <c r="AD330" s="406">
        <v>0</v>
      </c>
      <c r="AE330" s="164">
        <f t="shared" si="1006"/>
        <v>0</v>
      </c>
      <c r="AF330" s="166">
        <f t="shared" si="1007"/>
        <v>5500000</v>
      </c>
      <c r="AG330" s="166">
        <f t="shared" si="1008"/>
        <v>0</v>
      </c>
      <c r="AH330" s="166">
        <f t="shared" si="1009"/>
        <v>0</v>
      </c>
      <c r="AI330" s="166">
        <f t="shared" si="1010"/>
        <v>0</v>
      </c>
      <c r="AJ330" s="166">
        <f t="shared" si="1011"/>
        <v>0</v>
      </c>
      <c r="AK330" s="166">
        <f t="shared" si="1012"/>
        <v>0</v>
      </c>
      <c r="AL330" s="166">
        <f t="shared" si="1013"/>
        <v>0</v>
      </c>
      <c r="AM330" s="166">
        <f t="shared" si="1014"/>
        <v>0</v>
      </c>
      <c r="AN330" s="166">
        <f t="shared" si="1015"/>
        <v>0</v>
      </c>
      <c r="AO330" s="167">
        <f t="shared" si="1016"/>
        <v>0</v>
      </c>
      <c r="AP330" s="166">
        <v>0</v>
      </c>
      <c r="AQ330" s="166">
        <f t="shared" si="1017"/>
        <v>5500000</v>
      </c>
      <c r="AR330" s="166">
        <v>0</v>
      </c>
      <c r="AS330" s="167"/>
      <c r="AT330" s="166"/>
      <c r="AU330" s="166"/>
      <c r="AV330" s="166">
        <f t="shared" si="1018"/>
        <v>5500000</v>
      </c>
      <c r="AW330" s="166">
        <f t="shared" si="1019"/>
        <v>361600</v>
      </c>
      <c r="AX330" s="166">
        <f t="shared" si="1020"/>
        <v>67800</v>
      </c>
      <c r="AY330" s="166">
        <f t="shared" si="1021"/>
        <v>45200</v>
      </c>
      <c r="AZ330" s="166">
        <f t="shared" si="1022"/>
        <v>474600</v>
      </c>
      <c r="BA330" s="166">
        <f t="shared" si="1023"/>
        <v>22600</v>
      </c>
      <c r="BB330" s="166">
        <f t="shared" si="1024"/>
        <v>110000</v>
      </c>
      <c r="BC330" s="166"/>
      <c r="BD330" s="166">
        <v>0</v>
      </c>
      <c r="BE330" s="166">
        <f t="shared" si="1025"/>
        <v>607200</v>
      </c>
      <c r="BF330" s="166">
        <f t="shared" si="1026"/>
        <v>4892800</v>
      </c>
      <c r="BG330" s="166">
        <f t="shared" si="1027"/>
        <v>0</v>
      </c>
      <c r="BH330" s="166">
        <v>1</v>
      </c>
      <c r="BI330" s="369" t="s">
        <v>40</v>
      </c>
      <c r="BJ330" s="166">
        <f t="shared" si="1028"/>
        <v>0</v>
      </c>
      <c r="BK330" s="166">
        <f t="shared" si="1029"/>
        <v>1</v>
      </c>
      <c r="BL330" s="166">
        <v>0</v>
      </c>
      <c r="BM330" s="166">
        <f t="shared" si="1030"/>
        <v>0</v>
      </c>
      <c r="BN330" s="166" t="str">
        <f t="shared" si="1031"/>
        <v>Trừ tiền</v>
      </c>
      <c r="BO330" s="410"/>
      <c r="BP330" s="166"/>
      <c r="BQ330" s="144"/>
      <c r="BR330" s="144"/>
      <c r="BS330" s="161">
        <f t="shared" si="1032"/>
        <v>5500000</v>
      </c>
      <c r="BT330" s="159">
        <v>2</v>
      </c>
      <c r="BU330" s="166">
        <f t="shared" si="1033"/>
        <v>8800000</v>
      </c>
      <c r="BV330" s="166">
        <v>11000000</v>
      </c>
      <c r="BW330" s="166">
        <f t="shared" si="1034"/>
        <v>19800000</v>
      </c>
      <c r="BX330" s="166">
        <f t="shared" si="1035"/>
        <v>-14774600</v>
      </c>
      <c r="BY330" s="166"/>
      <c r="BZ330" s="166"/>
      <c r="CA330" s="171"/>
      <c r="CB330" s="166"/>
      <c r="CC330" s="166"/>
      <c r="CD330" s="166"/>
      <c r="CE330" s="413">
        <v>10000000</v>
      </c>
      <c r="CF330" s="413">
        <f t="shared" si="1043"/>
        <v>1000000</v>
      </c>
      <c r="CG330" s="413">
        <v>0</v>
      </c>
      <c r="CH330" s="413">
        <v>0</v>
      </c>
      <c r="CI330" s="413"/>
      <c r="CJ330" s="369">
        <f t="shared" si="1037"/>
        <v>1000000</v>
      </c>
      <c r="CK330" s="369">
        <f t="shared" si="1038"/>
        <v>11000000</v>
      </c>
      <c r="CL330" s="414"/>
      <c r="CM330" s="413">
        <f t="shared" si="1039"/>
        <v>10000000</v>
      </c>
      <c r="CN330" s="413">
        <f t="shared" si="1039"/>
        <v>1000000</v>
      </c>
      <c r="CO330" s="369">
        <f t="shared" si="1039"/>
        <v>0</v>
      </c>
      <c r="CP330" s="369">
        <f t="shared" si="1039"/>
        <v>0</v>
      </c>
      <c r="CQ330" s="369">
        <f t="shared" si="1039"/>
        <v>0</v>
      </c>
      <c r="CR330" s="369">
        <f t="shared" si="1040"/>
        <v>1000000</v>
      </c>
      <c r="CS330" s="369">
        <f t="shared" si="1041"/>
        <v>11000000</v>
      </c>
      <c r="CT330" s="173" t="s">
        <v>1759</v>
      </c>
      <c r="CU330" s="173" t="s">
        <v>1062</v>
      </c>
      <c r="CV330" s="450" t="s">
        <v>1721</v>
      </c>
      <c r="CW330" s="173" t="s">
        <v>2249</v>
      </c>
    </row>
    <row r="331" spans="1:101" ht="34.35" customHeight="1">
      <c r="A331" s="155">
        <f>SUBTOTAL(3,$C$11:C331)</f>
        <v>290</v>
      </c>
      <c r="B331" s="143" t="s">
        <v>428</v>
      </c>
      <c r="C331" s="144" t="s">
        <v>429</v>
      </c>
      <c r="D331" s="156" t="s">
        <v>101</v>
      </c>
      <c r="E331" s="157" t="str">
        <f t="shared" si="1036"/>
        <v>B3</v>
      </c>
      <c r="F331" s="158">
        <v>44610</v>
      </c>
      <c r="G331" s="159">
        <v>4520000</v>
      </c>
      <c r="H331" s="159"/>
      <c r="I331" s="160">
        <f t="shared" si="1000"/>
        <v>5480000</v>
      </c>
      <c r="J331" s="160">
        <f t="shared" si="1001"/>
        <v>0</v>
      </c>
      <c r="K331" s="161">
        <f t="shared" si="1002"/>
        <v>5480000</v>
      </c>
      <c r="L331" s="161">
        <f t="shared" si="1003"/>
        <v>10000000</v>
      </c>
      <c r="M331" s="162">
        <f t="shared" si="1004"/>
        <v>1</v>
      </c>
      <c r="N331" s="163">
        <f t="shared" si="1005"/>
        <v>3640000</v>
      </c>
      <c r="O331" s="163">
        <v>0</v>
      </c>
      <c r="P331" s="406">
        <v>13</v>
      </c>
      <c r="Q331" s="406">
        <v>0</v>
      </c>
      <c r="R331" s="406">
        <v>0</v>
      </c>
      <c r="S331" s="406">
        <v>0</v>
      </c>
      <c r="T331" s="406"/>
      <c r="U331" s="406"/>
      <c r="V331" s="406"/>
      <c r="W331" s="406"/>
      <c r="X331" s="389"/>
      <c r="Y331" s="406"/>
      <c r="Z331" s="406"/>
      <c r="AA331" s="406"/>
      <c r="AB331" s="406"/>
      <c r="AC331" s="406"/>
      <c r="AD331" s="406">
        <v>0</v>
      </c>
      <c r="AE331" s="164">
        <f t="shared" si="1006"/>
        <v>0</v>
      </c>
      <c r="AF331" s="166">
        <f t="shared" si="1007"/>
        <v>5000000</v>
      </c>
      <c r="AG331" s="166">
        <f t="shared" si="1008"/>
        <v>0</v>
      </c>
      <c r="AH331" s="166">
        <f t="shared" si="1009"/>
        <v>0</v>
      </c>
      <c r="AI331" s="166">
        <f t="shared" si="1010"/>
        <v>0</v>
      </c>
      <c r="AJ331" s="166">
        <f t="shared" si="1011"/>
        <v>0</v>
      </c>
      <c r="AK331" s="166">
        <f t="shared" si="1012"/>
        <v>0</v>
      </c>
      <c r="AL331" s="166">
        <f t="shared" si="1013"/>
        <v>0</v>
      </c>
      <c r="AM331" s="166">
        <f t="shared" si="1014"/>
        <v>0</v>
      </c>
      <c r="AN331" s="166">
        <f t="shared" si="1015"/>
        <v>0</v>
      </c>
      <c r="AO331" s="167">
        <f t="shared" si="1016"/>
        <v>0</v>
      </c>
      <c r="AP331" s="166">
        <v>0</v>
      </c>
      <c r="AQ331" s="166">
        <f t="shared" si="1017"/>
        <v>5000000</v>
      </c>
      <c r="AR331" s="166"/>
      <c r="AS331" s="167"/>
      <c r="AT331" s="166"/>
      <c r="AU331" s="166"/>
      <c r="AV331" s="166">
        <f t="shared" si="1018"/>
        <v>5000000</v>
      </c>
      <c r="AW331" s="166">
        <f t="shared" si="1019"/>
        <v>361600</v>
      </c>
      <c r="AX331" s="166">
        <f t="shared" si="1020"/>
        <v>67800</v>
      </c>
      <c r="AY331" s="166">
        <f t="shared" si="1021"/>
        <v>45200</v>
      </c>
      <c r="AZ331" s="166">
        <f t="shared" si="1022"/>
        <v>474600</v>
      </c>
      <c r="BA331" s="166">
        <f t="shared" si="1023"/>
        <v>22600</v>
      </c>
      <c r="BB331" s="166">
        <f t="shared" si="1024"/>
        <v>110000</v>
      </c>
      <c r="BC331" s="166"/>
      <c r="BD331" s="166">
        <v>0</v>
      </c>
      <c r="BE331" s="166">
        <f t="shared" si="1025"/>
        <v>607200</v>
      </c>
      <c r="BF331" s="166">
        <f t="shared" si="1026"/>
        <v>4392800</v>
      </c>
      <c r="BG331" s="166">
        <f t="shared" si="1027"/>
        <v>0</v>
      </c>
      <c r="BH331" s="166">
        <v>1</v>
      </c>
      <c r="BI331" s="369" t="s">
        <v>40</v>
      </c>
      <c r="BJ331" s="166">
        <f t="shared" si="1028"/>
        <v>0</v>
      </c>
      <c r="BK331" s="166">
        <f t="shared" si="1029"/>
        <v>1</v>
      </c>
      <c r="BL331" s="166">
        <v>0</v>
      </c>
      <c r="BM331" s="166">
        <f t="shared" si="1030"/>
        <v>0</v>
      </c>
      <c r="BN331" s="166" t="str">
        <f t="shared" si="1031"/>
        <v>Trừ tiền</v>
      </c>
      <c r="BO331" s="410"/>
      <c r="BP331" s="166"/>
      <c r="BQ331" s="144"/>
      <c r="BR331" s="144"/>
      <c r="BS331" s="161">
        <f t="shared" si="1032"/>
        <v>5000000</v>
      </c>
      <c r="BT331" s="159">
        <v>2</v>
      </c>
      <c r="BU331" s="166">
        <f t="shared" si="1033"/>
        <v>8800000</v>
      </c>
      <c r="BV331" s="166">
        <v>11000000</v>
      </c>
      <c r="BW331" s="166">
        <f t="shared" si="1034"/>
        <v>19800000</v>
      </c>
      <c r="BX331" s="166">
        <f t="shared" si="1035"/>
        <v>-15274600</v>
      </c>
      <c r="BY331" s="166"/>
      <c r="BZ331" s="166"/>
      <c r="CA331" s="171"/>
      <c r="CB331" s="166"/>
      <c r="CC331" s="166"/>
      <c r="CD331" s="166"/>
      <c r="CE331" s="413">
        <v>10000000</v>
      </c>
      <c r="CF331" s="413">
        <v>0</v>
      </c>
      <c r="CG331" s="413">
        <v>0</v>
      </c>
      <c r="CH331" s="413">
        <v>0</v>
      </c>
      <c r="CI331" s="413"/>
      <c r="CJ331" s="369">
        <f t="shared" si="1037"/>
        <v>0</v>
      </c>
      <c r="CK331" s="369">
        <f t="shared" si="1038"/>
        <v>10000000</v>
      </c>
      <c r="CL331" s="414"/>
      <c r="CM331" s="413">
        <f t="shared" si="1039"/>
        <v>10000000</v>
      </c>
      <c r="CN331" s="413">
        <f t="shared" si="1039"/>
        <v>0</v>
      </c>
      <c r="CO331" s="369">
        <f t="shared" si="1039"/>
        <v>0</v>
      </c>
      <c r="CP331" s="369">
        <f t="shared" si="1039"/>
        <v>0</v>
      </c>
      <c r="CQ331" s="369">
        <f t="shared" si="1039"/>
        <v>0</v>
      </c>
      <c r="CR331" s="369">
        <f t="shared" si="1040"/>
        <v>0</v>
      </c>
      <c r="CS331" s="369">
        <f t="shared" si="1041"/>
        <v>10000000</v>
      </c>
      <c r="CT331" s="173" t="s">
        <v>1759</v>
      </c>
      <c r="CU331" s="173" t="s">
        <v>1062</v>
      </c>
      <c r="CV331" s="450" t="s">
        <v>1724</v>
      </c>
      <c r="CW331" s="173" t="s">
        <v>2249</v>
      </c>
    </row>
    <row r="332" spans="1:101" ht="34.35" customHeight="1">
      <c r="A332" s="155">
        <f>SUBTOTAL(3,$C$11:C332)</f>
        <v>291</v>
      </c>
      <c r="B332" s="143" t="s">
        <v>436</v>
      </c>
      <c r="C332" s="144" t="s">
        <v>437</v>
      </c>
      <c r="D332" s="156" t="s">
        <v>101</v>
      </c>
      <c r="E332" s="157" t="str">
        <f t="shared" si="1036"/>
        <v>B3</v>
      </c>
      <c r="F332" s="158">
        <v>42006</v>
      </c>
      <c r="G332" s="159">
        <v>4520000</v>
      </c>
      <c r="H332" s="159"/>
      <c r="I332" s="160">
        <f t="shared" si="1000"/>
        <v>5480000</v>
      </c>
      <c r="J332" s="160">
        <f t="shared" si="1001"/>
        <v>1000000</v>
      </c>
      <c r="K332" s="161">
        <f t="shared" si="1002"/>
        <v>6480000</v>
      </c>
      <c r="L332" s="161">
        <f t="shared" si="1003"/>
        <v>11000000</v>
      </c>
      <c r="M332" s="162">
        <f t="shared" si="1004"/>
        <v>1</v>
      </c>
      <c r="N332" s="163">
        <f t="shared" si="1005"/>
        <v>3640000</v>
      </c>
      <c r="O332" s="163">
        <v>0</v>
      </c>
      <c r="P332" s="406">
        <v>13</v>
      </c>
      <c r="Q332" s="406">
        <v>0</v>
      </c>
      <c r="R332" s="406">
        <v>0</v>
      </c>
      <c r="S332" s="406">
        <v>0</v>
      </c>
      <c r="T332" s="406"/>
      <c r="U332" s="406"/>
      <c r="V332" s="406"/>
      <c r="W332" s="406"/>
      <c r="X332" s="389"/>
      <c r="Y332" s="406"/>
      <c r="Z332" s="406"/>
      <c r="AA332" s="406"/>
      <c r="AB332" s="406"/>
      <c r="AC332" s="406"/>
      <c r="AD332" s="406">
        <v>0</v>
      </c>
      <c r="AE332" s="164">
        <f t="shared" si="1006"/>
        <v>0</v>
      </c>
      <c r="AF332" s="166">
        <f t="shared" si="1007"/>
        <v>5500000</v>
      </c>
      <c r="AG332" s="166">
        <f t="shared" si="1008"/>
        <v>0</v>
      </c>
      <c r="AH332" s="166">
        <f t="shared" si="1009"/>
        <v>0</v>
      </c>
      <c r="AI332" s="166">
        <f t="shared" si="1010"/>
        <v>0</v>
      </c>
      <c r="AJ332" s="166">
        <f t="shared" si="1011"/>
        <v>0</v>
      </c>
      <c r="AK332" s="166">
        <f t="shared" si="1012"/>
        <v>0</v>
      </c>
      <c r="AL332" s="166">
        <f t="shared" si="1013"/>
        <v>0</v>
      </c>
      <c r="AM332" s="166">
        <f t="shared" si="1014"/>
        <v>0</v>
      </c>
      <c r="AN332" s="166">
        <f t="shared" si="1015"/>
        <v>0</v>
      </c>
      <c r="AO332" s="167">
        <f t="shared" si="1016"/>
        <v>0</v>
      </c>
      <c r="AP332" s="166">
        <v>0</v>
      </c>
      <c r="AQ332" s="166">
        <f t="shared" si="1017"/>
        <v>5500000</v>
      </c>
      <c r="AR332" s="166">
        <v>0</v>
      </c>
      <c r="AS332" s="167"/>
      <c r="AT332" s="166"/>
      <c r="AU332" s="166"/>
      <c r="AV332" s="166">
        <f t="shared" si="1018"/>
        <v>5500000</v>
      </c>
      <c r="AW332" s="166">
        <f t="shared" si="1019"/>
        <v>361600</v>
      </c>
      <c r="AX332" s="166">
        <f t="shared" si="1020"/>
        <v>67800</v>
      </c>
      <c r="AY332" s="166">
        <f t="shared" si="1021"/>
        <v>45200</v>
      </c>
      <c r="AZ332" s="166">
        <f t="shared" si="1022"/>
        <v>474600</v>
      </c>
      <c r="BA332" s="166">
        <f t="shared" si="1023"/>
        <v>22600</v>
      </c>
      <c r="BB332" s="166">
        <f t="shared" si="1024"/>
        <v>110000</v>
      </c>
      <c r="BC332" s="166"/>
      <c r="BD332" s="166">
        <v>0</v>
      </c>
      <c r="BE332" s="166">
        <f t="shared" si="1025"/>
        <v>607200</v>
      </c>
      <c r="BF332" s="166">
        <f t="shared" si="1026"/>
        <v>4892800</v>
      </c>
      <c r="BG332" s="166">
        <f t="shared" si="1027"/>
        <v>0</v>
      </c>
      <c r="BH332" s="166">
        <v>1</v>
      </c>
      <c r="BI332" s="369" t="s">
        <v>40</v>
      </c>
      <c r="BJ332" s="166">
        <f t="shared" si="1028"/>
        <v>0</v>
      </c>
      <c r="BK332" s="166">
        <f t="shared" si="1029"/>
        <v>1</v>
      </c>
      <c r="BL332" s="166">
        <v>0</v>
      </c>
      <c r="BM332" s="166">
        <f t="shared" si="1030"/>
        <v>0</v>
      </c>
      <c r="BN332" s="166" t="str">
        <f t="shared" si="1031"/>
        <v>Trừ tiền</v>
      </c>
      <c r="BO332" s="410"/>
      <c r="BP332" s="166"/>
      <c r="BQ332" s="144"/>
      <c r="BR332" s="144"/>
      <c r="BS332" s="161">
        <f t="shared" si="1032"/>
        <v>5500000</v>
      </c>
      <c r="BT332" s="159">
        <v>2</v>
      </c>
      <c r="BU332" s="166">
        <f t="shared" si="1033"/>
        <v>8800000</v>
      </c>
      <c r="BV332" s="166">
        <v>11000000</v>
      </c>
      <c r="BW332" s="166">
        <f t="shared" si="1034"/>
        <v>19800000</v>
      </c>
      <c r="BX332" s="166">
        <f t="shared" si="1035"/>
        <v>-14774600</v>
      </c>
      <c r="BY332" s="166"/>
      <c r="BZ332" s="166"/>
      <c r="CA332" s="171"/>
      <c r="CB332" s="166"/>
      <c r="CC332" s="166"/>
      <c r="CD332" s="166"/>
      <c r="CE332" s="413">
        <v>10000000</v>
      </c>
      <c r="CF332" s="413">
        <f>CE332*10%</f>
        <v>1000000</v>
      </c>
      <c r="CG332" s="413">
        <v>0</v>
      </c>
      <c r="CH332" s="413">
        <v>0</v>
      </c>
      <c r="CI332" s="413"/>
      <c r="CJ332" s="369">
        <f t="shared" si="1037"/>
        <v>1000000</v>
      </c>
      <c r="CK332" s="369">
        <f t="shared" si="1038"/>
        <v>11000000</v>
      </c>
      <c r="CL332" s="414"/>
      <c r="CM332" s="413">
        <f t="shared" si="1039"/>
        <v>10000000</v>
      </c>
      <c r="CN332" s="413">
        <f t="shared" si="1039"/>
        <v>1000000</v>
      </c>
      <c r="CO332" s="369">
        <f t="shared" si="1039"/>
        <v>0</v>
      </c>
      <c r="CP332" s="369">
        <f t="shared" si="1039"/>
        <v>0</v>
      </c>
      <c r="CQ332" s="369">
        <f t="shared" si="1039"/>
        <v>0</v>
      </c>
      <c r="CR332" s="369">
        <f t="shared" si="1040"/>
        <v>1000000</v>
      </c>
      <c r="CS332" s="369">
        <f t="shared" si="1041"/>
        <v>11000000</v>
      </c>
      <c r="CT332" s="173" t="s">
        <v>1759</v>
      </c>
      <c r="CU332" s="173" t="s">
        <v>1062</v>
      </c>
      <c r="CV332" s="450" t="s">
        <v>1725</v>
      </c>
      <c r="CW332" s="173" t="s">
        <v>2249</v>
      </c>
    </row>
    <row r="333" spans="1:101" ht="34.35" customHeight="1">
      <c r="A333" s="155">
        <f>SUBTOTAL(3,$C$11:C333)</f>
        <v>292</v>
      </c>
      <c r="B333" s="143" t="s">
        <v>440</v>
      </c>
      <c r="C333" s="144" t="s">
        <v>441</v>
      </c>
      <c r="D333" s="156" t="s">
        <v>101</v>
      </c>
      <c r="E333" s="157" t="str">
        <f t="shared" si="1036"/>
        <v>B3</v>
      </c>
      <c r="F333" s="158">
        <v>44310</v>
      </c>
      <c r="G333" s="159">
        <v>4520000</v>
      </c>
      <c r="H333" s="159"/>
      <c r="I333" s="160">
        <f t="shared" si="1000"/>
        <v>5480000</v>
      </c>
      <c r="J333" s="160">
        <f t="shared" si="1001"/>
        <v>0</v>
      </c>
      <c r="K333" s="161">
        <f t="shared" si="1002"/>
        <v>5480000</v>
      </c>
      <c r="L333" s="161">
        <f t="shared" si="1003"/>
        <v>10000000</v>
      </c>
      <c r="M333" s="162">
        <f t="shared" si="1004"/>
        <v>1</v>
      </c>
      <c r="N333" s="163">
        <f t="shared" si="1005"/>
        <v>3640000</v>
      </c>
      <c r="O333" s="163">
        <v>0</v>
      </c>
      <c r="P333" s="406">
        <v>13</v>
      </c>
      <c r="Q333" s="406">
        <v>0</v>
      </c>
      <c r="R333" s="406">
        <v>0</v>
      </c>
      <c r="S333" s="406">
        <v>0</v>
      </c>
      <c r="T333" s="406"/>
      <c r="U333" s="406"/>
      <c r="V333" s="406"/>
      <c r="W333" s="406"/>
      <c r="X333" s="389"/>
      <c r="Y333" s="406"/>
      <c r="Z333" s="406"/>
      <c r="AA333" s="406"/>
      <c r="AB333" s="406"/>
      <c r="AC333" s="406"/>
      <c r="AD333" s="406">
        <v>0</v>
      </c>
      <c r="AE333" s="164">
        <f t="shared" si="1006"/>
        <v>0</v>
      </c>
      <c r="AF333" s="166">
        <f t="shared" si="1007"/>
        <v>5000000</v>
      </c>
      <c r="AG333" s="166">
        <f t="shared" si="1008"/>
        <v>0</v>
      </c>
      <c r="AH333" s="166">
        <f t="shared" si="1009"/>
        <v>0</v>
      </c>
      <c r="AI333" s="166">
        <f t="shared" si="1010"/>
        <v>0</v>
      </c>
      <c r="AJ333" s="166">
        <f t="shared" si="1011"/>
        <v>0</v>
      </c>
      <c r="AK333" s="166">
        <f t="shared" si="1012"/>
        <v>0</v>
      </c>
      <c r="AL333" s="166">
        <f t="shared" si="1013"/>
        <v>0</v>
      </c>
      <c r="AM333" s="166">
        <f t="shared" si="1014"/>
        <v>0</v>
      </c>
      <c r="AN333" s="166">
        <f t="shared" si="1015"/>
        <v>0</v>
      </c>
      <c r="AO333" s="167">
        <f t="shared" si="1016"/>
        <v>0</v>
      </c>
      <c r="AP333" s="166">
        <v>0</v>
      </c>
      <c r="AQ333" s="166">
        <f t="shared" si="1017"/>
        <v>5000000</v>
      </c>
      <c r="AR333" s="166"/>
      <c r="AS333" s="167"/>
      <c r="AT333" s="166"/>
      <c r="AU333" s="166"/>
      <c r="AV333" s="166">
        <f t="shared" si="1018"/>
        <v>5000000</v>
      </c>
      <c r="AW333" s="166">
        <f t="shared" si="1019"/>
        <v>361600</v>
      </c>
      <c r="AX333" s="166">
        <f t="shared" si="1020"/>
        <v>67800</v>
      </c>
      <c r="AY333" s="166">
        <f t="shared" si="1021"/>
        <v>45200</v>
      </c>
      <c r="AZ333" s="166">
        <f t="shared" si="1022"/>
        <v>474600</v>
      </c>
      <c r="BA333" s="166">
        <f t="shared" si="1023"/>
        <v>22600</v>
      </c>
      <c r="BB333" s="166">
        <f t="shared" si="1024"/>
        <v>110000</v>
      </c>
      <c r="BC333" s="166"/>
      <c r="BD333" s="166">
        <v>0</v>
      </c>
      <c r="BE333" s="166">
        <f t="shared" si="1025"/>
        <v>607200</v>
      </c>
      <c r="BF333" s="166">
        <f t="shared" si="1026"/>
        <v>4392800</v>
      </c>
      <c r="BG333" s="166">
        <f t="shared" si="1027"/>
        <v>0</v>
      </c>
      <c r="BH333" s="166">
        <v>1</v>
      </c>
      <c r="BI333" s="369" t="s">
        <v>40</v>
      </c>
      <c r="BJ333" s="166">
        <f t="shared" si="1028"/>
        <v>0</v>
      </c>
      <c r="BK333" s="166">
        <f t="shared" si="1029"/>
        <v>1</v>
      </c>
      <c r="BL333" s="166">
        <v>0</v>
      </c>
      <c r="BM333" s="166">
        <f t="shared" si="1030"/>
        <v>0</v>
      </c>
      <c r="BN333" s="166" t="str">
        <f t="shared" si="1031"/>
        <v>Trừ tiền</v>
      </c>
      <c r="BO333" s="410"/>
      <c r="BP333" s="166"/>
      <c r="BQ333" s="144"/>
      <c r="BR333" s="144"/>
      <c r="BS333" s="161">
        <f t="shared" si="1032"/>
        <v>5000000</v>
      </c>
      <c r="BT333" s="159">
        <v>4</v>
      </c>
      <c r="BU333" s="166">
        <f t="shared" si="1033"/>
        <v>17600000</v>
      </c>
      <c r="BV333" s="166">
        <v>11000000</v>
      </c>
      <c r="BW333" s="166">
        <f t="shared" si="1034"/>
        <v>28600000</v>
      </c>
      <c r="BX333" s="166">
        <f t="shared" si="1035"/>
        <v>-24074600</v>
      </c>
      <c r="BY333" s="166"/>
      <c r="BZ333" s="166"/>
      <c r="CA333" s="171"/>
      <c r="CB333" s="166"/>
      <c r="CC333" s="166"/>
      <c r="CD333" s="166"/>
      <c r="CE333" s="413">
        <v>10000000</v>
      </c>
      <c r="CF333" s="413">
        <v>0</v>
      </c>
      <c r="CG333" s="413">
        <v>0</v>
      </c>
      <c r="CH333" s="413">
        <v>0</v>
      </c>
      <c r="CI333" s="413"/>
      <c r="CJ333" s="369">
        <f t="shared" si="1037"/>
        <v>0</v>
      </c>
      <c r="CK333" s="369">
        <f t="shared" si="1038"/>
        <v>10000000</v>
      </c>
      <c r="CL333" s="414"/>
      <c r="CM333" s="413">
        <f t="shared" si="1039"/>
        <v>10000000</v>
      </c>
      <c r="CN333" s="413">
        <f t="shared" si="1039"/>
        <v>0</v>
      </c>
      <c r="CO333" s="369">
        <f t="shared" si="1039"/>
        <v>0</v>
      </c>
      <c r="CP333" s="369">
        <f t="shared" si="1039"/>
        <v>0</v>
      </c>
      <c r="CQ333" s="369">
        <f t="shared" si="1039"/>
        <v>0</v>
      </c>
      <c r="CR333" s="369">
        <f t="shared" si="1040"/>
        <v>0</v>
      </c>
      <c r="CS333" s="369">
        <f t="shared" si="1041"/>
        <v>10000000</v>
      </c>
      <c r="CT333" s="173" t="s">
        <v>1759</v>
      </c>
      <c r="CU333" s="173" t="s">
        <v>1062</v>
      </c>
      <c r="CV333" s="450" t="s">
        <v>1727</v>
      </c>
      <c r="CW333" s="173" t="s">
        <v>2249</v>
      </c>
    </row>
    <row r="334" spans="1:101" ht="34.35" customHeight="1">
      <c r="A334" s="155">
        <f>SUBTOTAL(3,$C$11:C334)</f>
        <v>293</v>
      </c>
      <c r="B334" s="143" t="s">
        <v>442</v>
      </c>
      <c r="C334" s="144" t="s">
        <v>443</v>
      </c>
      <c r="D334" s="156" t="s">
        <v>101</v>
      </c>
      <c r="E334" s="157" t="str">
        <f t="shared" si="1036"/>
        <v>B3</v>
      </c>
      <c r="F334" s="158">
        <v>41928</v>
      </c>
      <c r="G334" s="159">
        <v>4520000</v>
      </c>
      <c r="H334" s="159"/>
      <c r="I334" s="160">
        <f t="shared" si="1000"/>
        <v>5480000</v>
      </c>
      <c r="J334" s="160">
        <f t="shared" si="1001"/>
        <v>1000000</v>
      </c>
      <c r="K334" s="161">
        <f t="shared" si="1002"/>
        <v>6480000</v>
      </c>
      <c r="L334" s="161">
        <f t="shared" si="1003"/>
        <v>11000000</v>
      </c>
      <c r="M334" s="162">
        <f t="shared" si="1004"/>
        <v>1</v>
      </c>
      <c r="N334" s="163">
        <f t="shared" si="1005"/>
        <v>3640000</v>
      </c>
      <c r="O334" s="163">
        <v>0</v>
      </c>
      <c r="P334" s="406">
        <v>13</v>
      </c>
      <c r="Q334" s="406">
        <v>0</v>
      </c>
      <c r="R334" s="406">
        <v>0</v>
      </c>
      <c r="S334" s="406">
        <v>0</v>
      </c>
      <c r="T334" s="406"/>
      <c r="U334" s="406"/>
      <c r="V334" s="406"/>
      <c r="W334" s="406"/>
      <c r="X334" s="389"/>
      <c r="Y334" s="406"/>
      <c r="Z334" s="406"/>
      <c r="AA334" s="406"/>
      <c r="AB334" s="406"/>
      <c r="AC334" s="406"/>
      <c r="AD334" s="406">
        <v>0</v>
      </c>
      <c r="AE334" s="164">
        <f t="shared" si="1006"/>
        <v>0</v>
      </c>
      <c r="AF334" s="166">
        <f t="shared" si="1007"/>
        <v>5500000</v>
      </c>
      <c r="AG334" s="166">
        <f t="shared" si="1008"/>
        <v>0</v>
      </c>
      <c r="AH334" s="166">
        <f t="shared" si="1009"/>
        <v>0</v>
      </c>
      <c r="AI334" s="166">
        <f t="shared" si="1010"/>
        <v>0</v>
      </c>
      <c r="AJ334" s="166">
        <f t="shared" si="1011"/>
        <v>0</v>
      </c>
      <c r="AK334" s="166">
        <f t="shared" si="1012"/>
        <v>0</v>
      </c>
      <c r="AL334" s="166">
        <f t="shared" si="1013"/>
        <v>0</v>
      </c>
      <c r="AM334" s="166">
        <f t="shared" si="1014"/>
        <v>0</v>
      </c>
      <c r="AN334" s="166">
        <f t="shared" si="1015"/>
        <v>0</v>
      </c>
      <c r="AO334" s="167">
        <f t="shared" si="1016"/>
        <v>0</v>
      </c>
      <c r="AP334" s="166">
        <v>0</v>
      </c>
      <c r="AQ334" s="166">
        <f t="shared" si="1017"/>
        <v>5500000</v>
      </c>
      <c r="AR334" s="166">
        <v>0</v>
      </c>
      <c r="AS334" s="167"/>
      <c r="AT334" s="166"/>
      <c r="AU334" s="166"/>
      <c r="AV334" s="166">
        <f t="shared" si="1018"/>
        <v>5500000</v>
      </c>
      <c r="AW334" s="166">
        <f t="shared" si="1019"/>
        <v>361600</v>
      </c>
      <c r="AX334" s="166">
        <f t="shared" si="1020"/>
        <v>67800</v>
      </c>
      <c r="AY334" s="166">
        <f t="shared" si="1021"/>
        <v>45200</v>
      </c>
      <c r="AZ334" s="166">
        <f t="shared" si="1022"/>
        <v>474600</v>
      </c>
      <c r="BA334" s="166">
        <f t="shared" si="1023"/>
        <v>22600</v>
      </c>
      <c r="BB334" s="166">
        <f t="shared" si="1024"/>
        <v>110000</v>
      </c>
      <c r="BC334" s="166"/>
      <c r="BD334" s="166">
        <v>0</v>
      </c>
      <c r="BE334" s="166">
        <f t="shared" si="1025"/>
        <v>607200</v>
      </c>
      <c r="BF334" s="166">
        <f t="shared" si="1026"/>
        <v>4892800</v>
      </c>
      <c r="BG334" s="166">
        <f t="shared" si="1027"/>
        <v>0</v>
      </c>
      <c r="BH334" s="166">
        <v>1</v>
      </c>
      <c r="BI334" s="369" t="s">
        <v>40</v>
      </c>
      <c r="BJ334" s="166">
        <f t="shared" si="1028"/>
        <v>0</v>
      </c>
      <c r="BK334" s="166">
        <f t="shared" si="1029"/>
        <v>1</v>
      </c>
      <c r="BL334" s="166">
        <v>0</v>
      </c>
      <c r="BM334" s="166">
        <f t="shared" si="1030"/>
        <v>0</v>
      </c>
      <c r="BN334" s="166" t="str">
        <f t="shared" si="1031"/>
        <v>Trừ tiền</v>
      </c>
      <c r="BO334" s="410"/>
      <c r="BP334" s="166"/>
      <c r="BQ334" s="144"/>
      <c r="BR334" s="144"/>
      <c r="BS334" s="161">
        <f t="shared" si="1032"/>
        <v>5500000</v>
      </c>
      <c r="BT334" s="159">
        <v>3</v>
      </c>
      <c r="BU334" s="166">
        <f t="shared" si="1033"/>
        <v>13200000</v>
      </c>
      <c r="BV334" s="166">
        <v>11000000</v>
      </c>
      <c r="BW334" s="166">
        <f t="shared" si="1034"/>
        <v>24200000</v>
      </c>
      <c r="BX334" s="166">
        <f t="shared" si="1035"/>
        <v>-19174600</v>
      </c>
      <c r="BY334" s="166"/>
      <c r="BZ334" s="166"/>
      <c r="CA334" s="171"/>
      <c r="CB334" s="166"/>
      <c r="CC334" s="166"/>
      <c r="CD334" s="166"/>
      <c r="CE334" s="413">
        <v>10000000</v>
      </c>
      <c r="CF334" s="413">
        <f t="shared" ref="CF334:CF339" si="1044">CE334*10%</f>
        <v>1000000</v>
      </c>
      <c r="CG334" s="413">
        <v>0</v>
      </c>
      <c r="CH334" s="413">
        <v>0</v>
      </c>
      <c r="CI334" s="413"/>
      <c r="CJ334" s="369">
        <f t="shared" si="1037"/>
        <v>1000000</v>
      </c>
      <c r="CK334" s="369">
        <f t="shared" si="1038"/>
        <v>11000000</v>
      </c>
      <c r="CL334" s="414"/>
      <c r="CM334" s="413">
        <f t="shared" si="1039"/>
        <v>10000000</v>
      </c>
      <c r="CN334" s="413">
        <f t="shared" si="1039"/>
        <v>1000000</v>
      </c>
      <c r="CO334" s="369">
        <f t="shared" si="1039"/>
        <v>0</v>
      </c>
      <c r="CP334" s="369">
        <f t="shared" si="1039"/>
        <v>0</v>
      </c>
      <c r="CQ334" s="369">
        <f t="shared" si="1039"/>
        <v>0</v>
      </c>
      <c r="CR334" s="369">
        <f t="shared" si="1040"/>
        <v>1000000</v>
      </c>
      <c r="CS334" s="369">
        <f t="shared" si="1041"/>
        <v>11000000</v>
      </c>
      <c r="CT334" s="173" t="s">
        <v>1759</v>
      </c>
      <c r="CU334" s="173" t="s">
        <v>1062</v>
      </c>
      <c r="CV334" s="450" t="s">
        <v>1726</v>
      </c>
      <c r="CW334" s="173" t="s">
        <v>2249</v>
      </c>
    </row>
    <row r="335" spans="1:101" ht="34.35" customHeight="1">
      <c r="A335" s="155">
        <f>SUBTOTAL(3,$C$11:C335)</f>
        <v>294</v>
      </c>
      <c r="B335" s="143" t="s">
        <v>454</v>
      </c>
      <c r="C335" s="144" t="s">
        <v>455</v>
      </c>
      <c r="D335" s="156" t="s">
        <v>101</v>
      </c>
      <c r="E335" s="157" t="str">
        <f t="shared" si="1036"/>
        <v>B3</v>
      </c>
      <c r="F335" s="158">
        <v>42110</v>
      </c>
      <c r="G335" s="159">
        <v>4520000</v>
      </c>
      <c r="H335" s="159"/>
      <c r="I335" s="160">
        <f t="shared" si="1000"/>
        <v>5480000</v>
      </c>
      <c r="J335" s="160">
        <f t="shared" si="1001"/>
        <v>1000000</v>
      </c>
      <c r="K335" s="161">
        <f t="shared" si="1002"/>
        <v>6480000</v>
      </c>
      <c r="L335" s="161">
        <f t="shared" si="1003"/>
        <v>11000000</v>
      </c>
      <c r="M335" s="162">
        <f t="shared" si="1004"/>
        <v>1</v>
      </c>
      <c r="N335" s="163">
        <f t="shared" si="1005"/>
        <v>3640000</v>
      </c>
      <c r="O335" s="163">
        <v>0</v>
      </c>
      <c r="P335" s="406">
        <v>13</v>
      </c>
      <c r="Q335" s="406">
        <v>0</v>
      </c>
      <c r="R335" s="406">
        <v>0</v>
      </c>
      <c r="S335" s="406">
        <v>0</v>
      </c>
      <c r="T335" s="406"/>
      <c r="U335" s="406"/>
      <c r="V335" s="406"/>
      <c r="W335" s="406"/>
      <c r="X335" s="389"/>
      <c r="Y335" s="406"/>
      <c r="Z335" s="406"/>
      <c r="AA335" s="406"/>
      <c r="AB335" s="406"/>
      <c r="AC335" s="406"/>
      <c r="AD335" s="406">
        <v>0</v>
      </c>
      <c r="AE335" s="164">
        <f t="shared" si="1006"/>
        <v>0</v>
      </c>
      <c r="AF335" s="166">
        <f t="shared" si="1007"/>
        <v>5500000</v>
      </c>
      <c r="AG335" s="166">
        <f t="shared" si="1008"/>
        <v>0</v>
      </c>
      <c r="AH335" s="166">
        <f t="shared" si="1009"/>
        <v>0</v>
      </c>
      <c r="AI335" s="166">
        <f t="shared" si="1010"/>
        <v>0</v>
      </c>
      <c r="AJ335" s="166">
        <f t="shared" si="1011"/>
        <v>0</v>
      </c>
      <c r="AK335" s="166">
        <f t="shared" si="1012"/>
        <v>0</v>
      </c>
      <c r="AL335" s="166">
        <f t="shared" si="1013"/>
        <v>0</v>
      </c>
      <c r="AM335" s="166">
        <f t="shared" si="1014"/>
        <v>0</v>
      </c>
      <c r="AN335" s="166">
        <f t="shared" si="1015"/>
        <v>0</v>
      </c>
      <c r="AO335" s="167">
        <f t="shared" si="1016"/>
        <v>0</v>
      </c>
      <c r="AP335" s="166">
        <v>0</v>
      </c>
      <c r="AQ335" s="166">
        <f t="shared" si="1017"/>
        <v>5500000</v>
      </c>
      <c r="AR335" s="166">
        <v>0</v>
      </c>
      <c r="AS335" s="167"/>
      <c r="AT335" s="166"/>
      <c r="AU335" s="166"/>
      <c r="AV335" s="166">
        <f t="shared" si="1018"/>
        <v>5500000</v>
      </c>
      <c r="AW335" s="166">
        <f t="shared" si="1019"/>
        <v>361600</v>
      </c>
      <c r="AX335" s="166">
        <f t="shared" si="1020"/>
        <v>67800</v>
      </c>
      <c r="AY335" s="166">
        <f t="shared" si="1021"/>
        <v>45200</v>
      </c>
      <c r="AZ335" s="166">
        <f t="shared" si="1022"/>
        <v>474600</v>
      </c>
      <c r="BA335" s="166">
        <f t="shared" si="1023"/>
        <v>22600</v>
      </c>
      <c r="BB335" s="166">
        <f t="shared" si="1024"/>
        <v>110000</v>
      </c>
      <c r="BC335" s="166"/>
      <c r="BD335" s="166">
        <v>0</v>
      </c>
      <c r="BE335" s="166">
        <f t="shared" si="1025"/>
        <v>607200</v>
      </c>
      <c r="BF335" s="166">
        <f t="shared" si="1026"/>
        <v>4892800</v>
      </c>
      <c r="BG335" s="166">
        <f t="shared" si="1027"/>
        <v>0</v>
      </c>
      <c r="BH335" s="166">
        <v>1</v>
      </c>
      <c r="BI335" s="369" t="s">
        <v>40</v>
      </c>
      <c r="BJ335" s="166">
        <f t="shared" si="1028"/>
        <v>0</v>
      </c>
      <c r="BK335" s="166">
        <f t="shared" si="1029"/>
        <v>1</v>
      </c>
      <c r="BL335" s="166">
        <v>0</v>
      </c>
      <c r="BM335" s="166">
        <f t="shared" si="1030"/>
        <v>0</v>
      </c>
      <c r="BN335" s="166" t="str">
        <f t="shared" si="1031"/>
        <v>Trừ tiền</v>
      </c>
      <c r="BO335" s="410"/>
      <c r="BP335" s="166"/>
      <c r="BQ335" s="144"/>
      <c r="BR335" s="144"/>
      <c r="BS335" s="161">
        <f t="shared" si="1032"/>
        <v>5500000</v>
      </c>
      <c r="BT335" s="159">
        <v>1</v>
      </c>
      <c r="BU335" s="166">
        <f t="shared" si="1033"/>
        <v>4400000</v>
      </c>
      <c r="BV335" s="166">
        <v>11000000</v>
      </c>
      <c r="BW335" s="166">
        <f t="shared" si="1034"/>
        <v>15400000</v>
      </c>
      <c r="BX335" s="166">
        <f t="shared" si="1035"/>
        <v>-10374600</v>
      </c>
      <c r="BY335" s="166"/>
      <c r="BZ335" s="166"/>
      <c r="CA335" s="171"/>
      <c r="CB335" s="166"/>
      <c r="CC335" s="166"/>
      <c r="CD335" s="166"/>
      <c r="CE335" s="413">
        <v>10000000</v>
      </c>
      <c r="CF335" s="413">
        <f t="shared" si="1044"/>
        <v>1000000</v>
      </c>
      <c r="CG335" s="413">
        <v>0</v>
      </c>
      <c r="CH335" s="413">
        <v>0</v>
      </c>
      <c r="CI335" s="413"/>
      <c r="CJ335" s="369">
        <f t="shared" si="1037"/>
        <v>1000000</v>
      </c>
      <c r="CK335" s="369">
        <f t="shared" si="1038"/>
        <v>11000000</v>
      </c>
      <c r="CL335" s="414"/>
      <c r="CM335" s="413">
        <f t="shared" si="1039"/>
        <v>10000000</v>
      </c>
      <c r="CN335" s="413">
        <f t="shared" si="1039"/>
        <v>1000000</v>
      </c>
      <c r="CO335" s="369">
        <f t="shared" si="1039"/>
        <v>0</v>
      </c>
      <c r="CP335" s="369">
        <f t="shared" si="1039"/>
        <v>0</v>
      </c>
      <c r="CQ335" s="369">
        <f t="shared" si="1039"/>
        <v>0</v>
      </c>
      <c r="CR335" s="369">
        <f t="shared" si="1040"/>
        <v>1000000</v>
      </c>
      <c r="CS335" s="369">
        <f t="shared" si="1041"/>
        <v>11000000</v>
      </c>
      <c r="CT335" s="173" t="s">
        <v>1759</v>
      </c>
      <c r="CU335" s="173" t="s">
        <v>1062</v>
      </c>
      <c r="CV335" s="450">
        <v>0</v>
      </c>
      <c r="CW335" s="173" t="s">
        <v>2249</v>
      </c>
    </row>
    <row r="336" spans="1:101" ht="34.35" customHeight="1">
      <c r="A336" s="155">
        <f>SUBTOTAL(3,$C$11:C336)</f>
        <v>295</v>
      </c>
      <c r="B336" s="143" t="s">
        <v>460</v>
      </c>
      <c r="C336" s="144" t="s">
        <v>461</v>
      </c>
      <c r="D336" s="156" t="s">
        <v>101</v>
      </c>
      <c r="E336" s="157" t="str">
        <f t="shared" si="1036"/>
        <v>B3</v>
      </c>
      <c r="F336" s="158">
        <v>42110</v>
      </c>
      <c r="G336" s="159">
        <v>4520000</v>
      </c>
      <c r="H336" s="159"/>
      <c r="I336" s="160">
        <f t="shared" si="1000"/>
        <v>5480000</v>
      </c>
      <c r="J336" s="160">
        <f t="shared" si="1001"/>
        <v>1000000</v>
      </c>
      <c r="K336" s="161">
        <f t="shared" si="1002"/>
        <v>6480000</v>
      </c>
      <c r="L336" s="161">
        <f t="shared" si="1003"/>
        <v>11000000</v>
      </c>
      <c r="M336" s="162">
        <f t="shared" si="1004"/>
        <v>1</v>
      </c>
      <c r="N336" s="163">
        <f t="shared" si="1005"/>
        <v>3640000</v>
      </c>
      <c r="O336" s="163">
        <v>0</v>
      </c>
      <c r="P336" s="406">
        <v>13</v>
      </c>
      <c r="Q336" s="406">
        <v>0</v>
      </c>
      <c r="R336" s="406">
        <v>0</v>
      </c>
      <c r="S336" s="406">
        <v>0</v>
      </c>
      <c r="T336" s="406"/>
      <c r="U336" s="406"/>
      <c r="V336" s="406"/>
      <c r="W336" s="406"/>
      <c r="X336" s="389"/>
      <c r="Y336" s="406"/>
      <c r="Z336" s="406"/>
      <c r="AA336" s="406"/>
      <c r="AB336" s="406"/>
      <c r="AC336" s="406"/>
      <c r="AD336" s="406">
        <v>0</v>
      </c>
      <c r="AE336" s="164">
        <f t="shared" si="1006"/>
        <v>0</v>
      </c>
      <c r="AF336" s="166">
        <f t="shared" si="1007"/>
        <v>5500000</v>
      </c>
      <c r="AG336" s="166">
        <f t="shared" si="1008"/>
        <v>0</v>
      </c>
      <c r="AH336" s="166">
        <f t="shared" si="1009"/>
        <v>0</v>
      </c>
      <c r="AI336" s="166">
        <f t="shared" si="1010"/>
        <v>0</v>
      </c>
      <c r="AJ336" s="166">
        <f t="shared" si="1011"/>
        <v>0</v>
      </c>
      <c r="AK336" s="166">
        <f t="shared" si="1012"/>
        <v>0</v>
      </c>
      <c r="AL336" s="166">
        <f t="shared" si="1013"/>
        <v>0</v>
      </c>
      <c r="AM336" s="166">
        <f t="shared" si="1014"/>
        <v>0</v>
      </c>
      <c r="AN336" s="166">
        <f t="shared" si="1015"/>
        <v>0</v>
      </c>
      <c r="AO336" s="167">
        <f t="shared" si="1016"/>
        <v>0</v>
      </c>
      <c r="AP336" s="166">
        <v>0</v>
      </c>
      <c r="AQ336" s="166">
        <f t="shared" si="1017"/>
        <v>5500000</v>
      </c>
      <c r="AR336" s="166">
        <v>0</v>
      </c>
      <c r="AS336" s="167"/>
      <c r="AT336" s="166"/>
      <c r="AU336" s="166"/>
      <c r="AV336" s="166">
        <f t="shared" si="1018"/>
        <v>5500000</v>
      </c>
      <c r="AW336" s="166">
        <f t="shared" si="1019"/>
        <v>361600</v>
      </c>
      <c r="AX336" s="166">
        <f t="shared" si="1020"/>
        <v>67800</v>
      </c>
      <c r="AY336" s="166">
        <f t="shared" si="1021"/>
        <v>45200</v>
      </c>
      <c r="AZ336" s="166">
        <f t="shared" si="1022"/>
        <v>474600</v>
      </c>
      <c r="BA336" s="166">
        <f t="shared" si="1023"/>
        <v>22600</v>
      </c>
      <c r="BB336" s="166">
        <f t="shared" si="1024"/>
        <v>110000</v>
      </c>
      <c r="BC336" s="166"/>
      <c r="BD336" s="166">
        <v>0</v>
      </c>
      <c r="BE336" s="166">
        <f t="shared" si="1025"/>
        <v>607200</v>
      </c>
      <c r="BF336" s="166">
        <f t="shared" si="1026"/>
        <v>4892800</v>
      </c>
      <c r="BG336" s="166">
        <f t="shared" si="1027"/>
        <v>0</v>
      </c>
      <c r="BH336" s="166">
        <v>1</v>
      </c>
      <c r="BI336" s="369" t="s">
        <v>40</v>
      </c>
      <c r="BJ336" s="166">
        <f t="shared" si="1028"/>
        <v>0</v>
      </c>
      <c r="BK336" s="166">
        <f t="shared" si="1029"/>
        <v>1</v>
      </c>
      <c r="BL336" s="166">
        <v>0</v>
      </c>
      <c r="BM336" s="166">
        <f t="shared" si="1030"/>
        <v>0</v>
      </c>
      <c r="BN336" s="166" t="str">
        <f t="shared" si="1031"/>
        <v>Trừ tiền</v>
      </c>
      <c r="BO336" s="410"/>
      <c r="BP336" s="166"/>
      <c r="BQ336" s="144"/>
      <c r="BR336" s="144"/>
      <c r="BS336" s="161">
        <f t="shared" si="1032"/>
        <v>5500000</v>
      </c>
      <c r="BT336" s="159">
        <v>2</v>
      </c>
      <c r="BU336" s="166">
        <f t="shared" si="1033"/>
        <v>8800000</v>
      </c>
      <c r="BV336" s="166">
        <v>11000000</v>
      </c>
      <c r="BW336" s="166">
        <f t="shared" si="1034"/>
        <v>19800000</v>
      </c>
      <c r="BX336" s="166">
        <f t="shared" si="1035"/>
        <v>-14774600</v>
      </c>
      <c r="BY336" s="166"/>
      <c r="BZ336" s="166"/>
      <c r="CA336" s="171"/>
      <c r="CB336" s="166"/>
      <c r="CC336" s="166"/>
      <c r="CD336" s="166"/>
      <c r="CE336" s="413">
        <v>10000000</v>
      </c>
      <c r="CF336" s="413">
        <f t="shared" si="1044"/>
        <v>1000000</v>
      </c>
      <c r="CG336" s="413">
        <v>0</v>
      </c>
      <c r="CH336" s="413">
        <v>0</v>
      </c>
      <c r="CI336" s="413"/>
      <c r="CJ336" s="369">
        <f t="shared" si="1037"/>
        <v>1000000</v>
      </c>
      <c r="CK336" s="369">
        <f t="shared" si="1038"/>
        <v>11000000</v>
      </c>
      <c r="CL336" s="414"/>
      <c r="CM336" s="413">
        <f t="shared" si="1039"/>
        <v>10000000</v>
      </c>
      <c r="CN336" s="413">
        <f t="shared" si="1039"/>
        <v>1000000</v>
      </c>
      <c r="CO336" s="369">
        <f t="shared" si="1039"/>
        <v>0</v>
      </c>
      <c r="CP336" s="369">
        <f t="shared" si="1039"/>
        <v>0</v>
      </c>
      <c r="CQ336" s="369">
        <f t="shared" si="1039"/>
        <v>0</v>
      </c>
      <c r="CR336" s="369">
        <f t="shared" si="1040"/>
        <v>1000000</v>
      </c>
      <c r="CS336" s="369">
        <f t="shared" si="1041"/>
        <v>11000000</v>
      </c>
      <c r="CT336" s="173" t="s">
        <v>1759</v>
      </c>
      <c r="CU336" s="173" t="s">
        <v>1062</v>
      </c>
      <c r="CV336" s="450" t="s">
        <v>1765</v>
      </c>
      <c r="CW336" s="173" t="s">
        <v>2249</v>
      </c>
    </row>
    <row r="337" spans="1:101" ht="34.35" customHeight="1">
      <c r="A337" s="155">
        <f>SUBTOTAL(3,$C$11:C337)</f>
        <v>296</v>
      </c>
      <c r="B337" s="143" t="s">
        <v>462</v>
      </c>
      <c r="C337" s="144" t="s">
        <v>463</v>
      </c>
      <c r="D337" s="156" t="s">
        <v>101</v>
      </c>
      <c r="E337" s="157" t="str">
        <f t="shared" si="1036"/>
        <v>B3</v>
      </c>
      <c r="F337" s="158">
        <v>38986</v>
      </c>
      <c r="G337" s="159">
        <v>4520000</v>
      </c>
      <c r="H337" s="159"/>
      <c r="I337" s="160">
        <f t="shared" si="1000"/>
        <v>5480000</v>
      </c>
      <c r="J337" s="160">
        <f t="shared" si="1001"/>
        <v>1000000</v>
      </c>
      <c r="K337" s="161">
        <f t="shared" si="1002"/>
        <v>6480000</v>
      </c>
      <c r="L337" s="161">
        <f t="shared" si="1003"/>
        <v>11000000</v>
      </c>
      <c r="M337" s="162">
        <f t="shared" si="1004"/>
        <v>1</v>
      </c>
      <c r="N337" s="163">
        <f t="shared" si="1005"/>
        <v>3640000</v>
      </c>
      <c r="O337" s="163">
        <v>0</v>
      </c>
      <c r="P337" s="406">
        <v>13</v>
      </c>
      <c r="Q337" s="406">
        <v>0</v>
      </c>
      <c r="R337" s="406">
        <v>0</v>
      </c>
      <c r="S337" s="406">
        <v>0</v>
      </c>
      <c r="T337" s="406"/>
      <c r="U337" s="406"/>
      <c r="V337" s="406"/>
      <c r="W337" s="406"/>
      <c r="X337" s="389"/>
      <c r="Y337" s="406"/>
      <c r="Z337" s="406"/>
      <c r="AA337" s="406"/>
      <c r="AB337" s="406"/>
      <c r="AC337" s="406"/>
      <c r="AD337" s="406">
        <v>0</v>
      </c>
      <c r="AE337" s="164">
        <f t="shared" si="1006"/>
        <v>0</v>
      </c>
      <c r="AF337" s="166">
        <f t="shared" si="1007"/>
        <v>5500000</v>
      </c>
      <c r="AG337" s="166">
        <f t="shared" si="1008"/>
        <v>0</v>
      </c>
      <c r="AH337" s="166">
        <f t="shared" si="1009"/>
        <v>0</v>
      </c>
      <c r="AI337" s="166">
        <f t="shared" si="1010"/>
        <v>0</v>
      </c>
      <c r="AJ337" s="166">
        <f t="shared" si="1011"/>
        <v>0</v>
      </c>
      <c r="AK337" s="166">
        <f t="shared" si="1012"/>
        <v>0</v>
      </c>
      <c r="AL337" s="166">
        <f t="shared" si="1013"/>
        <v>0</v>
      </c>
      <c r="AM337" s="166">
        <f t="shared" si="1014"/>
        <v>0</v>
      </c>
      <c r="AN337" s="166">
        <f t="shared" si="1015"/>
        <v>0</v>
      </c>
      <c r="AO337" s="167">
        <f t="shared" si="1016"/>
        <v>0</v>
      </c>
      <c r="AP337" s="166">
        <v>0</v>
      </c>
      <c r="AQ337" s="166">
        <f t="shared" si="1017"/>
        <v>5500000</v>
      </c>
      <c r="AR337" s="166">
        <v>0</v>
      </c>
      <c r="AS337" s="167"/>
      <c r="AT337" s="166"/>
      <c r="AU337" s="166"/>
      <c r="AV337" s="166">
        <f t="shared" si="1018"/>
        <v>5500000</v>
      </c>
      <c r="AW337" s="166">
        <f t="shared" si="1019"/>
        <v>361600</v>
      </c>
      <c r="AX337" s="166">
        <f t="shared" si="1020"/>
        <v>67800</v>
      </c>
      <c r="AY337" s="166">
        <f t="shared" si="1021"/>
        <v>45200</v>
      </c>
      <c r="AZ337" s="166">
        <f t="shared" si="1022"/>
        <v>474600</v>
      </c>
      <c r="BA337" s="166">
        <f t="shared" si="1023"/>
        <v>22600</v>
      </c>
      <c r="BB337" s="166">
        <f t="shared" si="1024"/>
        <v>110000</v>
      </c>
      <c r="BC337" s="166"/>
      <c r="BD337" s="166">
        <v>0</v>
      </c>
      <c r="BE337" s="166">
        <f t="shared" si="1025"/>
        <v>607200</v>
      </c>
      <c r="BF337" s="166">
        <f t="shared" si="1026"/>
        <v>4892800</v>
      </c>
      <c r="BG337" s="166">
        <f t="shared" si="1027"/>
        <v>0</v>
      </c>
      <c r="BH337" s="166">
        <v>1</v>
      </c>
      <c r="BI337" s="369" t="s">
        <v>40</v>
      </c>
      <c r="BJ337" s="166">
        <f t="shared" si="1028"/>
        <v>0</v>
      </c>
      <c r="BK337" s="166">
        <f t="shared" si="1029"/>
        <v>1</v>
      </c>
      <c r="BL337" s="166">
        <v>0</v>
      </c>
      <c r="BM337" s="166">
        <f t="shared" si="1030"/>
        <v>0</v>
      </c>
      <c r="BN337" s="166" t="str">
        <f t="shared" si="1031"/>
        <v>Trừ tiền</v>
      </c>
      <c r="BO337" s="410"/>
      <c r="BP337" s="166"/>
      <c r="BQ337" s="144"/>
      <c r="BR337" s="144"/>
      <c r="BS337" s="161">
        <f t="shared" si="1032"/>
        <v>5500000</v>
      </c>
      <c r="BT337" s="159">
        <v>3</v>
      </c>
      <c r="BU337" s="166">
        <f t="shared" si="1033"/>
        <v>13200000</v>
      </c>
      <c r="BV337" s="166">
        <v>11000000</v>
      </c>
      <c r="BW337" s="166">
        <f t="shared" si="1034"/>
        <v>24200000</v>
      </c>
      <c r="BX337" s="166">
        <f t="shared" si="1035"/>
        <v>-19174600</v>
      </c>
      <c r="BY337" s="166"/>
      <c r="BZ337" s="166"/>
      <c r="CA337" s="171"/>
      <c r="CB337" s="166"/>
      <c r="CC337" s="166"/>
      <c r="CD337" s="166"/>
      <c r="CE337" s="413">
        <v>10000000</v>
      </c>
      <c r="CF337" s="413">
        <f t="shared" si="1044"/>
        <v>1000000</v>
      </c>
      <c r="CG337" s="413">
        <v>0</v>
      </c>
      <c r="CH337" s="413">
        <v>0</v>
      </c>
      <c r="CI337" s="413"/>
      <c r="CJ337" s="369">
        <f t="shared" si="1037"/>
        <v>1000000</v>
      </c>
      <c r="CK337" s="369">
        <f t="shared" si="1038"/>
        <v>11000000</v>
      </c>
      <c r="CL337" s="414"/>
      <c r="CM337" s="413">
        <f t="shared" si="1039"/>
        <v>10000000</v>
      </c>
      <c r="CN337" s="413">
        <f t="shared" si="1039"/>
        <v>1000000</v>
      </c>
      <c r="CO337" s="369">
        <f t="shared" si="1039"/>
        <v>0</v>
      </c>
      <c r="CP337" s="369">
        <f t="shared" si="1039"/>
        <v>0</v>
      </c>
      <c r="CQ337" s="369">
        <f t="shared" si="1039"/>
        <v>0</v>
      </c>
      <c r="CR337" s="369">
        <f t="shared" si="1040"/>
        <v>1000000</v>
      </c>
      <c r="CS337" s="369">
        <f t="shared" si="1041"/>
        <v>11000000</v>
      </c>
      <c r="CT337" s="173" t="s">
        <v>1759</v>
      </c>
      <c r="CU337" s="173" t="s">
        <v>1062</v>
      </c>
      <c r="CV337" s="450" t="s">
        <v>1730</v>
      </c>
      <c r="CW337" s="173" t="s">
        <v>2249</v>
      </c>
    </row>
    <row r="338" spans="1:101" ht="34.35" customHeight="1">
      <c r="A338" s="155">
        <f>SUBTOTAL(3,$C$11:C338)</f>
        <v>297</v>
      </c>
      <c r="B338" s="143" t="s">
        <v>464</v>
      </c>
      <c r="C338" s="144" t="s">
        <v>465</v>
      </c>
      <c r="D338" s="156" t="s">
        <v>101</v>
      </c>
      <c r="E338" s="157" t="str">
        <f t="shared" si="1036"/>
        <v>B3</v>
      </c>
      <c r="F338" s="158">
        <v>40026</v>
      </c>
      <c r="G338" s="159">
        <v>4750000</v>
      </c>
      <c r="H338" s="159"/>
      <c r="I338" s="160">
        <f t="shared" si="1000"/>
        <v>5250000</v>
      </c>
      <c r="J338" s="160">
        <f t="shared" si="1001"/>
        <v>1000000</v>
      </c>
      <c r="K338" s="161">
        <f t="shared" si="1002"/>
        <v>6250000</v>
      </c>
      <c r="L338" s="161">
        <f t="shared" si="1003"/>
        <v>11000000</v>
      </c>
      <c r="M338" s="162">
        <f t="shared" si="1004"/>
        <v>1</v>
      </c>
      <c r="N338" s="163">
        <f t="shared" si="1005"/>
        <v>3640000</v>
      </c>
      <c r="O338" s="163">
        <v>0</v>
      </c>
      <c r="P338" s="406">
        <v>13</v>
      </c>
      <c r="Q338" s="406">
        <v>0</v>
      </c>
      <c r="R338" s="406">
        <v>0</v>
      </c>
      <c r="S338" s="406">
        <v>0</v>
      </c>
      <c r="T338" s="406"/>
      <c r="U338" s="406"/>
      <c r="V338" s="406"/>
      <c r="W338" s="406"/>
      <c r="X338" s="389"/>
      <c r="Y338" s="406"/>
      <c r="Z338" s="406"/>
      <c r="AA338" s="406"/>
      <c r="AB338" s="406"/>
      <c r="AC338" s="406"/>
      <c r="AD338" s="406">
        <v>0</v>
      </c>
      <c r="AE338" s="164">
        <f t="shared" si="1006"/>
        <v>0</v>
      </c>
      <c r="AF338" s="166">
        <f t="shared" si="1007"/>
        <v>5500000</v>
      </c>
      <c r="AG338" s="166">
        <f t="shared" si="1008"/>
        <v>0</v>
      </c>
      <c r="AH338" s="166">
        <f t="shared" si="1009"/>
        <v>0</v>
      </c>
      <c r="AI338" s="166">
        <f t="shared" si="1010"/>
        <v>0</v>
      </c>
      <c r="AJ338" s="166">
        <f t="shared" si="1011"/>
        <v>0</v>
      </c>
      <c r="AK338" s="166">
        <f t="shared" si="1012"/>
        <v>0</v>
      </c>
      <c r="AL338" s="166">
        <f t="shared" si="1013"/>
        <v>0</v>
      </c>
      <c r="AM338" s="166">
        <f t="shared" si="1014"/>
        <v>0</v>
      </c>
      <c r="AN338" s="166">
        <f t="shared" si="1015"/>
        <v>0</v>
      </c>
      <c r="AO338" s="167">
        <f t="shared" si="1016"/>
        <v>0</v>
      </c>
      <c r="AP338" s="166">
        <v>0</v>
      </c>
      <c r="AQ338" s="166">
        <f t="shared" si="1017"/>
        <v>5500000</v>
      </c>
      <c r="AR338" s="166">
        <v>0</v>
      </c>
      <c r="AS338" s="167"/>
      <c r="AT338" s="166"/>
      <c r="AU338" s="166"/>
      <c r="AV338" s="166">
        <f t="shared" si="1018"/>
        <v>5500000</v>
      </c>
      <c r="AW338" s="166">
        <f t="shared" si="1019"/>
        <v>380000</v>
      </c>
      <c r="AX338" s="166">
        <f t="shared" si="1020"/>
        <v>71250</v>
      </c>
      <c r="AY338" s="166">
        <f t="shared" si="1021"/>
        <v>47500</v>
      </c>
      <c r="AZ338" s="166">
        <f t="shared" si="1022"/>
        <v>498750</v>
      </c>
      <c r="BA338" s="166">
        <f t="shared" si="1023"/>
        <v>23750</v>
      </c>
      <c r="BB338" s="166">
        <f t="shared" si="1024"/>
        <v>110000</v>
      </c>
      <c r="BC338" s="166"/>
      <c r="BD338" s="166">
        <v>0</v>
      </c>
      <c r="BE338" s="166">
        <f t="shared" si="1025"/>
        <v>632500</v>
      </c>
      <c r="BF338" s="166">
        <f t="shared" si="1026"/>
        <v>4867500</v>
      </c>
      <c r="BG338" s="166">
        <f t="shared" si="1027"/>
        <v>0</v>
      </c>
      <c r="BH338" s="166">
        <v>1</v>
      </c>
      <c r="BI338" s="369" t="s">
        <v>40</v>
      </c>
      <c r="BJ338" s="166">
        <f t="shared" si="1028"/>
        <v>0</v>
      </c>
      <c r="BK338" s="166">
        <f t="shared" si="1029"/>
        <v>1</v>
      </c>
      <c r="BL338" s="166">
        <v>0</v>
      </c>
      <c r="BM338" s="166">
        <f t="shared" si="1030"/>
        <v>0</v>
      </c>
      <c r="BN338" s="166" t="str">
        <f t="shared" si="1031"/>
        <v>Trừ tiền</v>
      </c>
      <c r="BO338" s="410"/>
      <c r="BP338" s="166"/>
      <c r="BQ338" s="144"/>
      <c r="BR338" s="144"/>
      <c r="BS338" s="161">
        <f t="shared" si="1032"/>
        <v>5500000</v>
      </c>
      <c r="BT338" s="159">
        <v>1</v>
      </c>
      <c r="BU338" s="166">
        <f t="shared" si="1033"/>
        <v>4400000</v>
      </c>
      <c r="BV338" s="166">
        <v>11000000</v>
      </c>
      <c r="BW338" s="166">
        <f t="shared" si="1034"/>
        <v>15400000</v>
      </c>
      <c r="BX338" s="166">
        <f t="shared" si="1035"/>
        <v>-10398750</v>
      </c>
      <c r="BY338" s="166"/>
      <c r="BZ338" s="166"/>
      <c r="CA338" s="171"/>
      <c r="CB338" s="166"/>
      <c r="CC338" s="166"/>
      <c r="CD338" s="166"/>
      <c r="CE338" s="413">
        <v>10000000</v>
      </c>
      <c r="CF338" s="413">
        <f t="shared" si="1044"/>
        <v>1000000</v>
      </c>
      <c r="CG338" s="413">
        <v>0</v>
      </c>
      <c r="CH338" s="413">
        <v>0</v>
      </c>
      <c r="CI338" s="413"/>
      <c r="CJ338" s="369">
        <f t="shared" si="1037"/>
        <v>1000000</v>
      </c>
      <c r="CK338" s="369">
        <f t="shared" si="1038"/>
        <v>11000000</v>
      </c>
      <c r="CL338" s="414"/>
      <c r="CM338" s="413">
        <f t="shared" si="1039"/>
        <v>10000000</v>
      </c>
      <c r="CN338" s="413">
        <f t="shared" si="1039"/>
        <v>1000000</v>
      </c>
      <c r="CO338" s="369">
        <f t="shared" si="1039"/>
        <v>0</v>
      </c>
      <c r="CP338" s="369">
        <f t="shared" si="1039"/>
        <v>0</v>
      </c>
      <c r="CQ338" s="369">
        <f t="shared" si="1039"/>
        <v>0</v>
      </c>
      <c r="CR338" s="369">
        <f t="shared" si="1040"/>
        <v>1000000</v>
      </c>
      <c r="CS338" s="369">
        <f t="shared" si="1041"/>
        <v>11000000</v>
      </c>
      <c r="CT338" s="173" t="s">
        <v>1759</v>
      </c>
      <c r="CU338" s="173" t="s">
        <v>1062</v>
      </c>
      <c r="CV338" s="450" t="s">
        <v>1729</v>
      </c>
      <c r="CW338" s="173" t="s">
        <v>2249</v>
      </c>
    </row>
    <row r="339" spans="1:101" ht="34.35" customHeight="1">
      <c r="A339" s="155">
        <f>SUBTOTAL(3,$C$11:C339)</f>
        <v>298</v>
      </c>
      <c r="B339" s="143" t="s">
        <v>446</v>
      </c>
      <c r="C339" s="144" t="s">
        <v>447</v>
      </c>
      <c r="D339" s="156" t="s">
        <v>101</v>
      </c>
      <c r="E339" s="157" t="str">
        <f t="shared" si="1036"/>
        <v>B3</v>
      </c>
      <c r="F339" s="158">
        <v>42110</v>
      </c>
      <c r="G339" s="159">
        <v>4520000</v>
      </c>
      <c r="H339" s="159"/>
      <c r="I339" s="160">
        <f t="shared" si="1000"/>
        <v>5480000</v>
      </c>
      <c r="J339" s="160">
        <f t="shared" si="1001"/>
        <v>1000000</v>
      </c>
      <c r="K339" s="161">
        <f t="shared" si="1002"/>
        <v>6480000</v>
      </c>
      <c r="L339" s="161">
        <f t="shared" si="1003"/>
        <v>11000000</v>
      </c>
      <c r="M339" s="162">
        <f t="shared" si="1004"/>
        <v>1</v>
      </c>
      <c r="N339" s="163">
        <f t="shared" si="1005"/>
        <v>3640000</v>
      </c>
      <c r="O339" s="163">
        <v>0</v>
      </c>
      <c r="P339" s="406">
        <v>13</v>
      </c>
      <c r="Q339" s="406">
        <v>0</v>
      </c>
      <c r="R339" s="406">
        <v>0</v>
      </c>
      <c r="S339" s="406">
        <v>0</v>
      </c>
      <c r="T339" s="406"/>
      <c r="U339" s="406"/>
      <c r="V339" s="406"/>
      <c r="W339" s="406"/>
      <c r="X339" s="389"/>
      <c r="Y339" s="406"/>
      <c r="Z339" s="406"/>
      <c r="AA339" s="406"/>
      <c r="AB339" s="406"/>
      <c r="AC339" s="406"/>
      <c r="AD339" s="406">
        <v>0</v>
      </c>
      <c r="AE339" s="164">
        <f t="shared" si="1006"/>
        <v>0</v>
      </c>
      <c r="AF339" s="166">
        <f t="shared" si="1007"/>
        <v>5500000</v>
      </c>
      <c r="AG339" s="166">
        <f t="shared" si="1008"/>
        <v>0</v>
      </c>
      <c r="AH339" s="166">
        <f t="shared" si="1009"/>
        <v>0</v>
      </c>
      <c r="AI339" s="166">
        <f t="shared" si="1010"/>
        <v>0</v>
      </c>
      <c r="AJ339" s="166">
        <f t="shared" si="1011"/>
        <v>0</v>
      </c>
      <c r="AK339" s="166">
        <f t="shared" si="1012"/>
        <v>0</v>
      </c>
      <c r="AL339" s="166">
        <f t="shared" si="1013"/>
        <v>0</v>
      </c>
      <c r="AM339" s="166">
        <f t="shared" si="1014"/>
        <v>0</v>
      </c>
      <c r="AN339" s="166">
        <f t="shared" si="1015"/>
        <v>0</v>
      </c>
      <c r="AO339" s="167">
        <f t="shared" si="1016"/>
        <v>0</v>
      </c>
      <c r="AP339" s="166">
        <v>0</v>
      </c>
      <c r="AQ339" s="166">
        <f t="shared" si="1017"/>
        <v>5500000</v>
      </c>
      <c r="AR339" s="166">
        <v>0</v>
      </c>
      <c r="AS339" s="167"/>
      <c r="AT339" s="166"/>
      <c r="AU339" s="166"/>
      <c r="AV339" s="166">
        <f t="shared" si="1018"/>
        <v>5500000</v>
      </c>
      <c r="AW339" s="166">
        <f t="shared" si="1019"/>
        <v>361600</v>
      </c>
      <c r="AX339" s="166">
        <f t="shared" si="1020"/>
        <v>67800</v>
      </c>
      <c r="AY339" s="166">
        <f t="shared" si="1021"/>
        <v>45200</v>
      </c>
      <c r="AZ339" s="166">
        <f t="shared" si="1022"/>
        <v>474600</v>
      </c>
      <c r="BA339" s="166">
        <f t="shared" si="1023"/>
        <v>22600</v>
      </c>
      <c r="BB339" s="166">
        <f t="shared" si="1024"/>
        <v>110000</v>
      </c>
      <c r="BC339" s="166"/>
      <c r="BD339" s="166">
        <v>0</v>
      </c>
      <c r="BE339" s="166">
        <f t="shared" si="1025"/>
        <v>607200</v>
      </c>
      <c r="BF339" s="166">
        <f t="shared" si="1026"/>
        <v>4892800</v>
      </c>
      <c r="BG339" s="166">
        <f t="shared" si="1027"/>
        <v>0</v>
      </c>
      <c r="BH339" s="166">
        <v>1</v>
      </c>
      <c r="BI339" s="369" t="s">
        <v>40</v>
      </c>
      <c r="BJ339" s="166">
        <f t="shared" si="1028"/>
        <v>0</v>
      </c>
      <c r="BK339" s="166">
        <f t="shared" si="1029"/>
        <v>1</v>
      </c>
      <c r="BL339" s="166">
        <v>0</v>
      </c>
      <c r="BM339" s="166">
        <f t="shared" si="1030"/>
        <v>0</v>
      </c>
      <c r="BN339" s="166" t="str">
        <f t="shared" si="1031"/>
        <v>Trừ tiền</v>
      </c>
      <c r="BO339" s="410"/>
      <c r="BP339" s="166"/>
      <c r="BQ339" s="144"/>
      <c r="BR339" s="144"/>
      <c r="BS339" s="161">
        <f t="shared" si="1032"/>
        <v>5500000</v>
      </c>
      <c r="BT339" s="159">
        <v>3</v>
      </c>
      <c r="BU339" s="166">
        <f t="shared" si="1033"/>
        <v>13200000</v>
      </c>
      <c r="BV339" s="166">
        <v>11000000</v>
      </c>
      <c r="BW339" s="166">
        <f t="shared" si="1034"/>
        <v>24200000</v>
      </c>
      <c r="BX339" s="166">
        <f t="shared" si="1035"/>
        <v>-19174600</v>
      </c>
      <c r="BY339" s="166"/>
      <c r="BZ339" s="166"/>
      <c r="CA339" s="171"/>
      <c r="CB339" s="166"/>
      <c r="CC339" s="166"/>
      <c r="CD339" s="166"/>
      <c r="CE339" s="413">
        <v>10000000</v>
      </c>
      <c r="CF339" s="413">
        <f t="shared" si="1044"/>
        <v>1000000</v>
      </c>
      <c r="CG339" s="413">
        <v>0</v>
      </c>
      <c r="CH339" s="413">
        <v>0</v>
      </c>
      <c r="CI339" s="413"/>
      <c r="CJ339" s="369">
        <f t="shared" si="1037"/>
        <v>1000000</v>
      </c>
      <c r="CK339" s="369">
        <f t="shared" si="1038"/>
        <v>11000000</v>
      </c>
      <c r="CL339" s="414"/>
      <c r="CM339" s="413">
        <f t="shared" si="1039"/>
        <v>10000000</v>
      </c>
      <c r="CN339" s="413">
        <f t="shared" si="1039"/>
        <v>1000000</v>
      </c>
      <c r="CO339" s="369">
        <f t="shared" si="1039"/>
        <v>0</v>
      </c>
      <c r="CP339" s="369">
        <f t="shared" si="1039"/>
        <v>0</v>
      </c>
      <c r="CQ339" s="369">
        <f t="shared" si="1039"/>
        <v>0</v>
      </c>
      <c r="CR339" s="369">
        <f t="shared" si="1040"/>
        <v>1000000</v>
      </c>
      <c r="CS339" s="369">
        <f t="shared" si="1041"/>
        <v>11000000</v>
      </c>
      <c r="CT339" s="173" t="s">
        <v>1759</v>
      </c>
      <c r="CU339" s="173" t="s">
        <v>1062</v>
      </c>
      <c r="CV339" s="450" t="s">
        <v>1728</v>
      </c>
      <c r="CW339" s="173" t="s">
        <v>2249</v>
      </c>
    </row>
    <row r="340" spans="1:101" ht="34.35" customHeight="1">
      <c r="A340" s="155">
        <f>SUBTOTAL(3,$C$11:C340)</f>
        <v>299</v>
      </c>
      <c r="B340" s="143" t="s">
        <v>474</v>
      </c>
      <c r="C340" s="144" t="s">
        <v>475</v>
      </c>
      <c r="D340" s="156" t="s">
        <v>101</v>
      </c>
      <c r="E340" s="157" t="str">
        <f t="shared" si="1036"/>
        <v>B3</v>
      </c>
      <c r="F340" s="158">
        <v>44310</v>
      </c>
      <c r="G340" s="159">
        <v>4520000</v>
      </c>
      <c r="H340" s="159"/>
      <c r="I340" s="160">
        <f t="shared" si="1000"/>
        <v>5480000</v>
      </c>
      <c r="J340" s="160">
        <f t="shared" si="1001"/>
        <v>0</v>
      </c>
      <c r="K340" s="161">
        <f t="shared" si="1002"/>
        <v>5480000</v>
      </c>
      <c r="L340" s="161">
        <f t="shared" si="1003"/>
        <v>10000000</v>
      </c>
      <c r="M340" s="162">
        <f t="shared" si="1004"/>
        <v>1</v>
      </c>
      <c r="N340" s="163">
        <f t="shared" si="1005"/>
        <v>3640000</v>
      </c>
      <c r="O340" s="163">
        <v>0</v>
      </c>
      <c r="P340" s="406">
        <v>13</v>
      </c>
      <c r="Q340" s="406">
        <v>0</v>
      </c>
      <c r="R340" s="406">
        <v>0</v>
      </c>
      <c r="S340" s="406">
        <v>0</v>
      </c>
      <c r="T340" s="406"/>
      <c r="U340" s="406"/>
      <c r="V340" s="406"/>
      <c r="W340" s="406"/>
      <c r="X340" s="389"/>
      <c r="Y340" s="406"/>
      <c r="Z340" s="406"/>
      <c r="AA340" s="406"/>
      <c r="AB340" s="406"/>
      <c r="AC340" s="406"/>
      <c r="AD340" s="406">
        <v>0</v>
      </c>
      <c r="AE340" s="164">
        <f t="shared" si="1006"/>
        <v>0</v>
      </c>
      <c r="AF340" s="166">
        <f t="shared" si="1007"/>
        <v>5000000</v>
      </c>
      <c r="AG340" s="166">
        <f t="shared" si="1008"/>
        <v>0</v>
      </c>
      <c r="AH340" s="166">
        <f t="shared" si="1009"/>
        <v>0</v>
      </c>
      <c r="AI340" s="166">
        <f t="shared" si="1010"/>
        <v>0</v>
      </c>
      <c r="AJ340" s="166">
        <f t="shared" si="1011"/>
        <v>0</v>
      </c>
      <c r="AK340" s="166">
        <f t="shared" si="1012"/>
        <v>0</v>
      </c>
      <c r="AL340" s="166">
        <f t="shared" si="1013"/>
        <v>0</v>
      </c>
      <c r="AM340" s="166">
        <f t="shared" si="1014"/>
        <v>0</v>
      </c>
      <c r="AN340" s="166">
        <f t="shared" si="1015"/>
        <v>0</v>
      </c>
      <c r="AO340" s="167">
        <f t="shared" si="1016"/>
        <v>0</v>
      </c>
      <c r="AP340" s="166">
        <v>0</v>
      </c>
      <c r="AQ340" s="166">
        <f t="shared" si="1017"/>
        <v>5000000</v>
      </c>
      <c r="AR340" s="166"/>
      <c r="AS340" s="167"/>
      <c r="AT340" s="166"/>
      <c r="AU340" s="166"/>
      <c r="AV340" s="166">
        <f t="shared" si="1018"/>
        <v>5000000</v>
      </c>
      <c r="AW340" s="166">
        <f t="shared" si="1019"/>
        <v>361600</v>
      </c>
      <c r="AX340" s="166">
        <f t="shared" si="1020"/>
        <v>67800</v>
      </c>
      <c r="AY340" s="166">
        <f t="shared" si="1021"/>
        <v>45200</v>
      </c>
      <c r="AZ340" s="166">
        <f t="shared" si="1022"/>
        <v>474600</v>
      </c>
      <c r="BA340" s="166">
        <f t="shared" si="1023"/>
        <v>22600</v>
      </c>
      <c r="BB340" s="166">
        <f t="shared" si="1024"/>
        <v>110000</v>
      </c>
      <c r="BC340" s="166"/>
      <c r="BD340" s="166">
        <v>0</v>
      </c>
      <c r="BE340" s="166">
        <f t="shared" si="1025"/>
        <v>607200</v>
      </c>
      <c r="BF340" s="166">
        <f t="shared" si="1026"/>
        <v>4392800</v>
      </c>
      <c r="BG340" s="166">
        <f t="shared" si="1027"/>
        <v>0</v>
      </c>
      <c r="BH340" s="166">
        <v>1</v>
      </c>
      <c r="BI340" s="369" t="s">
        <v>40</v>
      </c>
      <c r="BJ340" s="166">
        <f t="shared" si="1028"/>
        <v>0</v>
      </c>
      <c r="BK340" s="166">
        <f t="shared" si="1029"/>
        <v>1</v>
      </c>
      <c r="BL340" s="166">
        <v>0</v>
      </c>
      <c r="BM340" s="166">
        <f t="shared" si="1030"/>
        <v>0</v>
      </c>
      <c r="BN340" s="166" t="str">
        <f t="shared" si="1031"/>
        <v>Trừ tiền</v>
      </c>
      <c r="BO340" s="410"/>
      <c r="BP340" s="166"/>
      <c r="BQ340" s="144"/>
      <c r="BR340" s="144"/>
      <c r="BS340" s="161">
        <f t="shared" si="1032"/>
        <v>5000000</v>
      </c>
      <c r="BT340" s="159">
        <v>3</v>
      </c>
      <c r="BU340" s="166">
        <f t="shared" si="1033"/>
        <v>13200000</v>
      </c>
      <c r="BV340" s="166">
        <v>11000000</v>
      </c>
      <c r="BW340" s="166">
        <f t="shared" si="1034"/>
        <v>24200000</v>
      </c>
      <c r="BX340" s="166">
        <f t="shared" si="1035"/>
        <v>-19674600</v>
      </c>
      <c r="BY340" s="166"/>
      <c r="BZ340" s="166"/>
      <c r="CA340" s="171"/>
      <c r="CB340" s="166"/>
      <c r="CC340" s="166"/>
      <c r="CD340" s="166"/>
      <c r="CE340" s="413">
        <v>10000000</v>
      </c>
      <c r="CF340" s="413">
        <v>0</v>
      </c>
      <c r="CG340" s="413">
        <v>0</v>
      </c>
      <c r="CH340" s="413">
        <v>0</v>
      </c>
      <c r="CI340" s="413"/>
      <c r="CJ340" s="369">
        <f t="shared" si="1037"/>
        <v>0</v>
      </c>
      <c r="CK340" s="369">
        <f t="shared" si="1038"/>
        <v>10000000</v>
      </c>
      <c r="CL340" s="414"/>
      <c r="CM340" s="413">
        <f t="shared" si="1039"/>
        <v>10000000</v>
      </c>
      <c r="CN340" s="413">
        <f t="shared" si="1039"/>
        <v>0</v>
      </c>
      <c r="CO340" s="369">
        <f t="shared" si="1039"/>
        <v>0</v>
      </c>
      <c r="CP340" s="369">
        <f t="shared" si="1039"/>
        <v>0</v>
      </c>
      <c r="CQ340" s="369">
        <f t="shared" si="1039"/>
        <v>0</v>
      </c>
      <c r="CR340" s="369">
        <f t="shared" si="1040"/>
        <v>0</v>
      </c>
      <c r="CS340" s="369">
        <f t="shared" si="1041"/>
        <v>10000000</v>
      </c>
      <c r="CT340" s="173" t="s">
        <v>1759</v>
      </c>
      <c r="CU340" s="173" t="s">
        <v>1062</v>
      </c>
      <c r="CV340" s="450">
        <v>0</v>
      </c>
      <c r="CW340" s="173" t="s">
        <v>2249</v>
      </c>
    </row>
    <row r="341" spans="1:101" ht="34.35" customHeight="1">
      <c r="A341" s="155">
        <f>SUBTOTAL(3,$C$11:C341)</f>
        <v>300</v>
      </c>
      <c r="B341" s="143" t="s">
        <v>483</v>
      </c>
      <c r="C341" s="144" t="s">
        <v>484</v>
      </c>
      <c r="D341" s="156" t="s">
        <v>101</v>
      </c>
      <c r="E341" s="157" t="str">
        <f t="shared" si="1036"/>
        <v>B3</v>
      </c>
      <c r="F341" s="158">
        <v>45043</v>
      </c>
      <c r="G341" s="159">
        <v>4520000</v>
      </c>
      <c r="H341" s="159"/>
      <c r="I341" s="160">
        <f t="shared" si="1000"/>
        <v>5480000</v>
      </c>
      <c r="J341" s="160">
        <f t="shared" si="1001"/>
        <v>0</v>
      </c>
      <c r="K341" s="161">
        <f t="shared" si="1002"/>
        <v>5480000</v>
      </c>
      <c r="L341" s="161">
        <f t="shared" si="1003"/>
        <v>10000000</v>
      </c>
      <c r="M341" s="162">
        <f t="shared" si="1004"/>
        <v>1</v>
      </c>
      <c r="N341" s="163">
        <f t="shared" si="1005"/>
        <v>3640000</v>
      </c>
      <c r="O341" s="163">
        <v>0</v>
      </c>
      <c r="P341" s="406">
        <v>13</v>
      </c>
      <c r="Q341" s="406">
        <v>0</v>
      </c>
      <c r="R341" s="406">
        <v>0</v>
      </c>
      <c r="S341" s="406">
        <v>0</v>
      </c>
      <c r="T341" s="406"/>
      <c r="U341" s="406"/>
      <c r="V341" s="406"/>
      <c r="W341" s="406"/>
      <c r="X341" s="389"/>
      <c r="Y341" s="406"/>
      <c r="Z341" s="406"/>
      <c r="AA341" s="406"/>
      <c r="AB341" s="406"/>
      <c r="AC341" s="406"/>
      <c r="AD341" s="406">
        <v>0</v>
      </c>
      <c r="AE341" s="164">
        <f t="shared" si="1006"/>
        <v>0</v>
      </c>
      <c r="AF341" s="166">
        <f t="shared" si="1007"/>
        <v>5000000</v>
      </c>
      <c r="AG341" s="166">
        <f t="shared" si="1008"/>
        <v>0</v>
      </c>
      <c r="AH341" s="166">
        <f t="shared" si="1009"/>
        <v>0</v>
      </c>
      <c r="AI341" s="166">
        <f t="shared" si="1010"/>
        <v>0</v>
      </c>
      <c r="AJ341" s="166">
        <f t="shared" si="1011"/>
        <v>0</v>
      </c>
      <c r="AK341" s="166">
        <f t="shared" si="1012"/>
        <v>0</v>
      </c>
      <c r="AL341" s="166">
        <f t="shared" si="1013"/>
        <v>0</v>
      </c>
      <c r="AM341" s="166">
        <f t="shared" si="1014"/>
        <v>0</v>
      </c>
      <c r="AN341" s="166">
        <f t="shared" si="1015"/>
        <v>0</v>
      </c>
      <c r="AO341" s="167">
        <f t="shared" si="1016"/>
        <v>0</v>
      </c>
      <c r="AP341" s="166">
        <v>0</v>
      </c>
      <c r="AQ341" s="166">
        <f t="shared" si="1017"/>
        <v>5000000</v>
      </c>
      <c r="AR341" s="166"/>
      <c r="AS341" s="167"/>
      <c r="AT341" s="166"/>
      <c r="AU341" s="166"/>
      <c r="AV341" s="166">
        <f t="shared" si="1018"/>
        <v>5000000</v>
      </c>
      <c r="AW341" s="166">
        <f t="shared" si="1019"/>
        <v>361600</v>
      </c>
      <c r="AX341" s="166">
        <f t="shared" si="1020"/>
        <v>67800</v>
      </c>
      <c r="AY341" s="166">
        <f t="shared" si="1021"/>
        <v>45200</v>
      </c>
      <c r="AZ341" s="166">
        <f t="shared" si="1022"/>
        <v>474600</v>
      </c>
      <c r="BA341" s="166">
        <f t="shared" si="1023"/>
        <v>22600</v>
      </c>
      <c r="BB341" s="166">
        <f t="shared" si="1024"/>
        <v>110000</v>
      </c>
      <c r="BC341" s="166"/>
      <c r="BD341" s="166">
        <v>0</v>
      </c>
      <c r="BE341" s="166">
        <f t="shared" si="1025"/>
        <v>607200</v>
      </c>
      <c r="BF341" s="166">
        <f t="shared" si="1026"/>
        <v>4392800</v>
      </c>
      <c r="BG341" s="166">
        <f t="shared" si="1027"/>
        <v>0</v>
      </c>
      <c r="BH341" s="166">
        <v>1</v>
      </c>
      <c r="BI341" s="369" t="s">
        <v>40</v>
      </c>
      <c r="BJ341" s="166">
        <f t="shared" si="1028"/>
        <v>0</v>
      </c>
      <c r="BK341" s="166">
        <f t="shared" si="1029"/>
        <v>1</v>
      </c>
      <c r="BL341" s="166">
        <v>0</v>
      </c>
      <c r="BM341" s="166">
        <f t="shared" si="1030"/>
        <v>0</v>
      </c>
      <c r="BN341" s="166" t="str">
        <f t="shared" si="1031"/>
        <v>Trừ tiền</v>
      </c>
      <c r="BO341" s="410"/>
      <c r="BP341" s="166"/>
      <c r="BQ341" s="144"/>
      <c r="BR341" s="144"/>
      <c r="BS341" s="161">
        <f t="shared" si="1032"/>
        <v>5000000</v>
      </c>
      <c r="BT341" s="159">
        <v>2</v>
      </c>
      <c r="BU341" s="166">
        <f t="shared" si="1033"/>
        <v>8800000</v>
      </c>
      <c r="BV341" s="166">
        <v>11000000</v>
      </c>
      <c r="BW341" s="166">
        <f t="shared" si="1034"/>
        <v>19800000</v>
      </c>
      <c r="BX341" s="166">
        <f t="shared" si="1035"/>
        <v>-15274600</v>
      </c>
      <c r="BY341" s="166"/>
      <c r="BZ341" s="166"/>
      <c r="CA341" s="171"/>
      <c r="CB341" s="166"/>
      <c r="CC341" s="166"/>
      <c r="CD341" s="166"/>
      <c r="CE341" s="413">
        <v>10000000</v>
      </c>
      <c r="CF341" s="413">
        <v>0</v>
      </c>
      <c r="CG341" s="413">
        <v>0</v>
      </c>
      <c r="CH341" s="413">
        <v>0</v>
      </c>
      <c r="CI341" s="413"/>
      <c r="CJ341" s="369">
        <f t="shared" si="1037"/>
        <v>0</v>
      </c>
      <c r="CK341" s="369">
        <f t="shared" si="1038"/>
        <v>10000000</v>
      </c>
      <c r="CL341" s="414"/>
      <c r="CM341" s="413">
        <f t="shared" si="1039"/>
        <v>10000000</v>
      </c>
      <c r="CN341" s="413">
        <f t="shared" si="1039"/>
        <v>0</v>
      </c>
      <c r="CO341" s="369">
        <f t="shared" si="1039"/>
        <v>0</v>
      </c>
      <c r="CP341" s="369">
        <f t="shared" si="1039"/>
        <v>0</v>
      </c>
      <c r="CQ341" s="369">
        <f t="shared" si="1039"/>
        <v>0</v>
      </c>
      <c r="CR341" s="369">
        <f t="shared" si="1040"/>
        <v>0</v>
      </c>
      <c r="CS341" s="369">
        <f t="shared" si="1041"/>
        <v>10000000</v>
      </c>
      <c r="CT341" s="173" t="s">
        <v>1759</v>
      </c>
      <c r="CU341" s="173" t="s">
        <v>1062</v>
      </c>
      <c r="CV341" s="450" t="s">
        <v>1731</v>
      </c>
      <c r="CW341" s="173" t="s">
        <v>2249</v>
      </c>
    </row>
    <row r="342" spans="1:101" ht="34.35" customHeight="1">
      <c r="A342" s="155">
        <f>SUBTOTAL(3,$C$11:C342)</f>
        <v>301</v>
      </c>
      <c r="B342" s="246" t="s">
        <v>986</v>
      </c>
      <c r="C342" s="247" t="s">
        <v>987</v>
      </c>
      <c r="D342" s="156" t="s">
        <v>101</v>
      </c>
      <c r="E342" s="157" t="str">
        <f t="shared" si="1036"/>
        <v>B3</v>
      </c>
      <c r="F342" s="158">
        <v>42522</v>
      </c>
      <c r="G342" s="159">
        <v>4090000</v>
      </c>
      <c r="H342" s="159"/>
      <c r="I342" s="160">
        <f t="shared" si="1000"/>
        <v>5910000</v>
      </c>
      <c r="J342" s="160">
        <f t="shared" si="1001"/>
        <v>500000</v>
      </c>
      <c r="K342" s="161">
        <f t="shared" si="1002"/>
        <v>6410000</v>
      </c>
      <c r="L342" s="161">
        <f t="shared" si="1003"/>
        <v>10500000</v>
      </c>
      <c r="M342" s="162">
        <f t="shared" si="1004"/>
        <v>1</v>
      </c>
      <c r="N342" s="163">
        <f t="shared" si="1005"/>
        <v>3640000</v>
      </c>
      <c r="O342" s="163">
        <v>0</v>
      </c>
      <c r="P342" s="406">
        <v>13</v>
      </c>
      <c r="Q342" s="406">
        <v>0</v>
      </c>
      <c r="R342" s="406">
        <v>0</v>
      </c>
      <c r="S342" s="406">
        <v>0</v>
      </c>
      <c r="T342" s="406"/>
      <c r="U342" s="406"/>
      <c r="V342" s="406"/>
      <c r="W342" s="406"/>
      <c r="X342" s="389"/>
      <c r="Y342" s="406"/>
      <c r="Z342" s="406"/>
      <c r="AA342" s="406"/>
      <c r="AB342" s="406"/>
      <c r="AC342" s="406"/>
      <c r="AD342" s="406">
        <v>0</v>
      </c>
      <c r="AE342" s="164">
        <f t="shared" si="1006"/>
        <v>0</v>
      </c>
      <c r="AF342" s="166">
        <f t="shared" si="1007"/>
        <v>5250000</v>
      </c>
      <c r="AG342" s="166">
        <f t="shared" si="1008"/>
        <v>0</v>
      </c>
      <c r="AH342" s="166">
        <f t="shared" si="1009"/>
        <v>0</v>
      </c>
      <c r="AI342" s="166">
        <f t="shared" si="1010"/>
        <v>0</v>
      </c>
      <c r="AJ342" s="166">
        <f t="shared" si="1011"/>
        <v>0</v>
      </c>
      <c r="AK342" s="166">
        <f t="shared" si="1012"/>
        <v>0</v>
      </c>
      <c r="AL342" s="166">
        <f t="shared" si="1013"/>
        <v>0</v>
      </c>
      <c r="AM342" s="166">
        <f t="shared" si="1014"/>
        <v>0</v>
      </c>
      <c r="AN342" s="166">
        <f t="shared" si="1015"/>
        <v>0</v>
      </c>
      <c r="AO342" s="167">
        <f t="shared" si="1016"/>
        <v>0</v>
      </c>
      <c r="AP342" s="166">
        <v>0</v>
      </c>
      <c r="AQ342" s="166">
        <f t="shared" si="1017"/>
        <v>5250000</v>
      </c>
      <c r="AR342" s="166">
        <v>0</v>
      </c>
      <c r="AS342" s="167"/>
      <c r="AT342" s="166"/>
      <c r="AU342" s="166"/>
      <c r="AV342" s="166">
        <f t="shared" si="1018"/>
        <v>5250000</v>
      </c>
      <c r="AW342" s="166">
        <f t="shared" si="1019"/>
        <v>327200</v>
      </c>
      <c r="AX342" s="166">
        <f t="shared" si="1020"/>
        <v>61350</v>
      </c>
      <c r="AY342" s="166">
        <f t="shared" si="1021"/>
        <v>40900</v>
      </c>
      <c r="AZ342" s="166">
        <f t="shared" si="1022"/>
        <v>429450</v>
      </c>
      <c r="BA342" s="166">
        <f t="shared" si="1023"/>
        <v>20450</v>
      </c>
      <c r="BB342" s="166">
        <f t="shared" si="1024"/>
        <v>110000</v>
      </c>
      <c r="BC342" s="166"/>
      <c r="BD342" s="166">
        <v>0</v>
      </c>
      <c r="BE342" s="166">
        <f t="shared" si="1025"/>
        <v>559900</v>
      </c>
      <c r="BF342" s="166">
        <f t="shared" si="1026"/>
        <v>4690100</v>
      </c>
      <c r="BG342" s="166">
        <f t="shared" si="1027"/>
        <v>0</v>
      </c>
      <c r="BH342" s="166">
        <v>1</v>
      </c>
      <c r="BI342" s="369" t="s">
        <v>40</v>
      </c>
      <c r="BJ342" s="166">
        <f t="shared" si="1028"/>
        <v>0</v>
      </c>
      <c r="BK342" s="166">
        <f t="shared" si="1029"/>
        <v>1</v>
      </c>
      <c r="BL342" s="166">
        <v>0</v>
      </c>
      <c r="BM342" s="166">
        <f t="shared" si="1030"/>
        <v>0</v>
      </c>
      <c r="BN342" s="166" t="str">
        <f t="shared" si="1031"/>
        <v>Trừ tiền</v>
      </c>
      <c r="BO342" s="410"/>
      <c r="BP342" s="166"/>
      <c r="BQ342" s="144"/>
      <c r="BR342" s="144"/>
      <c r="BS342" s="161">
        <f t="shared" si="1032"/>
        <v>5250000</v>
      </c>
      <c r="BT342" s="159">
        <v>3</v>
      </c>
      <c r="BU342" s="166">
        <f t="shared" si="1033"/>
        <v>13200000</v>
      </c>
      <c r="BV342" s="166">
        <v>11000000</v>
      </c>
      <c r="BW342" s="166">
        <f t="shared" si="1034"/>
        <v>24200000</v>
      </c>
      <c r="BX342" s="166">
        <f t="shared" si="1035"/>
        <v>-19379450</v>
      </c>
      <c r="BY342" s="166"/>
      <c r="BZ342" s="166"/>
      <c r="CA342" s="171"/>
      <c r="CB342" s="166"/>
      <c r="CC342" s="166"/>
      <c r="CD342" s="166"/>
      <c r="CE342" s="413">
        <v>10000000</v>
      </c>
      <c r="CF342" s="413">
        <f>CE342*5%</f>
        <v>500000</v>
      </c>
      <c r="CG342" s="413">
        <v>0</v>
      </c>
      <c r="CH342" s="413">
        <v>0</v>
      </c>
      <c r="CI342" s="413"/>
      <c r="CJ342" s="369">
        <f t="shared" si="1037"/>
        <v>500000</v>
      </c>
      <c r="CK342" s="369">
        <f t="shared" si="1038"/>
        <v>10500000</v>
      </c>
      <c r="CL342" s="414"/>
      <c r="CM342" s="413">
        <f t="shared" si="1039"/>
        <v>10000000</v>
      </c>
      <c r="CN342" s="413">
        <f t="shared" si="1039"/>
        <v>500000</v>
      </c>
      <c r="CO342" s="369">
        <f t="shared" si="1039"/>
        <v>0</v>
      </c>
      <c r="CP342" s="369">
        <f t="shared" si="1039"/>
        <v>0</v>
      </c>
      <c r="CQ342" s="369">
        <f t="shared" si="1039"/>
        <v>0</v>
      </c>
      <c r="CR342" s="369">
        <f t="shared" si="1040"/>
        <v>500000</v>
      </c>
      <c r="CS342" s="369">
        <f t="shared" si="1041"/>
        <v>10500000</v>
      </c>
      <c r="CT342" s="173" t="s">
        <v>1759</v>
      </c>
      <c r="CU342" s="173" t="s">
        <v>1062</v>
      </c>
      <c r="CV342" s="450" t="s">
        <v>1732</v>
      </c>
      <c r="CW342" s="173" t="s">
        <v>2249</v>
      </c>
    </row>
    <row r="343" spans="1:101" ht="34.35" customHeight="1">
      <c r="A343" s="155">
        <f>SUBTOTAL(3,$C$11:C343)</f>
        <v>302</v>
      </c>
      <c r="B343" s="143" t="s">
        <v>750</v>
      </c>
      <c r="C343" s="144" t="s">
        <v>751</v>
      </c>
      <c r="D343" s="156" t="s">
        <v>101</v>
      </c>
      <c r="E343" s="157" t="str">
        <f t="shared" si="1036"/>
        <v>B3</v>
      </c>
      <c r="F343" s="158">
        <v>42871</v>
      </c>
      <c r="G343" s="159">
        <v>4090000</v>
      </c>
      <c r="H343" s="159"/>
      <c r="I343" s="160">
        <f t="shared" si="1000"/>
        <v>5910000</v>
      </c>
      <c r="J343" s="160">
        <f t="shared" si="1001"/>
        <v>500000</v>
      </c>
      <c r="K343" s="161">
        <f t="shared" si="1002"/>
        <v>6410000</v>
      </c>
      <c r="L343" s="161">
        <f t="shared" si="1003"/>
        <v>10500000</v>
      </c>
      <c r="M343" s="162">
        <f t="shared" si="1004"/>
        <v>1</v>
      </c>
      <c r="N343" s="163">
        <f t="shared" si="1005"/>
        <v>3640000</v>
      </c>
      <c r="O343" s="163">
        <v>0</v>
      </c>
      <c r="P343" s="406">
        <v>13</v>
      </c>
      <c r="Q343" s="406">
        <v>0</v>
      </c>
      <c r="R343" s="406">
        <v>0</v>
      </c>
      <c r="S343" s="406">
        <v>0</v>
      </c>
      <c r="T343" s="406"/>
      <c r="U343" s="406"/>
      <c r="V343" s="406"/>
      <c r="W343" s="406"/>
      <c r="X343" s="389"/>
      <c r="Y343" s="406"/>
      <c r="Z343" s="406"/>
      <c r="AA343" s="406"/>
      <c r="AB343" s="406"/>
      <c r="AC343" s="406"/>
      <c r="AD343" s="406">
        <v>0</v>
      </c>
      <c r="AE343" s="164">
        <f t="shared" si="1006"/>
        <v>0</v>
      </c>
      <c r="AF343" s="166">
        <f t="shared" si="1007"/>
        <v>5250000</v>
      </c>
      <c r="AG343" s="166">
        <f t="shared" si="1008"/>
        <v>0</v>
      </c>
      <c r="AH343" s="166">
        <f t="shared" si="1009"/>
        <v>0</v>
      </c>
      <c r="AI343" s="166">
        <f t="shared" si="1010"/>
        <v>0</v>
      </c>
      <c r="AJ343" s="166">
        <f t="shared" si="1011"/>
        <v>0</v>
      </c>
      <c r="AK343" s="166">
        <f t="shared" si="1012"/>
        <v>0</v>
      </c>
      <c r="AL343" s="166">
        <f t="shared" si="1013"/>
        <v>0</v>
      </c>
      <c r="AM343" s="166">
        <f t="shared" si="1014"/>
        <v>0</v>
      </c>
      <c r="AN343" s="166">
        <f t="shared" si="1015"/>
        <v>0</v>
      </c>
      <c r="AO343" s="167">
        <f t="shared" si="1016"/>
        <v>0</v>
      </c>
      <c r="AP343" s="166">
        <v>0</v>
      </c>
      <c r="AQ343" s="166">
        <f t="shared" si="1017"/>
        <v>5250000</v>
      </c>
      <c r="AR343" s="166">
        <v>0</v>
      </c>
      <c r="AS343" s="167"/>
      <c r="AT343" s="166"/>
      <c r="AU343" s="166"/>
      <c r="AV343" s="166">
        <f t="shared" si="1018"/>
        <v>5250000</v>
      </c>
      <c r="AW343" s="166">
        <f t="shared" si="1019"/>
        <v>327200</v>
      </c>
      <c r="AX343" s="166">
        <f t="shared" si="1020"/>
        <v>61350</v>
      </c>
      <c r="AY343" s="166">
        <f t="shared" si="1021"/>
        <v>40900</v>
      </c>
      <c r="AZ343" s="166">
        <f t="shared" si="1022"/>
        <v>429450</v>
      </c>
      <c r="BA343" s="166">
        <f t="shared" si="1023"/>
        <v>20450</v>
      </c>
      <c r="BB343" s="166">
        <f t="shared" si="1024"/>
        <v>110000</v>
      </c>
      <c r="BC343" s="166"/>
      <c r="BD343" s="166">
        <v>0</v>
      </c>
      <c r="BE343" s="166">
        <f t="shared" si="1025"/>
        <v>559900</v>
      </c>
      <c r="BF343" s="166">
        <f t="shared" si="1026"/>
        <v>4690100</v>
      </c>
      <c r="BG343" s="166">
        <f t="shared" si="1027"/>
        <v>0</v>
      </c>
      <c r="BH343" s="166">
        <v>1</v>
      </c>
      <c r="BI343" s="369" t="s">
        <v>40</v>
      </c>
      <c r="BJ343" s="166">
        <f t="shared" si="1028"/>
        <v>0</v>
      </c>
      <c r="BK343" s="166">
        <f t="shared" si="1029"/>
        <v>1</v>
      </c>
      <c r="BL343" s="166">
        <v>0</v>
      </c>
      <c r="BM343" s="166">
        <f t="shared" si="1030"/>
        <v>0</v>
      </c>
      <c r="BN343" s="166" t="str">
        <f t="shared" si="1031"/>
        <v>Trừ tiền</v>
      </c>
      <c r="BO343" s="410"/>
      <c r="BP343" s="166"/>
      <c r="BQ343" s="144"/>
      <c r="BR343" s="144"/>
      <c r="BS343" s="161">
        <f t="shared" si="1032"/>
        <v>5250000</v>
      </c>
      <c r="BT343" s="159">
        <v>2</v>
      </c>
      <c r="BU343" s="166">
        <f t="shared" si="1033"/>
        <v>8800000</v>
      </c>
      <c r="BV343" s="166">
        <v>11000000</v>
      </c>
      <c r="BW343" s="166">
        <f t="shared" si="1034"/>
        <v>19800000</v>
      </c>
      <c r="BX343" s="166">
        <f t="shared" si="1035"/>
        <v>-14979450</v>
      </c>
      <c r="BY343" s="166"/>
      <c r="BZ343" s="166"/>
      <c r="CA343" s="171"/>
      <c r="CB343" s="166"/>
      <c r="CC343" s="166"/>
      <c r="CD343" s="166"/>
      <c r="CE343" s="413">
        <v>10000000</v>
      </c>
      <c r="CF343" s="413">
        <f>CE343*5%</f>
        <v>500000</v>
      </c>
      <c r="CG343" s="413">
        <v>0</v>
      </c>
      <c r="CH343" s="413">
        <v>0</v>
      </c>
      <c r="CI343" s="413"/>
      <c r="CJ343" s="369">
        <f t="shared" si="1037"/>
        <v>500000</v>
      </c>
      <c r="CK343" s="369">
        <f t="shared" si="1038"/>
        <v>10500000</v>
      </c>
      <c r="CL343" s="414"/>
      <c r="CM343" s="413">
        <f t="shared" si="1039"/>
        <v>10000000</v>
      </c>
      <c r="CN343" s="413">
        <f t="shared" si="1039"/>
        <v>500000</v>
      </c>
      <c r="CO343" s="369">
        <f t="shared" si="1039"/>
        <v>0</v>
      </c>
      <c r="CP343" s="369">
        <f t="shared" si="1039"/>
        <v>0</v>
      </c>
      <c r="CQ343" s="369">
        <f t="shared" si="1039"/>
        <v>0</v>
      </c>
      <c r="CR343" s="369">
        <f t="shared" si="1040"/>
        <v>500000</v>
      </c>
      <c r="CS343" s="369">
        <f t="shared" si="1041"/>
        <v>10500000</v>
      </c>
      <c r="CT343" s="173" t="s">
        <v>1759</v>
      </c>
      <c r="CU343" s="173" t="s">
        <v>1062</v>
      </c>
      <c r="CV343" s="450" t="s">
        <v>1733</v>
      </c>
      <c r="CW343" s="173" t="s">
        <v>2249</v>
      </c>
    </row>
    <row r="344" spans="1:101" ht="34.35" customHeight="1">
      <c r="A344" s="155">
        <f>SUBTOTAL(3,$C$11:C344)</f>
        <v>303</v>
      </c>
      <c r="B344" s="143" t="s">
        <v>1076</v>
      </c>
      <c r="C344" s="144" t="s">
        <v>245</v>
      </c>
      <c r="D344" s="156" t="s">
        <v>101</v>
      </c>
      <c r="E344" s="157" t="str">
        <f t="shared" si="1036"/>
        <v>B3</v>
      </c>
      <c r="F344" s="158">
        <v>45014</v>
      </c>
      <c r="G344" s="159">
        <v>4520000</v>
      </c>
      <c r="H344" s="159"/>
      <c r="I344" s="160">
        <f t="shared" si="1000"/>
        <v>5480000</v>
      </c>
      <c r="J344" s="160">
        <f t="shared" si="1001"/>
        <v>0</v>
      </c>
      <c r="K344" s="161">
        <f t="shared" si="1002"/>
        <v>5480000</v>
      </c>
      <c r="L344" s="161">
        <f t="shared" si="1003"/>
        <v>10000000</v>
      </c>
      <c r="M344" s="162">
        <f t="shared" si="1004"/>
        <v>1</v>
      </c>
      <c r="N344" s="163">
        <f t="shared" si="1005"/>
        <v>3640000</v>
      </c>
      <c r="O344" s="163">
        <v>0</v>
      </c>
      <c r="P344" s="406">
        <v>13</v>
      </c>
      <c r="Q344" s="406">
        <v>0</v>
      </c>
      <c r="R344" s="406">
        <v>0</v>
      </c>
      <c r="S344" s="406">
        <v>0</v>
      </c>
      <c r="T344" s="406"/>
      <c r="U344" s="406"/>
      <c r="V344" s="406"/>
      <c r="W344" s="406"/>
      <c r="X344" s="389"/>
      <c r="Y344" s="406"/>
      <c r="Z344" s="406"/>
      <c r="AA344" s="406"/>
      <c r="AB344" s="406"/>
      <c r="AC344" s="406"/>
      <c r="AD344" s="406">
        <v>0</v>
      </c>
      <c r="AE344" s="164">
        <f t="shared" si="1006"/>
        <v>0</v>
      </c>
      <c r="AF344" s="166">
        <f t="shared" si="1007"/>
        <v>5000000</v>
      </c>
      <c r="AG344" s="166">
        <f t="shared" si="1008"/>
        <v>0</v>
      </c>
      <c r="AH344" s="166">
        <f t="shared" si="1009"/>
        <v>0</v>
      </c>
      <c r="AI344" s="166">
        <f t="shared" si="1010"/>
        <v>0</v>
      </c>
      <c r="AJ344" s="166">
        <f t="shared" si="1011"/>
        <v>0</v>
      </c>
      <c r="AK344" s="166">
        <f t="shared" si="1012"/>
        <v>0</v>
      </c>
      <c r="AL344" s="166">
        <f t="shared" si="1013"/>
        <v>0</v>
      </c>
      <c r="AM344" s="166">
        <f t="shared" si="1014"/>
        <v>0</v>
      </c>
      <c r="AN344" s="166">
        <f t="shared" si="1015"/>
        <v>0</v>
      </c>
      <c r="AO344" s="167">
        <f t="shared" si="1016"/>
        <v>0</v>
      </c>
      <c r="AP344" s="166">
        <v>0</v>
      </c>
      <c r="AQ344" s="166">
        <f t="shared" si="1017"/>
        <v>5000000</v>
      </c>
      <c r="AR344" s="166"/>
      <c r="AS344" s="167"/>
      <c r="AT344" s="166"/>
      <c r="AU344" s="166"/>
      <c r="AV344" s="166">
        <f t="shared" si="1018"/>
        <v>5000000</v>
      </c>
      <c r="AW344" s="166">
        <f t="shared" si="1019"/>
        <v>361600</v>
      </c>
      <c r="AX344" s="166">
        <f t="shared" si="1020"/>
        <v>67800</v>
      </c>
      <c r="AY344" s="166">
        <f t="shared" si="1021"/>
        <v>45200</v>
      </c>
      <c r="AZ344" s="166">
        <f t="shared" si="1022"/>
        <v>474600</v>
      </c>
      <c r="BA344" s="166">
        <f t="shared" si="1023"/>
        <v>22600</v>
      </c>
      <c r="BB344" s="166">
        <f t="shared" si="1024"/>
        <v>110000</v>
      </c>
      <c r="BC344" s="166"/>
      <c r="BD344" s="166">
        <v>0</v>
      </c>
      <c r="BE344" s="166">
        <f t="shared" si="1025"/>
        <v>607200</v>
      </c>
      <c r="BF344" s="166">
        <f t="shared" si="1026"/>
        <v>4392800</v>
      </c>
      <c r="BG344" s="166">
        <f t="shared" si="1027"/>
        <v>0</v>
      </c>
      <c r="BH344" s="166">
        <v>1</v>
      </c>
      <c r="BI344" s="369" t="s">
        <v>40</v>
      </c>
      <c r="BJ344" s="166">
        <f t="shared" si="1028"/>
        <v>0</v>
      </c>
      <c r="BK344" s="166">
        <f t="shared" si="1029"/>
        <v>1</v>
      </c>
      <c r="BL344" s="166">
        <v>0</v>
      </c>
      <c r="BM344" s="166">
        <f t="shared" si="1030"/>
        <v>0</v>
      </c>
      <c r="BN344" s="166" t="str">
        <f t="shared" si="1031"/>
        <v>Trừ tiền</v>
      </c>
      <c r="BO344" s="410"/>
      <c r="BP344" s="166"/>
      <c r="BQ344" s="144"/>
      <c r="BR344" s="144"/>
      <c r="BS344" s="161">
        <f t="shared" si="1032"/>
        <v>5000000</v>
      </c>
      <c r="BT344" s="159">
        <v>2</v>
      </c>
      <c r="BU344" s="166">
        <f t="shared" si="1033"/>
        <v>8800000</v>
      </c>
      <c r="BV344" s="166">
        <v>11000000</v>
      </c>
      <c r="BW344" s="166">
        <f t="shared" si="1034"/>
        <v>19800000</v>
      </c>
      <c r="BX344" s="166">
        <f t="shared" si="1035"/>
        <v>-15274600</v>
      </c>
      <c r="BY344" s="166"/>
      <c r="BZ344" s="166"/>
      <c r="CA344" s="171"/>
      <c r="CB344" s="166"/>
      <c r="CC344" s="166"/>
      <c r="CD344" s="166"/>
      <c r="CE344" s="413">
        <v>10000000</v>
      </c>
      <c r="CF344" s="413">
        <v>0</v>
      </c>
      <c r="CG344" s="413">
        <v>0</v>
      </c>
      <c r="CH344" s="413">
        <v>0</v>
      </c>
      <c r="CI344" s="413"/>
      <c r="CJ344" s="369">
        <f t="shared" si="1037"/>
        <v>0</v>
      </c>
      <c r="CK344" s="369">
        <f t="shared" si="1038"/>
        <v>10000000</v>
      </c>
      <c r="CL344" s="414"/>
      <c r="CM344" s="413">
        <f t="shared" si="1039"/>
        <v>10000000</v>
      </c>
      <c r="CN344" s="413">
        <f t="shared" si="1039"/>
        <v>0</v>
      </c>
      <c r="CO344" s="369">
        <f t="shared" si="1039"/>
        <v>0</v>
      </c>
      <c r="CP344" s="369">
        <f t="shared" si="1039"/>
        <v>0</v>
      </c>
      <c r="CQ344" s="369">
        <f t="shared" si="1039"/>
        <v>0</v>
      </c>
      <c r="CR344" s="369">
        <f t="shared" si="1040"/>
        <v>0</v>
      </c>
      <c r="CS344" s="369">
        <f t="shared" si="1041"/>
        <v>10000000</v>
      </c>
      <c r="CT344" s="173" t="s">
        <v>1759</v>
      </c>
      <c r="CU344" s="173" t="s">
        <v>1062</v>
      </c>
      <c r="CV344" s="450" t="s">
        <v>1077</v>
      </c>
      <c r="CW344" s="173" t="s">
        <v>2249</v>
      </c>
    </row>
    <row r="345" spans="1:101" ht="34.35" customHeight="1">
      <c r="A345" s="155">
        <f>SUBTOTAL(3,$C$11:C345)</f>
        <v>304</v>
      </c>
      <c r="B345" s="143" t="s">
        <v>354</v>
      </c>
      <c r="C345" s="144" t="s">
        <v>355</v>
      </c>
      <c r="D345" s="156" t="s">
        <v>101</v>
      </c>
      <c r="E345" s="157" t="str">
        <f t="shared" si="1036"/>
        <v>B3</v>
      </c>
      <c r="F345" s="158">
        <v>44090</v>
      </c>
      <c r="G345" s="159">
        <v>4520000</v>
      </c>
      <c r="H345" s="159"/>
      <c r="I345" s="160">
        <f t="shared" si="1000"/>
        <v>5480000</v>
      </c>
      <c r="J345" s="160">
        <f t="shared" si="1001"/>
        <v>500000</v>
      </c>
      <c r="K345" s="161">
        <f t="shared" si="1002"/>
        <v>5980000</v>
      </c>
      <c r="L345" s="161">
        <f t="shared" si="1003"/>
        <v>10500000</v>
      </c>
      <c r="M345" s="162">
        <f t="shared" si="1004"/>
        <v>1</v>
      </c>
      <c r="N345" s="163">
        <f t="shared" si="1005"/>
        <v>3640000</v>
      </c>
      <c r="O345" s="163">
        <v>0</v>
      </c>
      <c r="P345" s="406">
        <v>13</v>
      </c>
      <c r="Q345" s="406">
        <v>0</v>
      </c>
      <c r="R345" s="406">
        <v>0</v>
      </c>
      <c r="S345" s="406">
        <v>0</v>
      </c>
      <c r="T345" s="406"/>
      <c r="U345" s="406"/>
      <c r="V345" s="406"/>
      <c r="W345" s="406"/>
      <c r="X345" s="389"/>
      <c r="Y345" s="406"/>
      <c r="Z345" s="406"/>
      <c r="AA345" s="406"/>
      <c r="AB345" s="406"/>
      <c r="AC345" s="406"/>
      <c r="AD345" s="406">
        <v>0</v>
      </c>
      <c r="AE345" s="164">
        <f t="shared" si="1006"/>
        <v>0</v>
      </c>
      <c r="AF345" s="166">
        <f t="shared" si="1007"/>
        <v>5250000</v>
      </c>
      <c r="AG345" s="166">
        <f t="shared" si="1008"/>
        <v>0</v>
      </c>
      <c r="AH345" s="166">
        <f t="shared" si="1009"/>
        <v>0</v>
      </c>
      <c r="AI345" s="166">
        <f t="shared" si="1010"/>
        <v>0</v>
      </c>
      <c r="AJ345" s="166">
        <f t="shared" si="1011"/>
        <v>0</v>
      </c>
      <c r="AK345" s="166">
        <f t="shared" si="1012"/>
        <v>0</v>
      </c>
      <c r="AL345" s="166">
        <f t="shared" si="1013"/>
        <v>0</v>
      </c>
      <c r="AM345" s="166">
        <f t="shared" si="1014"/>
        <v>0</v>
      </c>
      <c r="AN345" s="166">
        <f t="shared" si="1015"/>
        <v>0</v>
      </c>
      <c r="AO345" s="167">
        <f t="shared" si="1016"/>
        <v>0</v>
      </c>
      <c r="AP345" s="166">
        <v>0</v>
      </c>
      <c r="AQ345" s="166">
        <f t="shared" si="1017"/>
        <v>5250000</v>
      </c>
      <c r="AR345" s="166"/>
      <c r="AS345" s="167"/>
      <c r="AT345" s="166"/>
      <c r="AU345" s="166"/>
      <c r="AV345" s="166">
        <f t="shared" si="1018"/>
        <v>5250000</v>
      </c>
      <c r="AW345" s="166">
        <f t="shared" si="1019"/>
        <v>361600</v>
      </c>
      <c r="AX345" s="166">
        <f t="shared" si="1020"/>
        <v>67800</v>
      </c>
      <c r="AY345" s="166">
        <f t="shared" si="1021"/>
        <v>45200</v>
      </c>
      <c r="AZ345" s="166">
        <f t="shared" si="1022"/>
        <v>474600</v>
      </c>
      <c r="BA345" s="166">
        <f t="shared" si="1023"/>
        <v>22600</v>
      </c>
      <c r="BB345" s="166">
        <f t="shared" si="1024"/>
        <v>110000</v>
      </c>
      <c r="BC345" s="166"/>
      <c r="BD345" s="166">
        <v>0</v>
      </c>
      <c r="BE345" s="166">
        <f t="shared" si="1025"/>
        <v>607200</v>
      </c>
      <c r="BF345" s="166">
        <f t="shared" si="1026"/>
        <v>4642800</v>
      </c>
      <c r="BG345" s="166">
        <f t="shared" si="1027"/>
        <v>0</v>
      </c>
      <c r="BH345" s="166">
        <v>1</v>
      </c>
      <c r="BI345" s="369" t="s">
        <v>40</v>
      </c>
      <c r="BJ345" s="166">
        <f t="shared" si="1028"/>
        <v>0</v>
      </c>
      <c r="BK345" s="166">
        <f t="shared" si="1029"/>
        <v>1</v>
      </c>
      <c r="BL345" s="166">
        <v>0</v>
      </c>
      <c r="BM345" s="166">
        <f t="shared" si="1030"/>
        <v>0</v>
      </c>
      <c r="BN345" s="166" t="str">
        <f t="shared" si="1031"/>
        <v>Trừ tiền</v>
      </c>
      <c r="BO345" s="410"/>
      <c r="BP345" s="166"/>
      <c r="BQ345" s="144"/>
      <c r="BR345" s="144"/>
      <c r="BS345" s="161">
        <f t="shared" si="1032"/>
        <v>5250000</v>
      </c>
      <c r="BT345" s="159">
        <v>3</v>
      </c>
      <c r="BU345" s="166">
        <f t="shared" si="1033"/>
        <v>13200000</v>
      </c>
      <c r="BV345" s="166">
        <v>11000000</v>
      </c>
      <c r="BW345" s="166">
        <f t="shared" si="1034"/>
        <v>24200000</v>
      </c>
      <c r="BX345" s="166">
        <f t="shared" si="1035"/>
        <v>-19424600</v>
      </c>
      <c r="BY345" s="166"/>
      <c r="BZ345" s="166"/>
      <c r="CA345" s="171"/>
      <c r="CB345" s="166"/>
      <c r="CC345" s="166"/>
      <c r="CD345" s="166"/>
      <c r="CE345" s="413">
        <v>10000000</v>
      </c>
      <c r="CF345" s="413">
        <f>CE345*5%</f>
        <v>500000</v>
      </c>
      <c r="CG345" s="413">
        <v>0</v>
      </c>
      <c r="CH345" s="413">
        <v>0</v>
      </c>
      <c r="CI345" s="413"/>
      <c r="CJ345" s="369">
        <f t="shared" si="1037"/>
        <v>500000</v>
      </c>
      <c r="CK345" s="369">
        <f t="shared" si="1038"/>
        <v>10500000</v>
      </c>
      <c r="CL345" s="414"/>
      <c r="CM345" s="413">
        <f t="shared" si="1039"/>
        <v>10000000</v>
      </c>
      <c r="CN345" s="413">
        <f t="shared" si="1039"/>
        <v>500000</v>
      </c>
      <c r="CO345" s="369">
        <f t="shared" si="1039"/>
        <v>0</v>
      </c>
      <c r="CP345" s="369">
        <f t="shared" si="1039"/>
        <v>0</v>
      </c>
      <c r="CQ345" s="369">
        <f t="shared" si="1039"/>
        <v>0</v>
      </c>
      <c r="CR345" s="369">
        <f t="shared" si="1040"/>
        <v>500000</v>
      </c>
      <c r="CS345" s="369">
        <f t="shared" si="1041"/>
        <v>10500000</v>
      </c>
      <c r="CT345" s="173" t="s">
        <v>1759</v>
      </c>
      <c r="CU345" s="173" t="s">
        <v>1062</v>
      </c>
      <c r="CV345" s="450" t="s">
        <v>1033</v>
      </c>
      <c r="CW345" s="173" t="s">
        <v>2249</v>
      </c>
    </row>
    <row r="346" spans="1:101" ht="34.35" customHeight="1">
      <c r="A346" s="155">
        <f>SUBTOTAL(3,$C$11:C346)</f>
        <v>305</v>
      </c>
      <c r="B346" s="143" t="s">
        <v>398</v>
      </c>
      <c r="C346" s="144" t="s">
        <v>399</v>
      </c>
      <c r="D346" s="156" t="s">
        <v>101</v>
      </c>
      <c r="E346" s="157" t="str">
        <f t="shared" si="1036"/>
        <v>B3</v>
      </c>
      <c r="F346" s="158">
        <v>41928</v>
      </c>
      <c r="G346" s="159">
        <v>4520000</v>
      </c>
      <c r="H346" s="159"/>
      <c r="I346" s="160">
        <f t="shared" si="1000"/>
        <v>5480000</v>
      </c>
      <c r="J346" s="160">
        <f t="shared" si="1001"/>
        <v>1000000</v>
      </c>
      <c r="K346" s="161">
        <f t="shared" si="1002"/>
        <v>6480000</v>
      </c>
      <c r="L346" s="161">
        <f t="shared" si="1003"/>
        <v>11000000</v>
      </c>
      <c r="M346" s="162">
        <f t="shared" si="1004"/>
        <v>1</v>
      </c>
      <c r="N346" s="163">
        <f t="shared" si="1005"/>
        <v>3640000</v>
      </c>
      <c r="O346" s="163">
        <v>0</v>
      </c>
      <c r="P346" s="406">
        <v>13</v>
      </c>
      <c r="Q346" s="406">
        <v>0</v>
      </c>
      <c r="R346" s="406">
        <v>0</v>
      </c>
      <c r="S346" s="406">
        <v>0</v>
      </c>
      <c r="T346" s="406"/>
      <c r="U346" s="406"/>
      <c r="V346" s="406"/>
      <c r="W346" s="406"/>
      <c r="X346" s="389"/>
      <c r="Y346" s="406"/>
      <c r="Z346" s="406"/>
      <c r="AA346" s="406"/>
      <c r="AB346" s="406"/>
      <c r="AC346" s="406"/>
      <c r="AD346" s="406">
        <v>0</v>
      </c>
      <c r="AE346" s="164">
        <f t="shared" si="1006"/>
        <v>0</v>
      </c>
      <c r="AF346" s="166">
        <f t="shared" si="1007"/>
        <v>5500000</v>
      </c>
      <c r="AG346" s="166">
        <f t="shared" si="1008"/>
        <v>0</v>
      </c>
      <c r="AH346" s="166">
        <f t="shared" si="1009"/>
        <v>0</v>
      </c>
      <c r="AI346" s="166">
        <f t="shared" si="1010"/>
        <v>0</v>
      </c>
      <c r="AJ346" s="166">
        <f t="shared" si="1011"/>
        <v>0</v>
      </c>
      <c r="AK346" s="166">
        <f t="shared" si="1012"/>
        <v>0</v>
      </c>
      <c r="AL346" s="166">
        <f t="shared" si="1013"/>
        <v>0</v>
      </c>
      <c r="AM346" s="166">
        <f t="shared" si="1014"/>
        <v>0</v>
      </c>
      <c r="AN346" s="166">
        <f t="shared" si="1015"/>
        <v>0</v>
      </c>
      <c r="AO346" s="167">
        <f t="shared" si="1016"/>
        <v>0</v>
      </c>
      <c r="AP346" s="166">
        <v>0</v>
      </c>
      <c r="AQ346" s="166">
        <f t="shared" si="1017"/>
        <v>5500000</v>
      </c>
      <c r="AR346" s="166">
        <v>0</v>
      </c>
      <c r="AS346" s="167"/>
      <c r="AT346" s="166"/>
      <c r="AU346" s="166"/>
      <c r="AV346" s="166">
        <f t="shared" si="1018"/>
        <v>5500000</v>
      </c>
      <c r="AW346" s="166">
        <f t="shared" si="1019"/>
        <v>361600</v>
      </c>
      <c r="AX346" s="166">
        <f t="shared" si="1020"/>
        <v>67800</v>
      </c>
      <c r="AY346" s="166">
        <f t="shared" si="1021"/>
        <v>45200</v>
      </c>
      <c r="AZ346" s="166">
        <f t="shared" si="1022"/>
        <v>474600</v>
      </c>
      <c r="BA346" s="166">
        <f t="shared" si="1023"/>
        <v>22600</v>
      </c>
      <c r="BB346" s="166">
        <f t="shared" si="1024"/>
        <v>110000</v>
      </c>
      <c r="BC346" s="166"/>
      <c r="BD346" s="166">
        <v>0</v>
      </c>
      <c r="BE346" s="166">
        <f t="shared" si="1025"/>
        <v>607200</v>
      </c>
      <c r="BF346" s="166">
        <f t="shared" si="1026"/>
        <v>4892800</v>
      </c>
      <c r="BG346" s="166">
        <f t="shared" si="1027"/>
        <v>0</v>
      </c>
      <c r="BH346" s="166">
        <v>1</v>
      </c>
      <c r="BI346" s="369" t="s">
        <v>40</v>
      </c>
      <c r="BJ346" s="166">
        <f t="shared" si="1028"/>
        <v>0</v>
      </c>
      <c r="BK346" s="166">
        <f t="shared" si="1029"/>
        <v>1</v>
      </c>
      <c r="BL346" s="166">
        <v>0</v>
      </c>
      <c r="BM346" s="166">
        <f t="shared" si="1030"/>
        <v>0</v>
      </c>
      <c r="BN346" s="166" t="str">
        <f t="shared" si="1031"/>
        <v>Trừ tiền</v>
      </c>
      <c r="BO346" s="410"/>
      <c r="BP346" s="166"/>
      <c r="BQ346" s="144"/>
      <c r="BR346" s="144"/>
      <c r="BS346" s="161">
        <f t="shared" si="1032"/>
        <v>5500000</v>
      </c>
      <c r="BT346" s="159">
        <v>1</v>
      </c>
      <c r="BU346" s="166">
        <f t="shared" si="1033"/>
        <v>4400000</v>
      </c>
      <c r="BV346" s="166">
        <v>11000000</v>
      </c>
      <c r="BW346" s="166">
        <f t="shared" si="1034"/>
        <v>15400000</v>
      </c>
      <c r="BX346" s="166">
        <f t="shared" si="1035"/>
        <v>-10374600</v>
      </c>
      <c r="BY346" s="166"/>
      <c r="BZ346" s="166"/>
      <c r="CA346" s="171"/>
      <c r="CB346" s="166"/>
      <c r="CC346" s="166"/>
      <c r="CD346" s="166"/>
      <c r="CE346" s="413">
        <v>10000000</v>
      </c>
      <c r="CF346" s="413">
        <f>CE346*10%</f>
        <v>1000000</v>
      </c>
      <c r="CG346" s="413">
        <v>0</v>
      </c>
      <c r="CH346" s="413">
        <v>0</v>
      </c>
      <c r="CI346" s="413"/>
      <c r="CJ346" s="369">
        <f t="shared" si="1037"/>
        <v>1000000</v>
      </c>
      <c r="CK346" s="369">
        <f t="shared" si="1038"/>
        <v>11000000</v>
      </c>
      <c r="CL346" s="414"/>
      <c r="CM346" s="413">
        <f t="shared" si="1039"/>
        <v>10000000</v>
      </c>
      <c r="CN346" s="413">
        <f t="shared" si="1039"/>
        <v>1000000</v>
      </c>
      <c r="CO346" s="369">
        <f t="shared" si="1039"/>
        <v>0</v>
      </c>
      <c r="CP346" s="369">
        <f t="shared" si="1039"/>
        <v>0</v>
      </c>
      <c r="CQ346" s="369">
        <f t="shared" si="1039"/>
        <v>0</v>
      </c>
      <c r="CR346" s="369">
        <f t="shared" si="1040"/>
        <v>1000000</v>
      </c>
      <c r="CS346" s="369">
        <f t="shared" si="1041"/>
        <v>11000000</v>
      </c>
      <c r="CT346" s="173" t="s">
        <v>1759</v>
      </c>
      <c r="CU346" s="173" t="s">
        <v>1062</v>
      </c>
      <c r="CV346" s="450">
        <v>0</v>
      </c>
      <c r="CW346" s="173" t="s">
        <v>2249</v>
      </c>
    </row>
    <row r="347" spans="1:101" ht="34.35" customHeight="1">
      <c r="A347" s="155">
        <f>SUBTOTAL(3,$C$11:C347)</f>
        <v>306</v>
      </c>
      <c r="B347" s="143" t="s">
        <v>402</v>
      </c>
      <c r="C347" s="144" t="s">
        <v>403</v>
      </c>
      <c r="D347" s="156" t="s">
        <v>101</v>
      </c>
      <c r="E347" s="157" t="str">
        <f t="shared" si="1036"/>
        <v>B3</v>
      </c>
      <c r="F347" s="158">
        <v>44652</v>
      </c>
      <c r="G347" s="159">
        <v>4520000</v>
      </c>
      <c r="H347" s="159"/>
      <c r="I347" s="160">
        <f t="shared" si="1000"/>
        <v>5480000</v>
      </c>
      <c r="J347" s="160">
        <f t="shared" si="1001"/>
        <v>0</v>
      </c>
      <c r="K347" s="161">
        <f t="shared" si="1002"/>
        <v>5480000</v>
      </c>
      <c r="L347" s="161">
        <f t="shared" si="1003"/>
        <v>10000000</v>
      </c>
      <c r="M347" s="162">
        <f t="shared" si="1004"/>
        <v>1</v>
      </c>
      <c r="N347" s="163">
        <f t="shared" si="1005"/>
        <v>3640000</v>
      </c>
      <c r="O347" s="163">
        <v>0</v>
      </c>
      <c r="P347" s="406">
        <v>13</v>
      </c>
      <c r="Q347" s="406">
        <v>0</v>
      </c>
      <c r="R347" s="406">
        <v>0</v>
      </c>
      <c r="S347" s="406">
        <v>0</v>
      </c>
      <c r="T347" s="406"/>
      <c r="U347" s="406"/>
      <c r="V347" s="406"/>
      <c r="W347" s="406"/>
      <c r="X347" s="389"/>
      <c r="Y347" s="406"/>
      <c r="Z347" s="406"/>
      <c r="AA347" s="406"/>
      <c r="AB347" s="406"/>
      <c r="AC347" s="406"/>
      <c r="AD347" s="406">
        <v>0</v>
      </c>
      <c r="AE347" s="164">
        <f t="shared" si="1006"/>
        <v>0</v>
      </c>
      <c r="AF347" s="166">
        <f t="shared" si="1007"/>
        <v>5000000</v>
      </c>
      <c r="AG347" s="166">
        <f t="shared" si="1008"/>
        <v>0</v>
      </c>
      <c r="AH347" s="166">
        <f t="shared" si="1009"/>
        <v>0</v>
      </c>
      <c r="AI347" s="166">
        <f t="shared" si="1010"/>
        <v>0</v>
      </c>
      <c r="AJ347" s="166">
        <f t="shared" si="1011"/>
        <v>0</v>
      </c>
      <c r="AK347" s="166">
        <f t="shared" si="1012"/>
        <v>0</v>
      </c>
      <c r="AL347" s="166">
        <f t="shared" si="1013"/>
        <v>0</v>
      </c>
      <c r="AM347" s="166">
        <f t="shared" si="1014"/>
        <v>0</v>
      </c>
      <c r="AN347" s="166">
        <f t="shared" si="1015"/>
        <v>0</v>
      </c>
      <c r="AO347" s="167">
        <f t="shared" si="1016"/>
        <v>0</v>
      </c>
      <c r="AP347" s="166">
        <v>0</v>
      </c>
      <c r="AQ347" s="166">
        <f t="shared" si="1017"/>
        <v>5000000</v>
      </c>
      <c r="AR347" s="166"/>
      <c r="AS347" s="167"/>
      <c r="AT347" s="166"/>
      <c r="AU347" s="166"/>
      <c r="AV347" s="166">
        <f t="shared" si="1018"/>
        <v>5000000</v>
      </c>
      <c r="AW347" s="166">
        <f t="shared" si="1019"/>
        <v>361600</v>
      </c>
      <c r="AX347" s="166">
        <f t="shared" si="1020"/>
        <v>67800</v>
      </c>
      <c r="AY347" s="166">
        <f t="shared" si="1021"/>
        <v>45200</v>
      </c>
      <c r="AZ347" s="166">
        <f t="shared" si="1022"/>
        <v>474600</v>
      </c>
      <c r="BA347" s="166">
        <f t="shared" si="1023"/>
        <v>22600</v>
      </c>
      <c r="BB347" s="166">
        <f t="shared" si="1024"/>
        <v>110000</v>
      </c>
      <c r="BC347" s="166"/>
      <c r="BD347" s="166">
        <v>0</v>
      </c>
      <c r="BE347" s="166">
        <f t="shared" si="1025"/>
        <v>607200</v>
      </c>
      <c r="BF347" s="166">
        <f t="shared" si="1026"/>
        <v>4392800</v>
      </c>
      <c r="BG347" s="166">
        <f t="shared" si="1027"/>
        <v>0</v>
      </c>
      <c r="BH347" s="166">
        <v>1</v>
      </c>
      <c r="BI347" s="369" t="s">
        <v>40</v>
      </c>
      <c r="BJ347" s="166">
        <f t="shared" si="1028"/>
        <v>0</v>
      </c>
      <c r="BK347" s="166">
        <f t="shared" si="1029"/>
        <v>1</v>
      </c>
      <c r="BL347" s="166">
        <v>0</v>
      </c>
      <c r="BM347" s="166">
        <f t="shared" si="1030"/>
        <v>0</v>
      </c>
      <c r="BN347" s="166" t="str">
        <f t="shared" si="1031"/>
        <v>Trừ tiền</v>
      </c>
      <c r="BO347" s="410"/>
      <c r="BP347" s="166"/>
      <c r="BQ347" s="144"/>
      <c r="BR347" s="144"/>
      <c r="BS347" s="161">
        <f t="shared" si="1032"/>
        <v>5000000</v>
      </c>
      <c r="BT347" s="159">
        <v>2</v>
      </c>
      <c r="BU347" s="166">
        <f t="shared" si="1033"/>
        <v>8800000</v>
      </c>
      <c r="BV347" s="166">
        <v>11000000</v>
      </c>
      <c r="BW347" s="166">
        <f t="shared" si="1034"/>
        <v>19800000</v>
      </c>
      <c r="BX347" s="166">
        <f t="shared" si="1035"/>
        <v>-15274600</v>
      </c>
      <c r="BY347" s="166"/>
      <c r="BZ347" s="166"/>
      <c r="CA347" s="171"/>
      <c r="CB347" s="166"/>
      <c r="CC347" s="166"/>
      <c r="CD347" s="166"/>
      <c r="CE347" s="413">
        <v>10000000</v>
      </c>
      <c r="CF347" s="413">
        <v>0</v>
      </c>
      <c r="CG347" s="413">
        <v>0</v>
      </c>
      <c r="CH347" s="413">
        <v>0</v>
      </c>
      <c r="CI347" s="413"/>
      <c r="CJ347" s="369">
        <f t="shared" si="1037"/>
        <v>0</v>
      </c>
      <c r="CK347" s="369">
        <f t="shared" si="1038"/>
        <v>10000000</v>
      </c>
      <c r="CL347" s="414"/>
      <c r="CM347" s="413">
        <f t="shared" si="1039"/>
        <v>10000000</v>
      </c>
      <c r="CN347" s="413">
        <f t="shared" si="1039"/>
        <v>0</v>
      </c>
      <c r="CO347" s="369">
        <f t="shared" si="1039"/>
        <v>0</v>
      </c>
      <c r="CP347" s="369">
        <f t="shared" si="1039"/>
        <v>0</v>
      </c>
      <c r="CQ347" s="369">
        <f t="shared" si="1039"/>
        <v>0</v>
      </c>
      <c r="CR347" s="369">
        <f t="shared" si="1040"/>
        <v>0</v>
      </c>
      <c r="CS347" s="369">
        <f t="shared" si="1041"/>
        <v>10000000</v>
      </c>
      <c r="CT347" s="173" t="s">
        <v>1759</v>
      </c>
      <c r="CU347" s="173" t="s">
        <v>1062</v>
      </c>
      <c r="CV347" s="450" t="s">
        <v>1102</v>
      </c>
      <c r="CW347" s="173" t="s">
        <v>2249</v>
      </c>
    </row>
    <row r="348" spans="1:101" ht="34.35" customHeight="1">
      <c r="A348" s="155">
        <f>SUBTOTAL(3,$C$11:C348)</f>
        <v>307</v>
      </c>
      <c r="B348" s="143" t="s">
        <v>404</v>
      </c>
      <c r="C348" s="144" t="s">
        <v>405</v>
      </c>
      <c r="D348" s="156" t="s">
        <v>101</v>
      </c>
      <c r="E348" s="157" t="str">
        <f t="shared" si="1036"/>
        <v>B3</v>
      </c>
      <c r="F348" s="158">
        <v>44610</v>
      </c>
      <c r="G348" s="159">
        <v>4520000</v>
      </c>
      <c r="H348" s="159"/>
      <c r="I348" s="160">
        <f t="shared" si="1000"/>
        <v>5480000</v>
      </c>
      <c r="J348" s="160">
        <f t="shared" si="1001"/>
        <v>0</v>
      </c>
      <c r="K348" s="161">
        <f t="shared" si="1002"/>
        <v>5480000</v>
      </c>
      <c r="L348" s="161">
        <f t="shared" si="1003"/>
        <v>10000000</v>
      </c>
      <c r="M348" s="162">
        <f t="shared" si="1004"/>
        <v>1</v>
      </c>
      <c r="N348" s="163">
        <f t="shared" si="1005"/>
        <v>3640000</v>
      </c>
      <c r="O348" s="163">
        <v>0</v>
      </c>
      <c r="P348" s="406">
        <v>13</v>
      </c>
      <c r="Q348" s="406">
        <v>0</v>
      </c>
      <c r="R348" s="406">
        <v>0</v>
      </c>
      <c r="S348" s="406">
        <v>0</v>
      </c>
      <c r="T348" s="406"/>
      <c r="U348" s="406"/>
      <c r="V348" s="406"/>
      <c r="W348" s="406"/>
      <c r="X348" s="389"/>
      <c r="Y348" s="406"/>
      <c r="Z348" s="406"/>
      <c r="AA348" s="406"/>
      <c r="AB348" s="406"/>
      <c r="AC348" s="406"/>
      <c r="AD348" s="406">
        <v>0</v>
      </c>
      <c r="AE348" s="164">
        <f t="shared" si="1006"/>
        <v>0</v>
      </c>
      <c r="AF348" s="166">
        <f t="shared" si="1007"/>
        <v>5000000</v>
      </c>
      <c r="AG348" s="166">
        <f t="shared" si="1008"/>
        <v>0</v>
      </c>
      <c r="AH348" s="166">
        <f t="shared" si="1009"/>
        <v>0</v>
      </c>
      <c r="AI348" s="166">
        <f t="shared" si="1010"/>
        <v>0</v>
      </c>
      <c r="AJ348" s="166">
        <f t="shared" si="1011"/>
        <v>0</v>
      </c>
      <c r="AK348" s="166">
        <f t="shared" si="1012"/>
        <v>0</v>
      </c>
      <c r="AL348" s="166">
        <f t="shared" si="1013"/>
        <v>0</v>
      </c>
      <c r="AM348" s="166">
        <f t="shared" si="1014"/>
        <v>0</v>
      </c>
      <c r="AN348" s="166">
        <f t="shared" si="1015"/>
        <v>0</v>
      </c>
      <c r="AO348" s="167">
        <f t="shared" si="1016"/>
        <v>0</v>
      </c>
      <c r="AP348" s="166">
        <v>0</v>
      </c>
      <c r="AQ348" s="166">
        <f t="shared" si="1017"/>
        <v>5000000</v>
      </c>
      <c r="AR348" s="166"/>
      <c r="AS348" s="167"/>
      <c r="AT348" s="166"/>
      <c r="AU348" s="166"/>
      <c r="AV348" s="166">
        <f t="shared" si="1018"/>
        <v>5000000</v>
      </c>
      <c r="AW348" s="166">
        <f t="shared" si="1019"/>
        <v>361600</v>
      </c>
      <c r="AX348" s="166">
        <f t="shared" si="1020"/>
        <v>67800</v>
      </c>
      <c r="AY348" s="166">
        <f t="shared" si="1021"/>
        <v>45200</v>
      </c>
      <c r="AZ348" s="166">
        <f t="shared" si="1022"/>
        <v>474600</v>
      </c>
      <c r="BA348" s="166">
        <f t="shared" si="1023"/>
        <v>0</v>
      </c>
      <c r="BB348" s="166">
        <f t="shared" si="1024"/>
        <v>110000</v>
      </c>
      <c r="BC348" s="166"/>
      <c r="BD348" s="166">
        <v>0</v>
      </c>
      <c r="BE348" s="166">
        <f t="shared" si="1025"/>
        <v>584600</v>
      </c>
      <c r="BF348" s="166">
        <f t="shared" si="1026"/>
        <v>4415400</v>
      </c>
      <c r="BG348" s="166">
        <f t="shared" si="1027"/>
        <v>0</v>
      </c>
      <c r="BH348" s="166">
        <v>1</v>
      </c>
      <c r="BI348" s="159">
        <v>0</v>
      </c>
      <c r="BJ348" s="166">
        <f t="shared" si="1028"/>
        <v>0</v>
      </c>
      <c r="BK348" s="166">
        <f t="shared" si="1029"/>
        <v>1</v>
      </c>
      <c r="BL348" s="166">
        <v>0</v>
      </c>
      <c r="BM348" s="166">
        <f t="shared" si="1030"/>
        <v>0</v>
      </c>
      <c r="BN348" s="166" t="str">
        <f t="shared" si="1031"/>
        <v>Trừ tiền</v>
      </c>
      <c r="BO348" s="410"/>
      <c r="BP348" s="166"/>
      <c r="BQ348" s="144"/>
      <c r="BR348" s="144"/>
      <c r="BS348" s="161">
        <f t="shared" si="1032"/>
        <v>5000000</v>
      </c>
      <c r="BT348" s="159">
        <v>0</v>
      </c>
      <c r="BU348" s="166">
        <f t="shared" si="1033"/>
        <v>0</v>
      </c>
      <c r="BV348" s="166">
        <v>11000000</v>
      </c>
      <c r="BW348" s="166">
        <f t="shared" si="1034"/>
        <v>11000000</v>
      </c>
      <c r="BX348" s="166">
        <f t="shared" si="1035"/>
        <v>-6474600</v>
      </c>
      <c r="BY348" s="166"/>
      <c r="BZ348" s="166"/>
      <c r="CA348" s="171"/>
      <c r="CB348" s="166"/>
      <c r="CC348" s="166"/>
      <c r="CD348" s="166"/>
      <c r="CE348" s="413">
        <v>10000000</v>
      </c>
      <c r="CF348" s="413">
        <v>0</v>
      </c>
      <c r="CG348" s="413">
        <v>0</v>
      </c>
      <c r="CH348" s="413">
        <v>0</v>
      </c>
      <c r="CI348" s="413"/>
      <c r="CJ348" s="369">
        <f t="shared" si="1037"/>
        <v>0</v>
      </c>
      <c r="CK348" s="369">
        <f t="shared" si="1038"/>
        <v>10000000</v>
      </c>
      <c r="CL348" s="414"/>
      <c r="CM348" s="413">
        <f t="shared" si="1039"/>
        <v>10000000</v>
      </c>
      <c r="CN348" s="413">
        <f t="shared" si="1039"/>
        <v>0</v>
      </c>
      <c r="CO348" s="369">
        <f t="shared" si="1039"/>
        <v>0</v>
      </c>
      <c r="CP348" s="369">
        <f t="shared" si="1039"/>
        <v>0</v>
      </c>
      <c r="CQ348" s="369">
        <f t="shared" si="1039"/>
        <v>0</v>
      </c>
      <c r="CR348" s="369">
        <f t="shared" si="1040"/>
        <v>0</v>
      </c>
      <c r="CS348" s="369">
        <f t="shared" si="1041"/>
        <v>10000000</v>
      </c>
      <c r="CT348" s="173" t="s">
        <v>1759</v>
      </c>
      <c r="CU348" s="173" t="s">
        <v>1062</v>
      </c>
      <c r="CV348" s="450">
        <v>0</v>
      </c>
      <c r="CW348" s="173" t="s">
        <v>2249</v>
      </c>
    </row>
    <row r="349" spans="1:101" ht="34.35" customHeight="1">
      <c r="A349" s="155">
        <f>SUBTOTAL(3,$C$11:C349)</f>
        <v>308</v>
      </c>
      <c r="B349" s="143" t="s">
        <v>406</v>
      </c>
      <c r="C349" s="144" t="s">
        <v>407</v>
      </c>
      <c r="D349" s="156" t="s">
        <v>101</v>
      </c>
      <c r="E349" s="157" t="str">
        <f t="shared" si="1036"/>
        <v>B3</v>
      </c>
      <c r="F349" s="158">
        <v>44310</v>
      </c>
      <c r="G349" s="159">
        <v>4520000</v>
      </c>
      <c r="H349" s="159"/>
      <c r="I349" s="160">
        <f t="shared" si="1000"/>
        <v>5480000</v>
      </c>
      <c r="J349" s="160">
        <f t="shared" si="1001"/>
        <v>1000000</v>
      </c>
      <c r="K349" s="161">
        <f t="shared" si="1002"/>
        <v>6480000</v>
      </c>
      <c r="L349" s="161">
        <f t="shared" si="1003"/>
        <v>11000000</v>
      </c>
      <c r="M349" s="162">
        <f t="shared" si="1004"/>
        <v>1</v>
      </c>
      <c r="N349" s="163">
        <f t="shared" si="1005"/>
        <v>3640000</v>
      </c>
      <c r="O349" s="163">
        <v>0</v>
      </c>
      <c r="P349" s="406">
        <v>13</v>
      </c>
      <c r="Q349" s="406">
        <v>0</v>
      </c>
      <c r="R349" s="406">
        <v>0</v>
      </c>
      <c r="S349" s="406">
        <v>0</v>
      </c>
      <c r="T349" s="406"/>
      <c r="U349" s="406"/>
      <c r="V349" s="406"/>
      <c r="W349" s="406"/>
      <c r="X349" s="389"/>
      <c r="Y349" s="406"/>
      <c r="Z349" s="406"/>
      <c r="AA349" s="406"/>
      <c r="AB349" s="406"/>
      <c r="AC349" s="406"/>
      <c r="AD349" s="406">
        <v>0</v>
      </c>
      <c r="AE349" s="164">
        <f t="shared" si="1006"/>
        <v>0</v>
      </c>
      <c r="AF349" s="166">
        <f t="shared" si="1007"/>
        <v>5500000</v>
      </c>
      <c r="AG349" s="166">
        <f t="shared" si="1008"/>
        <v>0</v>
      </c>
      <c r="AH349" s="166">
        <f t="shared" si="1009"/>
        <v>0</v>
      </c>
      <c r="AI349" s="166">
        <f t="shared" si="1010"/>
        <v>0</v>
      </c>
      <c r="AJ349" s="166">
        <f t="shared" si="1011"/>
        <v>0</v>
      </c>
      <c r="AK349" s="166">
        <f t="shared" si="1012"/>
        <v>0</v>
      </c>
      <c r="AL349" s="166">
        <f t="shared" si="1013"/>
        <v>0</v>
      </c>
      <c r="AM349" s="166">
        <f t="shared" si="1014"/>
        <v>0</v>
      </c>
      <c r="AN349" s="166">
        <f t="shared" si="1015"/>
        <v>0</v>
      </c>
      <c r="AO349" s="167">
        <f t="shared" si="1016"/>
        <v>0</v>
      </c>
      <c r="AP349" s="166">
        <v>0</v>
      </c>
      <c r="AQ349" s="166">
        <f t="shared" si="1017"/>
        <v>5500000</v>
      </c>
      <c r="AR349" s="166"/>
      <c r="AS349" s="167"/>
      <c r="AT349" s="166"/>
      <c r="AU349" s="166"/>
      <c r="AV349" s="166">
        <f t="shared" si="1018"/>
        <v>5500000</v>
      </c>
      <c r="AW349" s="166">
        <f t="shared" si="1019"/>
        <v>361600</v>
      </c>
      <c r="AX349" s="166">
        <f t="shared" si="1020"/>
        <v>67800</v>
      </c>
      <c r="AY349" s="166">
        <f t="shared" si="1021"/>
        <v>45200</v>
      </c>
      <c r="AZ349" s="166">
        <f t="shared" si="1022"/>
        <v>474600</v>
      </c>
      <c r="BA349" s="166">
        <f t="shared" si="1023"/>
        <v>0</v>
      </c>
      <c r="BB349" s="166">
        <f t="shared" si="1024"/>
        <v>110000</v>
      </c>
      <c r="BC349" s="166"/>
      <c r="BD349" s="166">
        <v>0</v>
      </c>
      <c r="BE349" s="166">
        <f t="shared" si="1025"/>
        <v>584600</v>
      </c>
      <c r="BF349" s="166">
        <f t="shared" si="1026"/>
        <v>4915400</v>
      </c>
      <c r="BG349" s="166">
        <f t="shared" si="1027"/>
        <v>0</v>
      </c>
      <c r="BH349" s="166">
        <v>1</v>
      </c>
      <c r="BI349" s="159">
        <v>0</v>
      </c>
      <c r="BJ349" s="166">
        <f t="shared" si="1028"/>
        <v>0</v>
      </c>
      <c r="BK349" s="166">
        <f t="shared" si="1029"/>
        <v>1</v>
      </c>
      <c r="BL349" s="166">
        <v>0</v>
      </c>
      <c r="BM349" s="166">
        <f t="shared" si="1030"/>
        <v>0</v>
      </c>
      <c r="BN349" s="166" t="str">
        <f t="shared" si="1031"/>
        <v>Trừ tiền</v>
      </c>
      <c r="BO349" s="410"/>
      <c r="BP349" s="166"/>
      <c r="BQ349" s="144"/>
      <c r="BR349" s="144"/>
      <c r="BS349" s="161">
        <f t="shared" si="1032"/>
        <v>5500000</v>
      </c>
      <c r="BT349" s="159">
        <v>2</v>
      </c>
      <c r="BU349" s="166">
        <f t="shared" si="1033"/>
        <v>8800000</v>
      </c>
      <c r="BV349" s="166">
        <v>11000000</v>
      </c>
      <c r="BW349" s="166">
        <f t="shared" si="1034"/>
        <v>19800000</v>
      </c>
      <c r="BX349" s="166">
        <f t="shared" si="1035"/>
        <v>-14774600</v>
      </c>
      <c r="BY349" s="166"/>
      <c r="BZ349" s="166"/>
      <c r="CA349" s="171"/>
      <c r="CB349" s="166"/>
      <c r="CC349" s="166"/>
      <c r="CD349" s="166"/>
      <c r="CE349" s="413">
        <v>10000000</v>
      </c>
      <c r="CF349" s="413">
        <v>0</v>
      </c>
      <c r="CG349" s="413">
        <f>CE349*10%</f>
        <v>1000000</v>
      </c>
      <c r="CH349" s="413">
        <v>0</v>
      </c>
      <c r="CI349" s="413"/>
      <c r="CJ349" s="369">
        <f t="shared" si="1037"/>
        <v>1000000</v>
      </c>
      <c r="CK349" s="369">
        <f t="shared" si="1038"/>
        <v>11000000</v>
      </c>
      <c r="CL349" s="414"/>
      <c r="CM349" s="413">
        <f t="shared" si="1039"/>
        <v>10000000</v>
      </c>
      <c r="CN349" s="413">
        <f t="shared" si="1039"/>
        <v>0</v>
      </c>
      <c r="CO349" s="369">
        <f t="shared" si="1039"/>
        <v>1000000</v>
      </c>
      <c r="CP349" s="369">
        <f t="shared" si="1039"/>
        <v>0</v>
      </c>
      <c r="CQ349" s="369">
        <f t="shared" si="1039"/>
        <v>0</v>
      </c>
      <c r="CR349" s="369">
        <f t="shared" si="1040"/>
        <v>1000000</v>
      </c>
      <c r="CS349" s="369">
        <f t="shared" si="1041"/>
        <v>11000000</v>
      </c>
      <c r="CT349" s="173" t="s">
        <v>1761</v>
      </c>
      <c r="CU349" s="173" t="s">
        <v>1062</v>
      </c>
      <c r="CV349" s="450">
        <v>0</v>
      </c>
      <c r="CW349" s="173" t="s">
        <v>2249</v>
      </c>
    </row>
    <row r="350" spans="1:101" ht="34.35" customHeight="1">
      <c r="A350" s="155">
        <f>SUBTOTAL(3,$C$11:C350)</f>
        <v>309</v>
      </c>
      <c r="B350" s="143" t="s">
        <v>408</v>
      </c>
      <c r="C350" s="144" t="s">
        <v>409</v>
      </c>
      <c r="D350" s="156" t="s">
        <v>101</v>
      </c>
      <c r="E350" s="157" t="str">
        <f t="shared" si="1036"/>
        <v>B3</v>
      </c>
      <c r="F350" s="158">
        <v>42110</v>
      </c>
      <c r="G350" s="159">
        <v>4520000</v>
      </c>
      <c r="H350" s="159"/>
      <c r="I350" s="160">
        <f t="shared" si="1000"/>
        <v>5480000</v>
      </c>
      <c r="J350" s="160">
        <f t="shared" si="1001"/>
        <v>1000000</v>
      </c>
      <c r="K350" s="161">
        <f t="shared" si="1002"/>
        <v>6480000</v>
      </c>
      <c r="L350" s="161">
        <f t="shared" si="1003"/>
        <v>11000000</v>
      </c>
      <c r="M350" s="162">
        <f t="shared" si="1004"/>
        <v>1</v>
      </c>
      <c r="N350" s="163">
        <f t="shared" si="1005"/>
        <v>3640000</v>
      </c>
      <c r="O350" s="163">
        <v>0</v>
      </c>
      <c r="P350" s="406">
        <v>13</v>
      </c>
      <c r="Q350" s="406">
        <v>0</v>
      </c>
      <c r="R350" s="406">
        <v>0</v>
      </c>
      <c r="S350" s="406">
        <v>0</v>
      </c>
      <c r="T350" s="406"/>
      <c r="U350" s="406"/>
      <c r="V350" s="406"/>
      <c r="W350" s="406"/>
      <c r="X350" s="389"/>
      <c r="Y350" s="406"/>
      <c r="Z350" s="406"/>
      <c r="AA350" s="406"/>
      <c r="AB350" s="406"/>
      <c r="AC350" s="406"/>
      <c r="AD350" s="406">
        <v>0</v>
      </c>
      <c r="AE350" s="164">
        <f t="shared" si="1006"/>
        <v>0</v>
      </c>
      <c r="AF350" s="166">
        <f t="shared" si="1007"/>
        <v>5500000</v>
      </c>
      <c r="AG350" s="166">
        <f t="shared" si="1008"/>
        <v>0</v>
      </c>
      <c r="AH350" s="166">
        <f t="shared" si="1009"/>
        <v>0</v>
      </c>
      <c r="AI350" s="166">
        <f t="shared" si="1010"/>
        <v>0</v>
      </c>
      <c r="AJ350" s="166">
        <f t="shared" si="1011"/>
        <v>0</v>
      </c>
      <c r="AK350" s="166">
        <f t="shared" si="1012"/>
        <v>0</v>
      </c>
      <c r="AL350" s="166">
        <f t="shared" si="1013"/>
        <v>0</v>
      </c>
      <c r="AM350" s="166">
        <f t="shared" si="1014"/>
        <v>0</v>
      </c>
      <c r="AN350" s="166">
        <f t="shared" si="1015"/>
        <v>0</v>
      </c>
      <c r="AO350" s="167">
        <f t="shared" si="1016"/>
        <v>0</v>
      </c>
      <c r="AP350" s="166">
        <v>0</v>
      </c>
      <c r="AQ350" s="166">
        <f t="shared" si="1017"/>
        <v>5500000</v>
      </c>
      <c r="AR350" s="166">
        <v>0</v>
      </c>
      <c r="AS350" s="167"/>
      <c r="AT350" s="166"/>
      <c r="AU350" s="166"/>
      <c r="AV350" s="166">
        <f t="shared" si="1018"/>
        <v>5500000</v>
      </c>
      <c r="AW350" s="166">
        <f t="shared" si="1019"/>
        <v>361600</v>
      </c>
      <c r="AX350" s="166">
        <f t="shared" si="1020"/>
        <v>67800</v>
      </c>
      <c r="AY350" s="166">
        <f t="shared" si="1021"/>
        <v>45200</v>
      </c>
      <c r="AZ350" s="166">
        <f t="shared" si="1022"/>
        <v>474600</v>
      </c>
      <c r="BA350" s="166">
        <f t="shared" si="1023"/>
        <v>22600</v>
      </c>
      <c r="BB350" s="166">
        <f t="shared" si="1024"/>
        <v>110000</v>
      </c>
      <c r="BC350" s="166"/>
      <c r="BD350" s="166">
        <v>0</v>
      </c>
      <c r="BE350" s="166">
        <f t="shared" si="1025"/>
        <v>607200</v>
      </c>
      <c r="BF350" s="166">
        <f t="shared" si="1026"/>
        <v>4892800</v>
      </c>
      <c r="BG350" s="166">
        <f t="shared" si="1027"/>
        <v>0</v>
      </c>
      <c r="BH350" s="166">
        <v>1</v>
      </c>
      <c r="BI350" s="369" t="s">
        <v>40</v>
      </c>
      <c r="BJ350" s="166">
        <f t="shared" si="1028"/>
        <v>0</v>
      </c>
      <c r="BK350" s="166">
        <f t="shared" si="1029"/>
        <v>1</v>
      </c>
      <c r="BL350" s="166">
        <v>0</v>
      </c>
      <c r="BM350" s="166">
        <f t="shared" si="1030"/>
        <v>0</v>
      </c>
      <c r="BN350" s="166" t="str">
        <f t="shared" si="1031"/>
        <v>Trừ tiền</v>
      </c>
      <c r="BO350" s="410"/>
      <c r="BP350" s="166"/>
      <c r="BQ350" s="144"/>
      <c r="BR350" s="144"/>
      <c r="BS350" s="161">
        <f t="shared" si="1032"/>
        <v>5500000</v>
      </c>
      <c r="BT350" s="159">
        <v>2</v>
      </c>
      <c r="BU350" s="166">
        <f t="shared" si="1033"/>
        <v>8800000</v>
      </c>
      <c r="BV350" s="166">
        <v>11000000</v>
      </c>
      <c r="BW350" s="166">
        <f t="shared" si="1034"/>
        <v>19800000</v>
      </c>
      <c r="BX350" s="166">
        <f t="shared" si="1035"/>
        <v>-14774600</v>
      </c>
      <c r="BY350" s="166"/>
      <c r="BZ350" s="166"/>
      <c r="CA350" s="171"/>
      <c r="CB350" s="166"/>
      <c r="CC350" s="166"/>
      <c r="CD350" s="166"/>
      <c r="CE350" s="413">
        <v>10000000</v>
      </c>
      <c r="CF350" s="413">
        <f>CE350*10%</f>
        <v>1000000</v>
      </c>
      <c r="CG350" s="413">
        <v>0</v>
      </c>
      <c r="CH350" s="413">
        <v>0</v>
      </c>
      <c r="CI350" s="413"/>
      <c r="CJ350" s="369">
        <f t="shared" si="1037"/>
        <v>1000000</v>
      </c>
      <c r="CK350" s="369">
        <f t="shared" si="1038"/>
        <v>11000000</v>
      </c>
      <c r="CL350" s="414"/>
      <c r="CM350" s="413">
        <f t="shared" si="1039"/>
        <v>10000000</v>
      </c>
      <c r="CN350" s="413">
        <f t="shared" si="1039"/>
        <v>1000000</v>
      </c>
      <c r="CO350" s="369">
        <f t="shared" si="1039"/>
        <v>0</v>
      </c>
      <c r="CP350" s="369">
        <f t="shared" si="1039"/>
        <v>0</v>
      </c>
      <c r="CQ350" s="369">
        <f t="shared" si="1039"/>
        <v>0</v>
      </c>
      <c r="CR350" s="369">
        <f t="shared" si="1040"/>
        <v>1000000</v>
      </c>
      <c r="CS350" s="369">
        <f t="shared" si="1041"/>
        <v>11000000</v>
      </c>
      <c r="CT350" s="173" t="s">
        <v>1759</v>
      </c>
      <c r="CU350" s="173" t="s">
        <v>1062</v>
      </c>
      <c r="CV350" s="450" t="s">
        <v>1087</v>
      </c>
      <c r="CW350" s="173" t="s">
        <v>2249</v>
      </c>
    </row>
    <row r="351" spans="1:101" ht="34.35" customHeight="1">
      <c r="A351" s="155">
        <f>SUBTOTAL(3,$C$11:C351)</f>
        <v>310</v>
      </c>
      <c r="B351" s="143" t="s">
        <v>448</v>
      </c>
      <c r="C351" s="144" t="s">
        <v>449</v>
      </c>
      <c r="D351" s="156" t="s">
        <v>101</v>
      </c>
      <c r="E351" s="157" t="str">
        <f t="shared" si="1036"/>
        <v>B3</v>
      </c>
      <c r="F351" s="158">
        <v>42801</v>
      </c>
      <c r="G351" s="159">
        <v>4520000</v>
      </c>
      <c r="H351" s="159"/>
      <c r="I351" s="160">
        <f t="shared" si="1000"/>
        <v>5480000</v>
      </c>
      <c r="J351" s="160">
        <f t="shared" si="1001"/>
        <v>500000</v>
      </c>
      <c r="K351" s="161">
        <f t="shared" si="1002"/>
        <v>5980000</v>
      </c>
      <c r="L351" s="161">
        <f t="shared" si="1003"/>
        <v>10500000</v>
      </c>
      <c r="M351" s="162">
        <f t="shared" si="1004"/>
        <v>1</v>
      </c>
      <c r="N351" s="163">
        <f t="shared" si="1005"/>
        <v>3640000</v>
      </c>
      <c r="O351" s="163">
        <v>0</v>
      </c>
      <c r="P351" s="406">
        <v>13</v>
      </c>
      <c r="Q351" s="406">
        <v>0</v>
      </c>
      <c r="R351" s="406">
        <v>0</v>
      </c>
      <c r="S351" s="406">
        <v>0</v>
      </c>
      <c r="T351" s="406"/>
      <c r="U351" s="406"/>
      <c r="V351" s="406"/>
      <c r="W351" s="406"/>
      <c r="X351" s="389"/>
      <c r="Y351" s="406"/>
      <c r="Z351" s="406"/>
      <c r="AA351" s="406"/>
      <c r="AB351" s="406"/>
      <c r="AC351" s="406"/>
      <c r="AD351" s="406">
        <v>0</v>
      </c>
      <c r="AE351" s="164">
        <f t="shared" si="1006"/>
        <v>0</v>
      </c>
      <c r="AF351" s="166">
        <f t="shared" si="1007"/>
        <v>5250000</v>
      </c>
      <c r="AG351" s="166">
        <f t="shared" si="1008"/>
        <v>0</v>
      </c>
      <c r="AH351" s="166">
        <f t="shared" si="1009"/>
        <v>0</v>
      </c>
      <c r="AI351" s="166">
        <f t="shared" si="1010"/>
        <v>0</v>
      </c>
      <c r="AJ351" s="166">
        <f t="shared" si="1011"/>
        <v>0</v>
      </c>
      <c r="AK351" s="166">
        <f t="shared" si="1012"/>
        <v>0</v>
      </c>
      <c r="AL351" s="166">
        <f t="shared" si="1013"/>
        <v>0</v>
      </c>
      <c r="AM351" s="166">
        <f t="shared" si="1014"/>
        <v>0</v>
      </c>
      <c r="AN351" s="166">
        <f t="shared" si="1015"/>
        <v>0</v>
      </c>
      <c r="AO351" s="167">
        <f t="shared" si="1016"/>
        <v>0</v>
      </c>
      <c r="AP351" s="166">
        <v>0</v>
      </c>
      <c r="AQ351" s="166">
        <f t="shared" si="1017"/>
        <v>5250000</v>
      </c>
      <c r="AR351" s="166"/>
      <c r="AS351" s="167"/>
      <c r="AT351" s="166"/>
      <c r="AU351" s="166"/>
      <c r="AV351" s="166">
        <f t="shared" si="1018"/>
        <v>5250000</v>
      </c>
      <c r="AW351" s="166">
        <f t="shared" si="1019"/>
        <v>361600</v>
      </c>
      <c r="AX351" s="166">
        <f t="shared" si="1020"/>
        <v>67800</v>
      </c>
      <c r="AY351" s="166">
        <f t="shared" si="1021"/>
        <v>45200</v>
      </c>
      <c r="AZ351" s="166">
        <f t="shared" si="1022"/>
        <v>474600</v>
      </c>
      <c r="BA351" s="166">
        <f t="shared" si="1023"/>
        <v>22600</v>
      </c>
      <c r="BB351" s="166">
        <f t="shared" si="1024"/>
        <v>110000</v>
      </c>
      <c r="BC351" s="166"/>
      <c r="BD351" s="166">
        <v>0</v>
      </c>
      <c r="BE351" s="166">
        <f t="shared" si="1025"/>
        <v>607200</v>
      </c>
      <c r="BF351" s="166">
        <f t="shared" si="1026"/>
        <v>4642800</v>
      </c>
      <c r="BG351" s="166">
        <f t="shared" si="1027"/>
        <v>0</v>
      </c>
      <c r="BH351" s="166">
        <v>1</v>
      </c>
      <c r="BI351" s="369" t="s">
        <v>40</v>
      </c>
      <c r="BJ351" s="166">
        <f t="shared" si="1028"/>
        <v>0</v>
      </c>
      <c r="BK351" s="166">
        <f t="shared" si="1029"/>
        <v>1</v>
      </c>
      <c r="BL351" s="166">
        <v>0</v>
      </c>
      <c r="BM351" s="166">
        <f t="shared" si="1030"/>
        <v>0</v>
      </c>
      <c r="BN351" s="166" t="str">
        <f t="shared" si="1031"/>
        <v>Trừ tiền</v>
      </c>
      <c r="BO351" s="410"/>
      <c r="BP351" s="166"/>
      <c r="BQ351" s="144"/>
      <c r="BR351" s="144"/>
      <c r="BS351" s="161">
        <f t="shared" si="1032"/>
        <v>5250000</v>
      </c>
      <c r="BT351" s="159">
        <v>4</v>
      </c>
      <c r="BU351" s="166">
        <f t="shared" si="1033"/>
        <v>17600000</v>
      </c>
      <c r="BV351" s="166">
        <v>11000000</v>
      </c>
      <c r="BW351" s="166">
        <f t="shared" si="1034"/>
        <v>28600000</v>
      </c>
      <c r="BX351" s="166">
        <f t="shared" si="1035"/>
        <v>-23824600</v>
      </c>
      <c r="BY351" s="166"/>
      <c r="BZ351" s="166"/>
      <c r="CA351" s="171"/>
      <c r="CB351" s="166"/>
      <c r="CC351" s="166"/>
      <c r="CD351" s="166"/>
      <c r="CE351" s="413">
        <v>10000000</v>
      </c>
      <c r="CF351" s="413">
        <f t="shared" ref="CF351" si="1045">CE351*5%</f>
        <v>500000</v>
      </c>
      <c r="CG351" s="413">
        <v>0</v>
      </c>
      <c r="CH351" s="413">
        <v>0</v>
      </c>
      <c r="CI351" s="413"/>
      <c r="CJ351" s="369">
        <f t="shared" si="1037"/>
        <v>500000</v>
      </c>
      <c r="CK351" s="369">
        <f t="shared" si="1038"/>
        <v>10500000</v>
      </c>
      <c r="CL351" s="414"/>
      <c r="CM351" s="413">
        <f t="shared" si="1039"/>
        <v>10000000</v>
      </c>
      <c r="CN351" s="413">
        <f t="shared" si="1039"/>
        <v>500000</v>
      </c>
      <c r="CO351" s="369">
        <f t="shared" si="1039"/>
        <v>0</v>
      </c>
      <c r="CP351" s="369">
        <f t="shared" si="1039"/>
        <v>0</v>
      </c>
      <c r="CQ351" s="369">
        <f t="shared" si="1039"/>
        <v>0</v>
      </c>
      <c r="CR351" s="369">
        <f t="shared" si="1040"/>
        <v>500000</v>
      </c>
      <c r="CS351" s="369">
        <f t="shared" si="1041"/>
        <v>10500000</v>
      </c>
      <c r="CT351" s="173" t="s">
        <v>1759</v>
      </c>
      <c r="CU351" s="173" t="s">
        <v>1062</v>
      </c>
      <c r="CV351" s="450" t="s">
        <v>1088</v>
      </c>
      <c r="CW351" s="173" t="s">
        <v>2249</v>
      </c>
    </row>
    <row r="352" spans="1:101" ht="34.35" customHeight="1">
      <c r="A352" s="155">
        <f>SUBTOTAL(3,$C$11:C352)</f>
        <v>311</v>
      </c>
      <c r="B352" s="143" t="s">
        <v>476</v>
      </c>
      <c r="C352" s="144" t="s">
        <v>477</v>
      </c>
      <c r="D352" s="156" t="s">
        <v>101</v>
      </c>
      <c r="E352" s="157" t="str">
        <f t="shared" si="1036"/>
        <v>B3</v>
      </c>
      <c r="F352" s="158">
        <v>45029</v>
      </c>
      <c r="G352" s="159">
        <v>4520000</v>
      </c>
      <c r="H352" s="159"/>
      <c r="I352" s="160">
        <f t="shared" si="1000"/>
        <v>5480000</v>
      </c>
      <c r="J352" s="160">
        <f t="shared" si="1001"/>
        <v>0</v>
      </c>
      <c r="K352" s="161">
        <f t="shared" si="1002"/>
        <v>5480000</v>
      </c>
      <c r="L352" s="161">
        <f t="shared" si="1003"/>
        <v>10000000</v>
      </c>
      <c r="M352" s="162">
        <f t="shared" si="1004"/>
        <v>1</v>
      </c>
      <c r="N352" s="163">
        <f t="shared" si="1005"/>
        <v>3640000</v>
      </c>
      <c r="O352" s="163">
        <v>0</v>
      </c>
      <c r="P352" s="406">
        <v>13</v>
      </c>
      <c r="Q352" s="406">
        <v>0</v>
      </c>
      <c r="R352" s="406">
        <v>0</v>
      </c>
      <c r="S352" s="406">
        <v>0</v>
      </c>
      <c r="T352" s="406"/>
      <c r="U352" s="406"/>
      <c r="V352" s="406"/>
      <c r="W352" s="406"/>
      <c r="X352" s="389"/>
      <c r="Y352" s="406"/>
      <c r="Z352" s="406"/>
      <c r="AA352" s="406"/>
      <c r="AB352" s="406"/>
      <c r="AC352" s="406"/>
      <c r="AD352" s="406">
        <v>0</v>
      </c>
      <c r="AE352" s="164">
        <f t="shared" si="1006"/>
        <v>0</v>
      </c>
      <c r="AF352" s="166">
        <f t="shared" si="1007"/>
        <v>5000000</v>
      </c>
      <c r="AG352" s="166">
        <f t="shared" si="1008"/>
        <v>0</v>
      </c>
      <c r="AH352" s="166">
        <f t="shared" si="1009"/>
        <v>0</v>
      </c>
      <c r="AI352" s="166">
        <f t="shared" si="1010"/>
        <v>0</v>
      </c>
      <c r="AJ352" s="166">
        <f t="shared" si="1011"/>
        <v>0</v>
      </c>
      <c r="AK352" s="166">
        <f t="shared" si="1012"/>
        <v>0</v>
      </c>
      <c r="AL352" s="166">
        <f t="shared" si="1013"/>
        <v>0</v>
      </c>
      <c r="AM352" s="166">
        <f t="shared" si="1014"/>
        <v>0</v>
      </c>
      <c r="AN352" s="166">
        <f t="shared" si="1015"/>
        <v>0</v>
      </c>
      <c r="AO352" s="167">
        <f t="shared" si="1016"/>
        <v>0</v>
      </c>
      <c r="AP352" s="166">
        <v>0</v>
      </c>
      <c r="AQ352" s="166">
        <f t="shared" si="1017"/>
        <v>5000000</v>
      </c>
      <c r="AR352" s="166"/>
      <c r="AS352" s="167"/>
      <c r="AT352" s="166"/>
      <c r="AU352" s="166"/>
      <c r="AV352" s="166">
        <f t="shared" si="1018"/>
        <v>5000000</v>
      </c>
      <c r="AW352" s="166">
        <f t="shared" si="1019"/>
        <v>361600</v>
      </c>
      <c r="AX352" s="166">
        <f t="shared" si="1020"/>
        <v>67800</v>
      </c>
      <c r="AY352" s="166">
        <f t="shared" si="1021"/>
        <v>45200</v>
      </c>
      <c r="AZ352" s="166">
        <f t="shared" si="1022"/>
        <v>474600</v>
      </c>
      <c r="BA352" s="166">
        <f t="shared" si="1023"/>
        <v>22600</v>
      </c>
      <c r="BB352" s="166">
        <f t="shared" si="1024"/>
        <v>110000</v>
      </c>
      <c r="BC352" s="166"/>
      <c r="BD352" s="166">
        <v>0</v>
      </c>
      <c r="BE352" s="166">
        <f t="shared" si="1025"/>
        <v>607200</v>
      </c>
      <c r="BF352" s="166">
        <f t="shared" si="1026"/>
        <v>4392800</v>
      </c>
      <c r="BG352" s="166">
        <f t="shared" si="1027"/>
        <v>0</v>
      </c>
      <c r="BH352" s="166">
        <v>1</v>
      </c>
      <c r="BI352" s="369" t="s">
        <v>40</v>
      </c>
      <c r="BJ352" s="166">
        <f t="shared" si="1028"/>
        <v>0</v>
      </c>
      <c r="BK352" s="166">
        <f t="shared" si="1029"/>
        <v>1</v>
      </c>
      <c r="BL352" s="166">
        <v>0</v>
      </c>
      <c r="BM352" s="166">
        <f t="shared" si="1030"/>
        <v>0</v>
      </c>
      <c r="BN352" s="166" t="str">
        <f t="shared" si="1031"/>
        <v>Trừ tiền</v>
      </c>
      <c r="BO352" s="410"/>
      <c r="BP352" s="166"/>
      <c r="BQ352" s="144"/>
      <c r="BR352" s="144"/>
      <c r="BS352" s="161">
        <f t="shared" si="1032"/>
        <v>5000000</v>
      </c>
      <c r="BT352" s="159">
        <v>2</v>
      </c>
      <c r="BU352" s="166">
        <f t="shared" si="1033"/>
        <v>8800000</v>
      </c>
      <c r="BV352" s="166">
        <v>11000000</v>
      </c>
      <c r="BW352" s="166">
        <f t="shared" si="1034"/>
        <v>19800000</v>
      </c>
      <c r="BX352" s="166">
        <f t="shared" si="1035"/>
        <v>-15274600</v>
      </c>
      <c r="BY352" s="166"/>
      <c r="BZ352" s="166"/>
      <c r="CA352" s="171"/>
      <c r="CB352" s="166"/>
      <c r="CC352" s="166"/>
      <c r="CD352" s="166"/>
      <c r="CE352" s="413">
        <v>10000000</v>
      </c>
      <c r="CF352" s="413">
        <v>0</v>
      </c>
      <c r="CG352" s="413">
        <v>0</v>
      </c>
      <c r="CH352" s="413">
        <v>0</v>
      </c>
      <c r="CI352" s="413"/>
      <c r="CJ352" s="369">
        <f t="shared" si="1037"/>
        <v>0</v>
      </c>
      <c r="CK352" s="369">
        <f t="shared" si="1038"/>
        <v>10000000</v>
      </c>
      <c r="CL352" s="414"/>
      <c r="CM352" s="413">
        <f t="shared" ref="CM352:CQ356" si="1046">CE352</f>
        <v>10000000</v>
      </c>
      <c r="CN352" s="413">
        <f t="shared" si="1046"/>
        <v>0</v>
      </c>
      <c r="CO352" s="369">
        <f t="shared" si="1046"/>
        <v>0</v>
      </c>
      <c r="CP352" s="369">
        <f t="shared" si="1046"/>
        <v>0</v>
      </c>
      <c r="CQ352" s="369">
        <f t="shared" si="1046"/>
        <v>0</v>
      </c>
      <c r="CR352" s="369">
        <f t="shared" si="1040"/>
        <v>0</v>
      </c>
      <c r="CS352" s="369">
        <f t="shared" si="1041"/>
        <v>10000000</v>
      </c>
      <c r="CT352" s="173" t="s">
        <v>1759</v>
      </c>
      <c r="CU352" s="173" t="s">
        <v>1062</v>
      </c>
      <c r="CV352" s="450">
        <v>0</v>
      </c>
      <c r="CW352" s="173" t="s">
        <v>2249</v>
      </c>
    </row>
    <row r="353" spans="1:101" ht="34.35" customHeight="1">
      <c r="A353" s="155">
        <f>SUBTOTAL(3,$C$11:C353)</f>
        <v>312</v>
      </c>
      <c r="B353" s="143" t="s">
        <v>480</v>
      </c>
      <c r="C353" s="144" t="s">
        <v>481</v>
      </c>
      <c r="D353" s="156" t="s">
        <v>101</v>
      </c>
      <c r="E353" s="157" t="str">
        <f t="shared" si="1036"/>
        <v>B3</v>
      </c>
      <c r="F353" s="158">
        <v>45029</v>
      </c>
      <c r="G353" s="159">
        <v>4520000</v>
      </c>
      <c r="H353" s="159"/>
      <c r="I353" s="160">
        <f t="shared" si="1000"/>
        <v>5480000</v>
      </c>
      <c r="J353" s="160">
        <f t="shared" si="1001"/>
        <v>0</v>
      </c>
      <c r="K353" s="161">
        <f t="shared" si="1002"/>
        <v>5480000</v>
      </c>
      <c r="L353" s="161">
        <f t="shared" si="1003"/>
        <v>10000000</v>
      </c>
      <c r="M353" s="162">
        <f t="shared" si="1004"/>
        <v>1</v>
      </c>
      <c r="N353" s="163">
        <f t="shared" si="1005"/>
        <v>3640000</v>
      </c>
      <c r="O353" s="163">
        <v>0</v>
      </c>
      <c r="P353" s="406">
        <v>13</v>
      </c>
      <c r="Q353" s="406">
        <v>0</v>
      </c>
      <c r="R353" s="406">
        <v>0</v>
      </c>
      <c r="S353" s="406">
        <v>0</v>
      </c>
      <c r="T353" s="406"/>
      <c r="U353" s="406"/>
      <c r="V353" s="406"/>
      <c r="W353" s="406"/>
      <c r="X353" s="389"/>
      <c r="Y353" s="406"/>
      <c r="Z353" s="406"/>
      <c r="AA353" s="406"/>
      <c r="AB353" s="406"/>
      <c r="AC353" s="406"/>
      <c r="AD353" s="406">
        <v>0</v>
      </c>
      <c r="AE353" s="164">
        <f t="shared" si="1006"/>
        <v>0</v>
      </c>
      <c r="AF353" s="166">
        <f t="shared" si="1007"/>
        <v>5000000</v>
      </c>
      <c r="AG353" s="166">
        <f t="shared" si="1008"/>
        <v>0</v>
      </c>
      <c r="AH353" s="166">
        <f t="shared" si="1009"/>
        <v>0</v>
      </c>
      <c r="AI353" s="166">
        <f t="shared" si="1010"/>
        <v>0</v>
      </c>
      <c r="AJ353" s="166">
        <f t="shared" si="1011"/>
        <v>0</v>
      </c>
      <c r="AK353" s="166">
        <f t="shared" si="1012"/>
        <v>0</v>
      </c>
      <c r="AL353" s="166">
        <f t="shared" si="1013"/>
        <v>0</v>
      </c>
      <c r="AM353" s="166">
        <f t="shared" si="1014"/>
        <v>0</v>
      </c>
      <c r="AN353" s="166">
        <f t="shared" si="1015"/>
        <v>0</v>
      </c>
      <c r="AO353" s="167">
        <f t="shared" si="1016"/>
        <v>0</v>
      </c>
      <c r="AP353" s="166">
        <v>0</v>
      </c>
      <c r="AQ353" s="166">
        <f t="shared" si="1017"/>
        <v>5000000</v>
      </c>
      <c r="AR353" s="166">
        <v>0</v>
      </c>
      <c r="AS353" s="167"/>
      <c r="AT353" s="166"/>
      <c r="AU353" s="166"/>
      <c r="AV353" s="166">
        <f t="shared" si="1018"/>
        <v>5000000</v>
      </c>
      <c r="AW353" s="166">
        <f t="shared" si="1019"/>
        <v>361600</v>
      </c>
      <c r="AX353" s="166">
        <f t="shared" si="1020"/>
        <v>67800</v>
      </c>
      <c r="AY353" s="166">
        <f t="shared" si="1021"/>
        <v>45200</v>
      </c>
      <c r="AZ353" s="166">
        <f t="shared" si="1022"/>
        <v>474600</v>
      </c>
      <c r="BA353" s="166">
        <f t="shared" si="1023"/>
        <v>22600</v>
      </c>
      <c r="BB353" s="166">
        <f t="shared" si="1024"/>
        <v>110000</v>
      </c>
      <c r="BC353" s="166"/>
      <c r="BD353" s="166">
        <v>0</v>
      </c>
      <c r="BE353" s="166">
        <f t="shared" si="1025"/>
        <v>607200</v>
      </c>
      <c r="BF353" s="166">
        <f t="shared" si="1026"/>
        <v>4392800</v>
      </c>
      <c r="BG353" s="166">
        <f t="shared" si="1027"/>
        <v>0</v>
      </c>
      <c r="BH353" s="166">
        <v>1</v>
      </c>
      <c r="BI353" s="369" t="s">
        <v>40</v>
      </c>
      <c r="BJ353" s="166">
        <f t="shared" si="1028"/>
        <v>0</v>
      </c>
      <c r="BK353" s="166">
        <f t="shared" si="1029"/>
        <v>1</v>
      </c>
      <c r="BL353" s="166">
        <v>0</v>
      </c>
      <c r="BM353" s="166">
        <f t="shared" si="1030"/>
        <v>0</v>
      </c>
      <c r="BN353" s="166" t="str">
        <f t="shared" si="1031"/>
        <v>Trừ tiền</v>
      </c>
      <c r="BO353" s="410"/>
      <c r="BP353" s="166"/>
      <c r="BQ353" s="144"/>
      <c r="BR353" s="144"/>
      <c r="BS353" s="161">
        <f t="shared" si="1032"/>
        <v>5000000</v>
      </c>
      <c r="BT353" s="159">
        <v>2</v>
      </c>
      <c r="BU353" s="166">
        <f t="shared" si="1033"/>
        <v>8800000</v>
      </c>
      <c r="BV353" s="166">
        <v>11000000</v>
      </c>
      <c r="BW353" s="166">
        <f t="shared" si="1034"/>
        <v>19800000</v>
      </c>
      <c r="BX353" s="166">
        <f t="shared" si="1035"/>
        <v>-15274600</v>
      </c>
      <c r="BY353" s="166"/>
      <c r="BZ353" s="166"/>
      <c r="CA353" s="171"/>
      <c r="CB353" s="166"/>
      <c r="CC353" s="166"/>
      <c r="CD353" s="166"/>
      <c r="CE353" s="413">
        <v>10000000</v>
      </c>
      <c r="CF353" s="413">
        <v>0</v>
      </c>
      <c r="CG353" s="413">
        <v>0</v>
      </c>
      <c r="CH353" s="413">
        <v>0</v>
      </c>
      <c r="CI353" s="413"/>
      <c r="CJ353" s="369">
        <f t="shared" si="1037"/>
        <v>0</v>
      </c>
      <c r="CK353" s="369">
        <f t="shared" si="1038"/>
        <v>10000000</v>
      </c>
      <c r="CL353" s="414"/>
      <c r="CM353" s="413">
        <f t="shared" si="1046"/>
        <v>10000000</v>
      </c>
      <c r="CN353" s="413">
        <f t="shared" si="1046"/>
        <v>0</v>
      </c>
      <c r="CO353" s="369">
        <f t="shared" si="1046"/>
        <v>0</v>
      </c>
      <c r="CP353" s="369">
        <f t="shared" si="1046"/>
        <v>0</v>
      </c>
      <c r="CQ353" s="369">
        <f t="shared" si="1046"/>
        <v>0</v>
      </c>
      <c r="CR353" s="369">
        <f t="shared" si="1040"/>
        <v>0</v>
      </c>
      <c r="CS353" s="369">
        <f t="shared" si="1041"/>
        <v>10000000</v>
      </c>
      <c r="CT353" s="173" t="s">
        <v>1759</v>
      </c>
      <c r="CU353" s="173" t="s">
        <v>1062</v>
      </c>
      <c r="CV353" s="450" t="s">
        <v>1034</v>
      </c>
      <c r="CW353" s="173" t="s">
        <v>2249</v>
      </c>
    </row>
    <row r="354" spans="1:101" ht="34.35" customHeight="1">
      <c r="A354" s="155">
        <f>SUBTOTAL(3,$C$11:C354)</f>
        <v>313</v>
      </c>
      <c r="B354" s="143" t="s">
        <v>491</v>
      </c>
      <c r="C354" s="144" t="s">
        <v>492</v>
      </c>
      <c r="D354" s="156" t="s">
        <v>101</v>
      </c>
      <c r="E354" s="157" t="str">
        <f t="shared" si="1036"/>
        <v>B3</v>
      </c>
      <c r="F354" s="158">
        <v>44309</v>
      </c>
      <c r="G354" s="159">
        <v>4520000</v>
      </c>
      <c r="H354" s="159"/>
      <c r="I354" s="160">
        <f t="shared" si="1000"/>
        <v>5480000</v>
      </c>
      <c r="J354" s="160">
        <f t="shared" si="1001"/>
        <v>0</v>
      </c>
      <c r="K354" s="161">
        <f t="shared" si="1002"/>
        <v>5480000</v>
      </c>
      <c r="L354" s="161">
        <f t="shared" si="1003"/>
        <v>10000000</v>
      </c>
      <c r="M354" s="162">
        <f t="shared" si="1004"/>
        <v>1</v>
      </c>
      <c r="N354" s="163">
        <f t="shared" si="1005"/>
        <v>3640000</v>
      </c>
      <c r="O354" s="163">
        <v>0</v>
      </c>
      <c r="P354" s="406">
        <v>13</v>
      </c>
      <c r="Q354" s="406">
        <v>0</v>
      </c>
      <c r="R354" s="406">
        <v>0</v>
      </c>
      <c r="S354" s="406">
        <v>0</v>
      </c>
      <c r="T354" s="406"/>
      <c r="U354" s="406"/>
      <c r="V354" s="406"/>
      <c r="W354" s="406"/>
      <c r="X354" s="389"/>
      <c r="Y354" s="406"/>
      <c r="Z354" s="406"/>
      <c r="AA354" s="406"/>
      <c r="AB354" s="406"/>
      <c r="AC354" s="406"/>
      <c r="AD354" s="406">
        <v>0</v>
      </c>
      <c r="AE354" s="164">
        <f t="shared" si="1006"/>
        <v>0</v>
      </c>
      <c r="AF354" s="166">
        <f t="shared" si="1007"/>
        <v>5000000</v>
      </c>
      <c r="AG354" s="166">
        <f t="shared" si="1008"/>
        <v>0</v>
      </c>
      <c r="AH354" s="166">
        <f t="shared" si="1009"/>
        <v>0</v>
      </c>
      <c r="AI354" s="166">
        <f t="shared" si="1010"/>
        <v>0</v>
      </c>
      <c r="AJ354" s="166">
        <f t="shared" si="1011"/>
        <v>0</v>
      </c>
      <c r="AK354" s="166">
        <f t="shared" si="1012"/>
        <v>0</v>
      </c>
      <c r="AL354" s="166">
        <f t="shared" si="1013"/>
        <v>0</v>
      </c>
      <c r="AM354" s="166">
        <f t="shared" si="1014"/>
        <v>0</v>
      </c>
      <c r="AN354" s="166">
        <f t="shared" si="1015"/>
        <v>0</v>
      </c>
      <c r="AO354" s="167">
        <f t="shared" si="1016"/>
        <v>0</v>
      </c>
      <c r="AP354" s="166">
        <v>0</v>
      </c>
      <c r="AQ354" s="166">
        <f t="shared" si="1017"/>
        <v>5000000</v>
      </c>
      <c r="AR354" s="166"/>
      <c r="AS354" s="167"/>
      <c r="AT354" s="166"/>
      <c r="AU354" s="166"/>
      <c r="AV354" s="166">
        <f t="shared" si="1018"/>
        <v>5000000</v>
      </c>
      <c r="AW354" s="166">
        <f t="shared" si="1019"/>
        <v>361600</v>
      </c>
      <c r="AX354" s="166">
        <f t="shared" si="1020"/>
        <v>67800</v>
      </c>
      <c r="AY354" s="166">
        <f t="shared" si="1021"/>
        <v>45200</v>
      </c>
      <c r="AZ354" s="166">
        <f t="shared" si="1022"/>
        <v>474600</v>
      </c>
      <c r="BA354" s="166">
        <f t="shared" si="1023"/>
        <v>22600</v>
      </c>
      <c r="BB354" s="166">
        <f t="shared" si="1024"/>
        <v>110000</v>
      </c>
      <c r="BC354" s="166"/>
      <c r="BD354" s="166">
        <v>0</v>
      </c>
      <c r="BE354" s="166">
        <f t="shared" si="1025"/>
        <v>607200</v>
      </c>
      <c r="BF354" s="166">
        <f t="shared" si="1026"/>
        <v>4392800</v>
      </c>
      <c r="BG354" s="166">
        <f t="shared" si="1027"/>
        <v>0</v>
      </c>
      <c r="BH354" s="166">
        <v>1</v>
      </c>
      <c r="BI354" s="369" t="s">
        <v>40</v>
      </c>
      <c r="BJ354" s="166">
        <f t="shared" si="1028"/>
        <v>0</v>
      </c>
      <c r="BK354" s="166">
        <f t="shared" si="1029"/>
        <v>1</v>
      </c>
      <c r="BL354" s="166">
        <v>0</v>
      </c>
      <c r="BM354" s="166">
        <f t="shared" si="1030"/>
        <v>0</v>
      </c>
      <c r="BN354" s="166" t="str">
        <f t="shared" si="1031"/>
        <v>Trừ tiền</v>
      </c>
      <c r="BO354" s="410"/>
      <c r="BP354" s="166"/>
      <c r="BQ354" s="144"/>
      <c r="BR354" s="144"/>
      <c r="BS354" s="161">
        <f t="shared" si="1032"/>
        <v>5000000</v>
      </c>
      <c r="BT354" s="159">
        <v>1</v>
      </c>
      <c r="BU354" s="166">
        <f t="shared" si="1033"/>
        <v>4400000</v>
      </c>
      <c r="BV354" s="166">
        <v>11000000</v>
      </c>
      <c r="BW354" s="166">
        <f t="shared" si="1034"/>
        <v>15400000</v>
      </c>
      <c r="BX354" s="166">
        <f t="shared" si="1035"/>
        <v>-10874600</v>
      </c>
      <c r="BY354" s="166"/>
      <c r="BZ354" s="166"/>
      <c r="CA354" s="171"/>
      <c r="CB354" s="166"/>
      <c r="CC354" s="166"/>
      <c r="CD354" s="166"/>
      <c r="CE354" s="413">
        <v>10000000</v>
      </c>
      <c r="CF354" s="413">
        <v>0</v>
      </c>
      <c r="CG354" s="413">
        <v>0</v>
      </c>
      <c r="CH354" s="413">
        <v>0</v>
      </c>
      <c r="CI354" s="413"/>
      <c r="CJ354" s="369">
        <f t="shared" si="1037"/>
        <v>0</v>
      </c>
      <c r="CK354" s="369">
        <f t="shared" si="1038"/>
        <v>10000000</v>
      </c>
      <c r="CL354" s="414"/>
      <c r="CM354" s="413">
        <f t="shared" si="1046"/>
        <v>10000000</v>
      </c>
      <c r="CN354" s="413">
        <f t="shared" si="1046"/>
        <v>0</v>
      </c>
      <c r="CO354" s="369">
        <f t="shared" si="1046"/>
        <v>0</v>
      </c>
      <c r="CP354" s="369">
        <f t="shared" si="1046"/>
        <v>0</v>
      </c>
      <c r="CQ354" s="369">
        <f t="shared" si="1046"/>
        <v>0</v>
      </c>
      <c r="CR354" s="369">
        <f t="shared" si="1040"/>
        <v>0</v>
      </c>
      <c r="CS354" s="369">
        <f t="shared" si="1041"/>
        <v>10000000</v>
      </c>
      <c r="CT354" s="173" t="s">
        <v>1759</v>
      </c>
      <c r="CU354" s="173" t="s">
        <v>1062</v>
      </c>
      <c r="CV354" s="450" t="s">
        <v>1035</v>
      </c>
      <c r="CW354" s="173" t="s">
        <v>2249</v>
      </c>
    </row>
    <row r="355" spans="1:101" ht="34.35" customHeight="1">
      <c r="A355" s="155">
        <f>SUBTOTAL(3,$C$11:C355)</f>
        <v>314</v>
      </c>
      <c r="B355" s="143" t="s">
        <v>1020</v>
      </c>
      <c r="C355" s="144" t="s">
        <v>1021</v>
      </c>
      <c r="D355" s="156" t="s">
        <v>101</v>
      </c>
      <c r="E355" s="157" t="str">
        <f t="shared" si="1036"/>
        <v>B3</v>
      </c>
      <c r="F355" s="158">
        <v>42517</v>
      </c>
      <c r="G355" s="159">
        <v>4750000</v>
      </c>
      <c r="H355" s="159"/>
      <c r="I355" s="160">
        <f t="shared" si="1000"/>
        <v>5250000</v>
      </c>
      <c r="J355" s="160">
        <f t="shared" si="1001"/>
        <v>500000</v>
      </c>
      <c r="K355" s="161">
        <f t="shared" si="1002"/>
        <v>5750000</v>
      </c>
      <c r="L355" s="161">
        <f t="shared" si="1003"/>
        <v>10500000</v>
      </c>
      <c r="M355" s="162">
        <f t="shared" si="1004"/>
        <v>1</v>
      </c>
      <c r="N355" s="163">
        <f t="shared" si="1005"/>
        <v>3640000</v>
      </c>
      <c r="O355" s="163">
        <v>0</v>
      </c>
      <c r="P355" s="406">
        <v>13</v>
      </c>
      <c r="Q355" s="406">
        <v>0</v>
      </c>
      <c r="R355" s="406">
        <v>0</v>
      </c>
      <c r="S355" s="406">
        <v>0</v>
      </c>
      <c r="T355" s="406"/>
      <c r="U355" s="406"/>
      <c r="V355" s="406"/>
      <c r="W355" s="406"/>
      <c r="X355" s="389"/>
      <c r="Y355" s="406"/>
      <c r="Z355" s="406"/>
      <c r="AA355" s="406"/>
      <c r="AB355" s="406"/>
      <c r="AC355" s="406"/>
      <c r="AD355" s="406">
        <v>0</v>
      </c>
      <c r="AE355" s="164">
        <f t="shared" si="1006"/>
        <v>0</v>
      </c>
      <c r="AF355" s="166">
        <f t="shared" si="1007"/>
        <v>5250000</v>
      </c>
      <c r="AG355" s="166">
        <f t="shared" si="1008"/>
        <v>0</v>
      </c>
      <c r="AH355" s="166">
        <f t="shared" si="1009"/>
        <v>0</v>
      </c>
      <c r="AI355" s="166">
        <f t="shared" si="1010"/>
        <v>0</v>
      </c>
      <c r="AJ355" s="166">
        <f t="shared" si="1011"/>
        <v>0</v>
      </c>
      <c r="AK355" s="166">
        <f t="shared" si="1012"/>
        <v>0</v>
      </c>
      <c r="AL355" s="166">
        <f t="shared" si="1013"/>
        <v>0</v>
      </c>
      <c r="AM355" s="166">
        <f t="shared" si="1014"/>
        <v>0</v>
      </c>
      <c r="AN355" s="166">
        <f t="shared" si="1015"/>
        <v>0</v>
      </c>
      <c r="AO355" s="167">
        <f t="shared" si="1016"/>
        <v>0</v>
      </c>
      <c r="AP355" s="166">
        <v>0</v>
      </c>
      <c r="AQ355" s="166">
        <f t="shared" si="1017"/>
        <v>5250000</v>
      </c>
      <c r="AR355" s="166"/>
      <c r="AS355" s="167"/>
      <c r="AT355" s="166"/>
      <c r="AU355" s="166"/>
      <c r="AV355" s="166">
        <f t="shared" si="1018"/>
        <v>5250000</v>
      </c>
      <c r="AW355" s="166">
        <f t="shared" si="1019"/>
        <v>380000</v>
      </c>
      <c r="AX355" s="166">
        <f t="shared" si="1020"/>
        <v>71250</v>
      </c>
      <c r="AY355" s="166">
        <f t="shared" si="1021"/>
        <v>47500</v>
      </c>
      <c r="AZ355" s="166">
        <f t="shared" si="1022"/>
        <v>498750</v>
      </c>
      <c r="BA355" s="166">
        <f t="shared" si="1023"/>
        <v>23750</v>
      </c>
      <c r="BB355" s="166">
        <f t="shared" si="1024"/>
        <v>110000</v>
      </c>
      <c r="BC355" s="166"/>
      <c r="BD355" s="166">
        <v>0</v>
      </c>
      <c r="BE355" s="166">
        <f t="shared" si="1025"/>
        <v>632500</v>
      </c>
      <c r="BF355" s="166">
        <f t="shared" si="1026"/>
        <v>4617500</v>
      </c>
      <c r="BG355" s="166">
        <f t="shared" si="1027"/>
        <v>0</v>
      </c>
      <c r="BH355" s="166">
        <v>1</v>
      </c>
      <c r="BI355" s="369" t="s">
        <v>40</v>
      </c>
      <c r="BJ355" s="166">
        <f t="shared" si="1028"/>
        <v>0</v>
      </c>
      <c r="BK355" s="166">
        <f t="shared" si="1029"/>
        <v>1</v>
      </c>
      <c r="BL355" s="166">
        <v>0</v>
      </c>
      <c r="BM355" s="166">
        <f t="shared" si="1030"/>
        <v>0</v>
      </c>
      <c r="BN355" s="166" t="str">
        <f t="shared" si="1031"/>
        <v>Trừ tiền</v>
      </c>
      <c r="BO355" s="410"/>
      <c r="BP355" s="166"/>
      <c r="BQ355" s="144"/>
      <c r="BR355" s="144"/>
      <c r="BS355" s="161">
        <f t="shared" si="1032"/>
        <v>5250000</v>
      </c>
      <c r="BT355" s="159">
        <v>1</v>
      </c>
      <c r="BU355" s="166">
        <f t="shared" si="1033"/>
        <v>4400000</v>
      </c>
      <c r="BV355" s="166">
        <v>11000000</v>
      </c>
      <c r="BW355" s="166">
        <f t="shared" si="1034"/>
        <v>15400000</v>
      </c>
      <c r="BX355" s="166">
        <f t="shared" si="1035"/>
        <v>-10648750</v>
      </c>
      <c r="BY355" s="166"/>
      <c r="BZ355" s="166"/>
      <c r="CA355" s="171"/>
      <c r="CB355" s="166"/>
      <c r="CC355" s="166"/>
      <c r="CD355" s="166"/>
      <c r="CE355" s="413">
        <v>10000000</v>
      </c>
      <c r="CF355" s="413">
        <f>CE355*5%</f>
        <v>500000</v>
      </c>
      <c r="CG355" s="413">
        <v>0</v>
      </c>
      <c r="CH355" s="413">
        <v>0</v>
      </c>
      <c r="CI355" s="413"/>
      <c r="CJ355" s="369">
        <f t="shared" si="1037"/>
        <v>500000</v>
      </c>
      <c r="CK355" s="369">
        <f t="shared" si="1038"/>
        <v>10500000</v>
      </c>
      <c r="CL355" s="414"/>
      <c r="CM355" s="413">
        <f t="shared" si="1046"/>
        <v>10000000</v>
      </c>
      <c r="CN355" s="413">
        <f t="shared" si="1046"/>
        <v>500000</v>
      </c>
      <c r="CO355" s="369">
        <f t="shared" si="1046"/>
        <v>0</v>
      </c>
      <c r="CP355" s="369">
        <f t="shared" si="1046"/>
        <v>0</v>
      </c>
      <c r="CQ355" s="369">
        <f t="shared" si="1046"/>
        <v>0</v>
      </c>
      <c r="CR355" s="369">
        <f t="shared" si="1040"/>
        <v>500000</v>
      </c>
      <c r="CS355" s="369">
        <f t="shared" si="1041"/>
        <v>10500000</v>
      </c>
      <c r="CT355" s="173" t="s">
        <v>1759</v>
      </c>
      <c r="CU355" s="173" t="s">
        <v>1062</v>
      </c>
      <c r="CV355" s="450" t="s">
        <v>1040</v>
      </c>
      <c r="CW355" s="173" t="s">
        <v>2249</v>
      </c>
    </row>
    <row r="356" spans="1:101" ht="34.35" customHeight="1">
      <c r="A356" s="155">
        <f>SUBTOTAL(3,$C$11:C356)</f>
        <v>315</v>
      </c>
      <c r="B356" s="143" t="s">
        <v>966</v>
      </c>
      <c r="C356" s="144" t="s">
        <v>967</v>
      </c>
      <c r="D356" s="156" t="s">
        <v>101</v>
      </c>
      <c r="E356" s="157" t="str">
        <f t="shared" si="1036"/>
        <v>B3</v>
      </c>
      <c r="F356" s="158">
        <v>41594</v>
      </c>
      <c r="G356" s="159">
        <v>4750000</v>
      </c>
      <c r="H356" s="159"/>
      <c r="I356" s="160">
        <f t="shared" si="1000"/>
        <v>5250000</v>
      </c>
      <c r="J356" s="160">
        <f t="shared" si="1001"/>
        <v>1000000</v>
      </c>
      <c r="K356" s="161">
        <f t="shared" si="1002"/>
        <v>6250000</v>
      </c>
      <c r="L356" s="161">
        <f t="shared" si="1003"/>
        <v>11000000</v>
      </c>
      <c r="M356" s="162">
        <f t="shared" si="1004"/>
        <v>1</v>
      </c>
      <c r="N356" s="163">
        <f t="shared" si="1005"/>
        <v>3640000</v>
      </c>
      <c r="O356" s="163">
        <v>0</v>
      </c>
      <c r="P356" s="406">
        <v>13</v>
      </c>
      <c r="Q356" s="406">
        <v>0</v>
      </c>
      <c r="R356" s="406">
        <v>0</v>
      </c>
      <c r="S356" s="406">
        <v>0</v>
      </c>
      <c r="T356" s="406"/>
      <c r="U356" s="406"/>
      <c r="V356" s="406"/>
      <c r="W356" s="406"/>
      <c r="X356" s="389"/>
      <c r="Y356" s="406"/>
      <c r="Z356" s="406"/>
      <c r="AA356" s="406"/>
      <c r="AB356" s="406"/>
      <c r="AC356" s="406"/>
      <c r="AD356" s="406">
        <v>0</v>
      </c>
      <c r="AE356" s="164">
        <f t="shared" si="1006"/>
        <v>0</v>
      </c>
      <c r="AF356" s="166">
        <f t="shared" si="1007"/>
        <v>5500000</v>
      </c>
      <c r="AG356" s="166">
        <f t="shared" si="1008"/>
        <v>0</v>
      </c>
      <c r="AH356" s="166">
        <f t="shared" si="1009"/>
        <v>0</v>
      </c>
      <c r="AI356" s="166">
        <f t="shared" si="1010"/>
        <v>0</v>
      </c>
      <c r="AJ356" s="166">
        <f t="shared" si="1011"/>
        <v>0</v>
      </c>
      <c r="AK356" s="166">
        <f t="shared" si="1012"/>
        <v>0</v>
      </c>
      <c r="AL356" s="166">
        <f t="shared" si="1013"/>
        <v>0</v>
      </c>
      <c r="AM356" s="166">
        <f t="shared" si="1014"/>
        <v>0</v>
      </c>
      <c r="AN356" s="166">
        <f t="shared" si="1015"/>
        <v>0</v>
      </c>
      <c r="AO356" s="167">
        <f t="shared" si="1016"/>
        <v>0</v>
      </c>
      <c r="AP356" s="166">
        <v>0</v>
      </c>
      <c r="AQ356" s="166">
        <f t="shared" si="1017"/>
        <v>5500000</v>
      </c>
      <c r="AR356" s="166">
        <v>0</v>
      </c>
      <c r="AS356" s="167"/>
      <c r="AT356" s="166"/>
      <c r="AU356" s="166"/>
      <c r="AV356" s="166">
        <f t="shared" si="1018"/>
        <v>5500000</v>
      </c>
      <c r="AW356" s="166">
        <f t="shared" si="1019"/>
        <v>380000</v>
      </c>
      <c r="AX356" s="166">
        <f t="shared" si="1020"/>
        <v>71250</v>
      </c>
      <c r="AY356" s="166">
        <f t="shared" si="1021"/>
        <v>47500</v>
      </c>
      <c r="AZ356" s="166">
        <f t="shared" si="1022"/>
        <v>498750</v>
      </c>
      <c r="BA356" s="166">
        <f t="shared" si="1023"/>
        <v>23750</v>
      </c>
      <c r="BB356" s="166">
        <f t="shared" si="1024"/>
        <v>110000</v>
      </c>
      <c r="BC356" s="166"/>
      <c r="BD356" s="166">
        <v>0</v>
      </c>
      <c r="BE356" s="166">
        <f t="shared" si="1025"/>
        <v>632500</v>
      </c>
      <c r="BF356" s="166">
        <f t="shared" si="1026"/>
        <v>4867500</v>
      </c>
      <c r="BG356" s="166">
        <f t="shared" si="1027"/>
        <v>0</v>
      </c>
      <c r="BH356" s="166">
        <v>1</v>
      </c>
      <c r="BI356" s="369" t="s">
        <v>40</v>
      </c>
      <c r="BJ356" s="166">
        <f t="shared" si="1028"/>
        <v>0</v>
      </c>
      <c r="BK356" s="166">
        <f t="shared" si="1029"/>
        <v>1</v>
      </c>
      <c r="BL356" s="166">
        <v>0</v>
      </c>
      <c r="BM356" s="166">
        <f t="shared" si="1030"/>
        <v>0</v>
      </c>
      <c r="BN356" s="166" t="str">
        <f t="shared" si="1031"/>
        <v>Trừ tiền</v>
      </c>
      <c r="BO356" s="410"/>
      <c r="BP356" s="166"/>
      <c r="BQ356" s="144"/>
      <c r="BR356" s="144"/>
      <c r="BS356" s="161">
        <f t="shared" si="1032"/>
        <v>5500000</v>
      </c>
      <c r="BT356" s="159">
        <v>2</v>
      </c>
      <c r="BU356" s="166">
        <f t="shared" si="1033"/>
        <v>8800000</v>
      </c>
      <c r="BV356" s="166">
        <v>11000000</v>
      </c>
      <c r="BW356" s="166">
        <f t="shared" si="1034"/>
        <v>19800000</v>
      </c>
      <c r="BX356" s="166">
        <f t="shared" si="1035"/>
        <v>-14798750</v>
      </c>
      <c r="BY356" s="166"/>
      <c r="BZ356" s="166"/>
      <c r="CA356" s="171"/>
      <c r="CB356" s="166"/>
      <c r="CC356" s="166"/>
      <c r="CD356" s="166"/>
      <c r="CE356" s="413">
        <v>10000000</v>
      </c>
      <c r="CF356" s="413">
        <f>CE356*10%</f>
        <v>1000000</v>
      </c>
      <c r="CG356" s="413">
        <v>0</v>
      </c>
      <c r="CH356" s="413">
        <v>0</v>
      </c>
      <c r="CI356" s="413"/>
      <c r="CJ356" s="369">
        <f>SUM(CF356:CI356)</f>
        <v>1000000</v>
      </c>
      <c r="CK356" s="369">
        <f>CE356+CJ356</f>
        <v>11000000</v>
      </c>
      <c r="CL356" s="414"/>
      <c r="CM356" s="413">
        <f t="shared" si="1046"/>
        <v>10000000</v>
      </c>
      <c r="CN356" s="413">
        <f t="shared" si="1046"/>
        <v>1000000</v>
      </c>
      <c r="CO356" s="369">
        <f t="shared" si="1046"/>
        <v>0</v>
      </c>
      <c r="CP356" s="369">
        <f t="shared" si="1046"/>
        <v>0</v>
      </c>
      <c r="CQ356" s="369">
        <f t="shared" si="1046"/>
        <v>0</v>
      </c>
      <c r="CR356" s="369">
        <f>SUM(CN356:CQ356)</f>
        <v>1000000</v>
      </c>
      <c r="CS356" s="369">
        <f>CM356+CR356</f>
        <v>11000000</v>
      </c>
      <c r="CT356" s="173" t="s">
        <v>1759</v>
      </c>
      <c r="CU356" s="173" t="s">
        <v>1062</v>
      </c>
      <c r="CV356" s="450" t="s">
        <v>1041</v>
      </c>
      <c r="CW356" s="173" t="s">
        <v>2249</v>
      </c>
    </row>
    <row r="357" spans="1:101" ht="34.35" customHeight="1">
      <c r="A357" s="155">
        <f>SUBTOTAL(3,$C$11:C357)</f>
        <v>316</v>
      </c>
      <c r="B357" s="143" t="s">
        <v>1000</v>
      </c>
      <c r="C357" s="144" t="s">
        <v>1001</v>
      </c>
      <c r="D357" s="156" t="s">
        <v>101</v>
      </c>
      <c r="E357" s="157" t="str">
        <f t="shared" si="1036"/>
        <v>B3</v>
      </c>
      <c r="F357" s="158">
        <v>42339</v>
      </c>
      <c r="G357" s="159">
        <v>4520000</v>
      </c>
      <c r="H357" s="159"/>
      <c r="I357" s="160">
        <f t="shared" si="1000"/>
        <v>5480000</v>
      </c>
      <c r="J357" s="160">
        <f t="shared" si="1001"/>
        <v>500000</v>
      </c>
      <c r="K357" s="161">
        <f t="shared" si="1002"/>
        <v>5980000</v>
      </c>
      <c r="L357" s="161">
        <f t="shared" si="1003"/>
        <v>10500000</v>
      </c>
      <c r="M357" s="162">
        <f t="shared" si="1004"/>
        <v>1</v>
      </c>
      <c r="N357" s="163">
        <f t="shared" si="1005"/>
        <v>3640000</v>
      </c>
      <c r="O357" s="163">
        <v>0</v>
      </c>
      <c r="P357" s="406">
        <v>13</v>
      </c>
      <c r="Q357" s="406">
        <v>0</v>
      </c>
      <c r="R357" s="406">
        <v>0</v>
      </c>
      <c r="S357" s="406">
        <v>0</v>
      </c>
      <c r="T357" s="406"/>
      <c r="U357" s="406"/>
      <c r="V357" s="406"/>
      <c r="W357" s="406"/>
      <c r="X357" s="389"/>
      <c r="Y357" s="406"/>
      <c r="Z357" s="406"/>
      <c r="AA357" s="406"/>
      <c r="AB357" s="406"/>
      <c r="AC357" s="406"/>
      <c r="AD357" s="406">
        <v>0</v>
      </c>
      <c r="AE357" s="164">
        <f t="shared" si="1006"/>
        <v>0</v>
      </c>
      <c r="AF357" s="166">
        <f t="shared" si="1007"/>
        <v>5250000</v>
      </c>
      <c r="AG357" s="166">
        <f t="shared" si="1008"/>
        <v>0</v>
      </c>
      <c r="AH357" s="166">
        <f t="shared" si="1009"/>
        <v>0</v>
      </c>
      <c r="AI357" s="166">
        <f t="shared" si="1010"/>
        <v>0</v>
      </c>
      <c r="AJ357" s="166">
        <f t="shared" si="1011"/>
        <v>0</v>
      </c>
      <c r="AK357" s="166">
        <f t="shared" si="1012"/>
        <v>0</v>
      </c>
      <c r="AL357" s="166">
        <f t="shared" si="1013"/>
        <v>0</v>
      </c>
      <c r="AM357" s="166">
        <f t="shared" si="1014"/>
        <v>0</v>
      </c>
      <c r="AN357" s="166">
        <f t="shared" si="1015"/>
        <v>0</v>
      </c>
      <c r="AO357" s="167">
        <f t="shared" si="1016"/>
        <v>0</v>
      </c>
      <c r="AP357" s="166">
        <v>0</v>
      </c>
      <c r="AQ357" s="166">
        <f t="shared" si="1017"/>
        <v>5250000</v>
      </c>
      <c r="AR357" s="166">
        <v>0</v>
      </c>
      <c r="AS357" s="167"/>
      <c r="AT357" s="166"/>
      <c r="AU357" s="166"/>
      <c r="AV357" s="166">
        <f t="shared" si="1018"/>
        <v>5250000</v>
      </c>
      <c r="AW357" s="166">
        <f t="shared" si="1019"/>
        <v>361600</v>
      </c>
      <c r="AX357" s="166">
        <f t="shared" si="1020"/>
        <v>67800</v>
      </c>
      <c r="AY357" s="166">
        <f t="shared" si="1021"/>
        <v>45200</v>
      </c>
      <c r="AZ357" s="166">
        <f t="shared" si="1022"/>
        <v>474600</v>
      </c>
      <c r="BA357" s="166">
        <f t="shared" si="1023"/>
        <v>22600</v>
      </c>
      <c r="BB357" s="166">
        <f t="shared" si="1024"/>
        <v>110000</v>
      </c>
      <c r="BC357" s="166"/>
      <c r="BD357" s="166">
        <v>0</v>
      </c>
      <c r="BE357" s="166">
        <f t="shared" si="1025"/>
        <v>607200</v>
      </c>
      <c r="BF357" s="166">
        <f t="shared" si="1026"/>
        <v>4642800</v>
      </c>
      <c r="BG357" s="166">
        <f t="shared" si="1027"/>
        <v>0</v>
      </c>
      <c r="BH357" s="166">
        <v>1</v>
      </c>
      <c r="BI357" s="369" t="s">
        <v>40</v>
      </c>
      <c r="BJ357" s="166">
        <f t="shared" si="1028"/>
        <v>0</v>
      </c>
      <c r="BK357" s="166">
        <f t="shared" si="1029"/>
        <v>1</v>
      </c>
      <c r="BL357" s="166">
        <v>0</v>
      </c>
      <c r="BM357" s="166">
        <f t="shared" si="1030"/>
        <v>0</v>
      </c>
      <c r="BN357" s="166" t="str">
        <f t="shared" si="1031"/>
        <v>Trừ tiền</v>
      </c>
      <c r="BO357" s="410"/>
      <c r="BP357" s="166"/>
      <c r="BQ357" s="144"/>
      <c r="BR357" s="144"/>
      <c r="BS357" s="161">
        <f t="shared" si="1032"/>
        <v>5250000</v>
      </c>
      <c r="BT357" s="159">
        <v>3</v>
      </c>
      <c r="BU357" s="166">
        <f t="shared" si="1033"/>
        <v>13200000</v>
      </c>
      <c r="BV357" s="166">
        <v>11000000</v>
      </c>
      <c r="BW357" s="166">
        <f t="shared" si="1034"/>
        <v>24200000</v>
      </c>
      <c r="BX357" s="166">
        <f t="shared" si="1035"/>
        <v>-19424600</v>
      </c>
      <c r="BY357" s="166"/>
      <c r="BZ357" s="166"/>
      <c r="CA357" s="171"/>
      <c r="CB357" s="166"/>
      <c r="CC357" s="166"/>
      <c r="CD357" s="166"/>
      <c r="CE357" s="413">
        <v>10000000</v>
      </c>
      <c r="CF357" s="413">
        <f>CE357*5%</f>
        <v>500000</v>
      </c>
      <c r="CG357" s="413">
        <v>0</v>
      </c>
      <c r="CH357" s="413">
        <v>0</v>
      </c>
      <c r="CI357" s="413"/>
      <c r="CJ357" s="369">
        <f>SUM(CF357:CI357)</f>
        <v>500000</v>
      </c>
      <c r="CK357" s="369">
        <f>CE357+CJ357</f>
        <v>10500000</v>
      </c>
      <c r="CL357" s="414"/>
      <c r="CM357" s="413">
        <f>CE357</f>
        <v>10000000</v>
      </c>
      <c r="CN357" s="413">
        <f>CF357</f>
        <v>500000</v>
      </c>
      <c r="CO357" s="369">
        <f>CG357</f>
        <v>0</v>
      </c>
      <c r="CP357" s="369">
        <f>CH357</f>
        <v>0</v>
      </c>
      <c r="CQ357" s="369">
        <f>CI357</f>
        <v>0</v>
      </c>
      <c r="CR357" s="369">
        <f>SUM(CN357:CQ357)</f>
        <v>500000</v>
      </c>
      <c r="CS357" s="369">
        <f>CM357+CR357</f>
        <v>10500000</v>
      </c>
      <c r="CT357" s="173" t="s">
        <v>1759</v>
      </c>
      <c r="CU357" s="173" t="s">
        <v>1062</v>
      </c>
      <c r="CV357" s="450" t="s">
        <v>1038</v>
      </c>
      <c r="CW357" s="173" t="s">
        <v>2249</v>
      </c>
    </row>
    <row r="358" spans="1:101" ht="34.35" customHeight="1">
      <c r="A358" s="155">
        <f>SUBTOTAL(3,$C$11:C358)</f>
        <v>317</v>
      </c>
      <c r="B358" s="143" t="s">
        <v>1050</v>
      </c>
      <c r="C358" s="144" t="s">
        <v>1051</v>
      </c>
      <c r="D358" s="156" t="s">
        <v>101</v>
      </c>
      <c r="E358" s="157" t="str">
        <f t="shared" si="1036"/>
        <v>B3</v>
      </c>
      <c r="F358" s="158">
        <v>44287</v>
      </c>
      <c r="G358" s="159">
        <v>4520000</v>
      </c>
      <c r="H358" s="159"/>
      <c r="I358" s="160">
        <f t="shared" ref="I358:I397" si="1047">IF(G358&gt;0,CM358-G358,CM358-H358)</f>
        <v>5480000</v>
      </c>
      <c r="J358" s="160">
        <f t="shared" ref="J358:J397" si="1048">CR358</f>
        <v>0</v>
      </c>
      <c r="K358" s="161">
        <f t="shared" ref="K358:K397" si="1049">SUM(I358:J358)</f>
        <v>5480000</v>
      </c>
      <c r="L358" s="161">
        <f t="shared" ref="L358:L397" si="1050">IF(G358&gt;0,G358+K358,H358+K358)</f>
        <v>10000000</v>
      </c>
      <c r="M358" s="162">
        <f t="shared" ref="M358:M397" si="1051">IF(CE358&gt;=11000000,80%,100%)</f>
        <v>1</v>
      </c>
      <c r="N358" s="163">
        <f t="shared" ref="N358:N397" si="1052">ROUND(MAX(G358*70%,H358*70%,3640000),0)</f>
        <v>3640000</v>
      </c>
      <c r="O358" s="163">
        <v>0</v>
      </c>
      <c r="P358" s="406">
        <v>13</v>
      </c>
      <c r="Q358" s="406">
        <v>0</v>
      </c>
      <c r="R358" s="406">
        <v>0</v>
      </c>
      <c r="S358" s="406">
        <v>0</v>
      </c>
      <c r="T358" s="406"/>
      <c r="U358" s="406"/>
      <c r="V358" s="406"/>
      <c r="W358" s="406"/>
      <c r="X358" s="389"/>
      <c r="Y358" s="406"/>
      <c r="Z358" s="406"/>
      <c r="AA358" s="406"/>
      <c r="AB358" s="406"/>
      <c r="AC358" s="406"/>
      <c r="AD358" s="406">
        <v>0</v>
      </c>
      <c r="AE358" s="164">
        <f t="shared" ref="AE358:AE397" si="1053">IF(OR(BL358="M1",BL358="M2",BL358="M3",BL358="M4"),P358+R358+S358+T358+U358,0)</f>
        <v>0</v>
      </c>
      <c r="AF358" s="166">
        <f t="shared" ref="AF358:AF397" si="1054">ROUND(IF($P358=0,0,IF(OR($BJ358="lương tháng",$CE358&gt;=11000000),($L358/2-$L358/26*($CC$6-$P358))*$M358,$L358/26*$P358*$M358)),0)</f>
        <v>5000000</v>
      </c>
      <c r="AG358" s="166">
        <f t="shared" ref="AG358:AG397" si="1055">ROUND(MAX((G358+I358)*M358/26*R358,(H358+I358)*M358/26*R358,G358/26*R358*150%,H358/26*R358*150%)*BK358,0)</f>
        <v>0</v>
      </c>
      <c r="AH358" s="166">
        <f t="shared" ref="AH358:AH397" si="1056">ROUND(MAX((G358+I358)*M358/26*S358,(H358+I358)*M358/26*S358,G358/26*S358*200%,H358/26*S358*200%)*BK358,0)</f>
        <v>0</v>
      </c>
      <c r="AI358" s="166">
        <f t="shared" ref="AI358:AI397" si="1057">ROUND(IF(BJ358="Lương tháng",L358/26*T358,MAX((G358+I358)/26*(T358+U358)*200%+G358/26*T358,(H358+I358)/26*(T358+U358)*200%+H358/26*T358,G358/26*(T358+U358)*300%+G358/26*T358,H358/26*(T358+U358)*300%+H358/26*T358)),0)</f>
        <v>0</v>
      </c>
      <c r="AJ358" s="166">
        <f t="shared" ref="AJ358:AJ397" si="1058">ROUND(IF((P358+Q358)=0,0,IF(BJ358="Lương tháng",MAX((G358+I358)/26*V358,(H358+I358)/26*V358),MAX(G358/26*V358,H358/26*V358))),0)</f>
        <v>0</v>
      </c>
      <c r="AK358" s="166">
        <f t="shared" ref="AK358:AK397" si="1059">ROUND(IF(G358&gt;0,G358/26*W358,H358/26*W358),0)</f>
        <v>0</v>
      </c>
      <c r="AL358" s="166">
        <f t="shared" ref="AL358:AL397" si="1060">ROUND(N358/26*Y358+O358/26*Z358+MAX(G358/26*AA358,H358/26*AA358),0)</f>
        <v>0</v>
      </c>
      <c r="AM358" s="166">
        <f t="shared" ref="AM358:AM397" si="1061">ROUND(IF(BJ358="Lương tháng",L358/26*AC358,L358/26*AC358+MAX((G358+I358)/26*AB358,(H358+I358)/26*AB358)),0)</f>
        <v>0</v>
      </c>
      <c r="AN358" s="166">
        <f t="shared" ref="AN358:AN397" si="1062">ROUND(IF(BJ358="lương tháng",0,MAX((G358+I358)/26*AD358*30%,(H358+I358)/26*AD358*30%)*BK358),0)</f>
        <v>0</v>
      </c>
      <c r="AO358" s="167">
        <f t="shared" ref="AO358:AO397" si="1063">ROUND(BM358*AE358,0)</f>
        <v>0</v>
      </c>
      <c r="AP358" s="166">
        <v>0</v>
      </c>
      <c r="AQ358" s="166">
        <f t="shared" ref="AQ358:AQ397" si="1064">ROUND(SUM(AF358:AP358),0)</f>
        <v>5000000</v>
      </c>
      <c r="AR358" s="166"/>
      <c r="AS358" s="167"/>
      <c r="AT358" s="166"/>
      <c r="AU358" s="166"/>
      <c r="AV358" s="166">
        <f t="shared" ref="AV358:AV397" si="1065">ROUND(SUM(AQ358:AT358)-AU358,0)</f>
        <v>5000000</v>
      </c>
      <c r="AW358" s="166">
        <f t="shared" ref="AW358:AW397" si="1066">ROUND(IF($BH358=1,$G358*$AW$9,0),0)</f>
        <v>361600</v>
      </c>
      <c r="AX358" s="166">
        <f t="shared" ref="AX358:AX397" si="1067">ROUND(IF($BH358=1,$G358*$AX$9,0),0)</f>
        <v>67800</v>
      </c>
      <c r="AY358" s="166">
        <f t="shared" ref="AY358:AY397" si="1068">ROUND(IF($BH358=1,$G358*$AY$9,0),0)</f>
        <v>45200</v>
      </c>
      <c r="AZ358" s="166">
        <f t="shared" ref="AZ358:AZ397" si="1069">SUM(AW358:AY358)</f>
        <v>474600</v>
      </c>
      <c r="BA358" s="166">
        <f t="shared" ref="BA358:BA397" si="1070">ROUND(IF($BI358="1x",$G358*0.5%,0),0)</f>
        <v>22600</v>
      </c>
      <c r="BB358" s="166">
        <f t="shared" ref="BB358:BB397" si="1071">IF(BN358="Xem lại",0,IF(CM358&lt;11000000,5000,IF(AND(CM358&gt;=11000000,CM358&lt;25000000),10000,IF(AND(CM358&gt;=25000000,CM358&lt;40000000),15000,IF(AND(CM358&gt;=40000000,CM358&lt;120000000),20000,IF(AND(CM358&gt;=120000000,CM358&lt;240000000),25000,30000)))))*$BB$9)</f>
        <v>110000</v>
      </c>
      <c r="BC358" s="166"/>
      <c r="BD358" s="166">
        <v>0</v>
      </c>
      <c r="BE358" s="166">
        <f t="shared" ref="BE358:BE397" si="1072">ROUND(SUM(AZ358:BD358),0)</f>
        <v>607200</v>
      </c>
      <c r="BF358" s="166">
        <f t="shared" ref="BF358:BF397" si="1073">ROUND(IF(AV358&gt;BE358,AV358-BE358,0),0)</f>
        <v>4392800</v>
      </c>
      <c r="BG358" s="166">
        <f t="shared" ref="BG358:BG397" si="1074">ROUND(IF(BE358&gt;AV358,BE358-AV358,0),0)</f>
        <v>0</v>
      </c>
      <c r="BH358" s="166">
        <v>1</v>
      </c>
      <c r="BI358" s="369" t="s">
        <v>40</v>
      </c>
      <c r="BJ358" s="166">
        <f t="shared" ref="BJ358:BJ397" si="1075">IF(AND(D358="QTNV CL",CM358&gt;=11000000),"Lương tháng",IF(CM358&gt;=18000000,"Lương tháng",0))</f>
        <v>0</v>
      </c>
      <c r="BK358" s="166">
        <f t="shared" ref="BK358:BK397" si="1076">IF(BJ358="Lương tháng",0,1)</f>
        <v>1</v>
      </c>
      <c r="BL358" s="166">
        <v>0</v>
      </c>
      <c r="BM358" s="166">
        <f t="shared" ref="BM358:BM397" si="1077">IF(BL358="M1",13000,IF(BL358="M2",20000,IF(BL358="M3",26000,IF(BL358="M4",32000,0))))</f>
        <v>0</v>
      </c>
      <c r="BN358" s="166" t="str">
        <f t="shared" ref="BN358:BN397" si="1078">IF(AND(G358&gt;0,(P358+Q358)&gt;=5),"Trừ tiền","Xem lại")</f>
        <v>Trừ tiền</v>
      </c>
      <c r="BO358" s="410"/>
      <c r="BP358" s="166"/>
      <c r="BQ358" s="144"/>
      <c r="BR358" s="144"/>
      <c r="BS358" s="161">
        <f t="shared" ref="BS358:BS397" si="1079">AQ358+SUM(BO358:BR358)-AN358-AO358-SUM(BY358:CA358)</f>
        <v>5000000</v>
      </c>
      <c r="BT358" s="159">
        <v>2</v>
      </c>
      <c r="BU358" s="166">
        <f t="shared" ref="BU358:BU397" si="1080">BT358*4400000</f>
        <v>8800000</v>
      </c>
      <c r="BV358" s="166">
        <v>11000000</v>
      </c>
      <c r="BW358" s="166">
        <f t="shared" ref="BW358:BW397" si="1081">BU358+BV358</f>
        <v>19800000</v>
      </c>
      <c r="BX358" s="166">
        <f t="shared" ref="BX358:BX397" si="1082">BS358-SUM(CC358:CD358)-CB358-AZ358-BW358</f>
        <v>-15274600</v>
      </c>
      <c r="BY358" s="166"/>
      <c r="BZ358" s="166"/>
      <c r="CA358" s="171"/>
      <c r="CB358" s="166"/>
      <c r="CC358" s="166"/>
      <c r="CD358" s="166"/>
      <c r="CE358" s="413">
        <v>10000000</v>
      </c>
      <c r="CF358" s="413"/>
      <c r="CG358" s="413">
        <v>0</v>
      </c>
      <c r="CH358" s="413">
        <v>0</v>
      </c>
      <c r="CI358" s="413"/>
      <c r="CJ358" s="369">
        <f t="shared" ref="CJ358:CJ397" si="1083">SUM(CF358:CI358)</f>
        <v>0</v>
      </c>
      <c r="CK358" s="369">
        <f t="shared" ref="CK358:CK397" si="1084">CE358+CJ358</f>
        <v>10000000</v>
      </c>
      <c r="CL358" s="414"/>
      <c r="CM358" s="413">
        <f t="shared" ref="CM358:CQ373" si="1085">CE358</f>
        <v>10000000</v>
      </c>
      <c r="CN358" s="413">
        <f t="shared" si="1085"/>
        <v>0</v>
      </c>
      <c r="CO358" s="369">
        <f t="shared" si="1085"/>
        <v>0</v>
      </c>
      <c r="CP358" s="369">
        <f t="shared" si="1085"/>
        <v>0</v>
      </c>
      <c r="CQ358" s="369">
        <f t="shared" si="1085"/>
        <v>0</v>
      </c>
      <c r="CR358" s="369">
        <f t="shared" ref="CR358:CR397" si="1086">SUM(CN358:CQ358)</f>
        <v>0</v>
      </c>
      <c r="CS358" s="369">
        <f t="shared" ref="CS358:CS397" si="1087">CM358+CR358</f>
        <v>10000000</v>
      </c>
      <c r="CT358" s="173" t="s">
        <v>1759</v>
      </c>
      <c r="CU358" s="173" t="s">
        <v>1062</v>
      </c>
      <c r="CV358" s="450" t="s">
        <v>1054</v>
      </c>
      <c r="CW358" s="173" t="s">
        <v>2249</v>
      </c>
    </row>
    <row r="359" spans="1:101" ht="34.35" customHeight="1">
      <c r="A359" s="155">
        <f>SUBTOTAL(3,$C$11:C359)</f>
        <v>318</v>
      </c>
      <c r="B359" s="143" t="s">
        <v>633</v>
      </c>
      <c r="C359" s="144" t="s">
        <v>634</v>
      </c>
      <c r="D359" s="156" t="s">
        <v>101</v>
      </c>
      <c r="E359" s="157" t="str">
        <f>IF(CL359&gt;=400000000,"A1",IF(CL359&gt;=300000000,"A2",IF(CL359&gt;=240000000,"A3",IF(CL359&gt;=180000000,"A4",IF(CL359&gt;=120000000,"A5",IF(CL359&gt;=80000000,"A6",IF(CL359&gt;=40000000,"A7",IF(CL359&gt;=25000000,"B1",IF(CL359&gt;=12000000,"B2","B3")))))))))</f>
        <v>B3</v>
      </c>
      <c r="F359" s="158">
        <v>39307</v>
      </c>
      <c r="G359" s="159">
        <v>4750000</v>
      </c>
      <c r="H359" s="159"/>
      <c r="I359" s="160">
        <f>IF(G359&gt;0,CM359-G359,CM359-H359)</f>
        <v>5250000</v>
      </c>
      <c r="J359" s="160">
        <f>CR359</f>
        <v>1000000</v>
      </c>
      <c r="K359" s="161">
        <f>SUM(I359:J359)</f>
        <v>6250000</v>
      </c>
      <c r="L359" s="161">
        <f>IF(G359&gt;0,G359+K359,H359+K359)</f>
        <v>11000000</v>
      </c>
      <c r="M359" s="162">
        <f>IF(CE359&gt;=11000000,80%,100%)</f>
        <v>1</v>
      </c>
      <c r="N359" s="163">
        <f>ROUND(MAX(G359*70%,H359*70%,3640000),0)</f>
        <v>3640000</v>
      </c>
      <c r="O359" s="163">
        <v>0</v>
      </c>
      <c r="P359" s="406">
        <v>12</v>
      </c>
      <c r="Q359" s="406">
        <v>0</v>
      </c>
      <c r="R359" s="406">
        <v>0</v>
      </c>
      <c r="S359" s="406">
        <v>0</v>
      </c>
      <c r="T359" s="406"/>
      <c r="U359" s="406"/>
      <c r="V359" s="406"/>
      <c r="W359" s="406"/>
      <c r="X359" s="389"/>
      <c r="Y359" s="406"/>
      <c r="Z359" s="406"/>
      <c r="AA359" s="406"/>
      <c r="AB359" s="406"/>
      <c r="AC359" s="406"/>
      <c r="AD359" s="406">
        <v>0</v>
      </c>
      <c r="AE359" s="164">
        <f>IF(OR(BL359="M1",BL359="M2",BL359="M3",BL359="M4"),P359+R359+S359+T359+U359,0)</f>
        <v>0</v>
      </c>
      <c r="AF359" s="166">
        <f t="shared" si="1054"/>
        <v>5076923</v>
      </c>
      <c r="AG359" s="166">
        <f t="shared" si="1055"/>
        <v>0</v>
      </c>
      <c r="AH359" s="166">
        <f t="shared" si="1056"/>
        <v>0</v>
      </c>
      <c r="AI359" s="166">
        <f>ROUND(IF(BJ359="Lương tháng",L359/26*T359,MAX((G359+I359)/26*(T359+U359)*200%+G359/26*T359,(H359+I359)/26*(T359+U359)*200%+H359/26*T359,G359/26*(T359+U359)*300%+G359/26*T359,H359/26*(T359+U359)*300%+H359/26*T359)),0)</f>
        <v>0</v>
      </c>
      <c r="AJ359" s="166">
        <f>ROUND(IF((P359+Q359)=0,0,IF(BJ359="Lương tháng",MAX((G359+I359)/26*V359,(H359+I359)/26*V359),MAX(G359/26*V359,H359/26*V359))),0)</f>
        <v>0</v>
      </c>
      <c r="AK359" s="166">
        <f>ROUND(IF(G359&gt;0,G359/26*W359,H359/26*W359),0)</f>
        <v>0</v>
      </c>
      <c r="AL359" s="166">
        <f t="shared" si="1060"/>
        <v>0</v>
      </c>
      <c r="AM359" s="166">
        <f>ROUND(IF(BJ359="Lương tháng",L359/26*AC359,L359/26*AC359+MAX((G359+I359)/26*AB359,(H359+I359)/26*AB359)),0)</f>
        <v>0</v>
      </c>
      <c r="AN359" s="166">
        <f t="shared" si="1062"/>
        <v>0</v>
      </c>
      <c r="AO359" s="167">
        <f t="shared" si="1063"/>
        <v>0</v>
      </c>
      <c r="AP359" s="166">
        <v>0</v>
      </c>
      <c r="AQ359" s="166">
        <f t="shared" si="1064"/>
        <v>5076923</v>
      </c>
      <c r="AR359" s="166">
        <v>0</v>
      </c>
      <c r="AS359" s="167"/>
      <c r="AT359" s="166"/>
      <c r="AU359" s="166"/>
      <c r="AV359" s="166">
        <f t="shared" si="1065"/>
        <v>5076923</v>
      </c>
      <c r="AW359" s="166">
        <f>ROUND(IF($BH359=1,$G359*$AW$9,0),0)</f>
        <v>380000</v>
      </c>
      <c r="AX359" s="166">
        <f>ROUND(IF($BH359=1,$G359*$AX$9,0),0)</f>
        <v>71250</v>
      </c>
      <c r="AY359" s="166">
        <f>ROUND(IF($BH359=1,$G359*$AY$9,0),0)</f>
        <v>47500</v>
      </c>
      <c r="AZ359" s="166">
        <f t="shared" si="1069"/>
        <v>498750</v>
      </c>
      <c r="BA359" s="166">
        <f>ROUND(IF($BI359="1x",$G359*0.5%,0),0)</f>
        <v>23750</v>
      </c>
      <c r="BB359" s="166">
        <f>IF(BN359="Xem lại",0,IF(CM359&lt;11000000,5000,IF(AND(CM359&gt;=11000000,CM359&lt;25000000),10000,IF(AND(CM359&gt;=25000000,CM359&lt;40000000),15000,IF(AND(CM359&gt;=40000000,CM359&lt;120000000),20000,IF(AND(CM359&gt;=120000000,CM359&lt;240000000),25000,30000)))))*$BB$9)</f>
        <v>110000</v>
      </c>
      <c r="BC359" s="166"/>
      <c r="BD359" s="166">
        <v>0</v>
      </c>
      <c r="BE359" s="166">
        <f>ROUND(SUM(AZ359:BD359),0)</f>
        <v>632500</v>
      </c>
      <c r="BF359" s="166">
        <f>ROUND(IF(AV359&gt;BE359,AV359-BE359,0),0)</f>
        <v>4444423</v>
      </c>
      <c r="BG359" s="166">
        <f>ROUND(IF(BE359&gt;AV359,BE359-AV359,0),0)</f>
        <v>0</v>
      </c>
      <c r="BH359" s="166">
        <v>1</v>
      </c>
      <c r="BI359" s="369" t="s">
        <v>40</v>
      </c>
      <c r="BJ359" s="166">
        <f>IF(AND(D359="QTNV CL",CM359&gt;=11000000),"Lương tháng",IF(CM359&gt;=18000000,"Lương tháng",0))</f>
        <v>0</v>
      </c>
      <c r="BK359" s="166">
        <f>IF(BJ359="Lương tháng",0,1)</f>
        <v>1</v>
      </c>
      <c r="BL359" s="166">
        <v>0</v>
      </c>
      <c r="BM359" s="166">
        <f>IF(BL359="M1",13000,IF(BL359="M2",20000,IF(BL359="M3",26000,IF(BL359="M4",32000,0))))</f>
        <v>0</v>
      </c>
      <c r="BN359" s="166" t="str">
        <f>IF(AND(G359&gt;0,(P359+Q359)&gt;=5),"Trừ tiền","Xem lại")</f>
        <v>Trừ tiền</v>
      </c>
      <c r="BO359" s="410"/>
      <c r="BP359" s="166"/>
      <c r="BQ359" s="144"/>
      <c r="BR359" s="144"/>
      <c r="BS359" s="161">
        <f>AQ359+SUM(BO359:BR359)-AN359-AO359-SUM(BY359:CA359)</f>
        <v>5076923</v>
      </c>
      <c r="BT359" s="159">
        <v>2</v>
      </c>
      <c r="BU359" s="166">
        <f>BT359*4400000</f>
        <v>8800000</v>
      </c>
      <c r="BV359" s="166">
        <v>11000000</v>
      </c>
      <c r="BW359" s="166">
        <f>BU359+BV359</f>
        <v>19800000</v>
      </c>
      <c r="BX359" s="166">
        <f>BS359-SUM(CC359:CD359)-CB359-AZ359-BW359</f>
        <v>-15221827</v>
      </c>
      <c r="BY359" s="166"/>
      <c r="BZ359" s="166"/>
      <c r="CA359" s="171"/>
      <c r="CB359" s="166"/>
      <c r="CC359" s="166"/>
      <c r="CD359" s="166"/>
      <c r="CE359" s="413">
        <v>10000000</v>
      </c>
      <c r="CF359" s="413">
        <f>CE359*10%</f>
        <v>1000000</v>
      </c>
      <c r="CG359" s="413">
        <v>0</v>
      </c>
      <c r="CH359" s="413">
        <v>0</v>
      </c>
      <c r="CI359" s="413"/>
      <c r="CJ359" s="369">
        <f>SUM(CF359:CI359)</f>
        <v>1000000</v>
      </c>
      <c r="CK359" s="369">
        <f>CE359+CJ359</f>
        <v>11000000</v>
      </c>
      <c r="CL359" s="414"/>
      <c r="CM359" s="413">
        <f>CE359</f>
        <v>10000000</v>
      </c>
      <c r="CN359" s="413">
        <f>CF359</f>
        <v>1000000</v>
      </c>
      <c r="CO359" s="369">
        <f>CG359</f>
        <v>0</v>
      </c>
      <c r="CP359" s="369">
        <f>CH359</f>
        <v>0</v>
      </c>
      <c r="CQ359" s="369">
        <f>CI359</f>
        <v>0</v>
      </c>
      <c r="CR359" s="369">
        <f>SUM(CN359:CQ359)</f>
        <v>1000000</v>
      </c>
      <c r="CS359" s="369">
        <f>CM359+CR359</f>
        <v>11000000</v>
      </c>
      <c r="CT359" s="173" t="s">
        <v>1759</v>
      </c>
      <c r="CU359" s="173" t="s">
        <v>1062</v>
      </c>
      <c r="CV359" s="450" t="s">
        <v>1338</v>
      </c>
      <c r="CW359" s="173" t="s">
        <v>2249</v>
      </c>
    </row>
    <row r="360" spans="1:101" ht="34.35" customHeight="1">
      <c r="A360" s="155">
        <f>SUBTOTAL(3,$C$11:C360)</f>
        <v>319</v>
      </c>
      <c r="B360" s="143" t="s">
        <v>926</v>
      </c>
      <c r="C360" s="144" t="s">
        <v>927</v>
      </c>
      <c r="D360" s="156" t="s">
        <v>101</v>
      </c>
      <c r="E360" s="157" t="str">
        <f t="shared" ref="E360:E397" si="1088">IF(CL360&gt;=400000000,"A1",IF(CL360&gt;=300000000,"A2",IF(CL360&gt;=240000000,"A3",IF(CL360&gt;=180000000,"A4",IF(CL360&gt;=120000000,"A5",IF(CL360&gt;=80000000,"A6",IF(CL360&gt;=40000000,"A7",IF(CL360&gt;=25000000,"B1",IF(CL360&gt;=12000000,"B2","B3")))))))))</f>
        <v>B3</v>
      </c>
      <c r="F360" s="158">
        <v>42110</v>
      </c>
      <c r="G360" s="159">
        <v>4520000</v>
      </c>
      <c r="H360" s="159"/>
      <c r="I360" s="160">
        <f t="shared" si="1047"/>
        <v>5480000</v>
      </c>
      <c r="J360" s="160">
        <f t="shared" si="1048"/>
        <v>500000</v>
      </c>
      <c r="K360" s="161">
        <f t="shared" si="1049"/>
        <v>5980000</v>
      </c>
      <c r="L360" s="161">
        <f t="shared" si="1050"/>
        <v>10500000</v>
      </c>
      <c r="M360" s="162">
        <f t="shared" si="1051"/>
        <v>1</v>
      </c>
      <c r="N360" s="163">
        <f t="shared" si="1052"/>
        <v>3640000</v>
      </c>
      <c r="O360" s="163">
        <v>0</v>
      </c>
      <c r="P360" s="406">
        <v>7</v>
      </c>
      <c r="Q360" s="406">
        <v>0</v>
      </c>
      <c r="R360" s="406">
        <v>0</v>
      </c>
      <c r="S360" s="406">
        <v>0</v>
      </c>
      <c r="T360" s="406"/>
      <c r="U360" s="406"/>
      <c r="V360" s="406"/>
      <c r="W360" s="406"/>
      <c r="X360" s="389"/>
      <c r="Y360" s="406"/>
      <c r="Z360" s="406"/>
      <c r="AA360" s="406"/>
      <c r="AB360" s="406"/>
      <c r="AC360" s="406"/>
      <c r="AD360" s="406">
        <v>0</v>
      </c>
      <c r="AE360" s="164">
        <f t="shared" si="1053"/>
        <v>0</v>
      </c>
      <c r="AF360" s="166">
        <f t="shared" si="1054"/>
        <v>2826923</v>
      </c>
      <c r="AG360" s="166">
        <f t="shared" si="1055"/>
        <v>0</v>
      </c>
      <c r="AH360" s="166">
        <f t="shared" si="1056"/>
        <v>0</v>
      </c>
      <c r="AI360" s="166">
        <f t="shared" si="1057"/>
        <v>0</v>
      </c>
      <c r="AJ360" s="166">
        <f t="shared" si="1058"/>
        <v>0</v>
      </c>
      <c r="AK360" s="166">
        <f t="shared" si="1059"/>
        <v>0</v>
      </c>
      <c r="AL360" s="166">
        <f t="shared" si="1060"/>
        <v>0</v>
      </c>
      <c r="AM360" s="166">
        <f t="shared" si="1061"/>
        <v>0</v>
      </c>
      <c r="AN360" s="166">
        <f t="shared" si="1062"/>
        <v>0</v>
      </c>
      <c r="AO360" s="167">
        <f t="shared" si="1063"/>
        <v>0</v>
      </c>
      <c r="AP360" s="166">
        <v>0</v>
      </c>
      <c r="AQ360" s="166">
        <f t="shared" si="1064"/>
        <v>2826923</v>
      </c>
      <c r="AR360" s="166">
        <v>0</v>
      </c>
      <c r="AS360" s="167"/>
      <c r="AT360" s="166"/>
      <c r="AU360" s="166"/>
      <c r="AV360" s="166">
        <f t="shared" si="1065"/>
        <v>2826923</v>
      </c>
      <c r="AW360" s="166">
        <f t="shared" ref="AW360" si="1089">ROUND(IF($BH360=1,$G360*$AW$9,0),0)</f>
        <v>361600</v>
      </c>
      <c r="AX360" s="166">
        <f t="shared" ref="AX360" si="1090">ROUND(IF($BH360=1,$G360*$AX$9,0),0)</f>
        <v>67800</v>
      </c>
      <c r="AY360" s="166">
        <f t="shared" ref="AY360" si="1091">ROUND(IF($BH360=1,$G360*$AY$9,0),0)</f>
        <v>45200</v>
      </c>
      <c r="AZ360" s="166">
        <f t="shared" si="1069"/>
        <v>474600</v>
      </c>
      <c r="BA360" s="166">
        <f t="shared" si="1070"/>
        <v>22600</v>
      </c>
      <c r="BB360" s="166">
        <f t="shared" si="1071"/>
        <v>110000</v>
      </c>
      <c r="BC360" s="166"/>
      <c r="BD360" s="166">
        <v>203400</v>
      </c>
      <c r="BE360" s="166">
        <f t="shared" si="1072"/>
        <v>810600</v>
      </c>
      <c r="BF360" s="166">
        <f t="shared" si="1073"/>
        <v>2016323</v>
      </c>
      <c r="BG360" s="166">
        <f t="shared" si="1074"/>
        <v>0</v>
      </c>
      <c r="BH360" s="166">
        <v>1</v>
      </c>
      <c r="BI360" s="369" t="s">
        <v>40</v>
      </c>
      <c r="BJ360" s="166">
        <f t="shared" si="1075"/>
        <v>0</v>
      </c>
      <c r="BK360" s="166">
        <f t="shared" si="1076"/>
        <v>1</v>
      </c>
      <c r="BL360" s="166">
        <v>0</v>
      </c>
      <c r="BM360" s="166">
        <f t="shared" si="1077"/>
        <v>0</v>
      </c>
      <c r="BN360" s="166" t="str">
        <f t="shared" si="1078"/>
        <v>Trừ tiền</v>
      </c>
      <c r="BO360" s="410"/>
      <c r="BP360" s="166"/>
      <c r="BQ360" s="144"/>
      <c r="BR360" s="144"/>
      <c r="BS360" s="161">
        <f t="shared" si="1079"/>
        <v>2826923</v>
      </c>
      <c r="BT360" s="159">
        <v>2</v>
      </c>
      <c r="BU360" s="166">
        <f t="shared" si="1080"/>
        <v>8800000</v>
      </c>
      <c r="BV360" s="166">
        <v>11000000</v>
      </c>
      <c r="BW360" s="166">
        <f t="shared" si="1081"/>
        <v>19800000</v>
      </c>
      <c r="BX360" s="166">
        <f t="shared" si="1082"/>
        <v>-17447677</v>
      </c>
      <c r="BY360" s="166"/>
      <c r="BZ360" s="166"/>
      <c r="CA360" s="171"/>
      <c r="CB360" s="166"/>
      <c r="CC360" s="166"/>
      <c r="CD360" s="166"/>
      <c r="CE360" s="413">
        <v>10000000</v>
      </c>
      <c r="CF360" s="413">
        <f>CE360*5%</f>
        <v>500000</v>
      </c>
      <c r="CG360" s="413">
        <v>0</v>
      </c>
      <c r="CH360" s="413">
        <v>0</v>
      </c>
      <c r="CI360" s="413"/>
      <c r="CJ360" s="369">
        <f t="shared" si="1083"/>
        <v>500000</v>
      </c>
      <c r="CK360" s="369">
        <f t="shared" si="1084"/>
        <v>10500000</v>
      </c>
      <c r="CL360" s="414"/>
      <c r="CM360" s="413">
        <f t="shared" si="1085"/>
        <v>10000000</v>
      </c>
      <c r="CN360" s="413">
        <f t="shared" si="1085"/>
        <v>500000</v>
      </c>
      <c r="CO360" s="369">
        <f t="shared" si="1085"/>
        <v>0</v>
      </c>
      <c r="CP360" s="369">
        <f t="shared" si="1085"/>
        <v>0</v>
      </c>
      <c r="CQ360" s="369">
        <f t="shared" si="1085"/>
        <v>0</v>
      </c>
      <c r="CR360" s="369">
        <f t="shared" si="1086"/>
        <v>500000</v>
      </c>
      <c r="CS360" s="369">
        <f t="shared" si="1087"/>
        <v>10500000</v>
      </c>
      <c r="CT360" s="173" t="s">
        <v>1759</v>
      </c>
      <c r="CU360" s="173" t="s">
        <v>1062</v>
      </c>
      <c r="CV360" s="450" t="s">
        <v>1128</v>
      </c>
      <c r="CW360" s="173" t="s">
        <v>2249</v>
      </c>
    </row>
    <row r="361" spans="1:101" ht="34.35" customHeight="1">
      <c r="A361" s="155">
        <f>SUBTOTAL(3,$C$11:C361)</f>
        <v>320</v>
      </c>
      <c r="B361" s="451" t="s">
        <v>1129</v>
      </c>
      <c r="C361" s="376" t="s">
        <v>1130</v>
      </c>
      <c r="D361" s="156" t="s">
        <v>101</v>
      </c>
      <c r="E361" s="157" t="str">
        <f t="shared" si="1088"/>
        <v>B3</v>
      </c>
      <c r="F361" s="158">
        <v>45801</v>
      </c>
      <c r="G361" s="159">
        <v>4750000</v>
      </c>
      <c r="H361" s="159"/>
      <c r="I361" s="160">
        <f t="shared" si="1047"/>
        <v>4750000</v>
      </c>
      <c r="J361" s="160">
        <f t="shared" si="1048"/>
        <v>0</v>
      </c>
      <c r="K361" s="161">
        <f t="shared" si="1049"/>
        <v>4750000</v>
      </c>
      <c r="L361" s="161">
        <f t="shared" si="1050"/>
        <v>9500000</v>
      </c>
      <c r="M361" s="162">
        <f t="shared" si="1051"/>
        <v>1</v>
      </c>
      <c r="N361" s="163">
        <f t="shared" si="1052"/>
        <v>3640000</v>
      </c>
      <c r="O361" s="163">
        <v>0</v>
      </c>
      <c r="P361" s="406">
        <v>5</v>
      </c>
      <c r="Q361" s="406">
        <v>0</v>
      </c>
      <c r="R361" s="406">
        <v>0</v>
      </c>
      <c r="S361" s="406">
        <v>0</v>
      </c>
      <c r="T361" s="406"/>
      <c r="U361" s="406"/>
      <c r="V361" s="406"/>
      <c r="W361" s="406"/>
      <c r="X361" s="389"/>
      <c r="Y361" s="406"/>
      <c r="Z361" s="406"/>
      <c r="AA361" s="406"/>
      <c r="AB361" s="406"/>
      <c r="AC361" s="406"/>
      <c r="AD361" s="406">
        <v>0</v>
      </c>
      <c r="AE361" s="164">
        <f t="shared" si="1053"/>
        <v>0</v>
      </c>
      <c r="AF361" s="166">
        <f t="shared" si="1054"/>
        <v>1826923</v>
      </c>
      <c r="AG361" s="166">
        <f t="shared" si="1055"/>
        <v>0</v>
      </c>
      <c r="AH361" s="166">
        <f t="shared" si="1056"/>
        <v>0</v>
      </c>
      <c r="AI361" s="166">
        <f t="shared" si="1057"/>
        <v>0</v>
      </c>
      <c r="AJ361" s="166">
        <f t="shared" si="1058"/>
        <v>0</v>
      </c>
      <c r="AK361" s="166">
        <f t="shared" si="1059"/>
        <v>0</v>
      </c>
      <c r="AL361" s="166">
        <f t="shared" si="1060"/>
        <v>0</v>
      </c>
      <c r="AM361" s="166">
        <f t="shared" si="1061"/>
        <v>0</v>
      </c>
      <c r="AN361" s="166">
        <f t="shared" si="1062"/>
        <v>0</v>
      </c>
      <c r="AO361" s="167">
        <f t="shared" si="1063"/>
        <v>0</v>
      </c>
      <c r="AP361" s="166">
        <v>0</v>
      </c>
      <c r="AQ361" s="166">
        <f t="shared" si="1064"/>
        <v>1826923</v>
      </c>
      <c r="AR361" s="166"/>
      <c r="AS361" s="167"/>
      <c r="AT361" s="166"/>
      <c r="AU361" s="166"/>
      <c r="AV361" s="166">
        <f t="shared" si="1065"/>
        <v>1826923</v>
      </c>
      <c r="AW361" s="166">
        <v>0</v>
      </c>
      <c r="AX361" s="166">
        <f>ROUND(IF($BH361=1,$G361*4.5%,0),0)</f>
        <v>213750</v>
      </c>
      <c r="AY361" s="166">
        <v>0</v>
      </c>
      <c r="AZ361" s="166">
        <f t="shared" si="1069"/>
        <v>213750</v>
      </c>
      <c r="BA361" s="166">
        <f t="shared" si="1070"/>
        <v>0</v>
      </c>
      <c r="BB361" s="166">
        <v>0</v>
      </c>
      <c r="BC361" s="166"/>
      <c r="BD361" s="166">
        <v>0</v>
      </c>
      <c r="BE361" s="166">
        <f t="shared" si="1072"/>
        <v>213750</v>
      </c>
      <c r="BF361" s="166">
        <f t="shared" si="1073"/>
        <v>1613173</v>
      </c>
      <c r="BG361" s="166">
        <f t="shared" si="1074"/>
        <v>0</v>
      </c>
      <c r="BH361" s="166">
        <v>1</v>
      </c>
      <c r="BI361" s="159">
        <v>0</v>
      </c>
      <c r="BJ361" s="166">
        <f t="shared" si="1075"/>
        <v>0</v>
      </c>
      <c r="BK361" s="166">
        <f t="shared" si="1076"/>
        <v>1</v>
      </c>
      <c r="BL361" s="166">
        <v>0</v>
      </c>
      <c r="BM361" s="166">
        <f t="shared" si="1077"/>
        <v>0</v>
      </c>
      <c r="BN361" s="166" t="str">
        <f t="shared" si="1078"/>
        <v>Trừ tiền</v>
      </c>
      <c r="BO361" s="410"/>
      <c r="BP361" s="166"/>
      <c r="BQ361" s="144"/>
      <c r="BR361" s="144"/>
      <c r="BS361" s="161">
        <f t="shared" si="1079"/>
        <v>1826923</v>
      </c>
      <c r="BT361" s="159">
        <v>0</v>
      </c>
      <c r="BU361" s="166">
        <f t="shared" si="1080"/>
        <v>0</v>
      </c>
      <c r="BV361" s="166">
        <v>11000000</v>
      </c>
      <c r="BW361" s="166">
        <f t="shared" si="1081"/>
        <v>11000000</v>
      </c>
      <c r="BX361" s="166">
        <f t="shared" si="1082"/>
        <v>-9386827</v>
      </c>
      <c r="BY361" s="166"/>
      <c r="BZ361" s="166"/>
      <c r="CA361" s="171"/>
      <c r="CB361" s="166"/>
      <c r="CC361" s="166"/>
      <c r="CD361" s="166"/>
      <c r="CE361" s="413">
        <v>9500000</v>
      </c>
      <c r="CF361" s="413"/>
      <c r="CG361" s="413">
        <v>0</v>
      </c>
      <c r="CH361" s="413">
        <v>0</v>
      </c>
      <c r="CI361" s="413"/>
      <c r="CJ361" s="369">
        <f t="shared" si="1083"/>
        <v>0</v>
      </c>
      <c r="CK361" s="369">
        <f t="shared" si="1084"/>
        <v>9500000</v>
      </c>
      <c r="CL361" s="414"/>
      <c r="CM361" s="413">
        <f t="shared" si="1085"/>
        <v>9500000</v>
      </c>
      <c r="CN361" s="413">
        <f t="shared" si="1085"/>
        <v>0</v>
      </c>
      <c r="CO361" s="369">
        <f t="shared" si="1085"/>
        <v>0</v>
      </c>
      <c r="CP361" s="369">
        <f t="shared" si="1085"/>
        <v>0</v>
      </c>
      <c r="CQ361" s="369">
        <f t="shared" si="1085"/>
        <v>0</v>
      </c>
      <c r="CR361" s="369">
        <f t="shared" si="1086"/>
        <v>0</v>
      </c>
      <c r="CS361" s="369">
        <f t="shared" si="1087"/>
        <v>9500000</v>
      </c>
      <c r="CT361" s="173" t="s">
        <v>1759</v>
      </c>
      <c r="CU361" s="173" t="s">
        <v>1062</v>
      </c>
      <c r="CV361" s="450">
        <v>0</v>
      </c>
      <c r="CW361" s="173" t="s">
        <v>2249</v>
      </c>
    </row>
    <row r="362" spans="1:101" ht="34.35" customHeight="1">
      <c r="A362" s="155">
        <f>SUBTOTAL(3,$C$11:C362)</f>
        <v>321</v>
      </c>
      <c r="B362" s="246" t="s">
        <v>1137</v>
      </c>
      <c r="C362" s="247" t="s">
        <v>1138</v>
      </c>
      <c r="D362" s="156" t="s">
        <v>101</v>
      </c>
      <c r="E362" s="157" t="str">
        <f t="shared" si="1088"/>
        <v>B3</v>
      </c>
      <c r="F362" s="158">
        <v>45801</v>
      </c>
      <c r="G362" s="159">
        <v>4750000</v>
      </c>
      <c r="H362" s="159"/>
      <c r="I362" s="160">
        <f t="shared" si="1047"/>
        <v>4750000</v>
      </c>
      <c r="J362" s="160">
        <f t="shared" si="1048"/>
        <v>0</v>
      </c>
      <c r="K362" s="161">
        <f t="shared" si="1049"/>
        <v>4750000</v>
      </c>
      <c r="L362" s="161">
        <f t="shared" si="1050"/>
        <v>9500000</v>
      </c>
      <c r="M362" s="162">
        <f t="shared" si="1051"/>
        <v>1</v>
      </c>
      <c r="N362" s="163">
        <f t="shared" si="1052"/>
        <v>3640000</v>
      </c>
      <c r="O362" s="163">
        <v>0</v>
      </c>
      <c r="P362" s="406">
        <v>13</v>
      </c>
      <c r="Q362" s="406">
        <v>0</v>
      </c>
      <c r="R362" s="406">
        <v>0</v>
      </c>
      <c r="S362" s="406">
        <v>0</v>
      </c>
      <c r="T362" s="406"/>
      <c r="U362" s="406"/>
      <c r="V362" s="406"/>
      <c r="W362" s="406"/>
      <c r="X362" s="389"/>
      <c r="Y362" s="406"/>
      <c r="Z362" s="406"/>
      <c r="AA362" s="406"/>
      <c r="AB362" s="406"/>
      <c r="AC362" s="406"/>
      <c r="AD362" s="406">
        <v>0</v>
      </c>
      <c r="AE362" s="164">
        <f t="shared" si="1053"/>
        <v>0</v>
      </c>
      <c r="AF362" s="166">
        <f t="shared" si="1054"/>
        <v>4750000</v>
      </c>
      <c r="AG362" s="166">
        <f t="shared" si="1055"/>
        <v>0</v>
      </c>
      <c r="AH362" s="166">
        <f t="shared" si="1056"/>
        <v>0</v>
      </c>
      <c r="AI362" s="166">
        <f t="shared" si="1057"/>
        <v>0</v>
      </c>
      <c r="AJ362" s="166">
        <f t="shared" si="1058"/>
        <v>0</v>
      </c>
      <c r="AK362" s="166">
        <f t="shared" si="1059"/>
        <v>0</v>
      </c>
      <c r="AL362" s="166">
        <f t="shared" si="1060"/>
        <v>0</v>
      </c>
      <c r="AM362" s="166">
        <f t="shared" si="1061"/>
        <v>0</v>
      </c>
      <c r="AN362" s="166">
        <f t="shared" si="1062"/>
        <v>0</v>
      </c>
      <c r="AO362" s="167">
        <f t="shared" si="1063"/>
        <v>0</v>
      </c>
      <c r="AP362" s="166">
        <v>0</v>
      </c>
      <c r="AQ362" s="166">
        <f t="shared" si="1064"/>
        <v>4750000</v>
      </c>
      <c r="AR362" s="166"/>
      <c r="AS362" s="167"/>
      <c r="AT362" s="166"/>
      <c r="AU362" s="166"/>
      <c r="AV362" s="166">
        <f t="shared" si="1065"/>
        <v>4750000</v>
      </c>
      <c r="AW362" s="166">
        <f t="shared" si="1066"/>
        <v>380000</v>
      </c>
      <c r="AX362" s="166">
        <f t="shared" si="1067"/>
        <v>71250</v>
      </c>
      <c r="AY362" s="166">
        <f t="shared" si="1068"/>
        <v>47500</v>
      </c>
      <c r="AZ362" s="166">
        <f t="shared" si="1069"/>
        <v>498750</v>
      </c>
      <c r="BA362" s="166">
        <f t="shared" si="1070"/>
        <v>0</v>
      </c>
      <c r="BB362" s="166">
        <f t="shared" si="1071"/>
        <v>110000</v>
      </c>
      <c r="BC362" s="166"/>
      <c r="BD362" s="166">
        <v>0</v>
      </c>
      <c r="BE362" s="166">
        <f t="shared" si="1072"/>
        <v>608750</v>
      </c>
      <c r="BF362" s="166">
        <f t="shared" si="1073"/>
        <v>4141250</v>
      </c>
      <c r="BG362" s="166">
        <f t="shared" si="1074"/>
        <v>0</v>
      </c>
      <c r="BH362" s="166">
        <v>1</v>
      </c>
      <c r="BI362" s="159">
        <v>0</v>
      </c>
      <c r="BJ362" s="166">
        <f t="shared" si="1075"/>
        <v>0</v>
      </c>
      <c r="BK362" s="166">
        <f t="shared" si="1076"/>
        <v>1</v>
      </c>
      <c r="BL362" s="166">
        <v>0</v>
      </c>
      <c r="BM362" s="166">
        <f t="shared" si="1077"/>
        <v>0</v>
      </c>
      <c r="BN362" s="166" t="str">
        <f t="shared" si="1078"/>
        <v>Trừ tiền</v>
      </c>
      <c r="BO362" s="410"/>
      <c r="BP362" s="166"/>
      <c r="BQ362" s="144"/>
      <c r="BR362" s="144"/>
      <c r="BS362" s="161">
        <f t="shared" si="1079"/>
        <v>4750000</v>
      </c>
      <c r="BT362" s="159">
        <v>0</v>
      </c>
      <c r="BU362" s="166">
        <f t="shared" si="1080"/>
        <v>0</v>
      </c>
      <c r="BV362" s="166">
        <v>11000000</v>
      </c>
      <c r="BW362" s="166">
        <f t="shared" si="1081"/>
        <v>11000000</v>
      </c>
      <c r="BX362" s="166">
        <f t="shared" si="1082"/>
        <v>-6748750</v>
      </c>
      <c r="BY362" s="166"/>
      <c r="BZ362" s="166"/>
      <c r="CA362" s="171"/>
      <c r="CB362" s="166"/>
      <c r="CC362" s="166"/>
      <c r="CD362" s="166"/>
      <c r="CE362" s="413">
        <v>9500000</v>
      </c>
      <c r="CF362" s="413"/>
      <c r="CG362" s="413">
        <v>0</v>
      </c>
      <c r="CH362" s="413">
        <v>0</v>
      </c>
      <c r="CI362" s="413"/>
      <c r="CJ362" s="369">
        <f t="shared" si="1083"/>
        <v>0</v>
      </c>
      <c r="CK362" s="369">
        <f t="shared" si="1084"/>
        <v>9500000</v>
      </c>
      <c r="CL362" s="414"/>
      <c r="CM362" s="413">
        <f t="shared" si="1085"/>
        <v>9500000</v>
      </c>
      <c r="CN362" s="413">
        <f t="shared" si="1085"/>
        <v>0</v>
      </c>
      <c r="CO362" s="369">
        <f t="shared" si="1085"/>
        <v>0</v>
      </c>
      <c r="CP362" s="369">
        <f t="shared" si="1085"/>
        <v>0</v>
      </c>
      <c r="CQ362" s="369">
        <f t="shared" si="1085"/>
        <v>0</v>
      </c>
      <c r="CR362" s="369">
        <f t="shared" si="1086"/>
        <v>0</v>
      </c>
      <c r="CS362" s="369">
        <f t="shared" si="1087"/>
        <v>9500000</v>
      </c>
      <c r="CT362" s="173" t="s">
        <v>1759</v>
      </c>
      <c r="CU362" s="173" t="s">
        <v>1062</v>
      </c>
      <c r="CV362" s="450" t="s">
        <v>1139</v>
      </c>
      <c r="CW362" s="173" t="s">
        <v>2249</v>
      </c>
    </row>
    <row r="363" spans="1:101" ht="34.35" customHeight="1">
      <c r="A363" s="155">
        <f>SUBTOTAL(3,$C$11:C363)</f>
        <v>322</v>
      </c>
      <c r="B363" s="246" t="s">
        <v>466</v>
      </c>
      <c r="C363" s="247" t="s">
        <v>467</v>
      </c>
      <c r="D363" s="156" t="s">
        <v>101</v>
      </c>
      <c r="E363" s="157" t="str">
        <f t="shared" si="1088"/>
        <v>B3</v>
      </c>
      <c r="F363" s="158">
        <v>45811</v>
      </c>
      <c r="G363" s="159">
        <v>4750000</v>
      </c>
      <c r="H363" s="159"/>
      <c r="I363" s="160">
        <f t="shared" si="1047"/>
        <v>4750000</v>
      </c>
      <c r="J363" s="160">
        <f t="shared" si="1048"/>
        <v>0</v>
      </c>
      <c r="K363" s="161">
        <f t="shared" si="1049"/>
        <v>4750000</v>
      </c>
      <c r="L363" s="161">
        <f t="shared" si="1050"/>
        <v>9500000</v>
      </c>
      <c r="M363" s="162">
        <f t="shared" si="1051"/>
        <v>1</v>
      </c>
      <c r="N363" s="163">
        <f t="shared" si="1052"/>
        <v>3640000</v>
      </c>
      <c r="O363" s="163">
        <v>0</v>
      </c>
      <c r="P363" s="406">
        <v>12</v>
      </c>
      <c r="Q363" s="406">
        <v>0</v>
      </c>
      <c r="R363" s="406">
        <v>0</v>
      </c>
      <c r="S363" s="406">
        <v>0</v>
      </c>
      <c r="T363" s="406"/>
      <c r="U363" s="406"/>
      <c r="V363" s="406"/>
      <c r="W363" s="406"/>
      <c r="X363" s="389"/>
      <c r="Y363" s="406"/>
      <c r="Z363" s="406"/>
      <c r="AA363" s="406"/>
      <c r="AB363" s="406"/>
      <c r="AC363" s="406"/>
      <c r="AD363" s="406">
        <v>0</v>
      </c>
      <c r="AE363" s="164">
        <f t="shared" si="1053"/>
        <v>0</v>
      </c>
      <c r="AF363" s="166">
        <f t="shared" si="1054"/>
        <v>4384615</v>
      </c>
      <c r="AG363" s="166">
        <f t="shared" si="1055"/>
        <v>0</v>
      </c>
      <c r="AH363" s="166">
        <f t="shared" si="1056"/>
        <v>0</v>
      </c>
      <c r="AI363" s="166">
        <f t="shared" si="1057"/>
        <v>0</v>
      </c>
      <c r="AJ363" s="166">
        <f t="shared" si="1058"/>
        <v>0</v>
      </c>
      <c r="AK363" s="166">
        <f t="shared" si="1059"/>
        <v>0</v>
      </c>
      <c r="AL363" s="166">
        <f t="shared" si="1060"/>
        <v>0</v>
      </c>
      <c r="AM363" s="166">
        <f t="shared" si="1061"/>
        <v>0</v>
      </c>
      <c r="AN363" s="166">
        <f t="shared" si="1062"/>
        <v>0</v>
      </c>
      <c r="AO363" s="167">
        <f t="shared" si="1063"/>
        <v>0</v>
      </c>
      <c r="AP363" s="166">
        <v>0</v>
      </c>
      <c r="AQ363" s="166">
        <f t="shared" si="1064"/>
        <v>4384615</v>
      </c>
      <c r="AR363" s="166">
        <v>0</v>
      </c>
      <c r="AS363" s="167"/>
      <c r="AT363" s="166"/>
      <c r="AU363" s="166"/>
      <c r="AV363" s="166">
        <f t="shared" si="1065"/>
        <v>4384615</v>
      </c>
      <c r="AW363" s="166">
        <f t="shared" si="1066"/>
        <v>380000</v>
      </c>
      <c r="AX363" s="166">
        <f t="shared" si="1067"/>
        <v>71250</v>
      </c>
      <c r="AY363" s="166">
        <f t="shared" si="1068"/>
        <v>47500</v>
      </c>
      <c r="AZ363" s="166">
        <f t="shared" si="1069"/>
        <v>498750</v>
      </c>
      <c r="BA363" s="166">
        <f t="shared" si="1070"/>
        <v>0</v>
      </c>
      <c r="BB363" s="166">
        <f t="shared" si="1071"/>
        <v>110000</v>
      </c>
      <c r="BC363" s="166"/>
      <c r="BD363" s="166">
        <v>0</v>
      </c>
      <c r="BE363" s="166">
        <f t="shared" si="1072"/>
        <v>608750</v>
      </c>
      <c r="BF363" s="166">
        <f t="shared" si="1073"/>
        <v>3775865</v>
      </c>
      <c r="BG363" s="166">
        <f t="shared" si="1074"/>
        <v>0</v>
      </c>
      <c r="BH363" s="166">
        <v>1</v>
      </c>
      <c r="BI363" s="159">
        <v>0</v>
      </c>
      <c r="BJ363" s="166">
        <f t="shared" si="1075"/>
        <v>0</v>
      </c>
      <c r="BK363" s="166">
        <f t="shared" si="1076"/>
        <v>1</v>
      </c>
      <c r="BL363" s="166">
        <v>0</v>
      </c>
      <c r="BM363" s="166">
        <f t="shared" si="1077"/>
        <v>0</v>
      </c>
      <c r="BN363" s="166" t="str">
        <f t="shared" si="1078"/>
        <v>Trừ tiền</v>
      </c>
      <c r="BO363" s="410"/>
      <c r="BP363" s="166"/>
      <c r="BQ363" s="144"/>
      <c r="BR363" s="144"/>
      <c r="BS363" s="161">
        <f t="shared" si="1079"/>
        <v>4384615</v>
      </c>
      <c r="BT363" s="159">
        <v>0</v>
      </c>
      <c r="BU363" s="166">
        <f t="shared" si="1080"/>
        <v>0</v>
      </c>
      <c r="BV363" s="166">
        <v>11000000</v>
      </c>
      <c r="BW363" s="166">
        <f t="shared" si="1081"/>
        <v>11000000</v>
      </c>
      <c r="BX363" s="166">
        <f t="shared" si="1082"/>
        <v>-7114135</v>
      </c>
      <c r="BY363" s="166"/>
      <c r="BZ363" s="166"/>
      <c r="CA363" s="171"/>
      <c r="CB363" s="166"/>
      <c r="CC363" s="166"/>
      <c r="CD363" s="166"/>
      <c r="CE363" s="413">
        <v>9500000</v>
      </c>
      <c r="CF363" s="413"/>
      <c r="CG363" s="413"/>
      <c r="CH363" s="413"/>
      <c r="CI363" s="413"/>
      <c r="CJ363" s="369">
        <f t="shared" si="1083"/>
        <v>0</v>
      </c>
      <c r="CK363" s="369">
        <f t="shared" si="1084"/>
        <v>9500000</v>
      </c>
      <c r="CL363" s="414"/>
      <c r="CM363" s="413">
        <f t="shared" si="1085"/>
        <v>9500000</v>
      </c>
      <c r="CN363" s="413"/>
      <c r="CO363" s="369"/>
      <c r="CP363" s="369"/>
      <c r="CQ363" s="369"/>
      <c r="CR363" s="369">
        <f t="shared" si="1086"/>
        <v>0</v>
      </c>
      <c r="CS363" s="369">
        <f t="shared" si="1087"/>
        <v>9500000</v>
      </c>
      <c r="CT363" s="173" t="s">
        <v>1759</v>
      </c>
      <c r="CU363" s="173" t="s">
        <v>1062</v>
      </c>
      <c r="CV363" s="450" t="s">
        <v>2423</v>
      </c>
      <c r="CW363" s="173" t="s">
        <v>2249</v>
      </c>
    </row>
    <row r="364" spans="1:101" ht="34.35" customHeight="1">
      <c r="A364" s="155">
        <f>SUBTOTAL(3,$C$11:C364)</f>
        <v>323</v>
      </c>
      <c r="B364" s="451" t="s">
        <v>1142</v>
      </c>
      <c r="C364" s="376" t="s">
        <v>1140</v>
      </c>
      <c r="D364" s="156" t="s">
        <v>101</v>
      </c>
      <c r="E364" s="157" t="str">
        <f t="shared" si="1088"/>
        <v>B3</v>
      </c>
      <c r="F364" s="158">
        <v>45811</v>
      </c>
      <c r="G364" s="159">
        <v>4750000</v>
      </c>
      <c r="H364" s="159"/>
      <c r="I364" s="160">
        <f t="shared" si="1047"/>
        <v>4750000</v>
      </c>
      <c r="J364" s="160">
        <f t="shared" si="1048"/>
        <v>0</v>
      </c>
      <c r="K364" s="161">
        <f t="shared" si="1049"/>
        <v>4750000</v>
      </c>
      <c r="L364" s="161">
        <f t="shared" si="1050"/>
        <v>9500000</v>
      </c>
      <c r="M364" s="162">
        <f t="shared" si="1051"/>
        <v>1</v>
      </c>
      <c r="N364" s="163">
        <f t="shared" si="1052"/>
        <v>3640000</v>
      </c>
      <c r="O364" s="163">
        <v>0</v>
      </c>
      <c r="P364" s="406">
        <v>9</v>
      </c>
      <c r="Q364" s="406">
        <v>0</v>
      </c>
      <c r="R364" s="406">
        <v>0</v>
      </c>
      <c r="S364" s="406">
        <v>0</v>
      </c>
      <c r="T364" s="406"/>
      <c r="U364" s="406"/>
      <c r="V364" s="406"/>
      <c r="W364" s="406"/>
      <c r="X364" s="389"/>
      <c r="Y364" s="406"/>
      <c r="Z364" s="406"/>
      <c r="AA364" s="406"/>
      <c r="AB364" s="406"/>
      <c r="AC364" s="406"/>
      <c r="AD364" s="406">
        <v>0</v>
      </c>
      <c r="AE364" s="164">
        <f t="shared" si="1053"/>
        <v>0</v>
      </c>
      <c r="AF364" s="166">
        <f t="shared" si="1054"/>
        <v>3288462</v>
      </c>
      <c r="AG364" s="166">
        <f t="shared" si="1055"/>
        <v>0</v>
      </c>
      <c r="AH364" s="166">
        <f t="shared" si="1056"/>
        <v>0</v>
      </c>
      <c r="AI364" s="166">
        <f t="shared" si="1057"/>
        <v>0</v>
      </c>
      <c r="AJ364" s="166">
        <f t="shared" si="1058"/>
        <v>0</v>
      </c>
      <c r="AK364" s="166">
        <f t="shared" si="1059"/>
        <v>0</v>
      </c>
      <c r="AL364" s="166">
        <f t="shared" si="1060"/>
        <v>0</v>
      </c>
      <c r="AM364" s="166">
        <f t="shared" si="1061"/>
        <v>0</v>
      </c>
      <c r="AN364" s="166">
        <f t="shared" si="1062"/>
        <v>0</v>
      </c>
      <c r="AO364" s="167">
        <f t="shared" si="1063"/>
        <v>0</v>
      </c>
      <c r="AP364" s="166">
        <v>0</v>
      </c>
      <c r="AQ364" s="166">
        <f t="shared" si="1064"/>
        <v>3288462</v>
      </c>
      <c r="AR364" s="166"/>
      <c r="AS364" s="167"/>
      <c r="AT364" s="166"/>
      <c r="AU364" s="166"/>
      <c r="AV364" s="166">
        <f t="shared" si="1065"/>
        <v>3288462</v>
      </c>
      <c r="AW364" s="166">
        <v>0</v>
      </c>
      <c r="AX364" s="166">
        <f>ROUND(IF($BH364=1,$G364*4.5%,0),0)</f>
        <v>213750</v>
      </c>
      <c r="AY364" s="166">
        <v>0</v>
      </c>
      <c r="AZ364" s="166">
        <f t="shared" si="1069"/>
        <v>213750</v>
      </c>
      <c r="BA364" s="166">
        <f t="shared" si="1070"/>
        <v>0</v>
      </c>
      <c r="BB364" s="166">
        <v>0</v>
      </c>
      <c r="BC364" s="166"/>
      <c r="BD364" s="166">
        <v>0</v>
      </c>
      <c r="BE364" s="166">
        <f t="shared" si="1072"/>
        <v>213750</v>
      </c>
      <c r="BF364" s="166">
        <f t="shared" si="1073"/>
        <v>3074712</v>
      </c>
      <c r="BG364" s="166">
        <f t="shared" si="1074"/>
        <v>0</v>
      </c>
      <c r="BH364" s="166">
        <v>1</v>
      </c>
      <c r="BI364" s="159">
        <v>0</v>
      </c>
      <c r="BJ364" s="166">
        <f t="shared" si="1075"/>
        <v>0</v>
      </c>
      <c r="BK364" s="166">
        <f t="shared" si="1076"/>
        <v>1</v>
      </c>
      <c r="BL364" s="166">
        <v>0</v>
      </c>
      <c r="BM364" s="166">
        <f t="shared" si="1077"/>
        <v>0</v>
      </c>
      <c r="BN364" s="166" t="str">
        <f t="shared" si="1078"/>
        <v>Trừ tiền</v>
      </c>
      <c r="BO364" s="410"/>
      <c r="BP364" s="166"/>
      <c r="BQ364" s="144"/>
      <c r="BR364" s="144"/>
      <c r="BS364" s="161">
        <f t="shared" si="1079"/>
        <v>3288462</v>
      </c>
      <c r="BT364" s="159">
        <v>0</v>
      </c>
      <c r="BU364" s="166">
        <f t="shared" si="1080"/>
        <v>0</v>
      </c>
      <c r="BV364" s="166">
        <v>11000000</v>
      </c>
      <c r="BW364" s="166">
        <f t="shared" si="1081"/>
        <v>11000000</v>
      </c>
      <c r="BX364" s="166">
        <f t="shared" si="1082"/>
        <v>-7925288</v>
      </c>
      <c r="BY364" s="166"/>
      <c r="BZ364" s="166"/>
      <c r="CA364" s="171"/>
      <c r="CB364" s="166"/>
      <c r="CC364" s="166"/>
      <c r="CD364" s="166"/>
      <c r="CE364" s="413">
        <v>9500000</v>
      </c>
      <c r="CF364" s="413"/>
      <c r="CG364" s="413"/>
      <c r="CH364" s="413"/>
      <c r="CI364" s="413"/>
      <c r="CJ364" s="369">
        <f t="shared" si="1083"/>
        <v>0</v>
      </c>
      <c r="CK364" s="369">
        <f t="shared" si="1084"/>
        <v>9500000</v>
      </c>
      <c r="CL364" s="414"/>
      <c r="CM364" s="413">
        <f t="shared" si="1085"/>
        <v>9500000</v>
      </c>
      <c r="CN364" s="413"/>
      <c r="CO364" s="369"/>
      <c r="CP364" s="369"/>
      <c r="CQ364" s="369"/>
      <c r="CR364" s="369">
        <f t="shared" si="1086"/>
        <v>0</v>
      </c>
      <c r="CS364" s="369">
        <f t="shared" si="1087"/>
        <v>9500000</v>
      </c>
      <c r="CT364" s="173" t="s">
        <v>1759</v>
      </c>
      <c r="CU364" s="173" t="s">
        <v>1062</v>
      </c>
      <c r="CV364" s="450">
        <v>0</v>
      </c>
      <c r="CW364" s="173" t="s">
        <v>2249</v>
      </c>
    </row>
    <row r="365" spans="1:101" ht="34.35" customHeight="1">
      <c r="A365" s="155">
        <f>SUBTOTAL(3,$C$11:C365)</f>
        <v>324</v>
      </c>
      <c r="B365" s="246" t="s">
        <v>1143</v>
      </c>
      <c r="C365" s="247" t="s">
        <v>1141</v>
      </c>
      <c r="D365" s="156" t="s">
        <v>101</v>
      </c>
      <c r="E365" s="157" t="str">
        <f t="shared" si="1088"/>
        <v>B3</v>
      </c>
      <c r="F365" s="158">
        <v>45817</v>
      </c>
      <c r="G365" s="159">
        <v>4750000</v>
      </c>
      <c r="H365" s="159"/>
      <c r="I365" s="160">
        <f t="shared" si="1047"/>
        <v>4750000</v>
      </c>
      <c r="J365" s="160">
        <f t="shared" si="1048"/>
        <v>0</v>
      </c>
      <c r="K365" s="161">
        <f t="shared" si="1049"/>
        <v>4750000</v>
      </c>
      <c r="L365" s="161">
        <f t="shared" si="1050"/>
        <v>9500000</v>
      </c>
      <c r="M365" s="162">
        <f t="shared" si="1051"/>
        <v>1</v>
      </c>
      <c r="N365" s="163">
        <f t="shared" si="1052"/>
        <v>3640000</v>
      </c>
      <c r="O365" s="163">
        <v>0</v>
      </c>
      <c r="P365" s="406">
        <v>12</v>
      </c>
      <c r="Q365" s="406">
        <v>0</v>
      </c>
      <c r="R365" s="406">
        <v>0</v>
      </c>
      <c r="S365" s="406">
        <v>0</v>
      </c>
      <c r="T365" s="406"/>
      <c r="U365" s="406"/>
      <c r="V365" s="406"/>
      <c r="W365" s="406"/>
      <c r="X365" s="389"/>
      <c r="Y365" s="406"/>
      <c r="Z365" s="406"/>
      <c r="AA365" s="406"/>
      <c r="AB365" s="406"/>
      <c r="AC365" s="406"/>
      <c r="AD365" s="406">
        <v>0</v>
      </c>
      <c r="AE365" s="164">
        <f t="shared" si="1053"/>
        <v>0</v>
      </c>
      <c r="AF365" s="166">
        <f t="shared" si="1054"/>
        <v>4384615</v>
      </c>
      <c r="AG365" s="166">
        <f t="shared" si="1055"/>
        <v>0</v>
      </c>
      <c r="AH365" s="166">
        <f t="shared" si="1056"/>
        <v>0</v>
      </c>
      <c r="AI365" s="166">
        <f t="shared" si="1057"/>
        <v>0</v>
      </c>
      <c r="AJ365" s="166">
        <f t="shared" si="1058"/>
        <v>0</v>
      </c>
      <c r="AK365" s="166">
        <f t="shared" si="1059"/>
        <v>0</v>
      </c>
      <c r="AL365" s="166">
        <f t="shared" si="1060"/>
        <v>0</v>
      </c>
      <c r="AM365" s="166">
        <f t="shared" si="1061"/>
        <v>0</v>
      </c>
      <c r="AN365" s="166">
        <f t="shared" si="1062"/>
        <v>0</v>
      </c>
      <c r="AO365" s="167">
        <f t="shared" si="1063"/>
        <v>0</v>
      </c>
      <c r="AP365" s="166">
        <v>0</v>
      </c>
      <c r="AQ365" s="166">
        <f t="shared" si="1064"/>
        <v>4384615</v>
      </c>
      <c r="AR365" s="166"/>
      <c r="AS365" s="167"/>
      <c r="AT365" s="166"/>
      <c r="AU365" s="166"/>
      <c r="AV365" s="166">
        <f t="shared" si="1065"/>
        <v>4384615</v>
      </c>
      <c r="AW365" s="166">
        <f t="shared" si="1066"/>
        <v>380000</v>
      </c>
      <c r="AX365" s="166">
        <f t="shared" si="1067"/>
        <v>71250</v>
      </c>
      <c r="AY365" s="166">
        <f t="shared" si="1068"/>
        <v>47500</v>
      </c>
      <c r="AZ365" s="166">
        <f t="shared" si="1069"/>
        <v>498750</v>
      </c>
      <c r="BA365" s="166">
        <f t="shared" si="1070"/>
        <v>0</v>
      </c>
      <c r="BB365" s="166">
        <f t="shared" si="1071"/>
        <v>110000</v>
      </c>
      <c r="BC365" s="166"/>
      <c r="BD365" s="166">
        <v>0</v>
      </c>
      <c r="BE365" s="166">
        <f t="shared" si="1072"/>
        <v>608750</v>
      </c>
      <c r="BF365" s="166">
        <f t="shared" si="1073"/>
        <v>3775865</v>
      </c>
      <c r="BG365" s="166">
        <f t="shared" si="1074"/>
        <v>0</v>
      </c>
      <c r="BH365" s="166">
        <v>1</v>
      </c>
      <c r="BI365" s="159">
        <v>0</v>
      </c>
      <c r="BJ365" s="166">
        <f t="shared" si="1075"/>
        <v>0</v>
      </c>
      <c r="BK365" s="166">
        <f t="shared" si="1076"/>
        <v>1</v>
      </c>
      <c r="BL365" s="166">
        <v>0</v>
      </c>
      <c r="BM365" s="166">
        <f t="shared" si="1077"/>
        <v>0</v>
      </c>
      <c r="BN365" s="166" t="str">
        <f t="shared" si="1078"/>
        <v>Trừ tiền</v>
      </c>
      <c r="BO365" s="410"/>
      <c r="BP365" s="166"/>
      <c r="BQ365" s="144"/>
      <c r="BR365" s="144"/>
      <c r="BS365" s="161">
        <f t="shared" si="1079"/>
        <v>4384615</v>
      </c>
      <c r="BT365" s="159">
        <v>0</v>
      </c>
      <c r="BU365" s="166">
        <f t="shared" si="1080"/>
        <v>0</v>
      </c>
      <c r="BV365" s="166">
        <v>11000000</v>
      </c>
      <c r="BW365" s="166">
        <f t="shared" si="1081"/>
        <v>11000000</v>
      </c>
      <c r="BX365" s="166">
        <f t="shared" si="1082"/>
        <v>-7114135</v>
      </c>
      <c r="BY365" s="166"/>
      <c r="BZ365" s="166"/>
      <c r="CA365" s="171"/>
      <c r="CB365" s="166"/>
      <c r="CC365" s="166"/>
      <c r="CD365" s="166"/>
      <c r="CE365" s="413">
        <v>9500000</v>
      </c>
      <c r="CF365" s="413"/>
      <c r="CG365" s="413"/>
      <c r="CH365" s="413"/>
      <c r="CI365" s="413"/>
      <c r="CJ365" s="369">
        <f t="shared" si="1083"/>
        <v>0</v>
      </c>
      <c r="CK365" s="369">
        <f t="shared" si="1084"/>
        <v>9500000</v>
      </c>
      <c r="CL365" s="414"/>
      <c r="CM365" s="413">
        <f t="shared" si="1085"/>
        <v>9500000</v>
      </c>
      <c r="CN365" s="413"/>
      <c r="CO365" s="369"/>
      <c r="CP365" s="369"/>
      <c r="CQ365" s="369"/>
      <c r="CR365" s="369">
        <f t="shared" si="1086"/>
        <v>0</v>
      </c>
      <c r="CS365" s="369">
        <f t="shared" si="1087"/>
        <v>9500000</v>
      </c>
      <c r="CT365" s="173" t="s">
        <v>1759</v>
      </c>
      <c r="CU365" s="173" t="s">
        <v>1062</v>
      </c>
      <c r="CV365" s="450">
        <v>0</v>
      </c>
      <c r="CW365" s="173" t="s">
        <v>2249</v>
      </c>
    </row>
    <row r="366" spans="1:101" ht="34.35" customHeight="1">
      <c r="A366" s="155">
        <f>SUBTOTAL(3,$C$11:C366)</f>
        <v>325</v>
      </c>
      <c r="B366" s="328" t="s">
        <v>1396</v>
      </c>
      <c r="C366" s="247" t="s">
        <v>1395</v>
      </c>
      <c r="D366" s="156" t="s">
        <v>101</v>
      </c>
      <c r="E366" s="157" t="str">
        <f t="shared" si="1088"/>
        <v>B3</v>
      </c>
      <c r="F366" s="158">
        <v>45828</v>
      </c>
      <c r="G366" s="159">
        <v>4750000</v>
      </c>
      <c r="H366" s="329"/>
      <c r="I366" s="160">
        <f t="shared" si="1047"/>
        <v>4750000</v>
      </c>
      <c r="J366" s="160">
        <f t="shared" si="1048"/>
        <v>0</v>
      </c>
      <c r="K366" s="161">
        <f t="shared" si="1049"/>
        <v>4750000</v>
      </c>
      <c r="L366" s="161">
        <f t="shared" si="1050"/>
        <v>9500000</v>
      </c>
      <c r="M366" s="162">
        <f t="shared" si="1051"/>
        <v>1</v>
      </c>
      <c r="N366" s="163">
        <f t="shared" si="1052"/>
        <v>3640000</v>
      </c>
      <c r="O366" s="163">
        <v>0</v>
      </c>
      <c r="P366" s="406">
        <v>13</v>
      </c>
      <c r="Q366" s="406">
        <v>0</v>
      </c>
      <c r="R366" s="406">
        <v>0</v>
      </c>
      <c r="S366" s="406">
        <v>0</v>
      </c>
      <c r="T366" s="406"/>
      <c r="U366" s="406"/>
      <c r="V366" s="406"/>
      <c r="W366" s="406"/>
      <c r="X366" s="389"/>
      <c r="Y366" s="406"/>
      <c r="Z366" s="406"/>
      <c r="AA366" s="406"/>
      <c r="AB366" s="406"/>
      <c r="AC366" s="406"/>
      <c r="AD366" s="406">
        <v>0</v>
      </c>
      <c r="AE366" s="164">
        <f t="shared" si="1053"/>
        <v>0</v>
      </c>
      <c r="AF366" s="166">
        <f t="shared" si="1054"/>
        <v>4750000</v>
      </c>
      <c r="AG366" s="166">
        <f t="shared" si="1055"/>
        <v>0</v>
      </c>
      <c r="AH366" s="166">
        <f t="shared" si="1056"/>
        <v>0</v>
      </c>
      <c r="AI366" s="166">
        <f t="shared" si="1057"/>
        <v>0</v>
      </c>
      <c r="AJ366" s="166">
        <f t="shared" si="1058"/>
        <v>0</v>
      </c>
      <c r="AK366" s="166">
        <f t="shared" si="1059"/>
        <v>0</v>
      </c>
      <c r="AL366" s="166">
        <f t="shared" si="1060"/>
        <v>0</v>
      </c>
      <c r="AM366" s="166">
        <f t="shared" si="1061"/>
        <v>0</v>
      </c>
      <c r="AN366" s="166">
        <f t="shared" si="1062"/>
        <v>0</v>
      </c>
      <c r="AO366" s="167">
        <f t="shared" si="1063"/>
        <v>0</v>
      </c>
      <c r="AP366" s="166">
        <v>0</v>
      </c>
      <c r="AQ366" s="166">
        <f t="shared" si="1064"/>
        <v>4750000</v>
      </c>
      <c r="AR366" s="166"/>
      <c r="AS366" s="167"/>
      <c r="AT366" s="166"/>
      <c r="AU366" s="166"/>
      <c r="AV366" s="166">
        <f t="shared" si="1065"/>
        <v>4750000</v>
      </c>
      <c r="AW366" s="166">
        <f t="shared" si="1066"/>
        <v>380000</v>
      </c>
      <c r="AX366" s="166">
        <f t="shared" si="1067"/>
        <v>71250</v>
      </c>
      <c r="AY366" s="166">
        <f t="shared" si="1068"/>
        <v>47500</v>
      </c>
      <c r="AZ366" s="166">
        <f t="shared" si="1069"/>
        <v>498750</v>
      </c>
      <c r="BA366" s="166">
        <f t="shared" si="1070"/>
        <v>0</v>
      </c>
      <c r="BB366" s="166">
        <f t="shared" si="1071"/>
        <v>110000</v>
      </c>
      <c r="BC366" s="166"/>
      <c r="BD366" s="166">
        <v>0</v>
      </c>
      <c r="BE366" s="166">
        <f t="shared" si="1072"/>
        <v>608750</v>
      </c>
      <c r="BF366" s="166">
        <f t="shared" si="1073"/>
        <v>4141250</v>
      </c>
      <c r="BG366" s="166">
        <f t="shared" si="1074"/>
        <v>0</v>
      </c>
      <c r="BH366" s="166">
        <v>1</v>
      </c>
      <c r="BI366" s="159">
        <v>0</v>
      </c>
      <c r="BJ366" s="166">
        <f t="shared" si="1075"/>
        <v>0</v>
      </c>
      <c r="BK366" s="166">
        <f t="shared" si="1076"/>
        <v>1</v>
      </c>
      <c r="BL366" s="166">
        <v>0</v>
      </c>
      <c r="BM366" s="166">
        <f t="shared" si="1077"/>
        <v>0</v>
      </c>
      <c r="BN366" s="166" t="str">
        <f t="shared" si="1078"/>
        <v>Trừ tiền</v>
      </c>
      <c r="BO366" s="410"/>
      <c r="BP366" s="166"/>
      <c r="BQ366" s="144"/>
      <c r="BR366" s="144"/>
      <c r="BS366" s="161">
        <f t="shared" si="1079"/>
        <v>4750000</v>
      </c>
      <c r="BT366" s="159">
        <v>2</v>
      </c>
      <c r="BU366" s="166">
        <f t="shared" si="1080"/>
        <v>8800000</v>
      </c>
      <c r="BV366" s="166">
        <v>11000000</v>
      </c>
      <c r="BW366" s="166">
        <f t="shared" si="1081"/>
        <v>19800000</v>
      </c>
      <c r="BX366" s="166">
        <f t="shared" si="1082"/>
        <v>-15548750</v>
      </c>
      <c r="BY366" s="166"/>
      <c r="BZ366" s="166"/>
      <c r="CA366" s="171"/>
      <c r="CB366" s="166"/>
      <c r="CC366" s="166"/>
      <c r="CD366" s="166"/>
      <c r="CE366" s="413">
        <v>9500000</v>
      </c>
      <c r="CF366" s="413"/>
      <c r="CG366" s="413"/>
      <c r="CH366" s="413"/>
      <c r="CI366" s="413"/>
      <c r="CJ366" s="369">
        <f t="shared" si="1083"/>
        <v>0</v>
      </c>
      <c r="CK366" s="369">
        <f t="shared" si="1084"/>
        <v>9500000</v>
      </c>
      <c r="CL366" s="414"/>
      <c r="CM366" s="413">
        <f t="shared" si="1085"/>
        <v>9500000</v>
      </c>
      <c r="CN366" s="413"/>
      <c r="CO366" s="369"/>
      <c r="CP366" s="369"/>
      <c r="CQ366" s="369"/>
      <c r="CR366" s="369">
        <f t="shared" si="1086"/>
        <v>0</v>
      </c>
      <c r="CS366" s="369">
        <f t="shared" si="1087"/>
        <v>9500000</v>
      </c>
      <c r="CT366" s="173" t="s">
        <v>1759</v>
      </c>
      <c r="CU366" s="173" t="s">
        <v>1062</v>
      </c>
      <c r="CV366" s="450" t="s">
        <v>1766</v>
      </c>
      <c r="CW366" s="173" t="s">
        <v>2249</v>
      </c>
    </row>
    <row r="367" spans="1:101" ht="34.35" customHeight="1">
      <c r="A367" s="155">
        <f>SUBTOTAL(3,$C$11:C367)</f>
        <v>326</v>
      </c>
      <c r="B367" s="328" t="s">
        <v>1410</v>
      </c>
      <c r="C367" s="377" t="s">
        <v>1411</v>
      </c>
      <c r="D367" s="156" t="s">
        <v>101</v>
      </c>
      <c r="E367" s="157" t="str">
        <f t="shared" si="1088"/>
        <v>B3</v>
      </c>
      <c r="F367" s="158">
        <v>45840</v>
      </c>
      <c r="G367" s="330">
        <v>4750000</v>
      </c>
      <c r="H367" s="330"/>
      <c r="I367" s="160">
        <f t="shared" si="1047"/>
        <v>4750000</v>
      </c>
      <c r="J367" s="160">
        <f t="shared" si="1048"/>
        <v>0</v>
      </c>
      <c r="K367" s="161">
        <f t="shared" si="1049"/>
        <v>4750000</v>
      </c>
      <c r="L367" s="161">
        <f t="shared" si="1050"/>
        <v>9500000</v>
      </c>
      <c r="M367" s="162">
        <f t="shared" si="1051"/>
        <v>1</v>
      </c>
      <c r="N367" s="163">
        <f t="shared" si="1052"/>
        <v>3640000</v>
      </c>
      <c r="O367" s="163">
        <v>0</v>
      </c>
      <c r="P367" s="406">
        <v>12</v>
      </c>
      <c r="Q367" s="406">
        <v>0</v>
      </c>
      <c r="R367" s="406">
        <v>0</v>
      </c>
      <c r="S367" s="406">
        <v>0</v>
      </c>
      <c r="T367" s="406"/>
      <c r="U367" s="406"/>
      <c r="V367" s="406"/>
      <c r="W367" s="406"/>
      <c r="X367" s="389"/>
      <c r="Y367" s="406"/>
      <c r="Z367" s="406"/>
      <c r="AA367" s="406"/>
      <c r="AB367" s="406"/>
      <c r="AC367" s="406"/>
      <c r="AD367" s="406">
        <v>0</v>
      </c>
      <c r="AE367" s="164">
        <f t="shared" si="1053"/>
        <v>0</v>
      </c>
      <c r="AF367" s="166">
        <f t="shared" si="1054"/>
        <v>4384615</v>
      </c>
      <c r="AG367" s="166">
        <f t="shared" si="1055"/>
        <v>0</v>
      </c>
      <c r="AH367" s="166">
        <f t="shared" si="1056"/>
        <v>0</v>
      </c>
      <c r="AI367" s="166">
        <f t="shared" si="1057"/>
        <v>0</v>
      </c>
      <c r="AJ367" s="166">
        <f t="shared" si="1058"/>
        <v>0</v>
      </c>
      <c r="AK367" s="166">
        <f t="shared" si="1059"/>
        <v>0</v>
      </c>
      <c r="AL367" s="166">
        <f t="shared" si="1060"/>
        <v>0</v>
      </c>
      <c r="AM367" s="166">
        <f t="shared" si="1061"/>
        <v>0</v>
      </c>
      <c r="AN367" s="166">
        <f t="shared" si="1062"/>
        <v>0</v>
      </c>
      <c r="AO367" s="167">
        <f t="shared" si="1063"/>
        <v>0</v>
      </c>
      <c r="AP367" s="166">
        <v>0</v>
      </c>
      <c r="AQ367" s="166">
        <f t="shared" si="1064"/>
        <v>4384615</v>
      </c>
      <c r="AR367" s="166"/>
      <c r="AS367" s="167"/>
      <c r="AT367" s="166"/>
      <c r="AU367" s="166"/>
      <c r="AV367" s="166">
        <f t="shared" si="1065"/>
        <v>4384615</v>
      </c>
      <c r="AW367" s="166">
        <f t="shared" si="1066"/>
        <v>380000</v>
      </c>
      <c r="AX367" s="166">
        <f t="shared" si="1067"/>
        <v>71250</v>
      </c>
      <c r="AY367" s="166">
        <f t="shared" si="1068"/>
        <v>47500</v>
      </c>
      <c r="AZ367" s="166">
        <f t="shared" si="1069"/>
        <v>498750</v>
      </c>
      <c r="BA367" s="166">
        <f t="shared" si="1070"/>
        <v>0</v>
      </c>
      <c r="BB367" s="166">
        <f t="shared" si="1071"/>
        <v>110000</v>
      </c>
      <c r="BC367" s="166"/>
      <c r="BD367" s="166">
        <v>0</v>
      </c>
      <c r="BE367" s="166">
        <f t="shared" si="1072"/>
        <v>608750</v>
      </c>
      <c r="BF367" s="166">
        <f t="shared" si="1073"/>
        <v>3775865</v>
      </c>
      <c r="BG367" s="166">
        <f t="shared" si="1074"/>
        <v>0</v>
      </c>
      <c r="BH367" s="166">
        <v>1</v>
      </c>
      <c r="BI367" s="159">
        <v>0</v>
      </c>
      <c r="BJ367" s="166">
        <f t="shared" si="1075"/>
        <v>0</v>
      </c>
      <c r="BK367" s="166">
        <f t="shared" si="1076"/>
        <v>1</v>
      </c>
      <c r="BL367" s="166">
        <v>0</v>
      </c>
      <c r="BM367" s="166">
        <f t="shared" si="1077"/>
        <v>0</v>
      </c>
      <c r="BN367" s="166" t="str">
        <f t="shared" si="1078"/>
        <v>Trừ tiền</v>
      </c>
      <c r="BO367" s="410"/>
      <c r="BP367" s="166"/>
      <c r="BQ367" s="144"/>
      <c r="BR367" s="144"/>
      <c r="BS367" s="161">
        <f t="shared" si="1079"/>
        <v>4384615</v>
      </c>
      <c r="BT367" s="159">
        <v>1</v>
      </c>
      <c r="BU367" s="166">
        <f t="shared" si="1080"/>
        <v>4400000</v>
      </c>
      <c r="BV367" s="166">
        <v>11000000</v>
      </c>
      <c r="BW367" s="166">
        <f t="shared" si="1081"/>
        <v>15400000</v>
      </c>
      <c r="BX367" s="166">
        <f t="shared" si="1082"/>
        <v>-11514135</v>
      </c>
      <c r="BY367" s="166"/>
      <c r="BZ367" s="166"/>
      <c r="CA367" s="171"/>
      <c r="CB367" s="166"/>
      <c r="CC367" s="166"/>
      <c r="CD367" s="166"/>
      <c r="CE367" s="435">
        <v>9500000</v>
      </c>
      <c r="CF367" s="413"/>
      <c r="CG367" s="413"/>
      <c r="CH367" s="413"/>
      <c r="CI367" s="413"/>
      <c r="CJ367" s="369">
        <f t="shared" si="1083"/>
        <v>0</v>
      </c>
      <c r="CK367" s="369">
        <f t="shared" si="1084"/>
        <v>9500000</v>
      </c>
      <c r="CL367" s="414"/>
      <c r="CM367" s="413">
        <f t="shared" si="1085"/>
        <v>9500000</v>
      </c>
      <c r="CN367" s="413"/>
      <c r="CO367" s="369"/>
      <c r="CP367" s="369"/>
      <c r="CQ367" s="369"/>
      <c r="CR367" s="369">
        <f t="shared" si="1086"/>
        <v>0</v>
      </c>
      <c r="CS367" s="369">
        <f t="shared" si="1087"/>
        <v>9500000</v>
      </c>
      <c r="CT367" s="173" t="s">
        <v>1759</v>
      </c>
      <c r="CU367" s="173" t="s">
        <v>1062</v>
      </c>
      <c r="CV367" s="450" t="s">
        <v>2235</v>
      </c>
      <c r="CW367" s="173" t="s">
        <v>2249</v>
      </c>
    </row>
    <row r="368" spans="1:101" ht="34.35" customHeight="1">
      <c r="A368" s="155">
        <f>SUBTOTAL(3,$C$11:C368)</f>
        <v>327</v>
      </c>
      <c r="B368" s="328" t="s">
        <v>1420</v>
      </c>
      <c r="C368" s="377" t="s">
        <v>1414</v>
      </c>
      <c r="D368" s="156" t="s">
        <v>101</v>
      </c>
      <c r="E368" s="157" t="str">
        <f t="shared" si="1088"/>
        <v>B3</v>
      </c>
      <c r="F368" s="158">
        <v>45850</v>
      </c>
      <c r="G368" s="159">
        <v>4750000</v>
      </c>
      <c r="H368" s="330"/>
      <c r="I368" s="160">
        <f t="shared" si="1047"/>
        <v>4750000</v>
      </c>
      <c r="J368" s="160">
        <f t="shared" si="1048"/>
        <v>0</v>
      </c>
      <c r="K368" s="161">
        <f t="shared" si="1049"/>
        <v>4750000</v>
      </c>
      <c r="L368" s="161">
        <f t="shared" si="1050"/>
        <v>9500000</v>
      </c>
      <c r="M368" s="162">
        <f t="shared" si="1051"/>
        <v>1</v>
      </c>
      <c r="N368" s="163">
        <f t="shared" si="1052"/>
        <v>3640000</v>
      </c>
      <c r="O368" s="163">
        <v>0</v>
      </c>
      <c r="P368" s="406">
        <v>12</v>
      </c>
      <c r="Q368" s="406">
        <v>0</v>
      </c>
      <c r="R368" s="406">
        <v>0</v>
      </c>
      <c r="S368" s="406">
        <v>0</v>
      </c>
      <c r="T368" s="406"/>
      <c r="U368" s="406"/>
      <c r="V368" s="406"/>
      <c r="W368" s="406"/>
      <c r="X368" s="389"/>
      <c r="Y368" s="406"/>
      <c r="Z368" s="406"/>
      <c r="AA368" s="406"/>
      <c r="AB368" s="406"/>
      <c r="AC368" s="406"/>
      <c r="AD368" s="406">
        <v>0</v>
      </c>
      <c r="AE368" s="164">
        <f t="shared" si="1053"/>
        <v>0</v>
      </c>
      <c r="AF368" s="166">
        <f t="shared" si="1054"/>
        <v>4384615</v>
      </c>
      <c r="AG368" s="166">
        <f t="shared" si="1055"/>
        <v>0</v>
      </c>
      <c r="AH368" s="166">
        <f t="shared" si="1056"/>
        <v>0</v>
      </c>
      <c r="AI368" s="166">
        <f t="shared" si="1057"/>
        <v>0</v>
      </c>
      <c r="AJ368" s="166">
        <f t="shared" si="1058"/>
        <v>0</v>
      </c>
      <c r="AK368" s="166">
        <f t="shared" si="1059"/>
        <v>0</v>
      </c>
      <c r="AL368" s="166">
        <f t="shared" si="1060"/>
        <v>0</v>
      </c>
      <c r="AM368" s="166">
        <f t="shared" si="1061"/>
        <v>0</v>
      </c>
      <c r="AN368" s="166">
        <f t="shared" si="1062"/>
        <v>0</v>
      </c>
      <c r="AO368" s="167">
        <f t="shared" si="1063"/>
        <v>0</v>
      </c>
      <c r="AP368" s="166">
        <v>0</v>
      </c>
      <c r="AQ368" s="166">
        <f t="shared" si="1064"/>
        <v>4384615</v>
      </c>
      <c r="AR368" s="166"/>
      <c r="AS368" s="167"/>
      <c r="AT368" s="166"/>
      <c r="AU368" s="166"/>
      <c r="AV368" s="166">
        <f t="shared" si="1065"/>
        <v>4384615</v>
      </c>
      <c r="AW368" s="166">
        <f t="shared" si="1066"/>
        <v>380000</v>
      </c>
      <c r="AX368" s="166">
        <f t="shared" si="1067"/>
        <v>71250</v>
      </c>
      <c r="AY368" s="166">
        <f t="shared" si="1068"/>
        <v>47500</v>
      </c>
      <c r="AZ368" s="166">
        <f t="shared" si="1069"/>
        <v>498750</v>
      </c>
      <c r="BA368" s="166">
        <f t="shared" si="1070"/>
        <v>0</v>
      </c>
      <c r="BB368" s="166">
        <f t="shared" si="1071"/>
        <v>110000</v>
      </c>
      <c r="BC368" s="166"/>
      <c r="BD368" s="166">
        <v>0</v>
      </c>
      <c r="BE368" s="166">
        <f t="shared" si="1072"/>
        <v>608750</v>
      </c>
      <c r="BF368" s="166">
        <f t="shared" si="1073"/>
        <v>3775865</v>
      </c>
      <c r="BG368" s="166">
        <f t="shared" si="1074"/>
        <v>0</v>
      </c>
      <c r="BH368" s="166">
        <v>1</v>
      </c>
      <c r="BI368" s="159">
        <v>0</v>
      </c>
      <c r="BJ368" s="166">
        <f t="shared" si="1075"/>
        <v>0</v>
      </c>
      <c r="BK368" s="166">
        <f t="shared" si="1076"/>
        <v>1</v>
      </c>
      <c r="BL368" s="166">
        <v>0</v>
      </c>
      <c r="BM368" s="166">
        <f t="shared" si="1077"/>
        <v>0</v>
      </c>
      <c r="BN368" s="166" t="str">
        <f t="shared" si="1078"/>
        <v>Trừ tiền</v>
      </c>
      <c r="BO368" s="410"/>
      <c r="BP368" s="166"/>
      <c r="BQ368" s="144"/>
      <c r="BR368" s="144"/>
      <c r="BS368" s="161">
        <f t="shared" si="1079"/>
        <v>4384615</v>
      </c>
      <c r="BT368" s="159">
        <v>0</v>
      </c>
      <c r="BU368" s="166">
        <f t="shared" si="1080"/>
        <v>0</v>
      </c>
      <c r="BV368" s="166">
        <v>11000000</v>
      </c>
      <c r="BW368" s="166">
        <f t="shared" si="1081"/>
        <v>11000000</v>
      </c>
      <c r="BX368" s="166">
        <f t="shared" si="1082"/>
        <v>-7114135</v>
      </c>
      <c r="BY368" s="166"/>
      <c r="BZ368" s="166"/>
      <c r="CA368" s="171"/>
      <c r="CB368" s="166"/>
      <c r="CC368" s="166"/>
      <c r="CD368" s="166"/>
      <c r="CE368" s="435">
        <v>9500000</v>
      </c>
      <c r="CF368" s="413"/>
      <c r="CG368" s="413"/>
      <c r="CH368" s="413"/>
      <c r="CI368" s="413"/>
      <c r="CJ368" s="369">
        <f t="shared" si="1083"/>
        <v>0</v>
      </c>
      <c r="CK368" s="369">
        <f t="shared" si="1084"/>
        <v>9500000</v>
      </c>
      <c r="CL368" s="414"/>
      <c r="CM368" s="413">
        <f t="shared" si="1085"/>
        <v>9500000</v>
      </c>
      <c r="CN368" s="413"/>
      <c r="CO368" s="369"/>
      <c r="CP368" s="369"/>
      <c r="CQ368" s="369"/>
      <c r="CR368" s="369">
        <f t="shared" si="1086"/>
        <v>0</v>
      </c>
      <c r="CS368" s="369">
        <f t="shared" si="1087"/>
        <v>9500000</v>
      </c>
      <c r="CT368" s="173" t="s">
        <v>1759</v>
      </c>
      <c r="CU368" s="173" t="s">
        <v>1062</v>
      </c>
      <c r="CV368" s="460" t="s">
        <v>2250</v>
      </c>
      <c r="CW368" s="173" t="s">
        <v>2249</v>
      </c>
    </row>
    <row r="369" spans="1:101" ht="34.35" customHeight="1">
      <c r="A369" s="155">
        <f>SUBTOTAL(3,$C$11:C369)</f>
        <v>328</v>
      </c>
      <c r="B369" s="328" t="s">
        <v>1412</v>
      </c>
      <c r="C369" s="377" t="s">
        <v>1413</v>
      </c>
      <c r="D369" s="156" t="s">
        <v>101</v>
      </c>
      <c r="E369" s="157" t="str">
        <f t="shared" si="1088"/>
        <v>B3</v>
      </c>
      <c r="F369" s="158">
        <v>45840</v>
      </c>
      <c r="G369" s="330">
        <v>4750000</v>
      </c>
      <c r="H369" s="330"/>
      <c r="I369" s="160">
        <f t="shared" si="1047"/>
        <v>4750000</v>
      </c>
      <c r="J369" s="160">
        <f t="shared" si="1048"/>
        <v>0</v>
      </c>
      <c r="K369" s="161">
        <f t="shared" si="1049"/>
        <v>4750000</v>
      </c>
      <c r="L369" s="161">
        <f t="shared" si="1050"/>
        <v>9500000</v>
      </c>
      <c r="M369" s="162">
        <f t="shared" si="1051"/>
        <v>1</v>
      </c>
      <c r="N369" s="163">
        <f t="shared" si="1052"/>
        <v>3640000</v>
      </c>
      <c r="O369" s="163">
        <v>0</v>
      </c>
      <c r="P369" s="406">
        <v>13</v>
      </c>
      <c r="Q369" s="406">
        <v>0</v>
      </c>
      <c r="R369" s="406">
        <v>0</v>
      </c>
      <c r="S369" s="406">
        <v>0</v>
      </c>
      <c r="T369" s="406"/>
      <c r="U369" s="406"/>
      <c r="V369" s="406"/>
      <c r="W369" s="406"/>
      <c r="X369" s="389"/>
      <c r="Y369" s="406"/>
      <c r="Z369" s="406"/>
      <c r="AA369" s="406"/>
      <c r="AB369" s="406"/>
      <c r="AC369" s="406"/>
      <c r="AD369" s="406">
        <v>0</v>
      </c>
      <c r="AE369" s="164">
        <f t="shared" si="1053"/>
        <v>0</v>
      </c>
      <c r="AF369" s="166">
        <f t="shared" si="1054"/>
        <v>4750000</v>
      </c>
      <c r="AG369" s="166">
        <f t="shared" si="1055"/>
        <v>0</v>
      </c>
      <c r="AH369" s="166">
        <f t="shared" si="1056"/>
        <v>0</v>
      </c>
      <c r="AI369" s="166">
        <f t="shared" si="1057"/>
        <v>0</v>
      </c>
      <c r="AJ369" s="166">
        <f t="shared" si="1058"/>
        <v>0</v>
      </c>
      <c r="AK369" s="166">
        <f t="shared" si="1059"/>
        <v>0</v>
      </c>
      <c r="AL369" s="166">
        <f t="shared" si="1060"/>
        <v>0</v>
      </c>
      <c r="AM369" s="166">
        <f t="shared" si="1061"/>
        <v>0</v>
      </c>
      <c r="AN369" s="166">
        <f t="shared" si="1062"/>
        <v>0</v>
      </c>
      <c r="AO369" s="167">
        <f t="shared" si="1063"/>
        <v>0</v>
      </c>
      <c r="AP369" s="166">
        <v>0</v>
      </c>
      <c r="AQ369" s="166">
        <f t="shared" si="1064"/>
        <v>4750000</v>
      </c>
      <c r="AR369" s="166"/>
      <c r="AS369" s="167"/>
      <c r="AT369" s="166"/>
      <c r="AU369" s="166"/>
      <c r="AV369" s="166">
        <f t="shared" si="1065"/>
        <v>4750000</v>
      </c>
      <c r="AW369" s="166">
        <f t="shared" si="1066"/>
        <v>380000</v>
      </c>
      <c r="AX369" s="166">
        <f t="shared" si="1067"/>
        <v>71250</v>
      </c>
      <c r="AY369" s="166">
        <f t="shared" si="1068"/>
        <v>47500</v>
      </c>
      <c r="AZ369" s="166">
        <f t="shared" si="1069"/>
        <v>498750</v>
      </c>
      <c r="BA369" s="166">
        <f t="shared" si="1070"/>
        <v>23750</v>
      </c>
      <c r="BB369" s="166">
        <f t="shared" si="1071"/>
        <v>110000</v>
      </c>
      <c r="BC369" s="166"/>
      <c r="BD369" s="166">
        <v>0</v>
      </c>
      <c r="BE369" s="166">
        <f t="shared" si="1072"/>
        <v>632500</v>
      </c>
      <c r="BF369" s="166">
        <f t="shared" si="1073"/>
        <v>4117500</v>
      </c>
      <c r="BG369" s="166">
        <f t="shared" si="1074"/>
        <v>0</v>
      </c>
      <c r="BH369" s="166">
        <v>1</v>
      </c>
      <c r="BI369" s="369" t="s">
        <v>40</v>
      </c>
      <c r="BJ369" s="166">
        <f t="shared" si="1075"/>
        <v>0</v>
      </c>
      <c r="BK369" s="166">
        <f t="shared" si="1076"/>
        <v>1</v>
      </c>
      <c r="BL369" s="166">
        <v>0</v>
      </c>
      <c r="BM369" s="166">
        <f t="shared" si="1077"/>
        <v>0</v>
      </c>
      <c r="BN369" s="166" t="str">
        <f t="shared" si="1078"/>
        <v>Trừ tiền</v>
      </c>
      <c r="BO369" s="410"/>
      <c r="BP369" s="166"/>
      <c r="BQ369" s="144"/>
      <c r="BR369" s="144"/>
      <c r="BS369" s="161">
        <f t="shared" si="1079"/>
        <v>4750000</v>
      </c>
      <c r="BT369" s="159">
        <v>0</v>
      </c>
      <c r="BU369" s="166">
        <f t="shared" si="1080"/>
        <v>0</v>
      </c>
      <c r="BV369" s="166">
        <v>11000000</v>
      </c>
      <c r="BW369" s="166">
        <f t="shared" si="1081"/>
        <v>11000000</v>
      </c>
      <c r="BX369" s="166">
        <f t="shared" si="1082"/>
        <v>-6748750</v>
      </c>
      <c r="BY369" s="166"/>
      <c r="BZ369" s="166"/>
      <c r="CA369" s="171"/>
      <c r="CB369" s="166"/>
      <c r="CC369" s="166"/>
      <c r="CD369" s="166"/>
      <c r="CE369" s="413">
        <v>9500000</v>
      </c>
      <c r="CF369" s="413"/>
      <c r="CG369" s="413"/>
      <c r="CH369" s="413"/>
      <c r="CI369" s="413"/>
      <c r="CJ369" s="369">
        <f t="shared" si="1083"/>
        <v>0</v>
      </c>
      <c r="CK369" s="369">
        <f t="shared" si="1084"/>
        <v>9500000</v>
      </c>
      <c r="CL369" s="414"/>
      <c r="CM369" s="413">
        <f t="shared" si="1085"/>
        <v>9500000</v>
      </c>
      <c r="CN369" s="413"/>
      <c r="CO369" s="369"/>
      <c r="CP369" s="369"/>
      <c r="CQ369" s="369"/>
      <c r="CR369" s="369">
        <f t="shared" si="1086"/>
        <v>0</v>
      </c>
      <c r="CS369" s="369">
        <f t="shared" si="1087"/>
        <v>9500000</v>
      </c>
      <c r="CT369" s="173" t="s">
        <v>1759</v>
      </c>
      <c r="CU369" s="173" t="s">
        <v>1062</v>
      </c>
      <c r="CV369" s="450">
        <v>0</v>
      </c>
      <c r="CW369" s="173" t="s">
        <v>2249</v>
      </c>
    </row>
    <row r="370" spans="1:101" ht="34.35" customHeight="1">
      <c r="A370" s="155">
        <f>SUBTOTAL(3,$C$11:C370)</f>
        <v>329</v>
      </c>
      <c r="B370" s="328" t="s">
        <v>1427</v>
      </c>
      <c r="C370" s="377" t="s">
        <v>1428</v>
      </c>
      <c r="D370" s="156" t="s">
        <v>101</v>
      </c>
      <c r="E370" s="157" t="str">
        <f t="shared" si="1088"/>
        <v>B3</v>
      </c>
      <c r="F370" s="158">
        <v>45866</v>
      </c>
      <c r="G370" s="330">
        <v>4750000</v>
      </c>
      <c r="H370" s="330"/>
      <c r="I370" s="160">
        <f t="shared" si="1047"/>
        <v>4750000</v>
      </c>
      <c r="J370" s="160">
        <f t="shared" si="1048"/>
        <v>0</v>
      </c>
      <c r="K370" s="161">
        <f t="shared" si="1049"/>
        <v>4750000</v>
      </c>
      <c r="L370" s="161">
        <f t="shared" si="1050"/>
        <v>9500000</v>
      </c>
      <c r="M370" s="162">
        <f t="shared" si="1051"/>
        <v>1</v>
      </c>
      <c r="N370" s="163">
        <f t="shared" si="1052"/>
        <v>3640000</v>
      </c>
      <c r="O370" s="163">
        <v>0</v>
      </c>
      <c r="P370" s="406">
        <v>13</v>
      </c>
      <c r="Q370" s="406">
        <v>0</v>
      </c>
      <c r="R370" s="406">
        <v>0</v>
      </c>
      <c r="S370" s="406">
        <v>0</v>
      </c>
      <c r="T370" s="406"/>
      <c r="U370" s="406"/>
      <c r="V370" s="406"/>
      <c r="W370" s="406"/>
      <c r="X370" s="389"/>
      <c r="Y370" s="406"/>
      <c r="Z370" s="406"/>
      <c r="AA370" s="406"/>
      <c r="AB370" s="406"/>
      <c r="AC370" s="406"/>
      <c r="AD370" s="406">
        <v>0</v>
      </c>
      <c r="AE370" s="164">
        <f t="shared" si="1053"/>
        <v>0</v>
      </c>
      <c r="AF370" s="166">
        <f t="shared" si="1054"/>
        <v>4750000</v>
      </c>
      <c r="AG370" s="166">
        <f t="shared" si="1055"/>
        <v>0</v>
      </c>
      <c r="AH370" s="166">
        <f t="shared" si="1056"/>
        <v>0</v>
      </c>
      <c r="AI370" s="166">
        <f t="shared" si="1057"/>
        <v>0</v>
      </c>
      <c r="AJ370" s="166">
        <f t="shared" si="1058"/>
        <v>0</v>
      </c>
      <c r="AK370" s="166">
        <f t="shared" si="1059"/>
        <v>0</v>
      </c>
      <c r="AL370" s="166">
        <f t="shared" si="1060"/>
        <v>0</v>
      </c>
      <c r="AM370" s="166">
        <f t="shared" si="1061"/>
        <v>0</v>
      </c>
      <c r="AN370" s="166">
        <f t="shared" si="1062"/>
        <v>0</v>
      </c>
      <c r="AO370" s="167">
        <f t="shared" si="1063"/>
        <v>0</v>
      </c>
      <c r="AP370" s="166">
        <v>0</v>
      </c>
      <c r="AQ370" s="166">
        <f t="shared" si="1064"/>
        <v>4750000</v>
      </c>
      <c r="AR370" s="166"/>
      <c r="AS370" s="167"/>
      <c r="AT370" s="166"/>
      <c r="AU370" s="166"/>
      <c r="AV370" s="166">
        <f t="shared" si="1065"/>
        <v>4750000</v>
      </c>
      <c r="AW370" s="166">
        <f t="shared" si="1066"/>
        <v>380000</v>
      </c>
      <c r="AX370" s="166">
        <f t="shared" si="1067"/>
        <v>71250</v>
      </c>
      <c r="AY370" s="166">
        <f t="shared" si="1068"/>
        <v>47500</v>
      </c>
      <c r="AZ370" s="166">
        <f t="shared" si="1069"/>
        <v>498750</v>
      </c>
      <c r="BA370" s="166">
        <f t="shared" si="1070"/>
        <v>0</v>
      </c>
      <c r="BB370" s="166">
        <f t="shared" si="1071"/>
        <v>110000</v>
      </c>
      <c r="BC370" s="166"/>
      <c r="BD370" s="166">
        <v>0</v>
      </c>
      <c r="BE370" s="166">
        <f t="shared" si="1072"/>
        <v>608750</v>
      </c>
      <c r="BF370" s="166">
        <f t="shared" si="1073"/>
        <v>4141250</v>
      </c>
      <c r="BG370" s="166">
        <f t="shared" si="1074"/>
        <v>0</v>
      </c>
      <c r="BH370" s="166">
        <v>1</v>
      </c>
      <c r="BI370" s="159">
        <v>0</v>
      </c>
      <c r="BJ370" s="166">
        <f t="shared" si="1075"/>
        <v>0</v>
      </c>
      <c r="BK370" s="166">
        <f t="shared" si="1076"/>
        <v>1</v>
      </c>
      <c r="BL370" s="166">
        <v>0</v>
      </c>
      <c r="BM370" s="166">
        <f t="shared" si="1077"/>
        <v>0</v>
      </c>
      <c r="BN370" s="166" t="str">
        <f t="shared" si="1078"/>
        <v>Trừ tiền</v>
      </c>
      <c r="BO370" s="410"/>
      <c r="BP370" s="166"/>
      <c r="BQ370" s="144"/>
      <c r="BR370" s="144"/>
      <c r="BS370" s="161">
        <f t="shared" si="1079"/>
        <v>4750000</v>
      </c>
      <c r="BT370" s="159">
        <v>1</v>
      </c>
      <c r="BU370" s="166">
        <f t="shared" si="1080"/>
        <v>4400000</v>
      </c>
      <c r="BV370" s="166">
        <v>11000000</v>
      </c>
      <c r="BW370" s="166">
        <f t="shared" si="1081"/>
        <v>15400000</v>
      </c>
      <c r="BX370" s="166">
        <f t="shared" si="1082"/>
        <v>-11148750</v>
      </c>
      <c r="BY370" s="166"/>
      <c r="BZ370" s="166"/>
      <c r="CA370" s="171"/>
      <c r="CB370" s="166"/>
      <c r="CC370" s="166"/>
      <c r="CD370" s="166"/>
      <c r="CE370" s="421">
        <v>9500000</v>
      </c>
      <c r="CF370" s="413"/>
      <c r="CG370" s="413"/>
      <c r="CH370" s="413"/>
      <c r="CI370" s="413"/>
      <c r="CJ370" s="369">
        <f t="shared" si="1083"/>
        <v>0</v>
      </c>
      <c r="CK370" s="369">
        <f t="shared" si="1084"/>
        <v>9500000</v>
      </c>
      <c r="CL370" s="414"/>
      <c r="CM370" s="413">
        <f t="shared" si="1085"/>
        <v>9500000</v>
      </c>
      <c r="CN370" s="413"/>
      <c r="CO370" s="369"/>
      <c r="CP370" s="369"/>
      <c r="CQ370" s="369"/>
      <c r="CR370" s="369">
        <f t="shared" si="1086"/>
        <v>0</v>
      </c>
      <c r="CS370" s="369">
        <f t="shared" si="1087"/>
        <v>9500000</v>
      </c>
      <c r="CT370" s="173" t="s">
        <v>1759</v>
      </c>
      <c r="CU370" s="173" t="s">
        <v>1062</v>
      </c>
      <c r="CV370" s="450">
        <v>0</v>
      </c>
      <c r="CW370" s="173" t="s">
        <v>2249</v>
      </c>
    </row>
    <row r="371" spans="1:101" ht="34.35" customHeight="1">
      <c r="A371" s="155">
        <f>SUBTOTAL(3,$C$11:C371)</f>
        <v>330</v>
      </c>
      <c r="B371" s="328" t="s">
        <v>1429</v>
      </c>
      <c r="C371" s="377" t="s">
        <v>1430</v>
      </c>
      <c r="D371" s="156" t="s">
        <v>101</v>
      </c>
      <c r="E371" s="157" t="str">
        <f t="shared" si="1088"/>
        <v>B3</v>
      </c>
      <c r="F371" s="158">
        <v>45854</v>
      </c>
      <c r="G371" s="159">
        <v>4750000</v>
      </c>
      <c r="H371" s="330"/>
      <c r="I371" s="160">
        <f t="shared" si="1047"/>
        <v>4750000</v>
      </c>
      <c r="J371" s="160">
        <f t="shared" si="1048"/>
        <v>0</v>
      </c>
      <c r="K371" s="161">
        <f t="shared" si="1049"/>
        <v>4750000</v>
      </c>
      <c r="L371" s="161">
        <f t="shared" si="1050"/>
        <v>9500000</v>
      </c>
      <c r="M371" s="162">
        <f t="shared" si="1051"/>
        <v>1</v>
      </c>
      <c r="N371" s="163">
        <f t="shared" si="1052"/>
        <v>3640000</v>
      </c>
      <c r="O371" s="163">
        <v>0</v>
      </c>
      <c r="P371" s="406">
        <v>13</v>
      </c>
      <c r="Q371" s="406">
        <v>0</v>
      </c>
      <c r="R371" s="406">
        <v>0</v>
      </c>
      <c r="S371" s="406">
        <v>0</v>
      </c>
      <c r="T371" s="406"/>
      <c r="U371" s="406"/>
      <c r="V371" s="406"/>
      <c r="W371" s="406"/>
      <c r="X371" s="389"/>
      <c r="Y371" s="406"/>
      <c r="Z371" s="406"/>
      <c r="AA371" s="406"/>
      <c r="AB371" s="406"/>
      <c r="AC371" s="406"/>
      <c r="AD371" s="406">
        <v>0</v>
      </c>
      <c r="AE371" s="164">
        <f t="shared" si="1053"/>
        <v>0</v>
      </c>
      <c r="AF371" s="166">
        <f t="shared" si="1054"/>
        <v>4750000</v>
      </c>
      <c r="AG371" s="166">
        <f t="shared" si="1055"/>
        <v>0</v>
      </c>
      <c r="AH371" s="166">
        <f t="shared" si="1056"/>
        <v>0</v>
      </c>
      <c r="AI371" s="166">
        <f t="shared" si="1057"/>
        <v>0</v>
      </c>
      <c r="AJ371" s="166">
        <f t="shared" si="1058"/>
        <v>0</v>
      </c>
      <c r="AK371" s="166">
        <f t="shared" si="1059"/>
        <v>0</v>
      </c>
      <c r="AL371" s="166">
        <f t="shared" si="1060"/>
        <v>0</v>
      </c>
      <c r="AM371" s="166">
        <f t="shared" si="1061"/>
        <v>0</v>
      </c>
      <c r="AN371" s="166">
        <f t="shared" si="1062"/>
        <v>0</v>
      </c>
      <c r="AO371" s="167">
        <f t="shared" si="1063"/>
        <v>0</v>
      </c>
      <c r="AP371" s="166">
        <v>0</v>
      </c>
      <c r="AQ371" s="166">
        <f t="shared" si="1064"/>
        <v>4750000</v>
      </c>
      <c r="AR371" s="166"/>
      <c r="AS371" s="167"/>
      <c r="AT371" s="166"/>
      <c r="AU371" s="166"/>
      <c r="AV371" s="166">
        <f t="shared" si="1065"/>
        <v>4750000</v>
      </c>
      <c r="AW371" s="166">
        <f t="shared" si="1066"/>
        <v>380000</v>
      </c>
      <c r="AX371" s="166">
        <f t="shared" si="1067"/>
        <v>71250</v>
      </c>
      <c r="AY371" s="166">
        <f t="shared" si="1068"/>
        <v>47500</v>
      </c>
      <c r="AZ371" s="166">
        <f t="shared" si="1069"/>
        <v>498750</v>
      </c>
      <c r="BA371" s="166">
        <f t="shared" si="1070"/>
        <v>0</v>
      </c>
      <c r="BB371" s="166">
        <f t="shared" si="1071"/>
        <v>110000</v>
      </c>
      <c r="BC371" s="166"/>
      <c r="BD371" s="166">
        <v>0</v>
      </c>
      <c r="BE371" s="166">
        <f t="shared" si="1072"/>
        <v>608750</v>
      </c>
      <c r="BF371" s="166">
        <f t="shared" si="1073"/>
        <v>4141250</v>
      </c>
      <c r="BG371" s="166">
        <f t="shared" si="1074"/>
        <v>0</v>
      </c>
      <c r="BH371" s="166">
        <v>1</v>
      </c>
      <c r="BI371" s="159">
        <v>0</v>
      </c>
      <c r="BJ371" s="166">
        <f t="shared" si="1075"/>
        <v>0</v>
      </c>
      <c r="BK371" s="166">
        <f t="shared" si="1076"/>
        <v>1</v>
      </c>
      <c r="BL371" s="166">
        <v>0</v>
      </c>
      <c r="BM371" s="166">
        <f t="shared" si="1077"/>
        <v>0</v>
      </c>
      <c r="BN371" s="166" t="str">
        <f t="shared" si="1078"/>
        <v>Trừ tiền</v>
      </c>
      <c r="BO371" s="410"/>
      <c r="BP371" s="166"/>
      <c r="BQ371" s="144"/>
      <c r="BR371" s="144"/>
      <c r="BS371" s="161">
        <f t="shared" si="1079"/>
        <v>4750000</v>
      </c>
      <c r="BT371" s="159">
        <v>0</v>
      </c>
      <c r="BU371" s="166">
        <f t="shared" si="1080"/>
        <v>0</v>
      </c>
      <c r="BV371" s="166">
        <v>11000000</v>
      </c>
      <c r="BW371" s="166">
        <f t="shared" si="1081"/>
        <v>11000000</v>
      </c>
      <c r="BX371" s="166">
        <f t="shared" si="1082"/>
        <v>-6748750</v>
      </c>
      <c r="BY371" s="166"/>
      <c r="BZ371" s="166"/>
      <c r="CA371" s="171"/>
      <c r="CB371" s="166"/>
      <c r="CC371" s="166"/>
      <c r="CD371" s="166"/>
      <c r="CE371" s="421">
        <v>9500000</v>
      </c>
      <c r="CF371" s="413"/>
      <c r="CG371" s="413"/>
      <c r="CH371" s="413"/>
      <c r="CI371" s="413"/>
      <c r="CJ371" s="369">
        <f t="shared" si="1083"/>
        <v>0</v>
      </c>
      <c r="CK371" s="369">
        <f t="shared" si="1084"/>
        <v>9500000</v>
      </c>
      <c r="CL371" s="414"/>
      <c r="CM371" s="413">
        <f t="shared" si="1085"/>
        <v>9500000</v>
      </c>
      <c r="CN371" s="413"/>
      <c r="CO371" s="369"/>
      <c r="CP371" s="369"/>
      <c r="CQ371" s="369"/>
      <c r="CR371" s="369">
        <f t="shared" si="1086"/>
        <v>0</v>
      </c>
      <c r="CS371" s="369">
        <f t="shared" si="1087"/>
        <v>9500000</v>
      </c>
      <c r="CT371" s="173" t="s">
        <v>1759</v>
      </c>
      <c r="CU371" s="173" t="s">
        <v>1062</v>
      </c>
      <c r="CV371" s="450" t="s">
        <v>1780</v>
      </c>
      <c r="CW371" s="173" t="s">
        <v>2249</v>
      </c>
    </row>
    <row r="372" spans="1:101" ht="34.35" customHeight="1">
      <c r="A372" s="155">
        <f>SUBTOTAL(3,$C$11:C372)</f>
        <v>331</v>
      </c>
      <c r="B372" s="328" t="s">
        <v>1431</v>
      </c>
      <c r="C372" s="377" t="s">
        <v>1432</v>
      </c>
      <c r="D372" s="156" t="s">
        <v>101</v>
      </c>
      <c r="E372" s="157" t="str">
        <f t="shared" si="1088"/>
        <v>B3</v>
      </c>
      <c r="F372" s="158">
        <v>45859</v>
      </c>
      <c r="G372" s="330">
        <v>4750000</v>
      </c>
      <c r="H372" s="330"/>
      <c r="I372" s="160">
        <f t="shared" si="1047"/>
        <v>4750000</v>
      </c>
      <c r="J372" s="160">
        <f t="shared" si="1048"/>
        <v>0</v>
      </c>
      <c r="K372" s="161">
        <f t="shared" si="1049"/>
        <v>4750000</v>
      </c>
      <c r="L372" s="161">
        <f t="shared" si="1050"/>
        <v>9500000</v>
      </c>
      <c r="M372" s="162">
        <f t="shared" si="1051"/>
        <v>1</v>
      </c>
      <c r="N372" s="163">
        <f t="shared" si="1052"/>
        <v>3640000</v>
      </c>
      <c r="O372" s="163">
        <v>0</v>
      </c>
      <c r="P372" s="406">
        <v>13</v>
      </c>
      <c r="Q372" s="406">
        <v>0</v>
      </c>
      <c r="R372" s="406">
        <v>0</v>
      </c>
      <c r="S372" s="406">
        <v>0</v>
      </c>
      <c r="T372" s="406"/>
      <c r="U372" s="406"/>
      <c r="V372" s="406"/>
      <c r="W372" s="406"/>
      <c r="X372" s="389"/>
      <c r="Y372" s="406"/>
      <c r="Z372" s="406"/>
      <c r="AA372" s="406"/>
      <c r="AB372" s="406"/>
      <c r="AC372" s="406"/>
      <c r="AD372" s="406">
        <v>0</v>
      </c>
      <c r="AE372" s="164">
        <f t="shared" si="1053"/>
        <v>0</v>
      </c>
      <c r="AF372" s="166">
        <f t="shared" si="1054"/>
        <v>4750000</v>
      </c>
      <c r="AG372" s="166">
        <f t="shared" si="1055"/>
        <v>0</v>
      </c>
      <c r="AH372" s="166">
        <f t="shared" si="1056"/>
        <v>0</v>
      </c>
      <c r="AI372" s="166">
        <f t="shared" si="1057"/>
        <v>0</v>
      </c>
      <c r="AJ372" s="166">
        <f t="shared" si="1058"/>
        <v>0</v>
      </c>
      <c r="AK372" s="166">
        <f t="shared" si="1059"/>
        <v>0</v>
      </c>
      <c r="AL372" s="166">
        <f t="shared" si="1060"/>
        <v>0</v>
      </c>
      <c r="AM372" s="166">
        <f t="shared" si="1061"/>
        <v>0</v>
      </c>
      <c r="AN372" s="166">
        <f t="shared" si="1062"/>
        <v>0</v>
      </c>
      <c r="AO372" s="167">
        <f t="shared" si="1063"/>
        <v>0</v>
      </c>
      <c r="AP372" s="166">
        <v>0</v>
      </c>
      <c r="AQ372" s="166">
        <f t="shared" si="1064"/>
        <v>4750000</v>
      </c>
      <c r="AR372" s="166"/>
      <c r="AS372" s="167"/>
      <c r="AT372" s="166"/>
      <c r="AU372" s="166"/>
      <c r="AV372" s="166">
        <f t="shared" si="1065"/>
        <v>4750000</v>
      </c>
      <c r="AW372" s="166">
        <f t="shared" si="1066"/>
        <v>380000</v>
      </c>
      <c r="AX372" s="166">
        <f t="shared" si="1067"/>
        <v>71250</v>
      </c>
      <c r="AY372" s="166">
        <f t="shared" si="1068"/>
        <v>47500</v>
      </c>
      <c r="AZ372" s="166">
        <f t="shared" si="1069"/>
        <v>498750</v>
      </c>
      <c r="BA372" s="166">
        <f t="shared" si="1070"/>
        <v>0</v>
      </c>
      <c r="BB372" s="166">
        <f t="shared" si="1071"/>
        <v>110000</v>
      </c>
      <c r="BC372" s="166"/>
      <c r="BD372" s="166">
        <v>0</v>
      </c>
      <c r="BE372" s="166">
        <f t="shared" si="1072"/>
        <v>608750</v>
      </c>
      <c r="BF372" s="166">
        <f t="shared" si="1073"/>
        <v>4141250</v>
      </c>
      <c r="BG372" s="166">
        <f t="shared" si="1074"/>
        <v>0</v>
      </c>
      <c r="BH372" s="166">
        <v>1</v>
      </c>
      <c r="BI372" s="159">
        <v>0</v>
      </c>
      <c r="BJ372" s="166">
        <f t="shared" si="1075"/>
        <v>0</v>
      </c>
      <c r="BK372" s="166">
        <f t="shared" si="1076"/>
        <v>1</v>
      </c>
      <c r="BL372" s="166">
        <v>0</v>
      </c>
      <c r="BM372" s="166">
        <f t="shared" si="1077"/>
        <v>0</v>
      </c>
      <c r="BN372" s="166" t="str">
        <f t="shared" si="1078"/>
        <v>Trừ tiền</v>
      </c>
      <c r="BO372" s="410"/>
      <c r="BP372" s="166"/>
      <c r="BQ372" s="144"/>
      <c r="BR372" s="144"/>
      <c r="BS372" s="161">
        <f t="shared" si="1079"/>
        <v>4750000</v>
      </c>
      <c r="BT372" s="159">
        <v>0</v>
      </c>
      <c r="BU372" s="166">
        <f t="shared" si="1080"/>
        <v>0</v>
      </c>
      <c r="BV372" s="166">
        <v>11000000</v>
      </c>
      <c r="BW372" s="166">
        <f t="shared" si="1081"/>
        <v>11000000</v>
      </c>
      <c r="BX372" s="166">
        <f t="shared" si="1082"/>
        <v>-6748750</v>
      </c>
      <c r="BY372" s="166"/>
      <c r="BZ372" s="166"/>
      <c r="CA372" s="171"/>
      <c r="CB372" s="166"/>
      <c r="CC372" s="166"/>
      <c r="CD372" s="166"/>
      <c r="CE372" s="421">
        <v>9500000</v>
      </c>
      <c r="CF372" s="413"/>
      <c r="CG372" s="413"/>
      <c r="CH372" s="413"/>
      <c r="CI372" s="413"/>
      <c r="CJ372" s="369">
        <f t="shared" si="1083"/>
        <v>0</v>
      </c>
      <c r="CK372" s="369">
        <f t="shared" si="1084"/>
        <v>9500000</v>
      </c>
      <c r="CL372" s="414"/>
      <c r="CM372" s="413">
        <f t="shared" si="1085"/>
        <v>9500000</v>
      </c>
      <c r="CN372" s="413"/>
      <c r="CO372" s="369"/>
      <c r="CP372" s="369"/>
      <c r="CQ372" s="369"/>
      <c r="CR372" s="369">
        <f t="shared" si="1086"/>
        <v>0</v>
      </c>
      <c r="CS372" s="369">
        <f t="shared" si="1087"/>
        <v>9500000</v>
      </c>
      <c r="CT372" s="173" t="s">
        <v>1759</v>
      </c>
      <c r="CU372" s="173" t="s">
        <v>1062</v>
      </c>
      <c r="CV372" s="450" t="s">
        <v>1433</v>
      </c>
      <c r="CW372" s="173" t="s">
        <v>2249</v>
      </c>
    </row>
    <row r="373" spans="1:101" ht="34.35" customHeight="1">
      <c r="A373" s="155">
        <f>SUBTOTAL(3,$C$11:C373)</f>
        <v>332</v>
      </c>
      <c r="B373" s="328" t="s">
        <v>2357</v>
      </c>
      <c r="C373" s="377" t="s">
        <v>2358</v>
      </c>
      <c r="D373" s="156" t="s">
        <v>101</v>
      </c>
      <c r="E373" s="157" t="str">
        <f t="shared" si="1088"/>
        <v>B3</v>
      </c>
      <c r="F373" s="158">
        <v>45449</v>
      </c>
      <c r="G373" s="330">
        <v>4990000</v>
      </c>
      <c r="H373" s="330"/>
      <c r="I373" s="160">
        <f t="shared" si="1047"/>
        <v>5010000</v>
      </c>
      <c r="J373" s="160">
        <f t="shared" si="1048"/>
        <v>0</v>
      </c>
      <c r="K373" s="161">
        <f t="shared" si="1049"/>
        <v>5010000</v>
      </c>
      <c r="L373" s="161">
        <f t="shared" si="1050"/>
        <v>10000000</v>
      </c>
      <c r="M373" s="162">
        <f t="shared" si="1051"/>
        <v>1</v>
      </c>
      <c r="N373" s="163">
        <f t="shared" si="1052"/>
        <v>3640000</v>
      </c>
      <c r="O373" s="163">
        <v>0</v>
      </c>
      <c r="P373" s="406">
        <v>13</v>
      </c>
      <c r="Q373" s="406">
        <v>0</v>
      </c>
      <c r="R373" s="406">
        <v>0</v>
      </c>
      <c r="S373" s="406">
        <v>0</v>
      </c>
      <c r="T373" s="406"/>
      <c r="U373" s="406"/>
      <c r="V373" s="406"/>
      <c r="W373" s="406"/>
      <c r="X373" s="389"/>
      <c r="Y373" s="406"/>
      <c r="Z373" s="406"/>
      <c r="AA373" s="406"/>
      <c r="AB373" s="406"/>
      <c r="AC373" s="406"/>
      <c r="AD373" s="406">
        <v>0</v>
      </c>
      <c r="AE373" s="164">
        <f t="shared" si="1053"/>
        <v>0</v>
      </c>
      <c r="AF373" s="166">
        <f t="shared" si="1054"/>
        <v>5000000</v>
      </c>
      <c r="AG373" s="166">
        <f t="shared" si="1055"/>
        <v>0</v>
      </c>
      <c r="AH373" s="166">
        <f t="shared" si="1056"/>
        <v>0</v>
      </c>
      <c r="AI373" s="166">
        <f t="shared" si="1057"/>
        <v>0</v>
      </c>
      <c r="AJ373" s="166">
        <f t="shared" si="1058"/>
        <v>0</v>
      </c>
      <c r="AK373" s="166">
        <f t="shared" si="1059"/>
        <v>0</v>
      </c>
      <c r="AL373" s="166">
        <f t="shared" si="1060"/>
        <v>0</v>
      </c>
      <c r="AM373" s="166">
        <f t="shared" si="1061"/>
        <v>0</v>
      </c>
      <c r="AN373" s="166">
        <f t="shared" si="1062"/>
        <v>0</v>
      </c>
      <c r="AO373" s="167">
        <f t="shared" si="1063"/>
        <v>0</v>
      </c>
      <c r="AP373" s="166">
        <v>0</v>
      </c>
      <c r="AQ373" s="166">
        <f t="shared" si="1064"/>
        <v>5000000</v>
      </c>
      <c r="AR373" s="166"/>
      <c r="AS373" s="167"/>
      <c r="AT373" s="166"/>
      <c r="AU373" s="166"/>
      <c r="AV373" s="166">
        <f t="shared" si="1065"/>
        <v>5000000</v>
      </c>
      <c r="AW373" s="166">
        <f t="shared" si="1066"/>
        <v>399200</v>
      </c>
      <c r="AX373" s="166">
        <f t="shared" si="1067"/>
        <v>74850</v>
      </c>
      <c r="AY373" s="166">
        <f t="shared" si="1068"/>
        <v>49900</v>
      </c>
      <c r="AZ373" s="166">
        <f t="shared" si="1069"/>
        <v>523950</v>
      </c>
      <c r="BA373" s="166">
        <f t="shared" si="1070"/>
        <v>0</v>
      </c>
      <c r="BB373" s="166">
        <f t="shared" si="1071"/>
        <v>110000</v>
      </c>
      <c r="BC373" s="166"/>
      <c r="BD373" s="166">
        <v>0</v>
      </c>
      <c r="BE373" s="166">
        <f t="shared" si="1072"/>
        <v>633950</v>
      </c>
      <c r="BF373" s="166">
        <f t="shared" si="1073"/>
        <v>4366050</v>
      </c>
      <c r="BG373" s="166">
        <f t="shared" si="1074"/>
        <v>0</v>
      </c>
      <c r="BH373" s="166">
        <v>1</v>
      </c>
      <c r="BI373" s="159">
        <v>0</v>
      </c>
      <c r="BJ373" s="166">
        <f t="shared" si="1075"/>
        <v>0</v>
      </c>
      <c r="BK373" s="166">
        <f t="shared" si="1076"/>
        <v>1</v>
      </c>
      <c r="BL373" s="166">
        <v>0</v>
      </c>
      <c r="BM373" s="166">
        <f t="shared" si="1077"/>
        <v>0</v>
      </c>
      <c r="BN373" s="166" t="str">
        <f t="shared" si="1078"/>
        <v>Trừ tiền</v>
      </c>
      <c r="BO373" s="410"/>
      <c r="BP373" s="166"/>
      <c r="BQ373" s="144"/>
      <c r="BR373" s="144"/>
      <c r="BS373" s="161">
        <f t="shared" si="1079"/>
        <v>5000000</v>
      </c>
      <c r="BT373" s="159">
        <v>0</v>
      </c>
      <c r="BU373" s="166">
        <f t="shared" si="1080"/>
        <v>0</v>
      </c>
      <c r="BV373" s="166">
        <v>11000000</v>
      </c>
      <c r="BW373" s="166">
        <f t="shared" si="1081"/>
        <v>11000000</v>
      </c>
      <c r="BX373" s="166">
        <f t="shared" si="1082"/>
        <v>-6523950</v>
      </c>
      <c r="BY373" s="166"/>
      <c r="BZ373" s="166"/>
      <c r="CA373" s="171"/>
      <c r="CB373" s="166"/>
      <c r="CC373" s="166"/>
      <c r="CD373" s="166"/>
      <c r="CE373" s="421">
        <v>10000000</v>
      </c>
      <c r="CF373" s="413"/>
      <c r="CG373" s="413"/>
      <c r="CH373" s="413"/>
      <c r="CI373" s="413"/>
      <c r="CJ373" s="369">
        <f t="shared" si="1083"/>
        <v>0</v>
      </c>
      <c r="CK373" s="369">
        <f t="shared" si="1084"/>
        <v>10000000</v>
      </c>
      <c r="CL373" s="414"/>
      <c r="CM373" s="413">
        <f t="shared" si="1085"/>
        <v>10000000</v>
      </c>
      <c r="CN373" s="413"/>
      <c r="CO373" s="369"/>
      <c r="CP373" s="369"/>
      <c r="CQ373" s="369"/>
      <c r="CR373" s="369">
        <f t="shared" si="1086"/>
        <v>0</v>
      </c>
      <c r="CS373" s="369">
        <f t="shared" si="1087"/>
        <v>10000000</v>
      </c>
      <c r="CT373" s="173" t="s">
        <v>1759</v>
      </c>
      <c r="CU373" s="173" t="s">
        <v>1062</v>
      </c>
      <c r="CV373" s="450" t="s">
        <v>2359</v>
      </c>
      <c r="CW373" s="173" t="s">
        <v>2249</v>
      </c>
    </row>
    <row r="374" spans="1:101" ht="34.35" customHeight="1">
      <c r="A374" s="155">
        <f>SUBTOTAL(3,$C$11:C374)</f>
        <v>333</v>
      </c>
      <c r="B374" s="328" t="s">
        <v>1741</v>
      </c>
      <c r="C374" s="377" t="s">
        <v>1742</v>
      </c>
      <c r="D374" s="156" t="s">
        <v>101</v>
      </c>
      <c r="E374" s="157" t="str">
        <f t="shared" si="1088"/>
        <v>B3</v>
      </c>
      <c r="F374" s="158">
        <v>45871</v>
      </c>
      <c r="G374" s="330">
        <v>4750000</v>
      </c>
      <c r="H374" s="330"/>
      <c r="I374" s="160">
        <f t="shared" si="1047"/>
        <v>4750000</v>
      </c>
      <c r="J374" s="160">
        <f t="shared" si="1048"/>
        <v>0</v>
      </c>
      <c r="K374" s="161">
        <f t="shared" si="1049"/>
        <v>4750000</v>
      </c>
      <c r="L374" s="161">
        <f t="shared" si="1050"/>
        <v>9500000</v>
      </c>
      <c r="M374" s="162">
        <f t="shared" si="1051"/>
        <v>1</v>
      </c>
      <c r="N374" s="163">
        <f t="shared" si="1052"/>
        <v>3640000</v>
      </c>
      <c r="O374" s="163">
        <v>0</v>
      </c>
      <c r="P374" s="406">
        <v>13</v>
      </c>
      <c r="Q374" s="406">
        <v>0</v>
      </c>
      <c r="R374" s="406">
        <v>0</v>
      </c>
      <c r="S374" s="406">
        <v>0</v>
      </c>
      <c r="T374" s="406"/>
      <c r="U374" s="406"/>
      <c r="V374" s="406"/>
      <c r="W374" s="406"/>
      <c r="X374" s="389"/>
      <c r="Y374" s="406"/>
      <c r="Z374" s="406"/>
      <c r="AA374" s="406"/>
      <c r="AB374" s="406"/>
      <c r="AC374" s="406"/>
      <c r="AD374" s="406">
        <v>0</v>
      </c>
      <c r="AE374" s="164">
        <f t="shared" si="1053"/>
        <v>0</v>
      </c>
      <c r="AF374" s="166">
        <f t="shared" si="1054"/>
        <v>4750000</v>
      </c>
      <c r="AG374" s="166">
        <f t="shared" si="1055"/>
        <v>0</v>
      </c>
      <c r="AH374" s="166">
        <f t="shared" si="1056"/>
        <v>0</v>
      </c>
      <c r="AI374" s="166">
        <f t="shared" si="1057"/>
        <v>0</v>
      </c>
      <c r="AJ374" s="166">
        <f t="shared" si="1058"/>
        <v>0</v>
      </c>
      <c r="AK374" s="166">
        <f t="shared" si="1059"/>
        <v>0</v>
      </c>
      <c r="AL374" s="166">
        <f t="shared" si="1060"/>
        <v>0</v>
      </c>
      <c r="AM374" s="166">
        <f t="shared" si="1061"/>
        <v>0</v>
      </c>
      <c r="AN374" s="166">
        <f t="shared" si="1062"/>
        <v>0</v>
      </c>
      <c r="AO374" s="167">
        <f t="shared" si="1063"/>
        <v>0</v>
      </c>
      <c r="AP374" s="166">
        <v>0</v>
      </c>
      <c r="AQ374" s="166">
        <f t="shared" si="1064"/>
        <v>4750000</v>
      </c>
      <c r="AR374" s="166"/>
      <c r="AS374" s="167"/>
      <c r="AT374" s="166"/>
      <c r="AU374" s="166"/>
      <c r="AV374" s="166">
        <f t="shared" si="1065"/>
        <v>4750000</v>
      </c>
      <c r="AW374" s="166">
        <f t="shared" si="1066"/>
        <v>380000</v>
      </c>
      <c r="AX374" s="166">
        <f t="shared" si="1067"/>
        <v>71250</v>
      </c>
      <c r="AY374" s="166">
        <f t="shared" si="1068"/>
        <v>47500</v>
      </c>
      <c r="AZ374" s="166">
        <f t="shared" si="1069"/>
        <v>498750</v>
      </c>
      <c r="BA374" s="166">
        <f t="shared" si="1070"/>
        <v>0</v>
      </c>
      <c r="BB374" s="166">
        <f t="shared" si="1071"/>
        <v>110000</v>
      </c>
      <c r="BC374" s="166"/>
      <c r="BD374" s="166">
        <v>0</v>
      </c>
      <c r="BE374" s="166">
        <f t="shared" si="1072"/>
        <v>608750</v>
      </c>
      <c r="BF374" s="166">
        <f t="shared" si="1073"/>
        <v>4141250</v>
      </c>
      <c r="BG374" s="166">
        <f t="shared" si="1074"/>
        <v>0</v>
      </c>
      <c r="BH374" s="166">
        <v>1</v>
      </c>
      <c r="BI374" s="159">
        <v>0</v>
      </c>
      <c r="BJ374" s="166">
        <f t="shared" si="1075"/>
        <v>0</v>
      </c>
      <c r="BK374" s="166">
        <f t="shared" si="1076"/>
        <v>1</v>
      </c>
      <c r="BL374" s="166">
        <v>0</v>
      </c>
      <c r="BM374" s="166">
        <f t="shared" si="1077"/>
        <v>0</v>
      </c>
      <c r="BN374" s="166" t="str">
        <f t="shared" si="1078"/>
        <v>Trừ tiền</v>
      </c>
      <c r="BO374" s="410"/>
      <c r="BP374" s="166"/>
      <c r="BQ374" s="144"/>
      <c r="BR374" s="144"/>
      <c r="BS374" s="161">
        <f t="shared" si="1079"/>
        <v>4750000</v>
      </c>
      <c r="BT374" s="159">
        <v>0</v>
      </c>
      <c r="BU374" s="166">
        <f t="shared" si="1080"/>
        <v>0</v>
      </c>
      <c r="BV374" s="166">
        <v>11000000</v>
      </c>
      <c r="BW374" s="166">
        <f t="shared" si="1081"/>
        <v>11000000</v>
      </c>
      <c r="BX374" s="166">
        <f t="shared" si="1082"/>
        <v>-6748750</v>
      </c>
      <c r="BY374" s="166"/>
      <c r="BZ374" s="166"/>
      <c r="CA374" s="171"/>
      <c r="CB374" s="166"/>
      <c r="CC374" s="166"/>
      <c r="CD374" s="166"/>
      <c r="CE374" s="421">
        <v>9500000</v>
      </c>
      <c r="CF374" s="413"/>
      <c r="CG374" s="413"/>
      <c r="CH374" s="413"/>
      <c r="CI374" s="413"/>
      <c r="CJ374" s="369">
        <f t="shared" si="1083"/>
        <v>0</v>
      </c>
      <c r="CK374" s="369">
        <f t="shared" si="1084"/>
        <v>9500000</v>
      </c>
      <c r="CL374" s="414"/>
      <c r="CM374" s="413">
        <f t="shared" ref="CM374:CQ397" si="1092">CE374</f>
        <v>9500000</v>
      </c>
      <c r="CN374" s="413"/>
      <c r="CO374" s="369"/>
      <c r="CP374" s="369"/>
      <c r="CQ374" s="369"/>
      <c r="CR374" s="369">
        <f t="shared" si="1086"/>
        <v>0</v>
      </c>
      <c r="CS374" s="369">
        <f t="shared" si="1087"/>
        <v>9500000</v>
      </c>
      <c r="CT374" s="173" t="s">
        <v>1759</v>
      </c>
      <c r="CU374" s="173" t="s">
        <v>1062</v>
      </c>
      <c r="CV374" s="450">
        <v>0</v>
      </c>
      <c r="CW374" s="173" t="s">
        <v>2249</v>
      </c>
    </row>
    <row r="375" spans="1:101" ht="34.35" customHeight="1">
      <c r="A375" s="155">
        <f>SUBTOTAL(3,$C$11:C375)</f>
        <v>334</v>
      </c>
      <c r="B375" s="328" t="s">
        <v>982</v>
      </c>
      <c r="C375" s="377" t="s">
        <v>983</v>
      </c>
      <c r="D375" s="156" t="s">
        <v>101</v>
      </c>
      <c r="E375" s="157" t="str">
        <f t="shared" si="1088"/>
        <v>B3</v>
      </c>
      <c r="F375" s="158">
        <v>45880</v>
      </c>
      <c r="G375" s="330">
        <v>4750000</v>
      </c>
      <c r="H375" s="330"/>
      <c r="I375" s="160">
        <f t="shared" si="1047"/>
        <v>4750000</v>
      </c>
      <c r="J375" s="160">
        <f t="shared" si="1048"/>
        <v>0</v>
      </c>
      <c r="K375" s="161">
        <f t="shared" si="1049"/>
        <v>4750000</v>
      </c>
      <c r="L375" s="161">
        <f t="shared" si="1050"/>
        <v>9500000</v>
      </c>
      <c r="M375" s="162">
        <f t="shared" si="1051"/>
        <v>1</v>
      </c>
      <c r="N375" s="163">
        <f t="shared" si="1052"/>
        <v>3640000</v>
      </c>
      <c r="O375" s="163">
        <v>0</v>
      </c>
      <c r="P375" s="406">
        <v>6</v>
      </c>
      <c r="Q375" s="406">
        <v>0</v>
      </c>
      <c r="R375" s="406">
        <v>0</v>
      </c>
      <c r="S375" s="406">
        <v>0</v>
      </c>
      <c r="T375" s="406"/>
      <c r="U375" s="406"/>
      <c r="V375" s="406"/>
      <c r="W375" s="406"/>
      <c r="X375" s="389"/>
      <c r="Y375" s="406"/>
      <c r="Z375" s="406"/>
      <c r="AA375" s="406"/>
      <c r="AB375" s="406"/>
      <c r="AC375" s="406"/>
      <c r="AD375" s="406">
        <v>0</v>
      </c>
      <c r="AE375" s="164">
        <f t="shared" si="1053"/>
        <v>0</v>
      </c>
      <c r="AF375" s="166">
        <f t="shared" si="1054"/>
        <v>2192308</v>
      </c>
      <c r="AG375" s="166">
        <f t="shared" si="1055"/>
        <v>0</v>
      </c>
      <c r="AH375" s="166">
        <f t="shared" si="1056"/>
        <v>0</v>
      </c>
      <c r="AI375" s="166">
        <f t="shared" si="1057"/>
        <v>0</v>
      </c>
      <c r="AJ375" s="166">
        <f t="shared" si="1058"/>
        <v>0</v>
      </c>
      <c r="AK375" s="166">
        <f t="shared" si="1059"/>
        <v>0</v>
      </c>
      <c r="AL375" s="166">
        <f t="shared" si="1060"/>
        <v>0</v>
      </c>
      <c r="AM375" s="166">
        <f t="shared" si="1061"/>
        <v>0</v>
      </c>
      <c r="AN375" s="166">
        <f t="shared" si="1062"/>
        <v>0</v>
      </c>
      <c r="AO375" s="167">
        <f t="shared" si="1063"/>
        <v>0</v>
      </c>
      <c r="AP375" s="166">
        <v>0</v>
      </c>
      <c r="AQ375" s="166">
        <f t="shared" si="1064"/>
        <v>2192308</v>
      </c>
      <c r="AR375" s="166">
        <v>0</v>
      </c>
      <c r="AS375" s="167"/>
      <c r="AT375" s="166"/>
      <c r="AU375" s="166"/>
      <c r="AV375" s="166">
        <f t="shared" si="1065"/>
        <v>2192308</v>
      </c>
      <c r="AW375" s="166">
        <f t="shared" si="1066"/>
        <v>380000</v>
      </c>
      <c r="AX375" s="166">
        <f t="shared" si="1067"/>
        <v>71250</v>
      </c>
      <c r="AY375" s="166">
        <f t="shared" si="1068"/>
        <v>47500</v>
      </c>
      <c r="AZ375" s="166">
        <f t="shared" si="1069"/>
        <v>498750</v>
      </c>
      <c r="BA375" s="166">
        <f t="shared" si="1070"/>
        <v>0</v>
      </c>
      <c r="BB375" s="166">
        <f t="shared" si="1071"/>
        <v>110000</v>
      </c>
      <c r="BC375" s="166"/>
      <c r="BD375" s="166">
        <v>0</v>
      </c>
      <c r="BE375" s="166">
        <f t="shared" si="1072"/>
        <v>608750</v>
      </c>
      <c r="BF375" s="166">
        <f t="shared" si="1073"/>
        <v>1583558</v>
      </c>
      <c r="BG375" s="166">
        <f t="shared" si="1074"/>
        <v>0</v>
      </c>
      <c r="BH375" s="166">
        <v>1</v>
      </c>
      <c r="BI375" s="159">
        <v>0</v>
      </c>
      <c r="BJ375" s="166">
        <f t="shared" si="1075"/>
        <v>0</v>
      </c>
      <c r="BK375" s="166">
        <f t="shared" si="1076"/>
        <v>1</v>
      </c>
      <c r="BL375" s="166">
        <v>0</v>
      </c>
      <c r="BM375" s="166">
        <f t="shared" si="1077"/>
        <v>0</v>
      </c>
      <c r="BN375" s="166" t="str">
        <f t="shared" si="1078"/>
        <v>Trừ tiền</v>
      </c>
      <c r="BO375" s="410"/>
      <c r="BP375" s="166"/>
      <c r="BQ375" s="144"/>
      <c r="BR375" s="144"/>
      <c r="BS375" s="161">
        <f t="shared" si="1079"/>
        <v>2192308</v>
      </c>
      <c r="BT375" s="159">
        <v>0</v>
      </c>
      <c r="BU375" s="166">
        <f t="shared" si="1080"/>
        <v>0</v>
      </c>
      <c r="BV375" s="166">
        <v>11000000</v>
      </c>
      <c r="BW375" s="166">
        <f t="shared" si="1081"/>
        <v>11000000</v>
      </c>
      <c r="BX375" s="166">
        <f t="shared" si="1082"/>
        <v>-9306442</v>
      </c>
      <c r="BY375" s="166"/>
      <c r="BZ375" s="166"/>
      <c r="CA375" s="171"/>
      <c r="CB375" s="166"/>
      <c r="CC375" s="166"/>
      <c r="CD375" s="166"/>
      <c r="CE375" s="436">
        <v>9500000</v>
      </c>
      <c r="CF375" s="413"/>
      <c r="CG375" s="413"/>
      <c r="CH375" s="413"/>
      <c r="CI375" s="413"/>
      <c r="CJ375" s="369">
        <f t="shared" si="1083"/>
        <v>0</v>
      </c>
      <c r="CK375" s="369">
        <f t="shared" si="1084"/>
        <v>9500000</v>
      </c>
      <c r="CL375" s="414"/>
      <c r="CM375" s="413">
        <f t="shared" si="1092"/>
        <v>9500000</v>
      </c>
      <c r="CN375" s="413"/>
      <c r="CO375" s="369"/>
      <c r="CP375" s="369"/>
      <c r="CQ375" s="369"/>
      <c r="CR375" s="369">
        <f t="shared" si="1086"/>
        <v>0</v>
      </c>
      <c r="CS375" s="369">
        <f t="shared" si="1087"/>
        <v>9500000</v>
      </c>
      <c r="CT375" s="173" t="s">
        <v>1759</v>
      </c>
      <c r="CU375" s="173" t="s">
        <v>1062</v>
      </c>
      <c r="CV375" s="450" t="s">
        <v>2321</v>
      </c>
      <c r="CW375" s="173" t="s">
        <v>2249</v>
      </c>
    </row>
    <row r="376" spans="1:101" ht="34.35" customHeight="1">
      <c r="A376" s="155">
        <f>SUBTOTAL(3,$C$11:C376)</f>
        <v>335</v>
      </c>
      <c r="B376" s="328" t="s">
        <v>1743</v>
      </c>
      <c r="C376" s="377" t="s">
        <v>1744</v>
      </c>
      <c r="D376" s="156" t="s">
        <v>101</v>
      </c>
      <c r="E376" s="157" t="str">
        <f t="shared" si="1088"/>
        <v>B3</v>
      </c>
      <c r="F376" s="158">
        <v>45880</v>
      </c>
      <c r="G376" s="330">
        <v>4750000</v>
      </c>
      <c r="H376" s="330"/>
      <c r="I376" s="160">
        <f t="shared" si="1047"/>
        <v>4750000</v>
      </c>
      <c r="J376" s="160">
        <f t="shared" si="1048"/>
        <v>0</v>
      </c>
      <c r="K376" s="161">
        <f t="shared" si="1049"/>
        <v>4750000</v>
      </c>
      <c r="L376" s="161">
        <f t="shared" si="1050"/>
        <v>9500000</v>
      </c>
      <c r="M376" s="162">
        <f t="shared" si="1051"/>
        <v>1</v>
      </c>
      <c r="N376" s="163">
        <f t="shared" si="1052"/>
        <v>3640000</v>
      </c>
      <c r="O376" s="163">
        <v>0</v>
      </c>
      <c r="P376" s="406">
        <v>12</v>
      </c>
      <c r="Q376" s="406">
        <v>0</v>
      </c>
      <c r="R376" s="406">
        <v>0</v>
      </c>
      <c r="S376" s="406">
        <v>0</v>
      </c>
      <c r="T376" s="406"/>
      <c r="U376" s="406"/>
      <c r="V376" s="406"/>
      <c r="W376" s="406"/>
      <c r="X376" s="389"/>
      <c r="Y376" s="406"/>
      <c r="Z376" s="406"/>
      <c r="AA376" s="406"/>
      <c r="AB376" s="406"/>
      <c r="AC376" s="406"/>
      <c r="AD376" s="406">
        <v>0</v>
      </c>
      <c r="AE376" s="164">
        <f t="shared" si="1053"/>
        <v>0</v>
      </c>
      <c r="AF376" s="166">
        <f t="shared" si="1054"/>
        <v>4384615</v>
      </c>
      <c r="AG376" s="166">
        <f t="shared" si="1055"/>
        <v>0</v>
      </c>
      <c r="AH376" s="166">
        <f t="shared" si="1056"/>
        <v>0</v>
      </c>
      <c r="AI376" s="166">
        <f t="shared" si="1057"/>
        <v>0</v>
      </c>
      <c r="AJ376" s="166">
        <f t="shared" si="1058"/>
        <v>0</v>
      </c>
      <c r="AK376" s="166">
        <f t="shared" si="1059"/>
        <v>0</v>
      </c>
      <c r="AL376" s="166">
        <f t="shared" si="1060"/>
        <v>0</v>
      </c>
      <c r="AM376" s="166">
        <f t="shared" si="1061"/>
        <v>0</v>
      </c>
      <c r="AN376" s="166">
        <f t="shared" si="1062"/>
        <v>0</v>
      </c>
      <c r="AO376" s="167">
        <f t="shared" si="1063"/>
        <v>0</v>
      </c>
      <c r="AP376" s="166">
        <v>0</v>
      </c>
      <c r="AQ376" s="166">
        <f t="shared" si="1064"/>
        <v>4384615</v>
      </c>
      <c r="AR376" s="166"/>
      <c r="AS376" s="167"/>
      <c r="AT376" s="166"/>
      <c r="AU376" s="166"/>
      <c r="AV376" s="166">
        <f t="shared" si="1065"/>
        <v>4384615</v>
      </c>
      <c r="AW376" s="166">
        <f t="shared" si="1066"/>
        <v>380000</v>
      </c>
      <c r="AX376" s="166">
        <f t="shared" si="1067"/>
        <v>71250</v>
      </c>
      <c r="AY376" s="166">
        <f t="shared" si="1068"/>
        <v>47500</v>
      </c>
      <c r="AZ376" s="166">
        <f t="shared" si="1069"/>
        <v>498750</v>
      </c>
      <c r="BA376" s="166">
        <f t="shared" si="1070"/>
        <v>0</v>
      </c>
      <c r="BB376" s="166">
        <f t="shared" si="1071"/>
        <v>110000</v>
      </c>
      <c r="BC376" s="166"/>
      <c r="BD376" s="166">
        <v>0</v>
      </c>
      <c r="BE376" s="166">
        <f t="shared" si="1072"/>
        <v>608750</v>
      </c>
      <c r="BF376" s="166">
        <f t="shared" si="1073"/>
        <v>3775865</v>
      </c>
      <c r="BG376" s="166">
        <f t="shared" si="1074"/>
        <v>0</v>
      </c>
      <c r="BH376" s="166">
        <v>1</v>
      </c>
      <c r="BI376" s="159">
        <v>0</v>
      </c>
      <c r="BJ376" s="166">
        <f t="shared" si="1075"/>
        <v>0</v>
      </c>
      <c r="BK376" s="166">
        <f t="shared" si="1076"/>
        <v>1</v>
      </c>
      <c r="BL376" s="166">
        <v>0</v>
      </c>
      <c r="BM376" s="166">
        <f t="shared" si="1077"/>
        <v>0</v>
      </c>
      <c r="BN376" s="166" t="str">
        <f t="shared" si="1078"/>
        <v>Trừ tiền</v>
      </c>
      <c r="BO376" s="410"/>
      <c r="BP376" s="166"/>
      <c r="BQ376" s="144"/>
      <c r="BR376" s="144"/>
      <c r="BS376" s="161">
        <f t="shared" si="1079"/>
        <v>4384615</v>
      </c>
      <c r="BT376" s="159"/>
      <c r="BU376" s="166">
        <f t="shared" si="1080"/>
        <v>0</v>
      </c>
      <c r="BV376" s="166">
        <v>11000000</v>
      </c>
      <c r="BW376" s="166">
        <f t="shared" si="1081"/>
        <v>11000000</v>
      </c>
      <c r="BX376" s="166">
        <f t="shared" si="1082"/>
        <v>-7114135</v>
      </c>
      <c r="BY376" s="166"/>
      <c r="BZ376" s="166"/>
      <c r="CA376" s="171"/>
      <c r="CB376" s="166"/>
      <c r="CC376" s="166"/>
      <c r="CD376" s="166"/>
      <c r="CE376" s="436">
        <v>9500000</v>
      </c>
      <c r="CF376" s="413"/>
      <c r="CG376" s="413"/>
      <c r="CH376" s="413"/>
      <c r="CI376" s="413"/>
      <c r="CJ376" s="369">
        <f t="shared" si="1083"/>
        <v>0</v>
      </c>
      <c r="CK376" s="369">
        <f t="shared" si="1084"/>
        <v>9500000</v>
      </c>
      <c r="CL376" s="414"/>
      <c r="CM376" s="413">
        <f t="shared" si="1092"/>
        <v>9500000</v>
      </c>
      <c r="CN376" s="413"/>
      <c r="CO376" s="369"/>
      <c r="CP376" s="369"/>
      <c r="CQ376" s="369"/>
      <c r="CR376" s="369">
        <f t="shared" si="1086"/>
        <v>0</v>
      </c>
      <c r="CS376" s="369">
        <f t="shared" si="1087"/>
        <v>9500000</v>
      </c>
      <c r="CT376" s="173" t="s">
        <v>1759</v>
      </c>
      <c r="CU376" s="173" t="s">
        <v>1062</v>
      </c>
      <c r="CV376" s="450" t="s">
        <v>2236</v>
      </c>
      <c r="CW376" s="173" t="s">
        <v>2249</v>
      </c>
    </row>
    <row r="377" spans="1:101" ht="34.35" customHeight="1">
      <c r="A377" s="155">
        <f>SUBTOTAL(3,$C$11:C377)</f>
        <v>336</v>
      </c>
      <c r="B377" s="328" t="s">
        <v>1776</v>
      </c>
      <c r="C377" s="377" t="s">
        <v>1777</v>
      </c>
      <c r="D377" s="156" t="s">
        <v>101</v>
      </c>
      <c r="E377" s="157" t="str">
        <f t="shared" si="1088"/>
        <v>B3</v>
      </c>
      <c r="F377" s="158">
        <v>45894</v>
      </c>
      <c r="G377" s="330">
        <v>4750000</v>
      </c>
      <c r="H377" s="330"/>
      <c r="I377" s="160">
        <f t="shared" si="1047"/>
        <v>4750000</v>
      </c>
      <c r="J377" s="160">
        <f t="shared" si="1048"/>
        <v>0</v>
      </c>
      <c r="K377" s="161">
        <f t="shared" si="1049"/>
        <v>4750000</v>
      </c>
      <c r="L377" s="161">
        <f t="shared" si="1050"/>
        <v>9500000</v>
      </c>
      <c r="M377" s="162">
        <f t="shared" si="1051"/>
        <v>1</v>
      </c>
      <c r="N377" s="163">
        <f t="shared" si="1052"/>
        <v>3640000</v>
      </c>
      <c r="O377" s="163">
        <v>0</v>
      </c>
      <c r="P377" s="406">
        <v>13</v>
      </c>
      <c r="Q377" s="406">
        <v>0</v>
      </c>
      <c r="R377" s="406">
        <v>0</v>
      </c>
      <c r="S377" s="406">
        <v>0</v>
      </c>
      <c r="T377" s="406"/>
      <c r="U377" s="406"/>
      <c r="V377" s="406"/>
      <c r="W377" s="406"/>
      <c r="X377" s="389"/>
      <c r="Y377" s="406"/>
      <c r="Z377" s="406"/>
      <c r="AA377" s="406"/>
      <c r="AB377" s="406"/>
      <c r="AC377" s="406"/>
      <c r="AD377" s="406">
        <v>0</v>
      </c>
      <c r="AE377" s="164">
        <f t="shared" si="1053"/>
        <v>0</v>
      </c>
      <c r="AF377" s="166">
        <f t="shared" si="1054"/>
        <v>4750000</v>
      </c>
      <c r="AG377" s="166">
        <f t="shared" si="1055"/>
        <v>0</v>
      </c>
      <c r="AH377" s="166">
        <f t="shared" si="1056"/>
        <v>0</v>
      </c>
      <c r="AI377" s="166">
        <f t="shared" si="1057"/>
        <v>0</v>
      </c>
      <c r="AJ377" s="166">
        <f t="shared" si="1058"/>
        <v>0</v>
      </c>
      <c r="AK377" s="166">
        <f t="shared" si="1059"/>
        <v>0</v>
      </c>
      <c r="AL377" s="166">
        <f t="shared" si="1060"/>
        <v>0</v>
      </c>
      <c r="AM377" s="166">
        <f t="shared" si="1061"/>
        <v>0</v>
      </c>
      <c r="AN377" s="166">
        <f t="shared" si="1062"/>
        <v>0</v>
      </c>
      <c r="AO377" s="167">
        <f t="shared" si="1063"/>
        <v>0</v>
      </c>
      <c r="AP377" s="166">
        <v>0</v>
      </c>
      <c r="AQ377" s="166">
        <f t="shared" si="1064"/>
        <v>4750000</v>
      </c>
      <c r="AR377" s="166"/>
      <c r="AS377" s="167"/>
      <c r="AT377" s="166"/>
      <c r="AU377" s="166"/>
      <c r="AV377" s="166">
        <f t="shared" si="1065"/>
        <v>4750000</v>
      </c>
      <c r="AW377" s="166">
        <f t="shared" si="1066"/>
        <v>380000</v>
      </c>
      <c r="AX377" s="166">
        <f t="shared" si="1067"/>
        <v>71250</v>
      </c>
      <c r="AY377" s="166">
        <f t="shared" si="1068"/>
        <v>47500</v>
      </c>
      <c r="AZ377" s="166">
        <f t="shared" si="1069"/>
        <v>498750</v>
      </c>
      <c r="BA377" s="166">
        <f t="shared" si="1070"/>
        <v>0</v>
      </c>
      <c r="BB377" s="166">
        <f t="shared" si="1071"/>
        <v>110000</v>
      </c>
      <c r="BC377" s="166"/>
      <c r="BD377" s="166">
        <v>0</v>
      </c>
      <c r="BE377" s="166">
        <f t="shared" si="1072"/>
        <v>608750</v>
      </c>
      <c r="BF377" s="166">
        <f t="shared" si="1073"/>
        <v>4141250</v>
      </c>
      <c r="BG377" s="166">
        <f t="shared" si="1074"/>
        <v>0</v>
      </c>
      <c r="BH377" s="166">
        <v>1</v>
      </c>
      <c r="BI377" s="159">
        <v>0</v>
      </c>
      <c r="BJ377" s="166">
        <f t="shared" si="1075"/>
        <v>0</v>
      </c>
      <c r="BK377" s="166">
        <f t="shared" si="1076"/>
        <v>1</v>
      </c>
      <c r="BL377" s="166">
        <v>0</v>
      </c>
      <c r="BM377" s="166">
        <f t="shared" si="1077"/>
        <v>0</v>
      </c>
      <c r="BN377" s="166" t="str">
        <f t="shared" si="1078"/>
        <v>Trừ tiền</v>
      </c>
      <c r="BO377" s="410"/>
      <c r="BP377" s="166"/>
      <c r="BQ377" s="144"/>
      <c r="BR377" s="144"/>
      <c r="BS377" s="161">
        <f t="shared" si="1079"/>
        <v>4750000</v>
      </c>
      <c r="BT377" s="159"/>
      <c r="BU377" s="166">
        <f t="shared" si="1080"/>
        <v>0</v>
      </c>
      <c r="BV377" s="166">
        <v>11000000</v>
      </c>
      <c r="BW377" s="166">
        <f t="shared" si="1081"/>
        <v>11000000</v>
      </c>
      <c r="BX377" s="166">
        <f t="shared" si="1082"/>
        <v>-6748750</v>
      </c>
      <c r="BY377" s="166"/>
      <c r="BZ377" s="166"/>
      <c r="CA377" s="171"/>
      <c r="CB377" s="166"/>
      <c r="CC377" s="166"/>
      <c r="CD377" s="166"/>
      <c r="CE377" s="435">
        <v>9500000</v>
      </c>
      <c r="CF377" s="413"/>
      <c r="CG377" s="413"/>
      <c r="CH377" s="413"/>
      <c r="CI377" s="413"/>
      <c r="CJ377" s="369">
        <f t="shared" si="1083"/>
        <v>0</v>
      </c>
      <c r="CK377" s="369">
        <f t="shared" si="1084"/>
        <v>9500000</v>
      </c>
      <c r="CL377" s="414"/>
      <c r="CM377" s="413">
        <f t="shared" si="1092"/>
        <v>9500000</v>
      </c>
      <c r="CN377" s="413"/>
      <c r="CO377" s="369"/>
      <c r="CP377" s="369"/>
      <c r="CQ377" s="369"/>
      <c r="CR377" s="369">
        <f t="shared" si="1086"/>
        <v>0</v>
      </c>
      <c r="CS377" s="369">
        <f t="shared" si="1087"/>
        <v>9500000</v>
      </c>
      <c r="CT377" s="173" t="s">
        <v>1759</v>
      </c>
      <c r="CU377" s="173" t="s">
        <v>1062</v>
      </c>
      <c r="CV377" s="450">
        <v>0</v>
      </c>
      <c r="CW377" s="173" t="s">
        <v>2249</v>
      </c>
    </row>
    <row r="378" spans="1:101" ht="34.35" customHeight="1">
      <c r="A378" s="155">
        <f>SUBTOTAL(3,$C$11:C378)</f>
        <v>337</v>
      </c>
      <c r="B378" s="328" t="s">
        <v>1778</v>
      </c>
      <c r="C378" s="377" t="s">
        <v>1779</v>
      </c>
      <c r="D378" s="156" t="s">
        <v>101</v>
      </c>
      <c r="E378" s="157" t="str">
        <f t="shared" si="1088"/>
        <v>B3</v>
      </c>
      <c r="F378" s="158">
        <v>45890</v>
      </c>
      <c r="G378" s="330">
        <v>4750000</v>
      </c>
      <c r="H378" s="330"/>
      <c r="I378" s="160">
        <f t="shared" si="1047"/>
        <v>4750000</v>
      </c>
      <c r="J378" s="160">
        <f t="shared" si="1048"/>
        <v>0</v>
      </c>
      <c r="K378" s="161">
        <f t="shared" si="1049"/>
        <v>4750000</v>
      </c>
      <c r="L378" s="161">
        <f t="shared" si="1050"/>
        <v>9500000</v>
      </c>
      <c r="M378" s="162">
        <f t="shared" si="1051"/>
        <v>1</v>
      </c>
      <c r="N378" s="163">
        <f t="shared" si="1052"/>
        <v>3640000</v>
      </c>
      <c r="O378" s="163">
        <v>0</v>
      </c>
      <c r="P378" s="406">
        <v>13</v>
      </c>
      <c r="Q378" s="406">
        <v>0</v>
      </c>
      <c r="R378" s="406">
        <v>0</v>
      </c>
      <c r="S378" s="406">
        <v>0</v>
      </c>
      <c r="T378" s="406"/>
      <c r="U378" s="406"/>
      <c r="V378" s="406"/>
      <c r="W378" s="406"/>
      <c r="X378" s="389"/>
      <c r="Y378" s="406"/>
      <c r="Z378" s="406"/>
      <c r="AA378" s="406"/>
      <c r="AB378" s="406"/>
      <c r="AC378" s="406"/>
      <c r="AD378" s="406">
        <v>0</v>
      </c>
      <c r="AE378" s="164">
        <f t="shared" si="1053"/>
        <v>0</v>
      </c>
      <c r="AF378" s="166">
        <f t="shared" si="1054"/>
        <v>4750000</v>
      </c>
      <c r="AG378" s="166">
        <f t="shared" si="1055"/>
        <v>0</v>
      </c>
      <c r="AH378" s="166">
        <f t="shared" si="1056"/>
        <v>0</v>
      </c>
      <c r="AI378" s="166">
        <f t="shared" si="1057"/>
        <v>0</v>
      </c>
      <c r="AJ378" s="166">
        <f t="shared" si="1058"/>
        <v>0</v>
      </c>
      <c r="AK378" s="166">
        <f t="shared" si="1059"/>
        <v>0</v>
      </c>
      <c r="AL378" s="166">
        <f t="shared" si="1060"/>
        <v>0</v>
      </c>
      <c r="AM378" s="166">
        <f t="shared" si="1061"/>
        <v>0</v>
      </c>
      <c r="AN378" s="166">
        <f t="shared" si="1062"/>
        <v>0</v>
      </c>
      <c r="AO378" s="167">
        <f t="shared" si="1063"/>
        <v>0</v>
      </c>
      <c r="AP378" s="166">
        <v>0</v>
      </c>
      <c r="AQ378" s="166">
        <f t="shared" si="1064"/>
        <v>4750000</v>
      </c>
      <c r="AR378" s="166"/>
      <c r="AS378" s="167"/>
      <c r="AT378" s="166"/>
      <c r="AU378" s="166"/>
      <c r="AV378" s="166">
        <f t="shared" si="1065"/>
        <v>4750000</v>
      </c>
      <c r="AW378" s="166">
        <f t="shared" si="1066"/>
        <v>380000</v>
      </c>
      <c r="AX378" s="166">
        <f t="shared" si="1067"/>
        <v>71250</v>
      </c>
      <c r="AY378" s="166">
        <f t="shared" si="1068"/>
        <v>47500</v>
      </c>
      <c r="AZ378" s="166">
        <f t="shared" si="1069"/>
        <v>498750</v>
      </c>
      <c r="BA378" s="166">
        <f t="shared" si="1070"/>
        <v>0</v>
      </c>
      <c r="BB378" s="166">
        <f t="shared" si="1071"/>
        <v>110000</v>
      </c>
      <c r="BC378" s="166"/>
      <c r="BD378" s="166">
        <v>0</v>
      </c>
      <c r="BE378" s="166">
        <f t="shared" si="1072"/>
        <v>608750</v>
      </c>
      <c r="BF378" s="166">
        <f t="shared" si="1073"/>
        <v>4141250</v>
      </c>
      <c r="BG378" s="166">
        <f t="shared" si="1074"/>
        <v>0</v>
      </c>
      <c r="BH378" s="166">
        <v>1</v>
      </c>
      <c r="BI378" s="159">
        <v>0</v>
      </c>
      <c r="BJ378" s="166">
        <f t="shared" si="1075"/>
        <v>0</v>
      </c>
      <c r="BK378" s="166">
        <f t="shared" si="1076"/>
        <v>1</v>
      </c>
      <c r="BL378" s="166">
        <v>0</v>
      </c>
      <c r="BM378" s="166">
        <f t="shared" si="1077"/>
        <v>0</v>
      </c>
      <c r="BN378" s="166" t="str">
        <f t="shared" si="1078"/>
        <v>Trừ tiền</v>
      </c>
      <c r="BO378" s="410"/>
      <c r="BP378" s="166"/>
      <c r="BQ378" s="144"/>
      <c r="BR378" s="144"/>
      <c r="BS378" s="161">
        <f t="shared" si="1079"/>
        <v>4750000</v>
      </c>
      <c r="BT378" s="159"/>
      <c r="BU378" s="166">
        <f t="shared" si="1080"/>
        <v>0</v>
      </c>
      <c r="BV378" s="166">
        <v>11000000</v>
      </c>
      <c r="BW378" s="166">
        <f t="shared" si="1081"/>
        <v>11000000</v>
      </c>
      <c r="BX378" s="166">
        <f t="shared" si="1082"/>
        <v>-6748750</v>
      </c>
      <c r="BY378" s="166"/>
      <c r="BZ378" s="166"/>
      <c r="CA378" s="171"/>
      <c r="CB378" s="166"/>
      <c r="CC378" s="166"/>
      <c r="CD378" s="166"/>
      <c r="CE378" s="436">
        <v>9500000</v>
      </c>
      <c r="CF378" s="413"/>
      <c r="CG378" s="413"/>
      <c r="CH378" s="413"/>
      <c r="CI378" s="413"/>
      <c r="CJ378" s="369">
        <f t="shared" si="1083"/>
        <v>0</v>
      </c>
      <c r="CK378" s="369">
        <f t="shared" si="1084"/>
        <v>9500000</v>
      </c>
      <c r="CL378" s="414"/>
      <c r="CM378" s="413">
        <f t="shared" si="1092"/>
        <v>9500000</v>
      </c>
      <c r="CN378" s="413"/>
      <c r="CO378" s="369"/>
      <c r="CP378" s="369"/>
      <c r="CQ378" s="369"/>
      <c r="CR378" s="369">
        <f t="shared" si="1086"/>
        <v>0</v>
      </c>
      <c r="CS378" s="369">
        <f t="shared" si="1087"/>
        <v>9500000</v>
      </c>
      <c r="CT378" s="173" t="s">
        <v>1759</v>
      </c>
      <c r="CU378" s="173" t="s">
        <v>1062</v>
      </c>
      <c r="CV378" s="450" t="s">
        <v>2424</v>
      </c>
      <c r="CW378" s="173" t="s">
        <v>2249</v>
      </c>
    </row>
    <row r="379" spans="1:101" ht="34.35" customHeight="1">
      <c r="A379" s="155">
        <f>SUBTOTAL(3,$C$11:C379)</f>
        <v>338</v>
      </c>
      <c r="B379" s="328" t="s">
        <v>1784</v>
      </c>
      <c r="C379" s="377" t="s">
        <v>1785</v>
      </c>
      <c r="D379" s="156" t="s">
        <v>101</v>
      </c>
      <c r="E379" s="157" t="str">
        <f t="shared" si="1088"/>
        <v>B3</v>
      </c>
      <c r="F379" s="158">
        <v>45909</v>
      </c>
      <c r="G379" s="330">
        <v>4750000</v>
      </c>
      <c r="H379" s="330"/>
      <c r="I379" s="160">
        <f t="shared" si="1047"/>
        <v>4750000</v>
      </c>
      <c r="J379" s="160">
        <f t="shared" si="1048"/>
        <v>0</v>
      </c>
      <c r="K379" s="161">
        <f t="shared" si="1049"/>
        <v>4750000</v>
      </c>
      <c r="L379" s="161">
        <f t="shared" si="1050"/>
        <v>9500000</v>
      </c>
      <c r="M379" s="162">
        <f t="shared" si="1051"/>
        <v>1</v>
      </c>
      <c r="N379" s="163">
        <f t="shared" si="1052"/>
        <v>3640000</v>
      </c>
      <c r="O379" s="163">
        <v>0</v>
      </c>
      <c r="P379" s="406">
        <v>13</v>
      </c>
      <c r="Q379" s="406">
        <v>0</v>
      </c>
      <c r="R379" s="406">
        <v>0</v>
      </c>
      <c r="S379" s="406">
        <v>0</v>
      </c>
      <c r="T379" s="406"/>
      <c r="U379" s="406"/>
      <c r="V379" s="406"/>
      <c r="W379" s="406"/>
      <c r="X379" s="389"/>
      <c r="Y379" s="406"/>
      <c r="Z379" s="406"/>
      <c r="AA379" s="406"/>
      <c r="AB379" s="406"/>
      <c r="AC379" s="406"/>
      <c r="AD379" s="406">
        <v>0</v>
      </c>
      <c r="AE379" s="164">
        <f t="shared" si="1053"/>
        <v>0</v>
      </c>
      <c r="AF379" s="166">
        <f t="shared" si="1054"/>
        <v>4750000</v>
      </c>
      <c r="AG379" s="166">
        <f t="shared" si="1055"/>
        <v>0</v>
      </c>
      <c r="AH379" s="166">
        <f t="shared" si="1056"/>
        <v>0</v>
      </c>
      <c r="AI379" s="166">
        <f t="shared" si="1057"/>
        <v>0</v>
      </c>
      <c r="AJ379" s="166">
        <f t="shared" si="1058"/>
        <v>0</v>
      </c>
      <c r="AK379" s="166">
        <f t="shared" si="1059"/>
        <v>0</v>
      </c>
      <c r="AL379" s="166">
        <f t="shared" si="1060"/>
        <v>0</v>
      </c>
      <c r="AM379" s="166">
        <f t="shared" si="1061"/>
        <v>0</v>
      </c>
      <c r="AN379" s="166">
        <f t="shared" si="1062"/>
        <v>0</v>
      </c>
      <c r="AO379" s="167">
        <f t="shared" si="1063"/>
        <v>0</v>
      </c>
      <c r="AP379" s="166">
        <v>0</v>
      </c>
      <c r="AQ379" s="166">
        <f t="shared" si="1064"/>
        <v>4750000</v>
      </c>
      <c r="AR379" s="166"/>
      <c r="AS379" s="167"/>
      <c r="AT379" s="166"/>
      <c r="AU379" s="166"/>
      <c r="AV379" s="166">
        <f t="shared" si="1065"/>
        <v>4750000</v>
      </c>
      <c r="AW379" s="166">
        <f t="shared" si="1066"/>
        <v>380000</v>
      </c>
      <c r="AX379" s="166">
        <f t="shared" si="1067"/>
        <v>71250</v>
      </c>
      <c r="AY379" s="166">
        <f t="shared" si="1068"/>
        <v>47500</v>
      </c>
      <c r="AZ379" s="166">
        <f t="shared" si="1069"/>
        <v>498750</v>
      </c>
      <c r="BA379" s="166">
        <f t="shared" si="1070"/>
        <v>0</v>
      </c>
      <c r="BB379" s="166">
        <f t="shared" si="1071"/>
        <v>110000</v>
      </c>
      <c r="BC379" s="166"/>
      <c r="BD379" s="166">
        <v>0</v>
      </c>
      <c r="BE379" s="166">
        <f t="shared" si="1072"/>
        <v>608750</v>
      </c>
      <c r="BF379" s="166">
        <f t="shared" si="1073"/>
        <v>4141250</v>
      </c>
      <c r="BG379" s="166">
        <f t="shared" si="1074"/>
        <v>0</v>
      </c>
      <c r="BH379" s="166">
        <v>1</v>
      </c>
      <c r="BI379" s="159">
        <v>0</v>
      </c>
      <c r="BJ379" s="166">
        <f t="shared" si="1075"/>
        <v>0</v>
      </c>
      <c r="BK379" s="166">
        <f t="shared" si="1076"/>
        <v>1</v>
      </c>
      <c r="BL379" s="166">
        <v>0</v>
      </c>
      <c r="BM379" s="166">
        <f t="shared" si="1077"/>
        <v>0</v>
      </c>
      <c r="BN379" s="166" t="str">
        <f t="shared" si="1078"/>
        <v>Trừ tiền</v>
      </c>
      <c r="BO379" s="410"/>
      <c r="BP379" s="166"/>
      <c r="BQ379" s="144"/>
      <c r="BR379" s="144"/>
      <c r="BS379" s="161">
        <f t="shared" si="1079"/>
        <v>4750000</v>
      </c>
      <c r="BT379" s="159"/>
      <c r="BU379" s="166">
        <f t="shared" si="1080"/>
        <v>0</v>
      </c>
      <c r="BV379" s="166">
        <v>11000000</v>
      </c>
      <c r="BW379" s="166">
        <f t="shared" si="1081"/>
        <v>11000000</v>
      </c>
      <c r="BX379" s="166">
        <f t="shared" si="1082"/>
        <v>-6748750</v>
      </c>
      <c r="BY379" s="166"/>
      <c r="BZ379" s="166"/>
      <c r="CA379" s="171"/>
      <c r="CB379" s="166"/>
      <c r="CC379" s="166"/>
      <c r="CD379" s="166"/>
      <c r="CE379" s="436">
        <v>9500000</v>
      </c>
      <c r="CF379" s="413"/>
      <c r="CG379" s="413"/>
      <c r="CH379" s="413"/>
      <c r="CI379" s="413"/>
      <c r="CJ379" s="369">
        <f t="shared" si="1083"/>
        <v>0</v>
      </c>
      <c r="CK379" s="369">
        <f t="shared" si="1084"/>
        <v>9500000</v>
      </c>
      <c r="CL379" s="414"/>
      <c r="CM379" s="413">
        <f t="shared" si="1092"/>
        <v>9500000</v>
      </c>
      <c r="CN379" s="413"/>
      <c r="CO379" s="369"/>
      <c r="CP379" s="369"/>
      <c r="CQ379" s="369"/>
      <c r="CR379" s="369">
        <f t="shared" si="1086"/>
        <v>0</v>
      </c>
      <c r="CS379" s="369">
        <f t="shared" si="1087"/>
        <v>9500000</v>
      </c>
      <c r="CT379" s="173" t="s">
        <v>1759</v>
      </c>
      <c r="CU379" s="173" t="s">
        <v>1062</v>
      </c>
      <c r="CV379" s="450" t="s">
        <v>2322</v>
      </c>
      <c r="CW379" s="173" t="s">
        <v>2249</v>
      </c>
    </row>
    <row r="380" spans="1:101" ht="34.35" customHeight="1">
      <c r="A380" s="155">
        <f>SUBTOTAL(3,$C$11:C380)</f>
        <v>339</v>
      </c>
      <c r="B380" s="328" t="s">
        <v>1787</v>
      </c>
      <c r="C380" s="377" t="s">
        <v>1786</v>
      </c>
      <c r="D380" s="156" t="s">
        <v>101</v>
      </c>
      <c r="E380" s="157" t="str">
        <f t="shared" si="1088"/>
        <v>B3</v>
      </c>
      <c r="F380" s="158">
        <v>45909</v>
      </c>
      <c r="G380" s="330">
        <v>4750000</v>
      </c>
      <c r="H380" s="330"/>
      <c r="I380" s="160">
        <f t="shared" si="1047"/>
        <v>4750000</v>
      </c>
      <c r="J380" s="160">
        <f t="shared" si="1048"/>
        <v>0</v>
      </c>
      <c r="K380" s="161">
        <f t="shared" si="1049"/>
        <v>4750000</v>
      </c>
      <c r="L380" s="161">
        <f t="shared" si="1050"/>
        <v>9500000</v>
      </c>
      <c r="M380" s="162">
        <f t="shared" si="1051"/>
        <v>1</v>
      </c>
      <c r="N380" s="163">
        <f t="shared" si="1052"/>
        <v>3640000</v>
      </c>
      <c r="O380" s="163">
        <v>0</v>
      </c>
      <c r="P380" s="406">
        <v>13</v>
      </c>
      <c r="Q380" s="406">
        <v>0</v>
      </c>
      <c r="R380" s="406">
        <v>0</v>
      </c>
      <c r="S380" s="406">
        <v>0</v>
      </c>
      <c r="T380" s="406"/>
      <c r="U380" s="406"/>
      <c r="V380" s="406"/>
      <c r="W380" s="406"/>
      <c r="X380" s="389"/>
      <c r="Y380" s="406"/>
      <c r="Z380" s="406"/>
      <c r="AA380" s="406"/>
      <c r="AB380" s="406"/>
      <c r="AC380" s="406"/>
      <c r="AD380" s="406">
        <v>0</v>
      </c>
      <c r="AE380" s="164">
        <f t="shared" si="1053"/>
        <v>0</v>
      </c>
      <c r="AF380" s="166">
        <f t="shared" si="1054"/>
        <v>4750000</v>
      </c>
      <c r="AG380" s="166">
        <f t="shared" si="1055"/>
        <v>0</v>
      </c>
      <c r="AH380" s="166">
        <f t="shared" si="1056"/>
        <v>0</v>
      </c>
      <c r="AI380" s="166">
        <f t="shared" si="1057"/>
        <v>0</v>
      </c>
      <c r="AJ380" s="166">
        <f t="shared" si="1058"/>
        <v>0</v>
      </c>
      <c r="AK380" s="166">
        <f t="shared" si="1059"/>
        <v>0</v>
      </c>
      <c r="AL380" s="166">
        <f t="shared" si="1060"/>
        <v>0</v>
      </c>
      <c r="AM380" s="166">
        <f t="shared" si="1061"/>
        <v>0</v>
      </c>
      <c r="AN380" s="166">
        <f t="shared" si="1062"/>
        <v>0</v>
      </c>
      <c r="AO380" s="167">
        <f t="shared" si="1063"/>
        <v>0</v>
      </c>
      <c r="AP380" s="166">
        <v>0</v>
      </c>
      <c r="AQ380" s="166">
        <f t="shared" si="1064"/>
        <v>4750000</v>
      </c>
      <c r="AR380" s="166"/>
      <c r="AS380" s="167"/>
      <c r="AT380" s="166"/>
      <c r="AU380" s="166"/>
      <c r="AV380" s="166">
        <f t="shared" si="1065"/>
        <v>4750000</v>
      </c>
      <c r="AW380" s="166">
        <f t="shared" si="1066"/>
        <v>380000</v>
      </c>
      <c r="AX380" s="166">
        <f t="shared" si="1067"/>
        <v>71250</v>
      </c>
      <c r="AY380" s="166">
        <f t="shared" si="1068"/>
        <v>47500</v>
      </c>
      <c r="AZ380" s="166">
        <f t="shared" si="1069"/>
        <v>498750</v>
      </c>
      <c r="BA380" s="166">
        <f t="shared" si="1070"/>
        <v>0</v>
      </c>
      <c r="BB380" s="166">
        <f t="shared" si="1071"/>
        <v>110000</v>
      </c>
      <c r="BC380" s="166"/>
      <c r="BD380" s="166">
        <v>0</v>
      </c>
      <c r="BE380" s="166">
        <f t="shared" si="1072"/>
        <v>608750</v>
      </c>
      <c r="BF380" s="166">
        <f t="shared" si="1073"/>
        <v>4141250</v>
      </c>
      <c r="BG380" s="166">
        <f t="shared" si="1074"/>
        <v>0</v>
      </c>
      <c r="BH380" s="166">
        <v>1</v>
      </c>
      <c r="BI380" s="159">
        <v>0</v>
      </c>
      <c r="BJ380" s="166">
        <f t="shared" si="1075"/>
        <v>0</v>
      </c>
      <c r="BK380" s="166">
        <f t="shared" si="1076"/>
        <v>1</v>
      </c>
      <c r="BL380" s="166">
        <v>0</v>
      </c>
      <c r="BM380" s="166">
        <f t="shared" si="1077"/>
        <v>0</v>
      </c>
      <c r="BN380" s="166" t="str">
        <f t="shared" si="1078"/>
        <v>Trừ tiền</v>
      </c>
      <c r="BO380" s="410"/>
      <c r="BP380" s="166"/>
      <c r="BQ380" s="144"/>
      <c r="BR380" s="144"/>
      <c r="BS380" s="161">
        <f t="shared" si="1079"/>
        <v>4750000</v>
      </c>
      <c r="BT380" s="159"/>
      <c r="BU380" s="166">
        <f t="shared" si="1080"/>
        <v>0</v>
      </c>
      <c r="BV380" s="166">
        <v>11000000</v>
      </c>
      <c r="BW380" s="166">
        <f t="shared" si="1081"/>
        <v>11000000</v>
      </c>
      <c r="BX380" s="166">
        <f t="shared" si="1082"/>
        <v>-6748750</v>
      </c>
      <c r="BY380" s="166"/>
      <c r="BZ380" s="166"/>
      <c r="CA380" s="171"/>
      <c r="CB380" s="166"/>
      <c r="CC380" s="166"/>
      <c r="CD380" s="166"/>
      <c r="CE380" s="436">
        <v>9500000</v>
      </c>
      <c r="CF380" s="413"/>
      <c r="CG380" s="413"/>
      <c r="CH380" s="413"/>
      <c r="CI380" s="413"/>
      <c r="CJ380" s="369">
        <f t="shared" si="1083"/>
        <v>0</v>
      </c>
      <c r="CK380" s="369">
        <f t="shared" si="1084"/>
        <v>9500000</v>
      </c>
      <c r="CL380" s="414"/>
      <c r="CM380" s="413">
        <f t="shared" si="1092"/>
        <v>9500000</v>
      </c>
      <c r="CN380" s="413"/>
      <c r="CO380" s="369"/>
      <c r="CP380" s="369"/>
      <c r="CQ380" s="369"/>
      <c r="CR380" s="369">
        <f t="shared" si="1086"/>
        <v>0</v>
      </c>
      <c r="CS380" s="369">
        <f t="shared" si="1087"/>
        <v>9500000</v>
      </c>
      <c r="CT380" s="173" t="s">
        <v>1759</v>
      </c>
      <c r="CU380" s="173" t="s">
        <v>1062</v>
      </c>
      <c r="CV380" s="450" t="s">
        <v>2323</v>
      </c>
      <c r="CW380" s="173" t="s">
        <v>2249</v>
      </c>
    </row>
    <row r="381" spans="1:101" ht="34.35" customHeight="1">
      <c r="A381" s="155">
        <f>SUBTOTAL(3,$C$11:C381)</f>
        <v>340</v>
      </c>
      <c r="B381" s="272" t="s">
        <v>2292</v>
      </c>
      <c r="C381" s="469" t="s">
        <v>2293</v>
      </c>
      <c r="D381" s="156" t="s">
        <v>101</v>
      </c>
      <c r="E381" s="157" t="str">
        <f t="shared" si="1088"/>
        <v>B3</v>
      </c>
      <c r="F381" s="158">
        <v>45922</v>
      </c>
      <c r="G381" s="330">
        <v>4750000</v>
      </c>
      <c r="H381" s="330"/>
      <c r="I381" s="160">
        <f t="shared" si="1047"/>
        <v>4750000</v>
      </c>
      <c r="J381" s="160">
        <f t="shared" si="1048"/>
        <v>0</v>
      </c>
      <c r="K381" s="161">
        <f t="shared" si="1049"/>
        <v>4750000</v>
      </c>
      <c r="L381" s="161">
        <f t="shared" si="1050"/>
        <v>9500000</v>
      </c>
      <c r="M381" s="162">
        <f t="shared" si="1051"/>
        <v>1</v>
      </c>
      <c r="N381" s="163">
        <f t="shared" si="1052"/>
        <v>3640000</v>
      </c>
      <c r="O381" s="163">
        <v>0</v>
      </c>
      <c r="P381" s="406">
        <v>13</v>
      </c>
      <c r="Q381" s="406">
        <v>0</v>
      </c>
      <c r="R381" s="406">
        <v>0</v>
      </c>
      <c r="S381" s="406">
        <v>0</v>
      </c>
      <c r="T381" s="406"/>
      <c r="U381" s="406"/>
      <c r="V381" s="406"/>
      <c r="W381" s="406"/>
      <c r="X381" s="389"/>
      <c r="Y381" s="406"/>
      <c r="Z381" s="406"/>
      <c r="AA381" s="406"/>
      <c r="AB381" s="406"/>
      <c r="AC381" s="406"/>
      <c r="AD381" s="406">
        <v>0</v>
      </c>
      <c r="AE381" s="164">
        <f t="shared" si="1053"/>
        <v>0</v>
      </c>
      <c r="AF381" s="166">
        <f t="shared" si="1054"/>
        <v>4750000</v>
      </c>
      <c r="AG381" s="166">
        <f t="shared" si="1055"/>
        <v>0</v>
      </c>
      <c r="AH381" s="166">
        <f t="shared" si="1056"/>
        <v>0</v>
      </c>
      <c r="AI381" s="166">
        <f t="shared" si="1057"/>
        <v>0</v>
      </c>
      <c r="AJ381" s="166">
        <f t="shared" si="1058"/>
        <v>0</v>
      </c>
      <c r="AK381" s="166">
        <f t="shared" si="1059"/>
        <v>0</v>
      </c>
      <c r="AL381" s="166">
        <f t="shared" si="1060"/>
        <v>0</v>
      </c>
      <c r="AM381" s="166">
        <f t="shared" si="1061"/>
        <v>0</v>
      </c>
      <c r="AN381" s="166">
        <f t="shared" si="1062"/>
        <v>0</v>
      </c>
      <c r="AO381" s="167">
        <f t="shared" si="1063"/>
        <v>0</v>
      </c>
      <c r="AP381" s="166">
        <v>0</v>
      </c>
      <c r="AQ381" s="166">
        <f t="shared" si="1064"/>
        <v>4750000</v>
      </c>
      <c r="AR381" s="166"/>
      <c r="AS381" s="167"/>
      <c r="AT381" s="166"/>
      <c r="AU381" s="166"/>
      <c r="AV381" s="166">
        <f t="shared" si="1065"/>
        <v>4750000</v>
      </c>
      <c r="AW381" s="166">
        <f t="shared" si="1066"/>
        <v>380000</v>
      </c>
      <c r="AX381" s="166">
        <f t="shared" si="1067"/>
        <v>71250</v>
      </c>
      <c r="AY381" s="166">
        <f t="shared" si="1068"/>
        <v>47500</v>
      </c>
      <c r="AZ381" s="166">
        <f t="shared" si="1069"/>
        <v>498750</v>
      </c>
      <c r="BA381" s="166">
        <f t="shared" si="1070"/>
        <v>0</v>
      </c>
      <c r="BB381" s="166">
        <f t="shared" si="1071"/>
        <v>110000</v>
      </c>
      <c r="BC381" s="166"/>
      <c r="BD381" s="166">
        <v>0</v>
      </c>
      <c r="BE381" s="166">
        <f t="shared" si="1072"/>
        <v>608750</v>
      </c>
      <c r="BF381" s="166">
        <f t="shared" si="1073"/>
        <v>4141250</v>
      </c>
      <c r="BG381" s="166">
        <f t="shared" si="1074"/>
        <v>0</v>
      </c>
      <c r="BH381" s="166">
        <v>1</v>
      </c>
      <c r="BI381" s="159">
        <v>0</v>
      </c>
      <c r="BJ381" s="166">
        <f t="shared" si="1075"/>
        <v>0</v>
      </c>
      <c r="BK381" s="166">
        <f t="shared" si="1076"/>
        <v>1</v>
      </c>
      <c r="BL381" s="166">
        <v>0</v>
      </c>
      <c r="BM381" s="166">
        <f t="shared" si="1077"/>
        <v>0</v>
      </c>
      <c r="BN381" s="166" t="str">
        <f t="shared" si="1078"/>
        <v>Trừ tiền</v>
      </c>
      <c r="BO381" s="410"/>
      <c r="BP381" s="166"/>
      <c r="BQ381" s="144"/>
      <c r="BR381" s="144"/>
      <c r="BS381" s="161">
        <f t="shared" si="1079"/>
        <v>4750000</v>
      </c>
      <c r="BT381" s="159"/>
      <c r="BU381" s="166">
        <f t="shared" si="1080"/>
        <v>0</v>
      </c>
      <c r="BV381" s="166">
        <v>11000000</v>
      </c>
      <c r="BW381" s="166">
        <f t="shared" si="1081"/>
        <v>11000000</v>
      </c>
      <c r="BX381" s="166">
        <f t="shared" si="1082"/>
        <v>-6748750</v>
      </c>
      <c r="BY381" s="166"/>
      <c r="BZ381" s="166"/>
      <c r="CA381" s="171"/>
      <c r="CB381" s="166"/>
      <c r="CC381" s="166"/>
      <c r="CD381" s="166"/>
      <c r="CE381" s="435">
        <v>9500000</v>
      </c>
      <c r="CF381" s="413"/>
      <c r="CG381" s="413"/>
      <c r="CH381" s="413"/>
      <c r="CI381" s="413"/>
      <c r="CJ381" s="369">
        <f t="shared" si="1083"/>
        <v>0</v>
      </c>
      <c r="CK381" s="369">
        <f t="shared" si="1084"/>
        <v>9500000</v>
      </c>
      <c r="CL381" s="414"/>
      <c r="CM381" s="413">
        <f t="shared" si="1092"/>
        <v>9500000</v>
      </c>
      <c r="CN381" s="413"/>
      <c r="CO381" s="369"/>
      <c r="CP381" s="369"/>
      <c r="CQ381" s="369"/>
      <c r="CR381" s="369">
        <f t="shared" si="1086"/>
        <v>0</v>
      </c>
      <c r="CS381" s="369">
        <f t="shared" si="1087"/>
        <v>9500000</v>
      </c>
      <c r="CT381" s="173" t="s">
        <v>1759</v>
      </c>
      <c r="CU381" s="173" t="s">
        <v>1062</v>
      </c>
      <c r="CV381" s="460"/>
      <c r="CW381" s="173" t="s">
        <v>2249</v>
      </c>
    </row>
    <row r="382" spans="1:101" ht="34.35" customHeight="1">
      <c r="A382" s="155">
        <f>SUBTOTAL(3,$C$11:C382)</f>
        <v>341</v>
      </c>
      <c r="B382" s="272" t="s">
        <v>2288</v>
      </c>
      <c r="C382" s="469" t="s">
        <v>2289</v>
      </c>
      <c r="D382" s="156" t="s">
        <v>101</v>
      </c>
      <c r="E382" s="157" t="str">
        <f t="shared" si="1088"/>
        <v>B3</v>
      </c>
      <c r="F382" s="158">
        <v>45926</v>
      </c>
      <c r="G382" s="330">
        <v>4750000</v>
      </c>
      <c r="H382" s="330"/>
      <c r="I382" s="160">
        <f t="shared" si="1047"/>
        <v>4750000</v>
      </c>
      <c r="J382" s="160">
        <f t="shared" si="1048"/>
        <v>0</v>
      </c>
      <c r="K382" s="161">
        <f t="shared" si="1049"/>
        <v>4750000</v>
      </c>
      <c r="L382" s="161">
        <f t="shared" si="1050"/>
        <v>9500000</v>
      </c>
      <c r="M382" s="162">
        <f t="shared" si="1051"/>
        <v>1</v>
      </c>
      <c r="N382" s="163">
        <f t="shared" si="1052"/>
        <v>3640000</v>
      </c>
      <c r="O382" s="163">
        <v>0</v>
      </c>
      <c r="P382" s="406">
        <v>13</v>
      </c>
      <c r="Q382" s="406">
        <v>0</v>
      </c>
      <c r="R382" s="406">
        <v>0</v>
      </c>
      <c r="S382" s="406">
        <v>0</v>
      </c>
      <c r="T382" s="406"/>
      <c r="U382" s="406"/>
      <c r="V382" s="406"/>
      <c r="W382" s="406"/>
      <c r="X382" s="389"/>
      <c r="Y382" s="406"/>
      <c r="Z382" s="406"/>
      <c r="AA382" s="406"/>
      <c r="AB382" s="406"/>
      <c r="AC382" s="406"/>
      <c r="AD382" s="406">
        <v>0</v>
      </c>
      <c r="AE382" s="164">
        <f t="shared" si="1053"/>
        <v>0</v>
      </c>
      <c r="AF382" s="166">
        <f t="shared" si="1054"/>
        <v>4750000</v>
      </c>
      <c r="AG382" s="166">
        <f t="shared" si="1055"/>
        <v>0</v>
      </c>
      <c r="AH382" s="166">
        <f t="shared" si="1056"/>
        <v>0</v>
      </c>
      <c r="AI382" s="166">
        <f t="shared" si="1057"/>
        <v>0</v>
      </c>
      <c r="AJ382" s="166">
        <f t="shared" si="1058"/>
        <v>0</v>
      </c>
      <c r="AK382" s="166">
        <f t="shared" si="1059"/>
        <v>0</v>
      </c>
      <c r="AL382" s="166">
        <f t="shared" si="1060"/>
        <v>0</v>
      </c>
      <c r="AM382" s="166">
        <f t="shared" si="1061"/>
        <v>0</v>
      </c>
      <c r="AN382" s="166">
        <f t="shared" si="1062"/>
        <v>0</v>
      </c>
      <c r="AO382" s="167">
        <f t="shared" si="1063"/>
        <v>0</v>
      </c>
      <c r="AP382" s="166">
        <v>0</v>
      </c>
      <c r="AQ382" s="166">
        <f t="shared" si="1064"/>
        <v>4750000</v>
      </c>
      <c r="AR382" s="166"/>
      <c r="AS382" s="167"/>
      <c r="AT382" s="166"/>
      <c r="AU382" s="166"/>
      <c r="AV382" s="166">
        <f t="shared" si="1065"/>
        <v>4750000</v>
      </c>
      <c r="AW382" s="166">
        <f t="shared" si="1066"/>
        <v>380000</v>
      </c>
      <c r="AX382" s="166">
        <f t="shared" si="1067"/>
        <v>71250</v>
      </c>
      <c r="AY382" s="166">
        <f t="shared" si="1068"/>
        <v>47500</v>
      </c>
      <c r="AZ382" s="166">
        <f t="shared" si="1069"/>
        <v>498750</v>
      </c>
      <c r="BA382" s="166">
        <f t="shared" si="1070"/>
        <v>0</v>
      </c>
      <c r="BB382" s="166">
        <f t="shared" si="1071"/>
        <v>110000</v>
      </c>
      <c r="BC382" s="166"/>
      <c r="BD382" s="166">
        <v>0</v>
      </c>
      <c r="BE382" s="166">
        <f t="shared" si="1072"/>
        <v>608750</v>
      </c>
      <c r="BF382" s="166">
        <f t="shared" si="1073"/>
        <v>4141250</v>
      </c>
      <c r="BG382" s="166">
        <f t="shared" si="1074"/>
        <v>0</v>
      </c>
      <c r="BH382" s="166">
        <v>1</v>
      </c>
      <c r="BI382" s="159">
        <v>0</v>
      </c>
      <c r="BJ382" s="166">
        <f t="shared" si="1075"/>
        <v>0</v>
      </c>
      <c r="BK382" s="166">
        <f t="shared" si="1076"/>
        <v>1</v>
      </c>
      <c r="BL382" s="166">
        <v>0</v>
      </c>
      <c r="BM382" s="166">
        <f t="shared" si="1077"/>
        <v>0</v>
      </c>
      <c r="BN382" s="166" t="str">
        <f t="shared" si="1078"/>
        <v>Trừ tiền</v>
      </c>
      <c r="BO382" s="410"/>
      <c r="BP382" s="166"/>
      <c r="BQ382" s="144"/>
      <c r="BR382" s="144"/>
      <c r="BS382" s="161">
        <f t="shared" si="1079"/>
        <v>4750000</v>
      </c>
      <c r="BT382" s="159"/>
      <c r="BU382" s="166">
        <f t="shared" si="1080"/>
        <v>0</v>
      </c>
      <c r="BV382" s="166">
        <v>11000000</v>
      </c>
      <c r="BW382" s="166">
        <f t="shared" si="1081"/>
        <v>11000000</v>
      </c>
      <c r="BX382" s="166">
        <f t="shared" si="1082"/>
        <v>-6748750</v>
      </c>
      <c r="BY382" s="166"/>
      <c r="BZ382" s="166"/>
      <c r="CA382" s="171"/>
      <c r="CB382" s="166"/>
      <c r="CC382" s="166"/>
      <c r="CD382" s="166"/>
      <c r="CE382" s="435">
        <v>9500000</v>
      </c>
      <c r="CF382" s="413"/>
      <c r="CG382" s="413"/>
      <c r="CH382" s="413"/>
      <c r="CI382" s="413"/>
      <c r="CJ382" s="369">
        <f t="shared" si="1083"/>
        <v>0</v>
      </c>
      <c r="CK382" s="369">
        <f t="shared" si="1084"/>
        <v>9500000</v>
      </c>
      <c r="CL382" s="414"/>
      <c r="CM382" s="413">
        <f t="shared" si="1092"/>
        <v>9500000</v>
      </c>
      <c r="CN382" s="413"/>
      <c r="CO382" s="369"/>
      <c r="CP382" s="369"/>
      <c r="CQ382" s="369"/>
      <c r="CR382" s="369">
        <f t="shared" si="1086"/>
        <v>0</v>
      </c>
      <c r="CS382" s="369">
        <f t="shared" si="1087"/>
        <v>9500000</v>
      </c>
      <c r="CT382" s="173" t="s">
        <v>1759</v>
      </c>
      <c r="CU382" s="173" t="s">
        <v>1062</v>
      </c>
      <c r="CV382" s="460" t="s">
        <v>2326</v>
      </c>
      <c r="CW382" s="173" t="s">
        <v>2249</v>
      </c>
    </row>
    <row r="383" spans="1:101" ht="34.35" customHeight="1">
      <c r="A383" s="155">
        <f>SUBTOTAL(3,$C$11:C383)</f>
        <v>342</v>
      </c>
      <c r="B383" s="272" t="s">
        <v>2290</v>
      </c>
      <c r="C383" s="469" t="s">
        <v>2291</v>
      </c>
      <c r="D383" s="156" t="s">
        <v>101</v>
      </c>
      <c r="E383" s="157" t="str">
        <f t="shared" si="1088"/>
        <v>B3</v>
      </c>
      <c r="F383" s="158">
        <v>45917</v>
      </c>
      <c r="G383" s="330">
        <v>4750000</v>
      </c>
      <c r="H383" s="330"/>
      <c r="I383" s="160">
        <f t="shared" si="1047"/>
        <v>4750000</v>
      </c>
      <c r="J383" s="160">
        <f t="shared" si="1048"/>
        <v>0</v>
      </c>
      <c r="K383" s="161">
        <f t="shared" si="1049"/>
        <v>4750000</v>
      </c>
      <c r="L383" s="161">
        <f t="shared" si="1050"/>
        <v>9500000</v>
      </c>
      <c r="M383" s="162">
        <f t="shared" si="1051"/>
        <v>1</v>
      </c>
      <c r="N383" s="163">
        <f t="shared" si="1052"/>
        <v>3640000</v>
      </c>
      <c r="O383" s="163">
        <v>0</v>
      </c>
      <c r="P383" s="406">
        <v>13</v>
      </c>
      <c r="Q383" s="406">
        <v>0</v>
      </c>
      <c r="R383" s="406">
        <v>0</v>
      </c>
      <c r="S383" s="406">
        <v>0</v>
      </c>
      <c r="T383" s="406"/>
      <c r="U383" s="406"/>
      <c r="V383" s="406"/>
      <c r="W383" s="406"/>
      <c r="X383" s="389"/>
      <c r="Y383" s="406"/>
      <c r="Z383" s="406"/>
      <c r="AA383" s="406"/>
      <c r="AB383" s="406"/>
      <c r="AC383" s="406"/>
      <c r="AD383" s="406">
        <v>0</v>
      </c>
      <c r="AE383" s="164">
        <f t="shared" si="1053"/>
        <v>0</v>
      </c>
      <c r="AF383" s="166">
        <f t="shared" si="1054"/>
        <v>4750000</v>
      </c>
      <c r="AG383" s="166">
        <f t="shared" si="1055"/>
        <v>0</v>
      </c>
      <c r="AH383" s="166">
        <f t="shared" si="1056"/>
        <v>0</v>
      </c>
      <c r="AI383" s="166">
        <f t="shared" si="1057"/>
        <v>0</v>
      </c>
      <c r="AJ383" s="166">
        <f t="shared" si="1058"/>
        <v>0</v>
      </c>
      <c r="AK383" s="166">
        <f t="shared" si="1059"/>
        <v>0</v>
      </c>
      <c r="AL383" s="166">
        <f t="shared" si="1060"/>
        <v>0</v>
      </c>
      <c r="AM383" s="166">
        <f t="shared" si="1061"/>
        <v>0</v>
      </c>
      <c r="AN383" s="166">
        <f t="shared" si="1062"/>
        <v>0</v>
      </c>
      <c r="AO383" s="167">
        <f t="shared" si="1063"/>
        <v>0</v>
      </c>
      <c r="AP383" s="166">
        <v>0</v>
      </c>
      <c r="AQ383" s="166">
        <f t="shared" si="1064"/>
        <v>4750000</v>
      </c>
      <c r="AR383" s="166"/>
      <c r="AS383" s="167"/>
      <c r="AT383" s="166"/>
      <c r="AU383" s="166"/>
      <c r="AV383" s="166">
        <f t="shared" si="1065"/>
        <v>4750000</v>
      </c>
      <c r="AW383" s="166">
        <f t="shared" si="1066"/>
        <v>380000</v>
      </c>
      <c r="AX383" s="166">
        <f t="shared" si="1067"/>
        <v>71250</v>
      </c>
      <c r="AY383" s="166">
        <f t="shared" si="1068"/>
        <v>47500</v>
      </c>
      <c r="AZ383" s="166">
        <f t="shared" si="1069"/>
        <v>498750</v>
      </c>
      <c r="BA383" s="166">
        <f t="shared" si="1070"/>
        <v>0</v>
      </c>
      <c r="BB383" s="166">
        <f t="shared" si="1071"/>
        <v>110000</v>
      </c>
      <c r="BC383" s="166"/>
      <c r="BD383" s="166">
        <v>0</v>
      </c>
      <c r="BE383" s="166">
        <f t="shared" si="1072"/>
        <v>608750</v>
      </c>
      <c r="BF383" s="166">
        <f t="shared" si="1073"/>
        <v>4141250</v>
      </c>
      <c r="BG383" s="166">
        <f t="shared" si="1074"/>
        <v>0</v>
      </c>
      <c r="BH383" s="166">
        <v>1</v>
      </c>
      <c r="BI383" s="159">
        <v>0</v>
      </c>
      <c r="BJ383" s="166">
        <f t="shared" si="1075"/>
        <v>0</v>
      </c>
      <c r="BK383" s="166">
        <f t="shared" si="1076"/>
        <v>1</v>
      </c>
      <c r="BL383" s="166">
        <v>0</v>
      </c>
      <c r="BM383" s="166">
        <f t="shared" si="1077"/>
        <v>0</v>
      </c>
      <c r="BN383" s="166" t="str">
        <f t="shared" si="1078"/>
        <v>Trừ tiền</v>
      </c>
      <c r="BO383" s="410"/>
      <c r="BP383" s="166"/>
      <c r="BQ383" s="144"/>
      <c r="BR383" s="144"/>
      <c r="BS383" s="161">
        <f t="shared" si="1079"/>
        <v>4750000</v>
      </c>
      <c r="BT383" s="159"/>
      <c r="BU383" s="166">
        <f t="shared" si="1080"/>
        <v>0</v>
      </c>
      <c r="BV383" s="166">
        <v>11000000</v>
      </c>
      <c r="BW383" s="166">
        <f t="shared" si="1081"/>
        <v>11000000</v>
      </c>
      <c r="BX383" s="166">
        <f t="shared" si="1082"/>
        <v>-6748750</v>
      </c>
      <c r="BY383" s="166"/>
      <c r="BZ383" s="166"/>
      <c r="CA383" s="171"/>
      <c r="CB383" s="166"/>
      <c r="CC383" s="166"/>
      <c r="CD383" s="166"/>
      <c r="CE383" s="435">
        <v>9500000</v>
      </c>
      <c r="CF383" s="413"/>
      <c r="CG383" s="413"/>
      <c r="CH383" s="413"/>
      <c r="CI383" s="413"/>
      <c r="CJ383" s="369">
        <f t="shared" si="1083"/>
        <v>0</v>
      </c>
      <c r="CK383" s="369">
        <f t="shared" si="1084"/>
        <v>9500000</v>
      </c>
      <c r="CL383" s="414"/>
      <c r="CM383" s="413">
        <f t="shared" si="1092"/>
        <v>9500000</v>
      </c>
      <c r="CN383" s="413"/>
      <c r="CO383" s="369"/>
      <c r="CP383" s="369"/>
      <c r="CQ383" s="369"/>
      <c r="CR383" s="369">
        <f t="shared" si="1086"/>
        <v>0</v>
      </c>
      <c r="CS383" s="369">
        <f t="shared" si="1087"/>
        <v>9500000</v>
      </c>
      <c r="CT383" s="173" t="s">
        <v>1759</v>
      </c>
      <c r="CU383" s="173" t="s">
        <v>1062</v>
      </c>
      <c r="CV383" s="460"/>
      <c r="CW383" s="173" t="s">
        <v>2249</v>
      </c>
    </row>
    <row r="384" spans="1:101" ht="34.35" customHeight="1">
      <c r="A384" s="155">
        <f>SUBTOTAL(3,$C$11:C384)</f>
        <v>343</v>
      </c>
      <c r="B384" s="272" t="s">
        <v>2286</v>
      </c>
      <c r="C384" s="469" t="s">
        <v>2287</v>
      </c>
      <c r="D384" s="156" t="s">
        <v>101</v>
      </c>
      <c r="E384" s="157" t="str">
        <f t="shared" si="1088"/>
        <v>B3</v>
      </c>
      <c r="F384" s="158">
        <v>45922</v>
      </c>
      <c r="G384" s="330">
        <v>4750000</v>
      </c>
      <c r="H384" s="330"/>
      <c r="I384" s="160">
        <f t="shared" si="1047"/>
        <v>4750000</v>
      </c>
      <c r="J384" s="160">
        <f t="shared" si="1048"/>
        <v>0</v>
      </c>
      <c r="K384" s="161">
        <f t="shared" si="1049"/>
        <v>4750000</v>
      </c>
      <c r="L384" s="161">
        <f t="shared" si="1050"/>
        <v>9500000</v>
      </c>
      <c r="M384" s="162">
        <f t="shared" si="1051"/>
        <v>1</v>
      </c>
      <c r="N384" s="163">
        <f t="shared" si="1052"/>
        <v>3640000</v>
      </c>
      <c r="O384" s="163">
        <v>0</v>
      </c>
      <c r="P384" s="406">
        <v>13</v>
      </c>
      <c r="Q384" s="406">
        <v>0</v>
      </c>
      <c r="R384" s="406">
        <v>0</v>
      </c>
      <c r="S384" s="406">
        <v>0</v>
      </c>
      <c r="T384" s="406"/>
      <c r="U384" s="406"/>
      <c r="V384" s="406"/>
      <c r="W384" s="406"/>
      <c r="X384" s="389"/>
      <c r="Y384" s="406"/>
      <c r="Z384" s="406"/>
      <c r="AA384" s="406"/>
      <c r="AB384" s="406"/>
      <c r="AC384" s="406"/>
      <c r="AD384" s="406">
        <v>0</v>
      </c>
      <c r="AE384" s="164">
        <f t="shared" si="1053"/>
        <v>0</v>
      </c>
      <c r="AF384" s="166">
        <f t="shared" si="1054"/>
        <v>4750000</v>
      </c>
      <c r="AG384" s="166">
        <f t="shared" si="1055"/>
        <v>0</v>
      </c>
      <c r="AH384" s="166">
        <f t="shared" si="1056"/>
        <v>0</v>
      </c>
      <c r="AI384" s="166">
        <f t="shared" si="1057"/>
        <v>0</v>
      </c>
      <c r="AJ384" s="166">
        <f t="shared" si="1058"/>
        <v>0</v>
      </c>
      <c r="AK384" s="166">
        <f t="shared" si="1059"/>
        <v>0</v>
      </c>
      <c r="AL384" s="166">
        <f t="shared" si="1060"/>
        <v>0</v>
      </c>
      <c r="AM384" s="166">
        <f t="shared" si="1061"/>
        <v>0</v>
      </c>
      <c r="AN384" s="166">
        <f t="shared" si="1062"/>
        <v>0</v>
      </c>
      <c r="AO384" s="167">
        <f t="shared" si="1063"/>
        <v>0</v>
      </c>
      <c r="AP384" s="166">
        <v>0</v>
      </c>
      <c r="AQ384" s="166">
        <f t="shared" si="1064"/>
        <v>4750000</v>
      </c>
      <c r="AR384" s="166"/>
      <c r="AS384" s="167"/>
      <c r="AT384" s="166"/>
      <c r="AU384" s="166"/>
      <c r="AV384" s="166">
        <f t="shared" si="1065"/>
        <v>4750000</v>
      </c>
      <c r="AW384" s="166">
        <f t="shared" si="1066"/>
        <v>380000</v>
      </c>
      <c r="AX384" s="166">
        <f t="shared" si="1067"/>
        <v>71250</v>
      </c>
      <c r="AY384" s="166">
        <f t="shared" si="1068"/>
        <v>47500</v>
      </c>
      <c r="AZ384" s="166">
        <f t="shared" si="1069"/>
        <v>498750</v>
      </c>
      <c r="BA384" s="166">
        <f t="shared" si="1070"/>
        <v>0</v>
      </c>
      <c r="BB384" s="166">
        <f t="shared" si="1071"/>
        <v>110000</v>
      </c>
      <c r="BC384" s="166"/>
      <c r="BD384" s="166">
        <v>0</v>
      </c>
      <c r="BE384" s="166">
        <f t="shared" si="1072"/>
        <v>608750</v>
      </c>
      <c r="BF384" s="166">
        <f t="shared" si="1073"/>
        <v>4141250</v>
      </c>
      <c r="BG384" s="166">
        <f t="shared" si="1074"/>
        <v>0</v>
      </c>
      <c r="BH384" s="166">
        <v>1</v>
      </c>
      <c r="BI384" s="159">
        <v>0</v>
      </c>
      <c r="BJ384" s="166">
        <f t="shared" si="1075"/>
        <v>0</v>
      </c>
      <c r="BK384" s="166">
        <f t="shared" si="1076"/>
        <v>1</v>
      </c>
      <c r="BL384" s="166">
        <v>0</v>
      </c>
      <c r="BM384" s="166">
        <f t="shared" si="1077"/>
        <v>0</v>
      </c>
      <c r="BN384" s="166" t="str">
        <f t="shared" si="1078"/>
        <v>Trừ tiền</v>
      </c>
      <c r="BO384" s="410"/>
      <c r="BP384" s="166"/>
      <c r="BQ384" s="144"/>
      <c r="BR384" s="144"/>
      <c r="BS384" s="161">
        <f t="shared" si="1079"/>
        <v>4750000</v>
      </c>
      <c r="BT384" s="159"/>
      <c r="BU384" s="166">
        <f t="shared" si="1080"/>
        <v>0</v>
      </c>
      <c r="BV384" s="166">
        <v>11000000</v>
      </c>
      <c r="BW384" s="166">
        <f t="shared" si="1081"/>
        <v>11000000</v>
      </c>
      <c r="BX384" s="166">
        <f t="shared" si="1082"/>
        <v>-6748750</v>
      </c>
      <c r="BY384" s="166"/>
      <c r="BZ384" s="166"/>
      <c r="CA384" s="171"/>
      <c r="CB384" s="166"/>
      <c r="CC384" s="166"/>
      <c r="CD384" s="166"/>
      <c r="CE384" s="435">
        <v>9500000</v>
      </c>
      <c r="CF384" s="413"/>
      <c r="CG384" s="413"/>
      <c r="CH384" s="413"/>
      <c r="CI384" s="413"/>
      <c r="CJ384" s="369">
        <f t="shared" si="1083"/>
        <v>0</v>
      </c>
      <c r="CK384" s="369">
        <f t="shared" si="1084"/>
        <v>9500000</v>
      </c>
      <c r="CL384" s="414"/>
      <c r="CM384" s="413">
        <f t="shared" si="1092"/>
        <v>9500000</v>
      </c>
      <c r="CN384" s="413"/>
      <c r="CO384" s="369"/>
      <c r="CP384" s="369"/>
      <c r="CQ384" s="369"/>
      <c r="CR384" s="369">
        <f t="shared" si="1086"/>
        <v>0</v>
      </c>
      <c r="CS384" s="369">
        <f t="shared" si="1087"/>
        <v>9500000</v>
      </c>
      <c r="CT384" s="173" t="s">
        <v>1759</v>
      </c>
      <c r="CU384" s="173" t="s">
        <v>1062</v>
      </c>
      <c r="CV384" s="460" t="s">
        <v>2324</v>
      </c>
      <c r="CW384" s="173" t="s">
        <v>2249</v>
      </c>
    </row>
    <row r="385" spans="1:101" ht="34.35" customHeight="1">
      <c r="A385" s="155">
        <f>SUBTOTAL(3,$C$11:C385)</f>
        <v>344</v>
      </c>
      <c r="B385" s="272" t="s">
        <v>2300</v>
      </c>
      <c r="C385" s="469" t="s">
        <v>2301</v>
      </c>
      <c r="D385" s="156" t="s">
        <v>101</v>
      </c>
      <c r="E385" s="157" t="str">
        <f t="shared" si="1088"/>
        <v>B3</v>
      </c>
      <c r="F385" s="158">
        <v>45936</v>
      </c>
      <c r="G385" s="330">
        <v>4750000</v>
      </c>
      <c r="H385" s="330"/>
      <c r="I385" s="160">
        <f t="shared" si="1047"/>
        <v>4750000</v>
      </c>
      <c r="J385" s="160">
        <f t="shared" si="1048"/>
        <v>0</v>
      </c>
      <c r="K385" s="161">
        <f t="shared" si="1049"/>
        <v>4750000</v>
      </c>
      <c r="L385" s="161">
        <f t="shared" si="1050"/>
        <v>9500000</v>
      </c>
      <c r="M385" s="162">
        <f t="shared" si="1051"/>
        <v>1</v>
      </c>
      <c r="N385" s="163">
        <f t="shared" si="1052"/>
        <v>3640000</v>
      </c>
      <c r="O385" s="163">
        <v>0</v>
      </c>
      <c r="P385" s="406">
        <v>13</v>
      </c>
      <c r="Q385" s="406">
        <v>0</v>
      </c>
      <c r="R385" s="406">
        <v>0</v>
      </c>
      <c r="S385" s="406">
        <v>0</v>
      </c>
      <c r="T385" s="406"/>
      <c r="U385" s="406"/>
      <c r="V385" s="406"/>
      <c r="W385" s="406"/>
      <c r="X385" s="389"/>
      <c r="Y385" s="406"/>
      <c r="Z385" s="406"/>
      <c r="AA385" s="406"/>
      <c r="AB385" s="406"/>
      <c r="AC385" s="406"/>
      <c r="AD385" s="406">
        <v>0</v>
      </c>
      <c r="AE385" s="164">
        <f t="shared" si="1053"/>
        <v>0</v>
      </c>
      <c r="AF385" s="166">
        <f t="shared" si="1054"/>
        <v>4750000</v>
      </c>
      <c r="AG385" s="166">
        <f t="shared" si="1055"/>
        <v>0</v>
      </c>
      <c r="AH385" s="166">
        <f t="shared" si="1056"/>
        <v>0</v>
      </c>
      <c r="AI385" s="166">
        <f t="shared" si="1057"/>
        <v>0</v>
      </c>
      <c r="AJ385" s="166">
        <f t="shared" si="1058"/>
        <v>0</v>
      </c>
      <c r="AK385" s="166">
        <f t="shared" si="1059"/>
        <v>0</v>
      </c>
      <c r="AL385" s="166">
        <f t="shared" si="1060"/>
        <v>0</v>
      </c>
      <c r="AM385" s="166">
        <f t="shared" si="1061"/>
        <v>0</v>
      </c>
      <c r="AN385" s="166">
        <f t="shared" si="1062"/>
        <v>0</v>
      </c>
      <c r="AO385" s="167">
        <f t="shared" si="1063"/>
        <v>0</v>
      </c>
      <c r="AP385" s="166">
        <v>0</v>
      </c>
      <c r="AQ385" s="166">
        <f t="shared" si="1064"/>
        <v>4750000</v>
      </c>
      <c r="AR385" s="166"/>
      <c r="AS385" s="167"/>
      <c r="AT385" s="166"/>
      <c r="AU385" s="166"/>
      <c r="AV385" s="166">
        <f t="shared" si="1065"/>
        <v>4750000</v>
      </c>
      <c r="AW385" s="166">
        <f t="shared" si="1066"/>
        <v>380000</v>
      </c>
      <c r="AX385" s="166">
        <f t="shared" si="1067"/>
        <v>71250</v>
      </c>
      <c r="AY385" s="166">
        <f t="shared" si="1068"/>
        <v>47500</v>
      </c>
      <c r="AZ385" s="166">
        <f t="shared" si="1069"/>
        <v>498750</v>
      </c>
      <c r="BA385" s="166">
        <f t="shared" si="1070"/>
        <v>0</v>
      </c>
      <c r="BB385" s="166">
        <f t="shared" si="1071"/>
        <v>110000</v>
      </c>
      <c r="BC385" s="166"/>
      <c r="BD385" s="166">
        <v>0</v>
      </c>
      <c r="BE385" s="166">
        <f t="shared" si="1072"/>
        <v>608750</v>
      </c>
      <c r="BF385" s="166">
        <f t="shared" si="1073"/>
        <v>4141250</v>
      </c>
      <c r="BG385" s="166">
        <f t="shared" si="1074"/>
        <v>0</v>
      </c>
      <c r="BH385" s="166">
        <v>1</v>
      </c>
      <c r="BI385" s="159">
        <v>0</v>
      </c>
      <c r="BJ385" s="166">
        <f t="shared" si="1075"/>
        <v>0</v>
      </c>
      <c r="BK385" s="166">
        <f t="shared" si="1076"/>
        <v>1</v>
      </c>
      <c r="BL385" s="166">
        <v>0</v>
      </c>
      <c r="BM385" s="166">
        <f t="shared" si="1077"/>
        <v>0</v>
      </c>
      <c r="BN385" s="166" t="str">
        <f t="shared" si="1078"/>
        <v>Trừ tiền</v>
      </c>
      <c r="BO385" s="410"/>
      <c r="BP385" s="166"/>
      <c r="BQ385" s="144"/>
      <c r="BR385" s="144"/>
      <c r="BS385" s="161">
        <f t="shared" si="1079"/>
        <v>4750000</v>
      </c>
      <c r="BT385" s="159"/>
      <c r="BU385" s="166">
        <f t="shared" si="1080"/>
        <v>0</v>
      </c>
      <c r="BV385" s="166">
        <v>11000000</v>
      </c>
      <c r="BW385" s="166">
        <f t="shared" si="1081"/>
        <v>11000000</v>
      </c>
      <c r="BX385" s="166">
        <f t="shared" si="1082"/>
        <v>-6748750</v>
      </c>
      <c r="BY385" s="166"/>
      <c r="BZ385" s="166"/>
      <c r="CA385" s="171"/>
      <c r="CB385" s="166"/>
      <c r="CC385" s="166"/>
      <c r="CD385" s="166"/>
      <c r="CE385" s="435">
        <v>9500000</v>
      </c>
      <c r="CF385" s="413"/>
      <c r="CG385" s="413"/>
      <c r="CH385" s="413"/>
      <c r="CI385" s="413"/>
      <c r="CJ385" s="369">
        <f t="shared" ref="CJ385:CJ389" si="1093">SUM(CF385:CI385)</f>
        <v>0</v>
      </c>
      <c r="CK385" s="369">
        <f t="shared" si="1084"/>
        <v>9500000</v>
      </c>
      <c r="CL385" s="414"/>
      <c r="CM385" s="413">
        <f t="shared" si="1092"/>
        <v>9500000</v>
      </c>
      <c r="CN385" s="413"/>
      <c r="CO385" s="369"/>
      <c r="CP385" s="369"/>
      <c r="CQ385" s="369"/>
      <c r="CR385" s="369">
        <f t="shared" ref="CR385:CR389" si="1094">SUM(CN385:CQ385)</f>
        <v>0</v>
      </c>
      <c r="CS385" s="369">
        <f t="shared" si="1087"/>
        <v>9500000</v>
      </c>
      <c r="CT385" s="173" t="s">
        <v>1759</v>
      </c>
      <c r="CU385" s="173" t="s">
        <v>1062</v>
      </c>
      <c r="CV385" s="460" t="s">
        <v>2313</v>
      </c>
      <c r="CW385" s="173" t="s">
        <v>2249</v>
      </c>
    </row>
    <row r="386" spans="1:101" ht="34.35" customHeight="1">
      <c r="A386" s="155">
        <f>SUBTOTAL(3,$C$11:C386)</f>
        <v>345</v>
      </c>
      <c r="B386" s="272" t="s">
        <v>2302</v>
      </c>
      <c r="C386" s="469" t="s">
        <v>2303</v>
      </c>
      <c r="D386" s="156" t="s">
        <v>101</v>
      </c>
      <c r="E386" s="157" t="str">
        <f t="shared" si="1088"/>
        <v>B3</v>
      </c>
      <c r="F386" s="158">
        <v>45936</v>
      </c>
      <c r="G386" s="330">
        <v>4750000</v>
      </c>
      <c r="H386" s="330"/>
      <c r="I386" s="160">
        <f t="shared" si="1047"/>
        <v>4750000</v>
      </c>
      <c r="J386" s="160">
        <f t="shared" si="1048"/>
        <v>0</v>
      </c>
      <c r="K386" s="161">
        <f t="shared" si="1049"/>
        <v>4750000</v>
      </c>
      <c r="L386" s="161">
        <f t="shared" si="1050"/>
        <v>9500000</v>
      </c>
      <c r="M386" s="162">
        <f t="shared" si="1051"/>
        <v>1</v>
      </c>
      <c r="N386" s="163">
        <f t="shared" si="1052"/>
        <v>3640000</v>
      </c>
      <c r="O386" s="163">
        <v>0</v>
      </c>
      <c r="P386" s="406">
        <v>13</v>
      </c>
      <c r="Q386" s="406">
        <v>0</v>
      </c>
      <c r="R386" s="406">
        <v>0</v>
      </c>
      <c r="S386" s="406">
        <v>0</v>
      </c>
      <c r="T386" s="406"/>
      <c r="U386" s="406"/>
      <c r="V386" s="406"/>
      <c r="W386" s="406"/>
      <c r="X386" s="389"/>
      <c r="Y386" s="406"/>
      <c r="Z386" s="406"/>
      <c r="AA386" s="406"/>
      <c r="AB386" s="406"/>
      <c r="AC386" s="406"/>
      <c r="AD386" s="406">
        <v>0</v>
      </c>
      <c r="AE386" s="164">
        <f t="shared" si="1053"/>
        <v>0</v>
      </c>
      <c r="AF386" s="166">
        <f t="shared" si="1054"/>
        <v>4750000</v>
      </c>
      <c r="AG386" s="166">
        <f t="shared" si="1055"/>
        <v>0</v>
      </c>
      <c r="AH386" s="166">
        <f t="shared" si="1056"/>
        <v>0</v>
      </c>
      <c r="AI386" s="166">
        <f t="shared" si="1057"/>
        <v>0</v>
      </c>
      <c r="AJ386" s="166">
        <f t="shared" si="1058"/>
        <v>0</v>
      </c>
      <c r="AK386" s="166">
        <f t="shared" si="1059"/>
        <v>0</v>
      </c>
      <c r="AL386" s="166">
        <f t="shared" si="1060"/>
        <v>0</v>
      </c>
      <c r="AM386" s="166">
        <f t="shared" si="1061"/>
        <v>0</v>
      </c>
      <c r="AN386" s="166">
        <f t="shared" si="1062"/>
        <v>0</v>
      </c>
      <c r="AO386" s="167">
        <f t="shared" si="1063"/>
        <v>0</v>
      </c>
      <c r="AP386" s="166">
        <v>0</v>
      </c>
      <c r="AQ386" s="166">
        <f t="shared" si="1064"/>
        <v>4750000</v>
      </c>
      <c r="AR386" s="166"/>
      <c r="AS386" s="167"/>
      <c r="AT386" s="166"/>
      <c r="AU386" s="166"/>
      <c r="AV386" s="166">
        <f t="shared" si="1065"/>
        <v>4750000</v>
      </c>
      <c r="AW386" s="166">
        <f t="shared" si="1066"/>
        <v>380000</v>
      </c>
      <c r="AX386" s="166">
        <f t="shared" si="1067"/>
        <v>71250</v>
      </c>
      <c r="AY386" s="166">
        <f t="shared" si="1068"/>
        <v>47500</v>
      </c>
      <c r="AZ386" s="166">
        <f t="shared" si="1069"/>
        <v>498750</v>
      </c>
      <c r="BA386" s="166">
        <f t="shared" si="1070"/>
        <v>0</v>
      </c>
      <c r="BB386" s="166">
        <f t="shared" si="1071"/>
        <v>110000</v>
      </c>
      <c r="BC386" s="166"/>
      <c r="BD386" s="166">
        <v>0</v>
      </c>
      <c r="BE386" s="166">
        <f t="shared" si="1072"/>
        <v>608750</v>
      </c>
      <c r="BF386" s="166">
        <f t="shared" si="1073"/>
        <v>4141250</v>
      </c>
      <c r="BG386" s="166">
        <f t="shared" si="1074"/>
        <v>0</v>
      </c>
      <c r="BH386" s="166">
        <v>1</v>
      </c>
      <c r="BI386" s="159">
        <v>0</v>
      </c>
      <c r="BJ386" s="166">
        <f t="shared" si="1075"/>
        <v>0</v>
      </c>
      <c r="BK386" s="166">
        <f t="shared" si="1076"/>
        <v>1</v>
      </c>
      <c r="BL386" s="166">
        <v>0</v>
      </c>
      <c r="BM386" s="166">
        <f t="shared" si="1077"/>
        <v>0</v>
      </c>
      <c r="BN386" s="166" t="str">
        <f t="shared" si="1078"/>
        <v>Trừ tiền</v>
      </c>
      <c r="BO386" s="410"/>
      <c r="BP386" s="166"/>
      <c r="BQ386" s="144"/>
      <c r="BR386" s="144"/>
      <c r="BS386" s="161">
        <f t="shared" si="1079"/>
        <v>4750000</v>
      </c>
      <c r="BT386" s="159"/>
      <c r="BU386" s="166">
        <f t="shared" si="1080"/>
        <v>0</v>
      </c>
      <c r="BV386" s="166">
        <v>11000000</v>
      </c>
      <c r="BW386" s="166">
        <f t="shared" si="1081"/>
        <v>11000000</v>
      </c>
      <c r="BX386" s="166">
        <f t="shared" si="1082"/>
        <v>-6748750</v>
      </c>
      <c r="BY386" s="166"/>
      <c r="BZ386" s="166"/>
      <c r="CA386" s="171"/>
      <c r="CB386" s="166"/>
      <c r="CC386" s="166"/>
      <c r="CD386" s="166"/>
      <c r="CE386" s="435">
        <v>9500000</v>
      </c>
      <c r="CF386" s="413"/>
      <c r="CG386" s="413"/>
      <c r="CH386" s="413"/>
      <c r="CI386" s="413"/>
      <c r="CJ386" s="369">
        <f t="shared" si="1093"/>
        <v>0</v>
      </c>
      <c r="CK386" s="369">
        <f t="shared" si="1084"/>
        <v>9500000</v>
      </c>
      <c r="CL386" s="414"/>
      <c r="CM386" s="413">
        <f t="shared" si="1092"/>
        <v>9500000</v>
      </c>
      <c r="CN386" s="413"/>
      <c r="CO386" s="369"/>
      <c r="CP386" s="369"/>
      <c r="CQ386" s="369"/>
      <c r="CR386" s="369">
        <f t="shared" si="1094"/>
        <v>0</v>
      </c>
      <c r="CS386" s="369">
        <f t="shared" si="1087"/>
        <v>9500000</v>
      </c>
      <c r="CT386" s="173" t="s">
        <v>1759</v>
      </c>
      <c r="CU386" s="173" t="s">
        <v>1062</v>
      </c>
      <c r="CV386" s="450"/>
      <c r="CW386" s="173" t="s">
        <v>2249</v>
      </c>
    </row>
    <row r="387" spans="1:101" ht="34.35" customHeight="1">
      <c r="A387" s="155">
        <f>SUBTOTAL(3,$C$11:C387)</f>
        <v>346</v>
      </c>
      <c r="B387" s="272" t="s">
        <v>2304</v>
      </c>
      <c r="C387" s="469" t="s">
        <v>2305</v>
      </c>
      <c r="D387" s="156" t="s">
        <v>101</v>
      </c>
      <c r="E387" s="157" t="str">
        <f t="shared" si="1088"/>
        <v>B3</v>
      </c>
      <c r="F387" s="158">
        <v>45937</v>
      </c>
      <c r="G387" s="330">
        <v>4750000</v>
      </c>
      <c r="H387" s="330"/>
      <c r="I387" s="160">
        <f t="shared" si="1047"/>
        <v>4750000</v>
      </c>
      <c r="J387" s="160">
        <f t="shared" si="1048"/>
        <v>0</v>
      </c>
      <c r="K387" s="161">
        <f t="shared" si="1049"/>
        <v>4750000</v>
      </c>
      <c r="L387" s="161">
        <f t="shared" si="1050"/>
        <v>9500000</v>
      </c>
      <c r="M387" s="162">
        <f t="shared" si="1051"/>
        <v>1</v>
      </c>
      <c r="N387" s="163">
        <f t="shared" si="1052"/>
        <v>3640000</v>
      </c>
      <c r="O387" s="163">
        <v>0</v>
      </c>
      <c r="P387" s="406">
        <v>10</v>
      </c>
      <c r="Q387" s="406">
        <v>0</v>
      </c>
      <c r="R387" s="406">
        <v>0</v>
      </c>
      <c r="S387" s="406">
        <v>0</v>
      </c>
      <c r="T387" s="406"/>
      <c r="U387" s="406"/>
      <c r="V387" s="406"/>
      <c r="W387" s="406"/>
      <c r="X387" s="389"/>
      <c r="Y387" s="406"/>
      <c r="Z387" s="406"/>
      <c r="AA387" s="406"/>
      <c r="AB387" s="406"/>
      <c r="AC387" s="406"/>
      <c r="AD387" s="406">
        <v>0</v>
      </c>
      <c r="AE387" s="164">
        <f t="shared" si="1053"/>
        <v>0</v>
      </c>
      <c r="AF387" s="166">
        <f t="shared" si="1054"/>
        <v>3653846</v>
      </c>
      <c r="AG387" s="166">
        <f t="shared" si="1055"/>
        <v>0</v>
      </c>
      <c r="AH387" s="166">
        <f t="shared" si="1056"/>
        <v>0</v>
      </c>
      <c r="AI387" s="166">
        <f t="shared" si="1057"/>
        <v>0</v>
      </c>
      <c r="AJ387" s="166">
        <f t="shared" si="1058"/>
        <v>0</v>
      </c>
      <c r="AK387" s="166">
        <f t="shared" si="1059"/>
        <v>0</v>
      </c>
      <c r="AL387" s="166">
        <f t="shared" si="1060"/>
        <v>0</v>
      </c>
      <c r="AM387" s="166">
        <f t="shared" si="1061"/>
        <v>0</v>
      </c>
      <c r="AN387" s="166">
        <f t="shared" si="1062"/>
        <v>0</v>
      </c>
      <c r="AO387" s="167">
        <f t="shared" si="1063"/>
        <v>0</v>
      </c>
      <c r="AP387" s="166">
        <v>0</v>
      </c>
      <c r="AQ387" s="166">
        <f t="shared" si="1064"/>
        <v>3653846</v>
      </c>
      <c r="AR387" s="166"/>
      <c r="AS387" s="167"/>
      <c r="AT387" s="166"/>
      <c r="AU387" s="166"/>
      <c r="AV387" s="166">
        <f t="shared" si="1065"/>
        <v>3653846</v>
      </c>
      <c r="AW387" s="166">
        <f t="shared" si="1066"/>
        <v>380000</v>
      </c>
      <c r="AX387" s="166">
        <f t="shared" si="1067"/>
        <v>71250</v>
      </c>
      <c r="AY387" s="166">
        <f t="shared" si="1068"/>
        <v>47500</v>
      </c>
      <c r="AZ387" s="166">
        <f t="shared" si="1069"/>
        <v>498750</v>
      </c>
      <c r="BA387" s="166">
        <f t="shared" si="1070"/>
        <v>0</v>
      </c>
      <c r="BB387" s="166">
        <f t="shared" si="1071"/>
        <v>110000</v>
      </c>
      <c r="BC387" s="166"/>
      <c r="BD387" s="166">
        <v>0</v>
      </c>
      <c r="BE387" s="166">
        <f t="shared" si="1072"/>
        <v>608750</v>
      </c>
      <c r="BF387" s="166">
        <f t="shared" si="1073"/>
        <v>3045096</v>
      </c>
      <c r="BG387" s="166">
        <f t="shared" si="1074"/>
        <v>0</v>
      </c>
      <c r="BH387" s="166">
        <v>1</v>
      </c>
      <c r="BI387" s="159">
        <v>0</v>
      </c>
      <c r="BJ387" s="166">
        <f t="shared" si="1075"/>
        <v>0</v>
      </c>
      <c r="BK387" s="166">
        <f t="shared" si="1076"/>
        <v>1</v>
      </c>
      <c r="BL387" s="166">
        <v>0</v>
      </c>
      <c r="BM387" s="166">
        <f t="shared" si="1077"/>
        <v>0</v>
      </c>
      <c r="BN387" s="166" t="str">
        <f t="shared" si="1078"/>
        <v>Trừ tiền</v>
      </c>
      <c r="BO387" s="410"/>
      <c r="BP387" s="166"/>
      <c r="BQ387" s="144"/>
      <c r="BR387" s="144"/>
      <c r="BS387" s="161">
        <f t="shared" si="1079"/>
        <v>3653846</v>
      </c>
      <c r="BT387" s="159"/>
      <c r="BU387" s="166">
        <f t="shared" si="1080"/>
        <v>0</v>
      </c>
      <c r="BV387" s="166">
        <v>11000000</v>
      </c>
      <c r="BW387" s="166">
        <f t="shared" si="1081"/>
        <v>11000000</v>
      </c>
      <c r="BX387" s="166">
        <f t="shared" si="1082"/>
        <v>-7844904</v>
      </c>
      <c r="BY387" s="166"/>
      <c r="BZ387" s="166"/>
      <c r="CA387" s="171"/>
      <c r="CB387" s="166"/>
      <c r="CC387" s="166"/>
      <c r="CD387" s="166"/>
      <c r="CE387" s="435">
        <v>9500000</v>
      </c>
      <c r="CF387" s="413"/>
      <c r="CG387" s="413"/>
      <c r="CH387" s="413"/>
      <c r="CI387" s="413"/>
      <c r="CJ387" s="369">
        <f t="shared" si="1093"/>
        <v>0</v>
      </c>
      <c r="CK387" s="369">
        <f t="shared" si="1084"/>
        <v>9500000</v>
      </c>
      <c r="CL387" s="414"/>
      <c r="CM387" s="413">
        <f t="shared" si="1092"/>
        <v>9500000</v>
      </c>
      <c r="CN387" s="413"/>
      <c r="CO387" s="369"/>
      <c r="CP387" s="369"/>
      <c r="CQ387" s="369"/>
      <c r="CR387" s="369">
        <f t="shared" si="1094"/>
        <v>0</v>
      </c>
      <c r="CS387" s="369">
        <f t="shared" si="1087"/>
        <v>9500000</v>
      </c>
      <c r="CT387" s="173" t="s">
        <v>1759</v>
      </c>
      <c r="CU387" s="173" t="s">
        <v>1062</v>
      </c>
      <c r="CV387" s="450" t="s">
        <v>2425</v>
      </c>
      <c r="CW387" s="173" t="s">
        <v>2249</v>
      </c>
    </row>
    <row r="388" spans="1:101" ht="34.35" customHeight="1">
      <c r="A388" s="155">
        <f>SUBTOTAL(3,$C$11:C388)</f>
        <v>347</v>
      </c>
      <c r="B388" s="304" t="s">
        <v>2316</v>
      </c>
      <c r="C388" s="305" t="s">
        <v>226</v>
      </c>
      <c r="D388" s="156" t="s">
        <v>101</v>
      </c>
      <c r="E388" s="157" t="str">
        <f t="shared" si="1088"/>
        <v>B3</v>
      </c>
      <c r="F388" s="158">
        <v>45943</v>
      </c>
      <c r="G388" s="159"/>
      <c r="H388" s="330">
        <v>4750000</v>
      </c>
      <c r="I388" s="160">
        <f t="shared" si="1047"/>
        <v>4250000</v>
      </c>
      <c r="J388" s="160">
        <f t="shared" si="1048"/>
        <v>0</v>
      </c>
      <c r="K388" s="161">
        <f t="shared" si="1049"/>
        <v>4250000</v>
      </c>
      <c r="L388" s="161">
        <f t="shared" si="1050"/>
        <v>9000000</v>
      </c>
      <c r="M388" s="162">
        <f t="shared" si="1051"/>
        <v>1</v>
      </c>
      <c r="N388" s="163">
        <f t="shared" si="1052"/>
        <v>3640000</v>
      </c>
      <c r="O388" s="163">
        <v>0</v>
      </c>
      <c r="P388" s="406">
        <v>13</v>
      </c>
      <c r="Q388" s="406">
        <v>0</v>
      </c>
      <c r="R388" s="406">
        <v>0</v>
      </c>
      <c r="S388" s="406">
        <v>0</v>
      </c>
      <c r="T388" s="406"/>
      <c r="U388" s="406"/>
      <c r="V388" s="406"/>
      <c r="W388" s="406"/>
      <c r="X388" s="389"/>
      <c r="Y388" s="406"/>
      <c r="Z388" s="406"/>
      <c r="AA388" s="406"/>
      <c r="AB388" s="406"/>
      <c r="AC388" s="406"/>
      <c r="AD388" s="406">
        <v>0</v>
      </c>
      <c r="AE388" s="164">
        <f t="shared" si="1053"/>
        <v>0</v>
      </c>
      <c r="AF388" s="166">
        <f t="shared" si="1054"/>
        <v>4500000</v>
      </c>
      <c r="AG388" s="166">
        <f t="shared" si="1055"/>
        <v>0</v>
      </c>
      <c r="AH388" s="166">
        <f t="shared" si="1056"/>
        <v>0</v>
      </c>
      <c r="AI388" s="166">
        <f t="shared" si="1057"/>
        <v>0</v>
      </c>
      <c r="AJ388" s="166">
        <f t="shared" si="1058"/>
        <v>0</v>
      </c>
      <c r="AK388" s="166">
        <f t="shared" si="1059"/>
        <v>0</v>
      </c>
      <c r="AL388" s="166">
        <f t="shared" si="1060"/>
        <v>0</v>
      </c>
      <c r="AM388" s="166">
        <f t="shared" si="1061"/>
        <v>0</v>
      </c>
      <c r="AN388" s="166">
        <f t="shared" si="1062"/>
        <v>0</v>
      </c>
      <c r="AO388" s="167">
        <f t="shared" si="1063"/>
        <v>0</v>
      </c>
      <c r="AP388" s="166">
        <v>0</v>
      </c>
      <c r="AQ388" s="166">
        <f t="shared" si="1064"/>
        <v>4500000</v>
      </c>
      <c r="AR388" s="166"/>
      <c r="AS388" s="167"/>
      <c r="AT388" s="166"/>
      <c r="AU388" s="166"/>
      <c r="AV388" s="166">
        <f t="shared" si="1065"/>
        <v>4500000</v>
      </c>
      <c r="AW388" s="166">
        <f t="shared" si="1066"/>
        <v>0</v>
      </c>
      <c r="AX388" s="166">
        <f t="shared" si="1067"/>
        <v>0</v>
      </c>
      <c r="AY388" s="166">
        <f t="shared" si="1068"/>
        <v>0</v>
      </c>
      <c r="AZ388" s="166">
        <f t="shared" si="1069"/>
        <v>0</v>
      </c>
      <c r="BA388" s="166">
        <f t="shared" si="1070"/>
        <v>0</v>
      </c>
      <c r="BB388" s="166">
        <f t="shared" si="1071"/>
        <v>0</v>
      </c>
      <c r="BC388" s="166"/>
      <c r="BD388" s="166">
        <v>0</v>
      </c>
      <c r="BE388" s="166">
        <f t="shared" si="1072"/>
        <v>0</v>
      </c>
      <c r="BF388" s="166">
        <f t="shared" si="1073"/>
        <v>4500000</v>
      </c>
      <c r="BG388" s="166">
        <f t="shared" si="1074"/>
        <v>0</v>
      </c>
      <c r="BH388" s="166"/>
      <c r="BI388" s="159">
        <v>0</v>
      </c>
      <c r="BJ388" s="166">
        <f t="shared" si="1075"/>
        <v>0</v>
      </c>
      <c r="BK388" s="166">
        <f t="shared" si="1076"/>
        <v>1</v>
      </c>
      <c r="BL388" s="166">
        <v>0</v>
      </c>
      <c r="BM388" s="166">
        <f t="shared" si="1077"/>
        <v>0</v>
      </c>
      <c r="BN388" s="166" t="str">
        <f t="shared" si="1078"/>
        <v>Xem lại</v>
      </c>
      <c r="BO388" s="410"/>
      <c r="BP388" s="166"/>
      <c r="BQ388" s="144"/>
      <c r="BR388" s="144"/>
      <c r="BS388" s="161">
        <f t="shared" si="1079"/>
        <v>4500000</v>
      </c>
      <c r="BT388" s="159"/>
      <c r="BU388" s="166">
        <f t="shared" si="1080"/>
        <v>0</v>
      </c>
      <c r="BV388" s="166">
        <v>11000000</v>
      </c>
      <c r="BW388" s="166">
        <f t="shared" si="1081"/>
        <v>11000000</v>
      </c>
      <c r="BX388" s="166">
        <f t="shared" si="1082"/>
        <v>-6500000</v>
      </c>
      <c r="BY388" s="166"/>
      <c r="BZ388" s="166"/>
      <c r="CA388" s="171"/>
      <c r="CB388" s="166"/>
      <c r="CC388" s="166"/>
      <c r="CD388" s="166"/>
      <c r="CE388" s="435">
        <v>9000000</v>
      </c>
      <c r="CF388" s="413"/>
      <c r="CG388" s="413"/>
      <c r="CH388" s="413"/>
      <c r="CI388" s="413"/>
      <c r="CJ388" s="369">
        <f t="shared" si="1093"/>
        <v>0</v>
      </c>
      <c r="CK388" s="369">
        <f t="shared" si="1084"/>
        <v>9000000</v>
      </c>
      <c r="CL388" s="414"/>
      <c r="CM388" s="413">
        <f t="shared" si="1092"/>
        <v>9000000</v>
      </c>
      <c r="CN388" s="413"/>
      <c r="CO388" s="369"/>
      <c r="CP388" s="369"/>
      <c r="CQ388" s="369"/>
      <c r="CR388" s="369">
        <f t="shared" si="1094"/>
        <v>0</v>
      </c>
      <c r="CS388" s="369">
        <f t="shared" si="1087"/>
        <v>9000000</v>
      </c>
      <c r="CT388" s="173" t="s">
        <v>1759</v>
      </c>
      <c r="CU388" s="173" t="s">
        <v>1062</v>
      </c>
      <c r="CV388" s="460" t="s">
        <v>2330</v>
      </c>
      <c r="CW388" s="173" t="s">
        <v>2249</v>
      </c>
    </row>
    <row r="389" spans="1:101" ht="34.35" customHeight="1">
      <c r="A389" s="155">
        <f>SUBTOTAL(3,$C$11:C389)</f>
        <v>348</v>
      </c>
      <c r="B389" s="304" t="s">
        <v>2332</v>
      </c>
      <c r="C389" s="305" t="s">
        <v>2328</v>
      </c>
      <c r="D389" s="156" t="s">
        <v>101</v>
      </c>
      <c r="E389" s="157" t="str">
        <f t="shared" si="1088"/>
        <v>B3</v>
      </c>
      <c r="F389" s="158">
        <v>45944</v>
      </c>
      <c r="G389" s="159"/>
      <c r="H389" s="330">
        <v>4750000</v>
      </c>
      <c r="I389" s="160">
        <f t="shared" si="1047"/>
        <v>4250000</v>
      </c>
      <c r="J389" s="160">
        <f t="shared" si="1048"/>
        <v>0</v>
      </c>
      <c r="K389" s="161">
        <f t="shared" si="1049"/>
        <v>4250000</v>
      </c>
      <c r="L389" s="161">
        <f t="shared" si="1050"/>
        <v>9000000</v>
      </c>
      <c r="M389" s="162">
        <f t="shared" si="1051"/>
        <v>1</v>
      </c>
      <c r="N389" s="163">
        <f t="shared" si="1052"/>
        <v>3640000</v>
      </c>
      <c r="O389" s="163">
        <v>0</v>
      </c>
      <c r="P389" s="406">
        <v>13</v>
      </c>
      <c r="Q389" s="406">
        <v>0</v>
      </c>
      <c r="R389" s="406">
        <v>0</v>
      </c>
      <c r="S389" s="406">
        <v>0</v>
      </c>
      <c r="T389" s="406"/>
      <c r="U389" s="406"/>
      <c r="V389" s="406"/>
      <c r="W389" s="406"/>
      <c r="X389" s="389"/>
      <c r="Y389" s="406"/>
      <c r="Z389" s="406"/>
      <c r="AA389" s="406"/>
      <c r="AB389" s="406"/>
      <c r="AC389" s="406"/>
      <c r="AD389" s="406">
        <v>0</v>
      </c>
      <c r="AE389" s="164">
        <f t="shared" si="1053"/>
        <v>0</v>
      </c>
      <c r="AF389" s="166">
        <f t="shared" si="1054"/>
        <v>4500000</v>
      </c>
      <c r="AG389" s="166">
        <f t="shared" si="1055"/>
        <v>0</v>
      </c>
      <c r="AH389" s="166">
        <f t="shared" si="1056"/>
        <v>0</v>
      </c>
      <c r="AI389" s="166">
        <f t="shared" si="1057"/>
        <v>0</v>
      </c>
      <c r="AJ389" s="166">
        <f t="shared" si="1058"/>
        <v>0</v>
      </c>
      <c r="AK389" s="166">
        <f t="shared" si="1059"/>
        <v>0</v>
      </c>
      <c r="AL389" s="166">
        <f t="shared" si="1060"/>
        <v>0</v>
      </c>
      <c r="AM389" s="166">
        <f t="shared" si="1061"/>
        <v>0</v>
      </c>
      <c r="AN389" s="166">
        <f t="shared" si="1062"/>
        <v>0</v>
      </c>
      <c r="AO389" s="167">
        <f t="shared" si="1063"/>
        <v>0</v>
      </c>
      <c r="AP389" s="166">
        <v>0</v>
      </c>
      <c r="AQ389" s="166">
        <f t="shared" si="1064"/>
        <v>4500000</v>
      </c>
      <c r="AR389" s="166"/>
      <c r="AS389" s="167"/>
      <c r="AT389" s="166"/>
      <c r="AU389" s="166"/>
      <c r="AV389" s="166">
        <f t="shared" si="1065"/>
        <v>4500000</v>
      </c>
      <c r="AW389" s="166">
        <f t="shared" si="1066"/>
        <v>0</v>
      </c>
      <c r="AX389" s="166">
        <f t="shared" si="1067"/>
        <v>0</v>
      </c>
      <c r="AY389" s="166">
        <f t="shared" si="1068"/>
        <v>0</v>
      </c>
      <c r="AZ389" s="166">
        <f t="shared" si="1069"/>
        <v>0</v>
      </c>
      <c r="BA389" s="166">
        <f t="shared" si="1070"/>
        <v>0</v>
      </c>
      <c r="BB389" s="166">
        <f t="shared" si="1071"/>
        <v>0</v>
      </c>
      <c r="BC389" s="166"/>
      <c r="BD389" s="166">
        <v>0</v>
      </c>
      <c r="BE389" s="166">
        <f t="shared" si="1072"/>
        <v>0</v>
      </c>
      <c r="BF389" s="166">
        <f t="shared" si="1073"/>
        <v>4500000</v>
      </c>
      <c r="BG389" s="166">
        <f t="shared" si="1074"/>
        <v>0</v>
      </c>
      <c r="BH389" s="166"/>
      <c r="BI389" s="159">
        <v>0</v>
      </c>
      <c r="BJ389" s="166">
        <f t="shared" si="1075"/>
        <v>0</v>
      </c>
      <c r="BK389" s="166">
        <f t="shared" si="1076"/>
        <v>1</v>
      </c>
      <c r="BL389" s="166">
        <v>0</v>
      </c>
      <c r="BM389" s="166">
        <f t="shared" si="1077"/>
        <v>0</v>
      </c>
      <c r="BN389" s="166" t="str">
        <f t="shared" si="1078"/>
        <v>Xem lại</v>
      </c>
      <c r="BO389" s="410"/>
      <c r="BP389" s="166"/>
      <c r="BQ389" s="144"/>
      <c r="BR389" s="144"/>
      <c r="BS389" s="161">
        <f t="shared" si="1079"/>
        <v>4500000</v>
      </c>
      <c r="BT389" s="159"/>
      <c r="BU389" s="166">
        <f t="shared" si="1080"/>
        <v>0</v>
      </c>
      <c r="BV389" s="166">
        <v>11000000</v>
      </c>
      <c r="BW389" s="166">
        <f t="shared" si="1081"/>
        <v>11000000</v>
      </c>
      <c r="BX389" s="166">
        <f t="shared" si="1082"/>
        <v>-6500000</v>
      </c>
      <c r="BY389" s="166"/>
      <c r="BZ389" s="166"/>
      <c r="CA389" s="171"/>
      <c r="CB389" s="166"/>
      <c r="CC389" s="166"/>
      <c r="CD389" s="166"/>
      <c r="CE389" s="435">
        <v>9000000</v>
      </c>
      <c r="CF389" s="413"/>
      <c r="CG389" s="413"/>
      <c r="CH389" s="413"/>
      <c r="CI389" s="413"/>
      <c r="CJ389" s="369">
        <f t="shared" si="1093"/>
        <v>0</v>
      </c>
      <c r="CK389" s="369">
        <f t="shared" si="1084"/>
        <v>9000000</v>
      </c>
      <c r="CL389" s="414"/>
      <c r="CM389" s="413">
        <f t="shared" si="1092"/>
        <v>9000000</v>
      </c>
      <c r="CN389" s="413"/>
      <c r="CO389" s="369"/>
      <c r="CP389" s="369"/>
      <c r="CQ389" s="369"/>
      <c r="CR389" s="369">
        <f t="shared" si="1094"/>
        <v>0</v>
      </c>
      <c r="CS389" s="369">
        <f t="shared" si="1087"/>
        <v>9000000</v>
      </c>
      <c r="CT389" s="173" t="s">
        <v>1759</v>
      </c>
      <c r="CU389" s="173" t="s">
        <v>1062</v>
      </c>
      <c r="CV389" s="460" t="s">
        <v>2331</v>
      </c>
      <c r="CW389" s="173" t="s">
        <v>2249</v>
      </c>
    </row>
    <row r="390" spans="1:101" ht="34.35" customHeight="1">
      <c r="A390" s="155">
        <f>SUBTOTAL(3,$C$11:C390)</f>
        <v>349</v>
      </c>
      <c r="B390" s="304" t="s">
        <v>2339</v>
      </c>
      <c r="C390" s="305" t="s">
        <v>2340</v>
      </c>
      <c r="D390" s="156" t="s">
        <v>101</v>
      </c>
      <c r="E390" s="157" t="str">
        <f t="shared" si="1088"/>
        <v>B3</v>
      </c>
      <c r="F390" s="158">
        <v>45952</v>
      </c>
      <c r="G390" s="159"/>
      <c r="H390" s="330">
        <v>4750000</v>
      </c>
      <c r="I390" s="160">
        <f t="shared" si="1047"/>
        <v>4250000</v>
      </c>
      <c r="J390" s="160">
        <f t="shared" si="1048"/>
        <v>0</v>
      </c>
      <c r="K390" s="161">
        <f t="shared" si="1049"/>
        <v>4250000</v>
      </c>
      <c r="L390" s="161">
        <f t="shared" si="1050"/>
        <v>9000000</v>
      </c>
      <c r="M390" s="162">
        <f t="shared" si="1051"/>
        <v>1</v>
      </c>
      <c r="N390" s="163">
        <f t="shared" si="1052"/>
        <v>3640000</v>
      </c>
      <c r="O390" s="163">
        <v>0</v>
      </c>
      <c r="P390" s="406">
        <v>13</v>
      </c>
      <c r="Q390" s="406">
        <v>0</v>
      </c>
      <c r="R390" s="406">
        <v>0</v>
      </c>
      <c r="S390" s="406">
        <v>0</v>
      </c>
      <c r="T390" s="406"/>
      <c r="U390" s="406"/>
      <c r="V390" s="406"/>
      <c r="W390" s="406"/>
      <c r="X390" s="389"/>
      <c r="Y390" s="406"/>
      <c r="Z390" s="406"/>
      <c r="AA390" s="406"/>
      <c r="AB390" s="406"/>
      <c r="AC390" s="406"/>
      <c r="AD390" s="406">
        <v>0</v>
      </c>
      <c r="AE390" s="164">
        <f t="shared" si="1053"/>
        <v>0</v>
      </c>
      <c r="AF390" s="166">
        <f t="shared" si="1054"/>
        <v>4500000</v>
      </c>
      <c r="AG390" s="166">
        <f t="shared" si="1055"/>
        <v>0</v>
      </c>
      <c r="AH390" s="166">
        <f t="shared" si="1056"/>
        <v>0</v>
      </c>
      <c r="AI390" s="166">
        <f t="shared" si="1057"/>
        <v>0</v>
      </c>
      <c r="AJ390" s="166">
        <f t="shared" si="1058"/>
        <v>0</v>
      </c>
      <c r="AK390" s="166">
        <f t="shared" si="1059"/>
        <v>0</v>
      </c>
      <c r="AL390" s="166">
        <f t="shared" si="1060"/>
        <v>0</v>
      </c>
      <c r="AM390" s="166">
        <f t="shared" si="1061"/>
        <v>0</v>
      </c>
      <c r="AN390" s="166">
        <f t="shared" si="1062"/>
        <v>0</v>
      </c>
      <c r="AO390" s="167">
        <f t="shared" si="1063"/>
        <v>0</v>
      </c>
      <c r="AP390" s="166">
        <v>0</v>
      </c>
      <c r="AQ390" s="166">
        <f t="shared" si="1064"/>
        <v>4500000</v>
      </c>
      <c r="AR390" s="166"/>
      <c r="AS390" s="167"/>
      <c r="AT390" s="166"/>
      <c r="AU390" s="166"/>
      <c r="AV390" s="166">
        <f t="shared" si="1065"/>
        <v>4500000</v>
      </c>
      <c r="AW390" s="166">
        <f t="shared" si="1066"/>
        <v>0</v>
      </c>
      <c r="AX390" s="166">
        <f t="shared" si="1067"/>
        <v>0</v>
      </c>
      <c r="AY390" s="166">
        <f t="shared" si="1068"/>
        <v>0</v>
      </c>
      <c r="AZ390" s="166">
        <f t="shared" si="1069"/>
        <v>0</v>
      </c>
      <c r="BA390" s="166">
        <f t="shared" si="1070"/>
        <v>0</v>
      </c>
      <c r="BB390" s="166">
        <f t="shared" si="1071"/>
        <v>0</v>
      </c>
      <c r="BC390" s="166"/>
      <c r="BD390" s="166">
        <v>0</v>
      </c>
      <c r="BE390" s="166">
        <f t="shared" si="1072"/>
        <v>0</v>
      </c>
      <c r="BF390" s="166">
        <f t="shared" si="1073"/>
        <v>4500000</v>
      </c>
      <c r="BG390" s="166">
        <f t="shared" si="1074"/>
        <v>0</v>
      </c>
      <c r="BH390" s="166"/>
      <c r="BI390" s="159">
        <v>0</v>
      </c>
      <c r="BJ390" s="166">
        <f t="shared" si="1075"/>
        <v>0</v>
      </c>
      <c r="BK390" s="166">
        <f t="shared" si="1076"/>
        <v>1</v>
      </c>
      <c r="BL390" s="166">
        <v>0</v>
      </c>
      <c r="BM390" s="166">
        <f t="shared" si="1077"/>
        <v>0</v>
      </c>
      <c r="BN390" s="166" t="str">
        <f t="shared" si="1078"/>
        <v>Xem lại</v>
      </c>
      <c r="BO390" s="410"/>
      <c r="BP390" s="166"/>
      <c r="BQ390" s="144"/>
      <c r="BR390" s="144"/>
      <c r="BS390" s="161">
        <f t="shared" si="1079"/>
        <v>4500000</v>
      </c>
      <c r="BT390" s="159"/>
      <c r="BU390" s="166">
        <f t="shared" si="1080"/>
        <v>0</v>
      </c>
      <c r="BV390" s="166">
        <v>11000000</v>
      </c>
      <c r="BW390" s="166">
        <f t="shared" si="1081"/>
        <v>11000000</v>
      </c>
      <c r="BX390" s="166">
        <f t="shared" si="1082"/>
        <v>-6500000</v>
      </c>
      <c r="BY390" s="166"/>
      <c r="BZ390" s="166"/>
      <c r="CA390" s="171"/>
      <c r="CB390" s="166"/>
      <c r="CC390" s="166"/>
      <c r="CD390" s="166"/>
      <c r="CE390" s="435">
        <v>9000000</v>
      </c>
      <c r="CF390" s="413"/>
      <c r="CG390" s="413"/>
      <c r="CH390" s="413"/>
      <c r="CI390" s="413"/>
      <c r="CJ390" s="369">
        <f t="shared" ref="CJ390:CJ396" si="1095">SUM(CF390:CI390)</f>
        <v>0</v>
      </c>
      <c r="CK390" s="369">
        <f t="shared" si="1084"/>
        <v>9000000</v>
      </c>
      <c r="CL390" s="414"/>
      <c r="CM390" s="413">
        <f t="shared" si="1092"/>
        <v>9000000</v>
      </c>
      <c r="CN390" s="413"/>
      <c r="CO390" s="369"/>
      <c r="CP390" s="369"/>
      <c r="CQ390" s="369"/>
      <c r="CR390" s="369">
        <f t="shared" ref="CR390:CR396" si="1096">SUM(CN390:CQ390)</f>
        <v>0</v>
      </c>
      <c r="CS390" s="369">
        <f t="shared" si="1087"/>
        <v>9000000</v>
      </c>
      <c r="CT390" s="173" t="s">
        <v>1759</v>
      </c>
      <c r="CU390" s="173" t="s">
        <v>1062</v>
      </c>
      <c r="CV390" s="460" t="s">
        <v>2355</v>
      </c>
      <c r="CW390" s="173" t="s">
        <v>2249</v>
      </c>
    </row>
    <row r="391" spans="1:101" ht="34.35" customHeight="1">
      <c r="A391" s="155">
        <f>SUBTOTAL(3,$C$11:C391)</f>
        <v>350</v>
      </c>
      <c r="B391" s="304" t="s">
        <v>2341</v>
      </c>
      <c r="C391" s="305" t="s">
        <v>529</v>
      </c>
      <c r="D391" s="156" t="s">
        <v>101</v>
      </c>
      <c r="E391" s="157" t="str">
        <f t="shared" si="1088"/>
        <v>B3</v>
      </c>
      <c r="F391" s="158">
        <v>45948</v>
      </c>
      <c r="G391" s="159"/>
      <c r="H391" s="330">
        <v>4750000</v>
      </c>
      <c r="I391" s="160">
        <f t="shared" si="1047"/>
        <v>4250000</v>
      </c>
      <c r="J391" s="160">
        <f t="shared" si="1048"/>
        <v>0</v>
      </c>
      <c r="K391" s="161">
        <f t="shared" si="1049"/>
        <v>4250000</v>
      </c>
      <c r="L391" s="161">
        <f t="shared" si="1050"/>
        <v>9000000</v>
      </c>
      <c r="M391" s="162">
        <f t="shared" si="1051"/>
        <v>1</v>
      </c>
      <c r="N391" s="163">
        <f t="shared" si="1052"/>
        <v>3640000</v>
      </c>
      <c r="O391" s="163">
        <v>0</v>
      </c>
      <c r="P391" s="406">
        <v>13</v>
      </c>
      <c r="Q391" s="406">
        <v>0</v>
      </c>
      <c r="R391" s="406">
        <v>0</v>
      </c>
      <c r="S391" s="406">
        <v>0</v>
      </c>
      <c r="T391" s="406"/>
      <c r="U391" s="406"/>
      <c r="V391" s="406"/>
      <c r="W391" s="406"/>
      <c r="X391" s="389"/>
      <c r="Y391" s="406"/>
      <c r="Z391" s="406"/>
      <c r="AA391" s="406"/>
      <c r="AB391" s="406"/>
      <c r="AC391" s="406"/>
      <c r="AD391" s="406">
        <v>0</v>
      </c>
      <c r="AE391" s="164">
        <f t="shared" si="1053"/>
        <v>0</v>
      </c>
      <c r="AF391" s="166">
        <f t="shared" si="1054"/>
        <v>4500000</v>
      </c>
      <c r="AG391" s="166">
        <f t="shared" si="1055"/>
        <v>0</v>
      </c>
      <c r="AH391" s="166">
        <f t="shared" si="1056"/>
        <v>0</v>
      </c>
      <c r="AI391" s="166">
        <f t="shared" si="1057"/>
        <v>0</v>
      </c>
      <c r="AJ391" s="166">
        <f t="shared" si="1058"/>
        <v>0</v>
      </c>
      <c r="AK391" s="166">
        <f t="shared" si="1059"/>
        <v>0</v>
      </c>
      <c r="AL391" s="166">
        <f t="shared" si="1060"/>
        <v>0</v>
      </c>
      <c r="AM391" s="166">
        <f t="shared" si="1061"/>
        <v>0</v>
      </c>
      <c r="AN391" s="166">
        <f t="shared" si="1062"/>
        <v>0</v>
      </c>
      <c r="AO391" s="167">
        <f t="shared" si="1063"/>
        <v>0</v>
      </c>
      <c r="AP391" s="166">
        <v>0</v>
      </c>
      <c r="AQ391" s="166">
        <f t="shared" si="1064"/>
        <v>4500000</v>
      </c>
      <c r="AR391" s="166"/>
      <c r="AS391" s="167"/>
      <c r="AT391" s="166"/>
      <c r="AU391" s="166"/>
      <c r="AV391" s="166">
        <f t="shared" si="1065"/>
        <v>4500000</v>
      </c>
      <c r="AW391" s="166">
        <f t="shared" si="1066"/>
        <v>0</v>
      </c>
      <c r="AX391" s="166">
        <f t="shared" si="1067"/>
        <v>0</v>
      </c>
      <c r="AY391" s="166">
        <f t="shared" si="1068"/>
        <v>0</v>
      </c>
      <c r="AZ391" s="166">
        <f t="shared" si="1069"/>
        <v>0</v>
      </c>
      <c r="BA391" s="166">
        <f t="shared" si="1070"/>
        <v>0</v>
      </c>
      <c r="BB391" s="166">
        <f t="shared" si="1071"/>
        <v>0</v>
      </c>
      <c r="BC391" s="166"/>
      <c r="BD391" s="166">
        <v>0</v>
      </c>
      <c r="BE391" s="166">
        <f t="shared" si="1072"/>
        <v>0</v>
      </c>
      <c r="BF391" s="166">
        <f t="shared" si="1073"/>
        <v>4500000</v>
      </c>
      <c r="BG391" s="166">
        <f t="shared" si="1074"/>
        <v>0</v>
      </c>
      <c r="BH391" s="166"/>
      <c r="BI391" s="159">
        <v>0</v>
      </c>
      <c r="BJ391" s="166">
        <f t="shared" si="1075"/>
        <v>0</v>
      </c>
      <c r="BK391" s="166">
        <f t="shared" si="1076"/>
        <v>1</v>
      </c>
      <c r="BL391" s="166">
        <v>0</v>
      </c>
      <c r="BM391" s="166">
        <f t="shared" si="1077"/>
        <v>0</v>
      </c>
      <c r="BN391" s="166" t="str">
        <f t="shared" si="1078"/>
        <v>Xem lại</v>
      </c>
      <c r="BO391" s="410"/>
      <c r="BP391" s="166"/>
      <c r="BQ391" s="144"/>
      <c r="BR391" s="144"/>
      <c r="BS391" s="161">
        <f t="shared" si="1079"/>
        <v>4500000</v>
      </c>
      <c r="BT391" s="159"/>
      <c r="BU391" s="166">
        <f t="shared" si="1080"/>
        <v>0</v>
      </c>
      <c r="BV391" s="166">
        <v>11000000</v>
      </c>
      <c r="BW391" s="166">
        <f t="shared" si="1081"/>
        <v>11000000</v>
      </c>
      <c r="BX391" s="166">
        <f t="shared" si="1082"/>
        <v>-6500000</v>
      </c>
      <c r="BY391" s="166"/>
      <c r="BZ391" s="166"/>
      <c r="CA391" s="171"/>
      <c r="CB391" s="166"/>
      <c r="CC391" s="166"/>
      <c r="CD391" s="166"/>
      <c r="CE391" s="435">
        <v>9000000</v>
      </c>
      <c r="CF391" s="413"/>
      <c r="CG391" s="413"/>
      <c r="CH391" s="413"/>
      <c r="CI391" s="413"/>
      <c r="CJ391" s="369">
        <f t="shared" si="1095"/>
        <v>0</v>
      </c>
      <c r="CK391" s="369">
        <f t="shared" si="1084"/>
        <v>9000000</v>
      </c>
      <c r="CL391" s="414"/>
      <c r="CM391" s="413">
        <f t="shared" si="1092"/>
        <v>9000000</v>
      </c>
      <c r="CN391" s="413"/>
      <c r="CO391" s="369"/>
      <c r="CP391" s="369"/>
      <c r="CQ391" s="369"/>
      <c r="CR391" s="369">
        <f t="shared" si="1096"/>
        <v>0</v>
      </c>
      <c r="CS391" s="369">
        <f t="shared" si="1087"/>
        <v>9000000</v>
      </c>
      <c r="CT391" s="173" t="s">
        <v>1759</v>
      </c>
      <c r="CU391" s="173" t="s">
        <v>1062</v>
      </c>
      <c r="CV391" s="460"/>
      <c r="CW391" s="173" t="s">
        <v>2249</v>
      </c>
    </row>
    <row r="392" spans="1:101" ht="34.35" customHeight="1">
      <c r="A392" s="155">
        <f>SUBTOTAL(3,$C$11:C392)</f>
        <v>351</v>
      </c>
      <c r="B392" s="304" t="s">
        <v>2342</v>
      </c>
      <c r="C392" s="305" t="s">
        <v>2343</v>
      </c>
      <c r="D392" s="156" t="s">
        <v>101</v>
      </c>
      <c r="E392" s="157" t="str">
        <f t="shared" si="1088"/>
        <v>B3</v>
      </c>
      <c r="F392" s="158">
        <v>45960</v>
      </c>
      <c r="G392" s="159"/>
      <c r="H392" s="330">
        <v>4750000</v>
      </c>
      <c r="I392" s="160">
        <f t="shared" si="1047"/>
        <v>4250000</v>
      </c>
      <c r="J392" s="160">
        <f t="shared" si="1048"/>
        <v>0</v>
      </c>
      <c r="K392" s="161">
        <f t="shared" si="1049"/>
        <v>4250000</v>
      </c>
      <c r="L392" s="161">
        <f t="shared" si="1050"/>
        <v>9000000</v>
      </c>
      <c r="M392" s="162">
        <f t="shared" si="1051"/>
        <v>1</v>
      </c>
      <c r="N392" s="163">
        <f t="shared" si="1052"/>
        <v>3640000</v>
      </c>
      <c r="O392" s="163">
        <v>0</v>
      </c>
      <c r="P392" s="406">
        <v>13</v>
      </c>
      <c r="Q392" s="406">
        <v>0</v>
      </c>
      <c r="R392" s="406">
        <v>0</v>
      </c>
      <c r="S392" s="406">
        <v>0</v>
      </c>
      <c r="T392" s="406"/>
      <c r="U392" s="406"/>
      <c r="V392" s="406"/>
      <c r="W392" s="406"/>
      <c r="X392" s="389"/>
      <c r="Y392" s="406"/>
      <c r="Z392" s="406"/>
      <c r="AA392" s="406"/>
      <c r="AB392" s="406"/>
      <c r="AC392" s="406"/>
      <c r="AD392" s="406">
        <v>0</v>
      </c>
      <c r="AE392" s="164">
        <f t="shared" si="1053"/>
        <v>0</v>
      </c>
      <c r="AF392" s="166">
        <f t="shared" si="1054"/>
        <v>4500000</v>
      </c>
      <c r="AG392" s="166">
        <f t="shared" si="1055"/>
        <v>0</v>
      </c>
      <c r="AH392" s="166">
        <f t="shared" si="1056"/>
        <v>0</v>
      </c>
      <c r="AI392" s="166">
        <f t="shared" si="1057"/>
        <v>0</v>
      </c>
      <c r="AJ392" s="166">
        <f t="shared" si="1058"/>
        <v>0</v>
      </c>
      <c r="AK392" s="166">
        <f t="shared" si="1059"/>
        <v>0</v>
      </c>
      <c r="AL392" s="166">
        <f t="shared" si="1060"/>
        <v>0</v>
      </c>
      <c r="AM392" s="166">
        <f t="shared" si="1061"/>
        <v>0</v>
      </c>
      <c r="AN392" s="166">
        <f t="shared" si="1062"/>
        <v>0</v>
      </c>
      <c r="AO392" s="167">
        <f t="shared" si="1063"/>
        <v>0</v>
      </c>
      <c r="AP392" s="166">
        <v>0</v>
      </c>
      <c r="AQ392" s="166">
        <f t="shared" si="1064"/>
        <v>4500000</v>
      </c>
      <c r="AR392" s="166"/>
      <c r="AS392" s="167"/>
      <c r="AT392" s="166"/>
      <c r="AU392" s="166"/>
      <c r="AV392" s="166">
        <f t="shared" si="1065"/>
        <v>4500000</v>
      </c>
      <c r="AW392" s="166">
        <f t="shared" si="1066"/>
        <v>0</v>
      </c>
      <c r="AX392" s="166">
        <f t="shared" si="1067"/>
        <v>0</v>
      </c>
      <c r="AY392" s="166">
        <f t="shared" si="1068"/>
        <v>0</v>
      </c>
      <c r="AZ392" s="166">
        <f t="shared" si="1069"/>
        <v>0</v>
      </c>
      <c r="BA392" s="166">
        <f t="shared" si="1070"/>
        <v>0</v>
      </c>
      <c r="BB392" s="166">
        <f t="shared" si="1071"/>
        <v>0</v>
      </c>
      <c r="BC392" s="166"/>
      <c r="BD392" s="166">
        <v>0</v>
      </c>
      <c r="BE392" s="166">
        <f t="shared" si="1072"/>
        <v>0</v>
      </c>
      <c r="BF392" s="166">
        <f t="shared" si="1073"/>
        <v>4500000</v>
      </c>
      <c r="BG392" s="166">
        <f t="shared" si="1074"/>
        <v>0</v>
      </c>
      <c r="BH392" s="166"/>
      <c r="BI392" s="159">
        <v>0</v>
      </c>
      <c r="BJ392" s="166">
        <f t="shared" si="1075"/>
        <v>0</v>
      </c>
      <c r="BK392" s="166">
        <f t="shared" si="1076"/>
        <v>1</v>
      </c>
      <c r="BL392" s="166">
        <v>0</v>
      </c>
      <c r="BM392" s="166">
        <f t="shared" si="1077"/>
        <v>0</v>
      </c>
      <c r="BN392" s="166" t="str">
        <f t="shared" si="1078"/>
        <v>Xem lại</v>
      </c>
      <c r="BO392" s="410"/>
      <c r="BP392" s="166"/>
      <c r="BQ392" s="144"/>
      <c r="BR392" s="144"/>
      <c r="BS392" s="161">
        <f t="shared" si="1079"/>
        <v>4500000</v>
      </c>
      <c r="BT392" s="159"/>
      <c r="BU392" s="166">
        <f t="shared" si="1080"/>
        <v>0</v>
      </c>
      <c r="BV392" s="166">
        <v>11000000</v>
      </c>
      <c r="BW392" s="166">
        <f t="shared" si="1081"/>
        <v>11000000</v>
      </c>
      <c r="BX392" s="166">
        <f t="shared" si="1082"/>
        <v>-6500000</v>
      </c>
      <c r="BY392" s="166"/>
      <c r="BZ392" s="166"/>
      <c r="CA392" s="171"/>
      <c r="CB392" s="166"/>
      <c r="CC392" s="166"/>
      <c r="CD392" s="166"/>
      <c r="CE392" s="435">
        <v>9000000</v>
      </c>
      <c r="CF392" s="413"/>
      <c r="CG392" s="413"/>
      <c r="CH392" s="413"/>
      <c r="CI392" s="413"/>
      <c r="CJ392" s="369">
        <f t="shared" si="1095"/>
        <v>0</v>
      </c>
      <c r="CK392" s="369">
        <f t="shared" si="1084"/>
        <v>9000000</v>
      </c>
      <c r="CL392" s="414"/>
      <c r="CM392" s="413">
        <f t="shared" si="1092"/>
        <v>9000000</v>
      </c>
      <c r="CN392" s="413"/>
      <c r="CO392" s="369"/>
      <c r="CP392" s="369"/>
      <c r="CQ392" s="369"/>
      <c r="CR392" s="369">
        <f t="shared" si="1096"/>
        <v>0</v>
      </c>
      <c r="CS392" s="369">
        <f t="shared" si="1087"/>
        <v>9000000</v>
      </c>
      <c r="CT392" s="173" t="s">
        <v>1759</v>
      </c>
      <c r="CU392" s="173" t="s">
        <v>1062</v>
      </c>
      <c r="CV392" s="460" t="s">
        <v>2350</v>
      </c>
      <c r="CW392" s="173" t="s">
        <v>2249</v>
      </c>
    </row>
    <row r="393" spans="1:101" ht="34.35" customHeight="1">
      <c r="A393" s="155">
        <f>SUBTOTAL(3,$C$11:C393)</f>
        <v>352</v>
      </c>
      <c r="B393" s="304" t="s">
        <v>2344</v>
      </c>
      <c r="C393" s="305" t="s">
        <v>2345</v>
      </c>
      <c r="D393" s="156" t="s">
        <v>101</v>
      </c>
      <c r="E393" s="157" t="str">
        <f t="shared" si="1088"/>
        <v>B3</v>
      </c>
      <c r="F393" s="158">
        <v>45946</v>
      </c>
      <c r="G393" s="159"/>
      <c r="H393" s="330">
        <v>4750000</v>
      </c>
      <c r="I393" s="160">
        <f t="shared" si="1047"/>
        <v>4250000</v>
      </c>
      <c r="J393" s="160">
        <f t="shared" si="1048"/>
        <v>0</v>
      </c>
      <c r="K393" s="161">
        <f t="shared" si="1049"/>
        <v>4250000</v>
      </c>
      <c r="L393" s="161">
        <f t="shared" si="1050"/>
        <v>9000000</v>
      </c>
      <c r="M393" s="162">
        <f t="shared" si="1051"/>
        <v>1</v>
      </c>
      <c r="N393" s="163">
        <f t="shared" si="1052"/>
        <v>3640000</v>
      </c>
      <c r="O393" s="163">
        <v>0</v>
      </c>
      <c r="P393" s="406">
        <v>13</v>
      </c>
      <c r="Q393" s="406">
        <v>0</v>
      </c>
      <c r="R393" s="406">
        <v>0</v>
      </c>
      <c r="S393" s="406">
        <v>0</v>
      </c>
      <c r="T393" s="406"/>
      <c r="U393" s="406"/>
      <c r="V393" s="406"/>
      <c r="W393" s="406"/>
      <c r="X393" s="389"/>
      <c r="Y393" s="406"/>
      <c r="Z393" s="406"/>
      <c r="AA393" s="406"/>
      <c r="AB393" s="406"/>
      <c r="AC393" s="406"/>
      <c r="AD393" s="406">
        <v>0</v>
      </c>
      <c r="AE393" s="164">
        <f t="shared" si="1053"/>
        <v>0</v>
      </c>
      <c r="AF393" s="166">
        <f t="shared" si="1054"/>
        <v>4500000</v>
      </c>
      <c r="AG393" s="166">
        <f t="shared" si="1055"/>
        <v>0</v>
      </c>
      <c r="AH393" s="166">
        <f t="shared" si="1056"/>
        <v>0</v>
      </c>
      <c r="AI393" s="166">
        <f t="shared" si="1057"/>
        <v>0</v>
      </c>
      <c r="AJ393" s="166">
        <f t="shared" si="1058"/>
        <v>0</v>
      </c>
      <c r="AK393" s="166">
        <f t="shared" si="1059"/>
        <v>0</v>
      </c>
      <c r="AL393" s="166">
        <f t="shared" si="1060"/>
        <v>0</v>
      </c>
      <c r="AM393" s="166">
        <f t="shared" si="1061"/>
        <v>0</v>
      </c>
      <c r="AN393" s="166">
        <f t="shared" si="1062"/>
        <v>0</v>
      </c>
      <c r="AO393" s="167">
        <f t="shared" si="1063"/>
        <v>0</v>
      </c>
      <c r="AP393" s="166">
        <v>0</v>
      </c>
      <c r="AQ393" s="166">
        <f t="shared" si="1064"/>
        <v>4500000</v>
      </c>
      <c r="AR393" s="166"/>
      <c r="AS393" s="167"/>
      <c r="AT393" s="166"/>
      <c r="AU393" s="166"/>
      <c r="AV393" s="166">
        <f t="shared" si="1065"/>
        <v>4500000</v>
      </c>
      <c r="AW393" s="166">
        <f t="shared" si="1066"/>
        <v>0</v>
      </c>
      <c r="AX393" s="166">
        <f t="shared" si="1067"/>
        <v>0</v>
      </c>
      <c r="AY393" s="166">
        <f t="shared" si="1068"/>
        <v>0</v>
      </c>
      <c r="AZ393" s="166">
        <f t="shared" si="1069"/>
        <v>0</v>
      </c>
      <c r="BA393" s="166">
        <f t="shared" si="1070"/>
        <v>0</v>
      </c>
      <c r="BB393" s="166">
        <f t="shared" si="1071"/>
        <v>0</v>
      </c>
      <c r="BC393" s="166"/>
      <c r="BD393" s="166">
        <v>0</v>
      </c>
      <c r="BE393" s="166">
        <f t="shared" si="1072"/>
        <v>0</v>
      </c>
      <c r="BF393" s="166">
        <f t="shared" si="1073"/>
        <v>4500000</v>
      </c>
      <c r="BG393" s="166">
        <f t="shared" si="1074"/>
        <v>0</v>
      </c>
      <c r="BH393" s="166"/>
      <c r="BI393" s="159">
        <v>0</v>
      </c>
      <c r="BJ393" s="166">
        <f t="shared" si="1075"/>
        <v>0</v>
      </c>
      <c r="BK393" s="166">
        <f t="shared" si="1076"/>
        <v>1</v>
      </c>
      <c r="BL393" s="166">
        <v>0</v>
      </c>
      <c r="BM393" s="166">
        <f t="shared" si="1077"/>
        <v>0</v>
      </c>
      <c r="BN393" s="166" t="str">
        <f t="shared" si="1078"/>
        <v>Xem lại</v>
      </c>
      <c r="BO393" s="410"/>
      <c r="BP393" s="471"/>
      <c r="BQ393" s="144"/>
      <c r="BR393" s="144"/>
      <c r="BS393" s="161">
        <f t="shared" si="1079"/>
        <v>4500000</v>
      </c>
      <c r="BT393" s="159"/>
      <c r="BU393" s="166">
        <f t="shared" si="1080"/>
        <v>0</v>
      </c>
      <c r="BV393" s="166">
        <v>11000000</v>
      </c>
      <c r="BW393" s="166">
        <f t="shared" si="1081"/>
        <v>11000000</v>
      </c>
      <c r="BX393" s="166">
        <f t="shared" si="1082"/>
        <v>-6500000</v>
      </c>
      <c r="BY393" s="166"/>
      <c r="BZ393" s="166"/>
      <c r="CA393" s="171"/>
      <c r="CB393" s="166"/>
      <c r="CC393" s="166"/>
      <c r="CD393" s="166"/>
      <c r="CE393" s="435">
        <v>9000000</v>
      </c>
      <c r="CF393" s="413"/>
      <c r="CG393" s="413"/>
      <c r="CH393" s="413"/>
      <c r="CI393" s="413"/>
      <c r="CJ393" s="369">
        <f t="shared" si="1095"/>
        <v>0</v>
      </c>
      <c r="CK393" s="369">
        <f t="shared" si="1084"/>
        <v>9000000</v>
      </c>
      <c r="CL393" s="414"/>
      <c r="CM393" s="413">
        <f t="shared" si="1092"/>
        <v>9000000</v>
      </c>
      <c r="CN393" s="413"/>
      <c r="CO393" s="369"/>
      <c r="CP393" s="369"/>
      <c r="CQ393" s="369"/>
      <c r="CR393" s="369">
        <f t="shared" si="1096"/>
        <v>0</v>
      </c>
      <c r="CS393" s="369">
        <f t="shared" si="1087"/>
        <v>9000000</v>
      </c>
      <c r="CT393" s="173" t="s">
        <v>1759</v>
      </c>
      <c r="CU393" s="173" t="s">
        <v>1062</v>
      </c>
      <c r="CV393" s="460"/>
      <c r="CW393" s="173" t="s">
        <v>2249</v>
      </c>
    </row>
    <row r="394" spans="1:101" ht="34.35" customHeight="1">
      <c r="A394" s="155">
        <f>SUBTOTAL(3,$C$11:C394)</f>
        <v>353</v>
      </c>
      <c r="B394" s="304" t="s">
        <v>2346</v>
      </c>
      <c r="C394" s="305" t="s">
        <v>2347</v>
      </c>
      <c r="D394" s="156" t="s">
        <v>101</v>
      </c>
      <c r="E394" s="157" t="str">
        <f t="shared" si="1088"/>
        <v>B3</v>
      </c>
      <c r="F394" s="158">
        <v>45952</v>
      </c>
      <c r="G394" s="159"/>
      <c r="H394" s="330">
        <v>4750000</v>
      </c>
      <c r="I394" s="160">
        <f t="shared" si="1047"/>
        <v>4250000</v>
      </c>
      <c r="J394" s="160">
        <f t="shared" si="1048"/>
        <v>0</v>
      </c>
      <c r="K394" s="161">
        <f t="shared" si="1049"/>
        <v>4250000</v>
      </c>
      <c r="L394" s="161">
        <f t="shared" si="1050"/>
        <v>9000000</v>
      </c>
      <c r="M394" s="162">
        <f t="shared" si="1051"/>
        <v>1</v>
      </c>
      <c r="N394" s="163">
        <f t="shared" si="1052"/>
        <v>3640000</v>
      </c>
      <c r="O394" s="163">
        <v>0</v>
      </c>
      <c r="P394" s="406">
        <v>13</v>
      </c>
      <c r="Q394" s="406">
        <v>0</v>
      </c>
      <c r="R394" s="406">
        <v>0</v>
      </c>
      <c r="S394" s="406">
        <v>0</v>
      </c>
      <c r="T394" s="406"/>
      <c r="U394" s="406"/>
      <c r="V394" s="406"/>
      <c r="W394" s="406"/>
      <c r="X394" s="389"/>
      <c r="Y394" s="406"/>
      <c r="Z394" s="406"/>
      <c r="AA394" s="406"/>
      <c r="AB394" s="406"/>
      <c r="AC394" s="406"/>
      <c r="AD394" s="406">
        <v>0</v>
      </c>
      <c r="AE394" s="164">
        <f t="shared" si="1053"/>
        <v>0</v>
      </c>
      <c r="AF394" s="166">
        <f t="shared" si="1054"/>
        <v>4500000</v>
      </c>
      <c r="AG394" s="166">
        <f t="shared" si="1055"/>
        <v>0</v>
      </c>
      <c r="AH394" s="166">
        <f t="shared" si="1056"/>
        <v>0</v>
      </c>
      <c r="AI394" s="166">
        <f t="shared" si="1057"/>
        <v>0</v>
      </c>
      <c r="AJ394" s="166">
        <f t="shared" si="1058"/>
        <v>0</v>
      </c>
      <c r="AK394" s="166">
        <f t="shared" si="1059"/>
        <v>0</v>
      </c>
      <c r="AL394" s="166">
        <f t="shared" si="1060"/>
        <v>0</v>
      </c>
      <c r="AM394" s="166">
        <f t="shared" si="1061"/>
        <v>0</v>
      </c>
      <c r="AN394" s="166">
        <f t="shared" si="1062"/>
        <v>0</v>
      </c>
      <c r="AO394" s="167">
        <f t="shared" si="1063"/>
        <v>0</v>
      </c>
      <c r="AP394" s="166">
        <v>0</v>
      </c>
      <c r="AQ394" s="166">
        <f t="shared" si="1064"/>
        <v>4500000</v>
      </c>
      <c r="AR394" s="166"/>
      <c r="AS394" s="167"/>
      <c r="AT394" s="166"/>
      <c r="AU394" s="166"/>
      <c r="AV394" s="166">
        <f t="shared" si="1065"/>
        <v>4500000</v>
      </c>
      <c r="AW394" s="166">
        <f t="shared" si="1066"/>
        <v>0</v>
      </c>
      <c r="AX394" s="166">
        <f t="shared" si="1067"/>
        <v>0</v>
      </c>
      <c r="AY394" s="166">
        <f t="shared" si="1068"/>
        <v>0</v>
      </c>
      <c r="AZ394" s="166">
        <f t="shared" si="1069"/>
        <v>0</v>
      </c>
      <c r="BA394" s="166">
        <f t="shared" si="1070"/>
        <v>0</v>
      </c>
      <c r="BB394" s="166">
        <f t="shared" si="1071"/>
        <v>0</v>
      </c>
      <c r="BC394" s="166"/>
      <c r="BD394" s="166">
        <v>0</v>
      </c>
      <c r="BE394" s="166">
        <f t="shared" si="1072"/>
        <v>0</v>
      </c>
      <c r="BF394" s="166">
        <f t="shared" si="1073"/>
        <v>4500000</v>
      </c>
      <c r="BG394" s="166">
        <f t="shared" si="1074"/>
        <v>0</v>
      </c>
      <c r="BH394" s="166"/>
      <c r="BI394" s="159">
        <v>0</v>
      </c>
      <c r="BJ394" s="166">
        <f t="shared" si="1075"/>
        <v>0</v>
      </c>
      <c r="BK394" s="166">
        <f t="shared" si="1076"/>
        <v>1</v>
      </c>
      <c r="BL394" s="166">
        <v>0</v>
      </c>
      <c r="BM394" s="166">
        <f t="shared" si="1077"/>
        <v>0</v>
      </c>
      <c r="BN394" s="166" t="str">
        <f t="shared" si="1078"/>
        <v>Xem lại</v>
      </c>
      <c r="BO394" s="410"/>
      <c r="BP394" s="166"/>
      <c r="BQ394" s="144"/>
      <c r="BR394" s="144"/>
      <c r="BS394" s="161">
        <f t="shared" si="1079"/>
        <v>4500000</v>
      </c>
      <c r="BT394" s="159"/>
      <c r="BU394" s="166">
        <f t="shared" si="1080"/>
        <v>0</v>
      </c>
      <c r="BV394" s="166">
        <v>11000000</v>
      </c>
      <c r="BW394" s="166">
        <f t="shared" si="1081"/>
        <v>11000000</v>
      </c>
      <c r="BX394" s="166">
        <f t="shared" si="1082"/>
        <v>-6500000</v>
      </c>
      <c r="BY394" s="166"/>
      <c r="BZ394" s="166"/>
      <c r="CA394" s="171"/>
      <c r="CB394" s="166"/>
      <c r="CC394" s="166"/>
      <c r="CD394" s="166"/>
      <c r="CE394" s="435">
        <v>9000000</v>
      </c>
      <c r="CF394" s="413"/>
      <c r="CG394" s="413"/>
      <c r="CH394" s="413"/>
      <c r="CI394" s="413"/>
      <c r="CJ394" s="369">
        <f t="shared" si="1095"/>
        <v>0</v>
      </c>
      <c r="CK394" s="369">
        <f t="shared" si="1084"/>
        <v>9000000</v>
      </c>
      <c r="CL394" s="414"/>
      <c r="CM394" s="413">
        <f t="shared" si="1092"/>
        <v>9000000</v>
      </c>
      <c r="CN394" s="413"/>
      <c r="CO394" s="369"/>
      <c r="CP394" s="369"/>
      <c r="CQ394" s="369"/>
      <c r="CR394" s="369">
        <f t="shared" si="1096"/>
        <v>0</v>
      </c>
      <c r="CS394" s="369">
        <f t="shared" si="1087"/>
        <v>9000000</v>
      </c>
      <c r="CT394" s="173" t="s">
        <v>1759</v>
      </c>
      <c r="CU394" s="173" t="s">
        <v>1062</v>
      </c>
      <c r="CV394" s="460" t="s">
        <v>2356</v>
      </c>
      <c r="CW394" s="173" t="s">
        <v>2249</v>
      </c>
    </row>
    <row r="395" spans="1:101" ht="34.35" customHeight="1">
      <c r="A395" s="155">
        <f>SUBTOTAL(3,$C$11:C395)</f>
        <v>354</v>
      </c>
      <c r="B395" s="304" t="s">
        <v>2348</v>
      </c>
      <c r="C395" s="305" t="s">
        <v>2349</v>
      </c>
      <c r="D395" s="156" t="s">
        <v>101</v>
      </c>
      <c r="E395" s="157" t="str">
        <f t="shared" si="1088"/>
        <v>B3</v>
      </c>
      <c r="F395" s="158">
        <v>45946</v>
      </c>
      <c r="G395" s="159"/>
      <c r="H395" s="330">
        <v>4750000</v>
      </c>
      <c r="I395" s="160">
        <f t="shared" si="1047"/>
        <v>4250000</v>
      </c>
      <c r="J395" s="160">
        <f t="shared" si="1048"/>
        <v>0</v>
      </c>
      <c r="K395" s="161">
        <f t="shared" si="1049"/>
        <v>4250000</v>
      </c>
      <c r="L395" s="161">
        <f t="shared" si="1050"/>
        <v>9000000</v>
      </c>
      <c r="M395" s="162">
        <f t="shared" si="1051"/>
        <v>1</v>
      </c>
      <c r="N395" s="163">
        <f t="shared" si="1052"/>
        <v>3640000</v>
      </c>
      <c r="O395" s="163">
        <v>0</v>
      </c>
      <c r="P395" s="406">
        <v>13</v>
      </c>
      <c r="Q395" s="406">
        <v>0</v>
      </c>
      <c r="R395" s="406">
        <v>0</v>
      </c>
      <c r="S395" s="406">
        <v>0</v>
      </c>
      <c r="T395" s="406"/>
      <c r="U395" s="406"/>
      <c r="V395" s="406"/>
      <c r="W395" s="406"/>
      <c r="X395" s="389"/>
      <c r="Y395" s="406"/>
      <c r="Z395" s="406"/>
      <c r="AA395" s="406"/>
      <c r="AB395" s="406"/>
      <c r="AC395" s="406"/>
      <c r="AD395" s="406">
        <v>0</v>
      </c>
      <c r="AE395" s="164">
        <f t="shared" si="1053"/>
        <v>0</v>
      </c>
      <c r="AF395" s="166">
        <f t="shared" si="1054"/>
        <v>4500000</v>
      </c>
      <c r="AG395" s="166">
        <f t="shared" si="1055"/>
        <v>0</v>
      </c>
      <c r="AH395" s="166">
        <f t="shared" si="1056"/>
        <v>0</v>
      </c>
      <c r="AI395" s="166">
        <f t="shared" si="1057"/>
        <v>0</v>
      </c>
      <c r="AJ395" s="166">
        <f t="shared" si="1058"/>
        <v>0</v>
      </c>
      <c r="AK395" s="166">
        <f t="shared" si="1059"/>
        <v>0</v>
      </c>
      <c r="AL395" s="166">
        <f t="shared" si="1060"/>
        <v>0</v>
      </c>
      <c r="AM395" s="166">
        <f t="shared" si="1061"/>
        <v>0</v>
      </c>
      <c r="AN395" s="166">
        <f t="shared" si="1062"/>
        <v>0</v>
      </c>
      <c r="AO395" s="167">
        <f t="shared" si="1063"/>
        <v>0</v>
      </c>
      <c r="AP395" s="166">
        <v>0</v>
      </c>
      <c r="AQ395" s="166">
        <f t="shared" si="1064"/>
        <v>4500000</v>
      </c>
      <c r="AR395" s="166"/>
      <c r="AS395" s="167"/>
      <c r="AT395" s="166"/>
      <c r="AU395" s="166"/>
      <c r="AV395" s="166">
        <f t="shared" si="1065"/>
        <v>4500000</v>
      </c>
      <c r="AW395" s="166">
        <f t="shared" si="1066"/>
        <v>0</v>
      </c>
      <c r="AX395" s="166">
        <f t="shared" si="1067"/>
        <v>0</v>
      </c>
      <c r="AY395" s="166">
        <f t="shared" si="1068"/>
        <v>0</v>
      </c>
      <c r="AZ395" s="166">
        <f t="shared" si="1069"/>
        <v>0</v>
      </c>
      <c r="BA395" s="166">
        <f t="shared" si="1070"/>
        <v>0</v>
      </c>
      <c r="BB395" s="166">
        <f t="shared" si="1071"/>
        <v>0</v>
      </c>
      <c r="BC395" s="166"/>
      <c r="BD395" s="166">
        <v>0</v>
      </c>
      <c r="BE395" s="166">
        <f t="shared" si="1072"/>
        <v>0</v>
      </c>
      <c r="BF395" s="166">
        <f t="shared" si="1073"/>
        <v>4500000</v>
      </c>
      <c r="BG395" s="166">
        <f t="shared" si="1074"/>
        <v>0</v>
      </c>
      <c r="BH395" s="166"/>
      <c r="BI395" s="159">
        <v>0</v>
      </c>
      <c r="BJ395" s="166">
        <f t="shared" si="1075"/>
        <v>0</v>
      </c>
      <c r="BK395" s="166">
        <f t="shared" si="1076"/>
        <v>1</v>
      </c>
      <c r="BL395" s="166">
        <v>0</v>
      </c>
      <c r="BM395" s="166">
        <f t="shared" si="1077"/>
        <v>0</v>
      </c>
      <c r="BN395" s="166" t="str">
        <f t="shared" si="1078"/>
        <v>Xem lại</v>
      </c>
      <c r="BO395" s="410"/>
      <c r="BP395" s="166"/>
      <c r="BQ395" s="144"/>
      <c r="BR395" s="144"/>
      <c r="BS395" s="161">
        <f t="shared" si="1079"/>
        <v>4500000</v>
      </c>
      <c r="BT395" s="159"/>
      <c r="BU395" s="166">
        <f t="shared" si="1080"/>
        <v>0</v>
      </c>
      <c r="BV395" s="166">
        <v>11000000</v>
      </c>
      <c r="BW395" s="166">
        <f t="shared" si="1081"/>
        <v>11000000</v>
      </c>
      <c r="BX395" s="166">
        <f t="shared" si="1082"/>
        <v>-6500000</v>
      </c>
      <c r="BY395" s="166"/>
      <c r="BZ395" s="166"/>
      <c r="CA395" s="171"/>
      <c r="CB395" s="166"/>
      <c r="CC395" s="166"/>
      <c r="CD395" s="166"/>
      <c r="CE395" s="435">
        <v>9000000</v>
      </c>
      <c r="CF395" s="413"/>
      <c r="CG395" s="413"/>
      <c r="CH395" s="413"/>
      <c r="CI395" s="413"/>
      <c r="CJ395" s="369">
        <f t="shared" si="1095"/>
        <v>0</v>
      </c>
      <c r="CK395" s="369">
        <f t="shared" si="1084"/>
        <v>9000000</v>
      </c>
      <c r="CL395" s="414"/>
      <c r="CM395" s="413">
        <f t="shared" si="1092"/>
        <v>9000000</v>
      </c>
      <c r="CN395" s="413"/>
      <c r="CO395" s="369"/>
      <c r="CP395" s="369"/>
      <c r="CQ395" s="369"/>
      <c r="CR395" s="369">
        <f t="shared" si="1096"/>
        <v>0</v>
      </c>
      <c r="CS395" s="369">
        <f t="shared" si="1087"/>
        <v>9000000</v>
      </c>
      <c r="CT395" s="173" t="s">
        <v>1759</v>
      </c>
      <c r="CU395" s="173" t="s">
        <v>1062</v>
      </c>
      <c r="CV395" s="460" t="s">
        <v>2352</v>
      </c>
      <c r="CW395" s="173" t="s">
        <v>2249</v>
      </c>
    </row>
    <row r="396" spans="1:101" ht="32.1" customHeight="1">
      <c r="A396" s="155">
        <f>SUBTOTAL(3,$C$8:C396)</f>
        <v>355</v>
      </c>
      <c r="B396" s="246" t="s">
        <v>2391</v>
      </c>
      <c r="C396" s="247" t="s">
        <v>2392</v>
      </c>
      <c r="D396" s="156" t="s">
        <v>101</v>
      </c>
      <c r="E396" s="157" t="str">
        <f t="shared" ref="E396" si="1097">IF(CM396&gt;=400000000,"A1",IF(CM396&gt;=300000000,"A2",IF(CM396&gt;=240000000,"A3",IF(CM396&gt;=180000000,"A4",IF(CM396&gt;=120000000,"A5",IF(CM396&gt;=80000000,"A6",IF(CM396&gt;=40000000,"A7",IF(CM396&gt;=25000000,"B1",IF(CM396&gt;=12000000,"B2","B3")))))))))</f>
        <v>B3</v>
      </c>
      <c r="F396" s="158">
        <v>44699</v>
      </c>
      <c r="G396" s="159">
        <v>4990000</v>
      </c>
      <c r="H396" s="159"/>
      <c r="I396" s="160">
        <f t="shared" si="1047"/>
        <v>5010000</v>
      </c>
      <c r="J396" s="160">
        <f t="shared" si="1048"/>
        <v>0</v>
      </c>
      <c r="K396" s="161">
        <f t="shared" ref="K396" si="1098">SUM(I396:J396)</f>
        <v>5010000</v>
      </c>
      <c r="L396" s="161">
        <f t="shared" si="1050"/>
        <v>10000000</v>
      </c>
      <c r="M396" s="162">
        <f t="shared" si="1051"/>
        <v>1</v>
      </c>
      <c r="N396" s="163">
        <f t="shared" si="1052"/>
        <v>3640000</v>
      </c>
      <c r="O396" s="163">
        <v>0</v>
      </c>
      <c r="P396" s="406">
        <v>13</v>
      </c>
      <c r="Q396" s="406">
        <v>0</v>
      </c>
      <c r="R396" s="406">
        <v>0</v>
      </c>
      <c r="S396" s="406">
        <v>0</v>
      </c>
      <c r="T396" s="165"/>
      <c r="U396" s="165"/>
      <c r="V396" s="165"/>
      <c r="W396" s="165"/>
      <c r="X396" s="165"/>
      <c r="Y396" s="165"/>
      <c r="Z396" s="165"/>
      <c r="AA396" s="406"/>
      <c r="AB396" s="165"/>
      <c r="AC396" s="165"/>
      <c r="AD396" s="406">
        <v>0</v>
      </c>
      <c r="AE396" s="165">
        <f t="shared" si="1053"/>
        <v>0</v>
      </c>
      <c r="AF396" s="166">
        <f t="shared" si="1054"/>
        <v>5000000</v>
      </c>
      <c r="AG396" s="166">
        <f t="shared" si="1055"/>
        <v>0</v>
      </c>
      <c r="AH396" s="166">
        <f t="shared" si="1056"/>
        <v>0</v>
      </c>
      <c r="AI396" s="166">
        <f t="shared" si="1057"/>
        <v>0</v>
      </c>
      <c r="AJ396" s="166">
        <f t="shared" si="1058"/>
        <v>0</v>
      </c>
      <c r="AK396" s="166">
        <f t="shared" si="1059"/>
        <v>0</v>
      </c>
      <c r="AL396" s="166">
        <f t="shared" si="1060"/>
        <v>0</v>
      </c>
      <c r="AM396" s="167">
        <v>0</v>
      </c>
      <c r="AN396" s="166">
        <f t="shared" si="1062"/>
        <v>0</v>
      </c>
      <c r="AO396" s="167">
        <f t="shared" si="1063"/>
        <v>0</v>
      </c>
      <c r="AP396" s="166">
        <v>0</v>
      </c>
      <c r="AQ396" s="166">
        <f t="shared" si="1064"/>
        <v>5000000</v>
      </c>
      <c r="AR396" s="166"/>
      <c r="AS396" s="166"/>
      <c r="AT396" s="166"/>
      <c r="AU396" s="166"/>
      <c r="AV396" s="166">
        <f t="shared" si="1065"/>
        <v>5000000</v>
      </c>
      <c r="AW396" s="168">
        <f t="shared" si="1066"/>
        <v>399200</v>
      </c>
      <c r="AX396" s="168">
        <f t="shared" si="1067"/>
        <v>74850</v>
      </c>
      <c r="AY396" s="168">
        <f t="shared" si="1068"/>
        <v>49900</v>
      </c>
      <c r="AZ396" s="166">
        <f t="shared" si="1069"/>
        <v>523950</v>
      </c>
      <c r="BA396" s="166">
        <f t="shared" si="1070"/>
        <v>24950</v>
      </c>
      <c r="BB396" s="166">
        <f t="shared" si="1071"/>
        <v>110000</v>
      </c>
      <c r="BC396" s="166"/>
      <c r="BD396" s="166">
        <v>0</v>
      </c>
      <c r="BE396" s="166">
        <f t="shared" si="1072"/>
        <v>658900</v>
      </c>
      <c r="BF396" s="166">
        <f t="shared" si="1073"/>
        <v>4341100</v>
      </c>
      <c r="BG396" s="166">
        <f t="shared" si="1074"/>
        <v>0</v>
      </c>
      <c r="BH396" s="161">
        <v>1</v>
      </c>
      <c r="BI396" s="166" t="s">
        <v>40</v>
      </c>
      <c r="BJ396" s="144">
        <f t="shared" si="1075"/>
        <v>0</v>
      </c>
      <c r="BK396" s="144">
        <f t="shared" si="1076"/>
        <v>1</v>
      </c>
      <c r="BL396" s="161">
        <v>0</v>
      </c>
      <c r="BM396" s="159">
        <f t="shared" si="1077"/>
        <v>0</v>
      </c>
      <c r="BN396" s="170" t="str">
        <f t="shared" si="1078"/>
        <v>Trừ tiền</v>
      </c>
      <c r="BO396" s="410"/>
      <c r="BP396" s="471"/>
      <c r="BQ396" s="361"/>
      <c r="BR396" s="361"/>
      <c r="BS396" s="166">
        <f t="shared" ref="BS396" si="1099">AQ396+SUM(BO396:BR396)-AN396-AO396-SUM(BY396:CA396)</f>
        <v>5000000</v>
      </c>
      <c r="BT396" s="171"/>
      <c r="BU396" s="166">
        <f t="shared" si="1080"/>
        <v>0</v>
      </c>
      <c r="BV396" s="166">
        <v>11000000</v>
      </c>
      <c r="BW396" s="166">
        <f t="shared" si="1081"/>
        <v>11000000</v>
      </c>
      <c r="BX396" s="166">
        <f t="shared" ref="BX396" si="1100">BS396-SUM(CC396:CD396)-CB396-AZ396-BW396</f>
        <v>-6523950</v>
      </c>
      <c r="BY396" s="164"/>
      <c r="BZ396" s="164"/>
      <c r="CA396" s="164"/>
      <c r="CB396" s="144"/>
      <c r="CC396" s="144"/>
      <c r="CD396" s="144"/>
      <c r="CE396" s="172">
        <v>10000000</v>
      </c>
      <c r="CF396" s="172"/>
      <c r="CG396" s="172"/>
      <c r="CH396" s="172"/>
      <c r="CI396" s="172"/>
      <c r="CJ396" s="159">
        <f t="shared" si="1095"/>
        <v>0</v>
      </c>
      <c r="CK396" s="173">
        <f t="shared" si="1084"/>
        <v>10000000</v>
      </c>
      <c r="CL396" s="245"/>
      <c r="CM396" s="172">
        <f t="shared" si="1092"/>
        <v>10000000</v>
      </c>
      <c r="CN396" s="172"/>
      <c r="CO396" s="159"/>
      <c r="CP396" s="159"/>
      <c r="CQ396" s="159"/>
      <c r="CR396" s="159">
        <f t="shared" si="1096"/>
        <v>0</v>
      </c>
      <c r="CS396" s="173">
        <f t="shared" si="1087"/>
        <v>10000000</v>
      </c>
      <c r="CT396" s="173" t="s">
        <v>1759</v>
      </c>
      <c r="CU396" s="173" t="s">
        <v>1062</v>
      </c>
      <c r="CV396" s="468" t="s">
        <v>2393</v>
      </c>
      <c r="CW396" s="173" t="s">
        <v>2249</v>
      </c>
    </row>
    <row r="397" spans="1:101" ht="34.35" customHeight="1">
      <c r="A397" s="155">
        <f>SUBTOTAL(3,$C$11:C397)</f>
        <v>356</v>
      </c>
      <c r="B397" s="143" t="s">
        <v>1016</v>
      </c>
      <c r="C397" s="144" t="s">
        <v>1017</v>
      </c>
      <c r="D397" s="156" t="s">
        <v>101</v>
      </c>
      <c r="E397" s="157" t="str">
        <f t="shared" si="1088"/>
        <v>B3</v>
      </c>
      <c r="F397" s="158">
        <v>42219</v>
      </c>
      <c r="G397" s="159">
        <v>4750000</v>
      </c>
      <c r="H397" s="159"/>
      <c r="I397" s="160">
        <f t="shared" si="1047"/>
        <v>5250000</v>
      </c>
      <c r="J397" s="160">
        <f t="shared" si="1048"/>
        <v>500000</v>
      </c>
      <c r="K397" s="161">
        <f t="shared" si="1049"/>
        <v>5750000</v>
      </c>
      <c r="L397" s="161">
        <f t="shared" si="1050"/>
        <v>10500000</v>
      </c>
      <c r="M397" s="162">
        <f t="shared" si="1051"/>
        <v>1</v>
      </c>
      <c r="N397" s="163">
        <f t="shared" si="1052"/>
        <v>3640000</v>
      </c>
      <c r="O397" s="163">
        <v>0</v>
      </c>
      <c r="P397" s="406">
        <v>13</v>
      </c>
      <c r="Q397" s="406">
        <v>0</v>
      </c>
      <c r="R397" s="406">
        <v>0</v>
      </c>
      <c r="S397" s="406">
        <v>0</v>
      </c>
      <c r="T397" s="406"/>
      <c r="U397" s="406"/>
      <c r="V397" s="406"/>
      <c r="W397" s="406"/>
      <c r="X397" s="389"/>
      <c r="Y397" s="406"/>
      <c r="Z397" s="406"/>
      <c r="AA397" s="406"/>
      <c r="AB397" s="406"/>
      <c r="AC397" s="406"/>
      <c r="AD397" s="406">
        <v>0</v>
      </c>
      <c r="AE397" s="164">
        <f t="shared" si="1053"/>
        <v>0</v>
      </c>
      <c r="AF397" s="166">
        <f t="shared" si="1054"/>
        <v>5250000</v>
      </c>
      <c r="AG397" s="166">
        <f t="shared" si="1055"/>
        <v>0</v>
      </c>
      <c r="AH397" s="166">
        <f t="shared" si="1056"/>
        <v>0</v>
      </c>
      <c r="AI397" s="166">
        <f t="shared" si="1057"/>
        <v>0</v>
      </c>
      <c r="AJ397" s="166">
        <f t="shared" si="1058"/>
        <v>0</v>
      </c>
      <c r="AK397" s="166">
        <f t="shared" si="1059"/>
        <v>0</v>
      </c>
      <c r="AL397" s="166">
        <f t="shared" si="1060"/>
        <v>0</v>
      </c>
      <c r="AM397" s="166">
        <f t="shared" si="1061"/>
        <v>0</v>
      </c>
      <c r="AN397" s="166">
        <f t="shared" si="1062"/>
        <v>0</v>
      </c>
      <c r="AO397" s="167">
        <f t="shared" si="1063"/>
        <v>0</v>
      </c>
      <c r="AP397" s="166">
        <v>0</v>
      </c>
      <c r="AQ397" s="166">
        <f t="shared" si="1064"/>
        <v>5250000</v>
      </c>
      <c r="AR397" s="166"/>
      <c r="AS397" s="167"/>
      <c r="AT397" s="166"/>
      <c r="AU397" s="166"/>
      <c r="AV397" s="166">
        <f t="shared" si="1065"/>
        <v>5250000</v>
      </c>
      <c r="AW397" s="166">
        <f t="shared" si="1066"/>
        <v>380000</v>
      </c>
      <c r="AX397" s="166">
        <f t="shared" si="1067"/>
        <v>71250</v>
      </c>
      <c r="AY397" s="166">
        <f t="shared" si="1068"/>
        <v>47500</v>
      </c>
      <c r="AZ397" s="166">
        <f t="shared" si="1069"/>
        <v>498750</v>
      </c>
      <c r="BA397" s="166">
        <f t="shared" si="1070"/>
        <v>23750</v>
      </c>
      <c r="BB397" s="166">
        <f t="shared" si="1071"/>
        <v>110000</v>
      </c>
      <c r="BC397" s="166"/>
      <c r="BD397" s="166">
        <v>0</v>
      </c>
      <c r="BE397" s="166">
        <f t="shared" si="1072"/>
        <v>632500</v>
      </c>
      <c r="BF397" s="166">
        <f t="shared" si="1073"/>
        <v>4617500</v>
      </c>
      <c r="BG397" s="166">
        <f t="shared" si="1074"/>
        <v>0</v>
      </c>
      <c r="BH397" s="166">
        <v>1</v>
      </c>
      <c r="BI397" s="369" t="s">
        <v>40</v>
      </c>
      <c r="BJ397" s="166">
        <f t="shared" si="1075"/>
        <v>0</v>
      </c>
      <c r="BK397" s="166">
        <f t="shared" si="1076"/>
        <v>1</v>
      </c>
      <c r="BL397" s="166">
        <v>0</v>
      </c>
      <c r="BM397" s="166">
        <f t="shared" si="1077"/>
        <v>0</v>
      </c>
      <c r="BN397" s="166" t="str">
        <f t="shared" si="1078"/>
        <v>Trừ tiền</v>
      </c>
      <c r="BO397" s="410"/>
      <c r="BP397" s="166"/>
      <c r="BQ397" s="144"/>
      <c r="BR397" s="144"/>
      <c r="BS397" s="161">
        <f t="shared" si="1079"/>
        <v>5250000</v>
      </c>
      <c r="BT397" s="159">
        <v>2</v>
      </c>
      <c r="BU397" s="166">
        <f t="shared" si="1080"/>
        <v>8800000</v>
      </c>
      <c r="BV397" s="166">
        <v>11000000</v>
      </c>
      <c r="BW397" s="166">
        <f t="shared" si="1081"/>
        <v>19800000</v>
      </c>
      <c r="BX397" s="166">
        <f t="shared" si="1082"/>
        <v>-15048750</v>
      </c>
      <c r="BY397" s="166"/>
      <c r="BZ397" s="166"/>
      <c r="CA397" s="171"/>
      <c r="CB397" s="166"/>
      <c r="CC397" s="166"/>
      <c r="CD397" s="166"/>
      <c r="CE397" s="413">
        <v>10000000</v>
      </c>
      <c r="CF397" s="413">
        <f>CE397*5%</f>
        <v>500000</v>
      </c>
      <c r="CG397" s="413">
        <v>0</v>
      </c>
      <c r="CH397" s="413">
        <v>0</v>
      </c>
      <c r="CI397" s="413"/>
      <c r="CJ397" s="369">
        <f t="shared" si="1083"/>
        <v>500000</v>
      </c>
      <c r="CK397" s="369">
        <f t="shared" si="1084"/>
        <v>10500000</v>
      </c>
      <c r="CL397" s="414"/>
      <c r="CM397" s="413">
        <f t="shared" si="1092"/>
        <v>10000000</v>
      </c>
      <c r="CN397" s="413">
        <f t="shared" si="1092"/>
        <v>500000</v>
      </c>
      <c r="CO397" s="369">
        <f t="shared" si="1092"/>
        <v>0</v>
      </c>
      <c r="CP397" s="369">
        <f t="shared" si="1092"/>
        <v>0</v>
      </c>
      <c r="CQ397" s="369">
        <f t="shared" si="1092"/>
        <v>0</v>
      </c>
      <c r="CR397" s="369">
        <f t="shared" si="1086"/>
        <v>500000</v>
      </c>
      <c r="CS397" s="369">
        <f t="shared" si="1087"/>
        <v>10500000</v>
      </c>
      <c r="CT397" s="173" t="s">
        <v>1759</v>
      </c>
      <c r="CU397" s="173" t="s">
        <v>1062</v>
      </c>
      <c r="CV397" s="450" t="s">
        <v>1039</v>
      </c>
      <c r="CW397" s="173" t="s">
        <v>2249</v>
      </c>
    </row>
    <row r="398" spans="1:101" ht="34.35" customHeight="1">
      <c r="A398" s="280" t="s">
        <v>1736</v>
      </c>
      <c r="B398" s="279" t="str">
        <f>"Phòng Vận tải: " &amp;"["&amp;COUNT(A400:A421)&amp; "]"</f>
        <v>Phòng Vận tải: [21]</v>
      </c>
      <c r="C398" s="279"/>
      <c r="D398" s="280"/>
      <c r="E398" s="280"/>
      <c r="F398" s="280"/>
      <c r="G398" s="281">
        <f>G399+G408</f>
        <v>121810000</v>
      </c>
      <c r="H398" s="281">
        <f t="shared" ref="H398:BS398" si="1101">H399+H408</f>
        <v>0</v>
      </c>
      <c r="I398" s="281">
        <f t="shared" si="1101"/>
        <v>153690000</v>
      </c>
      <c r="J398" s="281">
        <f t="shared" si="1101"/>
        <v>16050000</v>
      </c>
      <c r="K398" s="281">
        <f t="shared" si="1101"/>
        <v>169740000</v>
      </c>
      <c r="L398" s="281">
        <f t="shared" si="1101"/>
        <v>291550000</v>
      </c>
      <c r="M398" s="281"/>
      <c r="N398" s="281">
        <f t="shared" si="1101"/>
        <v>90111000</v>
      </c>
      <c r="O398" s="281">
        <f t="shared" si="1101"/>
        <v>0</v>
      </c>
      <c r="P398" s="282">
        <f t="shared" si="1101"/>
        <v>245</v>
      </c>
      <c r="Q398" s="282">
        <f t="shared" si="1101"/>
        <v>0</v>
      </c>
      <c r="R398" s="282">
        <f t="shared" si="1101"/>
        <v>8.76</v>
      </c>
      <c r="S398" s="282">
        <f t="shared" si="1101"/>
        <v>11.14</v>
      </c>
      <c r="T398" s="282">
        <f t="shared" si="1101"/>
        <v>0</v>
      </c>
      <c r="U398" s="282">
        <f t="shared" si="1101"/>
        <v>0</v>
      </c>
      <c r="V398" s="282">
        <f t="shared" si="1101"/>
        <v>0</v>
      </c>
      <c r="W398" s="282">
        <f t="shared" si="1101"/>
        <v>0</v>
      </c>
      <c r="X398" s="282">
        <f t="shared" si="1101"/>
        <v>0</v>
      </c>
      <c r="Y398" s="282">
        <f t="shared" si="1101"/>
        <v>0</v>
      </c>
      <c r="Z398" s="282">
        <f t="shared" si="1101"/>
        <v>0</v>
      </c>
      <c r="AA398" s="282">
        <f t="shared" si="1101"/>
        <v>0</v>
      </c>
      <c r="AB398" s="282">
        <f t="shared" si="1101"/>
        <v>0</v>
      </c>
      <c r="AC398" s="282">
        <f t="shared" si="1101"/>
        <v>0</v>
      </c>
      <c r="AD398" s="282">
        <f t="shared" si="1101"/>
        <v>1</v>
      </c>
      <c r="AE398" s="282">
        <f t="shared" si="1101"/>
        <v>39.71</v>
      </c>
      <c r="AF398" s="281">
        <f t="shared" si="1101"/>
        <v>115472403</v>
      </c>
      <c r="AG398" s="281">
        <f t="shared" si="1101"/>
        <v>2627270</v>
      </c>
      <c r="AH398" s="281">
        <f t="shared" si="1101"/>
        <v>4199431</v>
      </c>
      <c r="AI398" s="281">
        <f t="shared" si="1101"/>
        <v>0</v>
      </c>
      <c r="AJ398" s="281">
        <f t="shared" si="1101"/>
        <v>0</v>
      </c>
      <c r="AK398" s="281">
        <f t="shared" si="1101"/>
        <v>0</v>
      </c>
      <c r="AL398" s="281">
        <f t="shared" si="1101"/>
        <v>0</v>
      </c>
      <c r="AM398" s="281">
        <f t="shared" si="1101"/>
        <v>0</v>
      </c>
      <c r="AN398" s="281">
        <f t="shared" si="1101"/>
        <v>121154</v>
      </c>
      <c r="AO398" s="281">
        <f t="shared" si="1101"/>
        <v>516230</v>
      </c>
      <c r="AP398" s="281">
        <f t="shared" si="1101"/>
        <v>0</v>
      </c>
      <c r="AQ398" s="281">
        <f t="shared" si="1101"/>
        <v>122936488</v>
      </c>
      <c r="AR398" s="281">
        <f t="shared" si="1101"/>
        <v>0</v>
      </c>
      <c r="AS398" s="281">
        <f t="shared" si="1101"/>
        <v>0</v>
      </c>
      <c r="AT398" s="281">
        <f t="shared" si="1101"/>
        <v>0</v>
      </c>
      <c r="AU398" s="281">
        <f t="shared" si="1101"/>
        <v>0</v>
      </c>
      <c r="AV398" s="281">
        <f t="shared" si="1101"/>
        <v>122936488</v>
      </c>
      <c r="AW398" s="281">
        <f t="shared" si="1101"/>
        <v>9744800</v>
      </c>
      <c r="AX398" s="281">
        <f t="shared" si="1101"/>
        <v>1827150</v>
      </c>
      <c r="AY398" s="281">
        <f t="shared" si="1101"/>
        <v>1218100</v>
      </c>
      <c r="AZ398" s="281">
        <f t="shared" si="1101"/>
        <v>12790050</v>
      </c>
      <c r="BA398" s="281">
        <f t="shared" si="1101"/>
        <v>416950</v>
      </c>
      <c r="BB398" s="281">
        <f t="shared" si="1101"/>
        <v>3410000</v>
      </c>
      <c r="BC398" s="281">
        <f t="shared" si="1101"/>
        <v>0</v>
      </c>
      <c r="BD398" s="281">
        <f t="shared" si="1101"/>
        <v>0</v>
      </c>
      <c r="BE398" s="281">
        <f t="shared" si="1101"/>
        <v>16617000</v>
      </c>
      <c r="BF398" s="281">
        <f t="shared" si="1101"/>
        <v>106980988</v>
      </c>
      <c r="BG398" s="281">
        <f t="shared" si="1101"/>
        <v>661500</v>
      </c>
      <c r="BH398" s="281"/>
      <c r="BI398" s="281">
        <f t="shared" si="1101"/>
        <v>0</v>
      </c>
      <c r="BJ398" s="281">
        <f t="shared" si="1101"/>
        <v>0</v>
      </c>
      <c r="BK398" s="281"/>
      <c r="BL398" s="281">
        <f t="shared" si="1101"/>
        <v>0</v>
      </c>
      <c r="BM398" s="281">
        <f t="shared" si="1101"/>
        <v>39000</v>
      </c>
      <c r="BN398" s="281">
        <f t="shared" si="1101"/>
        <v>0</v>
      </c>
      <c r="BO398" s="281">
        <f t="shared" si="1101"/>
        <v>0</v>
      </c>
      <c r="BP398" s="281">
        <f t="shared" si="1101"/>
        <v>0</v>
      </c>
      <c r="BQ398" s="281">
        <f t="shared" si="1101"/>
        <v>0</v>
      </c>
      <c r="BR398" s="281">
        <f t="shared" si="1101"/>
        <v>0</v>
      </c>
      <c r="BS398" s="281">
        <f t="shared" si="1101"/>
        <v>122299104</v>
      </c>
      <c r="BT398" s="281">
        <f t="shared" ref="BT398:CV398" si="1102">BT399+BT408</f>
        <v>20</v>
      </c>
      <c r="BU398" s="281">
        <f t="shared" si="1102"/>
        <v>88000000</v>
      </c>
      <c r="BV398" s="281">
        <f t="shared" si="1102"/>
        <v>231000000</v>
      </c>
      <c r="BW398" s="281">
        <f t="shared" si="1102"/>
        <v>319000000</v>
      </c>
      <c r="BX398" s="281">
        <f t="shared" si="1102"/>
        <v>-209490946</v>
      </c>
      <c r="BY398" s="281">
        <f t="shared" si="1102"/>
        <v>0</v>
      </c>
      <c r="BZ398" s="281">
        <f t="shared" si="1102"/>
        <v>0</v>
      </c>
      <c r="CA398" s="281">
        <f t="shared" si="1102"/>
        <v>0</v>
      </c>
      <c r="CB398" s="281">
        <f t="shared" si="1102"/>
        <v>0</v>
      </c>
      <c r="CC398" s="281">
        <f t="shared" si="1102"/>
        <v>0</v>
      </c>
      <c r="CD398" s="281">
        <f t="shared" si="1102"/>
        <v>0</v>
      </c>
      <c r="CE398" s="281">
        <f t="shared" si="1102"/>
        <v>275500000</v>
      </c>
      <c r="CF398" s="281">
        <f t="shared" si="1102"/>
        <v>12300000</v>
      </c>
      <c r="CG398" s="281">
        <f t="shared" si="1102"/>
        <v>900000</v>
      </c>
      <c r="CH398" s="281">
        <f t="shared" si="1102"/>
        <v>0</v>
      </c>
      <c r="CI398" s="281">
        <f t="shared" si="1102"/>
        <v>2850000</v>
      </c>
      <c r="CJ398" s="281">
        <f t="shared" si="1102"/>
        <v>16050000</v>
      </c>
      <c r="CK398" s="281">
        <f t="shared" si="1102"/>
        <v>291550000</v>
      </c>
      <c r="CL398" s="281">
        <f t="shared" si="1102"/>
        <v>0</v>
      </c>
      <c r="CM398" s="281">
        <f t="shared" si="1102"/>
        <v>275500000</v>
      </c>
      <c r="CN398" s="281">
        <f t="shared" si="1102"/>
        <v>12300000</v>
      </c>
      <c r="CO398" s="281">
        <f t="shared" si="1102"/>
        <v>900000</v>
      </c>
      <c r="CP398" s="281">
        <f t="shared" si="1102"/>
        <v>0</v>
      </c>
      <c r="CQ398" s="281">
        <f t="shared" si="1102"/>
        <v>2850000</v>
      </c>
      <c r="CR398" s="281">
        <f t="shared" si="1102"/>
        <v>16050000</v>
      </c>
      <c r="CS398" s="281">
        <f t="shared" si="1102"/>
        <v>291550000</v>
      </c>
      <c r="CT398" s="281">
        <f t="shared" si="1102"/>
        <v>0</v>
      </c>
      <c r="CU398" s="281">
        <f t="shared" si="1102"/>
        <v>0</v>
      </c>
      <c r="CV398" s="281">
        <f t="shared" si="1102"/>
        <v>0</v>
      </c>
      <c r="CW398" s="281"/>
    </row>
    <row r="399" spans="1:101" ht="34.35" customHeight="1">
      <c r="A399" s="367" t="s">
        <v>1752</v>
      </c>
      <c r="B399" s="298" t="str">
        <f>"Bộ phận Nghiệp vụ Vận tải: " &amp;"["&amp;COUNT(A400:A407)&amp; "]"</f>
        <v>Bộ phận Nghiệp vụ Vận tải: [8]</v>
      </c>
      <c r="C399" s="284"/>
      <c r="D399" s="293"/>
      <c r="E399" s="293"/>
      <c r="F399" s="293"/>
      <c r="G399" s="293">
        <f>SUM(G400:G407)</f>
        <v>45190000</v>
      </c>
      <c r="H399" s="293">
        <f t="shared" ref="H399:BS399" si="1103">SUM(H400:H407)</f>
        <v>0</v>
      </c>
      <c r="I399" s="293">
        <f t="shared" si="1103"/>
        <v>56310000</v>
      </c>
      <c r="J399" s="293">
        <f t="shared" si="1103"/>
        <v>7025000</v>
      </c>
      <c r="K399" s="293">
        <f t="shared" si="1103"/>
        <v>63335000</v>
      </c>
      <c r="L399" s="293">
        <f t="shared" si="1103"/>
        <v>108525000</v>
      </c>
      <c r="M399" s="293"/>
      <c r="N399" s="293">
        <f t="shared" si="1103"/>
        <v>33649000</v>
      </c>
      <c r="O399" s="293">
        <f t="shared" si="1103"/>
        <v>0</v>
      </c>
      <c r="P399" s="294">
        <f t="shared" si="1103"/>
        <v>97.5</v>
      </c>
      <c r="Q399" s="294">
        <f t="shared" si="1103"/>
        <v>0</v>
      </c>
      <c r="R399" s="294">
        <f t="shared" si="1103"/>
        <v>1.4</v>
      </c>
      <c r="S399" s="294">
        <f t="shared" si="1103"/>
        <v>1</v>
      </c>
      <c r="T399" s="294">
        <f t="shared" si="1103"/>
        <v>0</v>
      </c>
      <c r="U399" s="294">
        <f t="shared" si="1103"/>
        <v>0</v>
      </c>
      <c r="V399" s="294">
        <f t="shared" si="1103"/>
        <v>0</v>
      </c>
      <c r="W399" s="294">
        <f t="shared" si="1103"/>
        <v>0</v>
      </c>
      <c r="X399" s="294">
        <f t="shared" si="1103"/>
        <v>0</v>
      </c>
      <c r="Y399" s="294">
        <f t="shared" si="1103"/>
        <v>0</v>
      </c>
      <c r="Z399" s="294">
        <f t="shared" si="1103"/>
        <v>0</v>
      </c>
      <c r="AA399" s="294">
        <f t="shared" si="1103"/>
        <v>0</v>
      </c>
      <c r="AB399" s="294">
        <f t="shared" si="1103"/>
        <v>0</v>
      </c>
      <c r="AC399" s="294">
        <f t="shared" si="1103"/>
        <v>0</v>
      </c>
      <c r="AD399" s="294">
        <f t="shared" si="1103"/>
        <v>1</v>
      </c>
      <c r="AE399" s="294">
        <f t="shared" si="1103"/>
        <v>12.71</v>
      </c>
      <c r="AF399" s="293">
        <f t="shared" si="1103"/>
        <v>43566057</v>
      </c>
      <c r="AG399" s="293">
        <f t="shared" si="1103"/>
        <v>588039</v>
      </c>
      <c r="AH399" s="293">
        <f t="shared" si="1103"/>
        <v>338462</v>
      </c>
      <c r="AI399" s="293">
        <f t="shared" si="1103"/>
        <v>0</v>
      </c>
      <c r="AJ399" s="293">
        <f t="shared" si="1103"/>
        <v>0</v>
      </c>
      <c r="AK399" s="293">
        <f t="shared" si="1103"/>
        <v>0</v>
      </c>
      <c r="AL399" s="293">
        <f t="shared" si="1103"/>
        <v>0</v>
      </c>
      <c r="AM399" s="293">
        <f t="shared" si="1103"/>
        <v>0</v>
      </c>
      <c r="AN399" s="293">
        <f t="shared" si="1103"/>
        <v>121154</v>
      </c>
      <c r="AO399" s="293">
        <f t="shared" si="1103"/>
        <v>165230</v>
      </c>
      <c r="AP399" s="293">
        <f t="shared" si="1103"/>
        <v>0</v>
      </c>
      <c r="AQ399" s="293">
        <f t="shared" si="1103"/>
        <v>44778942</v>
      </c>
      <c r="AR399" s="293">
        <f t="shared" si="1103"/>
        <v>0</v>
      </c>
      <c r="AS399" s="293">
        <f t="shared" si="1103"/>
        <v>0</v>
      </c>
      <c r="AT399" s="293">
        <f t="shared" si="1103"/>
        <v>0</v>
      </c>
      <c r="AU399" s="293">
        <f t="shared" si="1103"/>
        <v>0</v>
      </c>
      <c r="AV399" s="293">
        <f t="shared" si="1103"/>
        <v>44778942</v>
      </c>
      <c r="AW399" s="293">
        <f t="shared" si="1103"/>
        <v>3615200</v>
      </c>
      <c r="AX399" s="293">
        <f t="shared" si="1103"/>
        <v>677850</v>
      </c>
      <c r="AY399" s="293">
        <f t="shared" si="1103"/>
        <v>451900</v>
      </c>
      <c r="AZ399" s="293">
        <f t="shared" si="1103"/>
        <v>4744950</v>
      </c>
      <c r="BA399" s="293">
        <f t="shared" si="1103"/>
        <v>174000</v>
      </c>
      <c r="BB399" s="293">
        <f t="shared" si="1103"/>
        <v>1430000</v>
      </c>
      <c r="BC399" s="293">
        <f t="shared" si="1103"/>
        <v>0</v>
      </c>
      <c r="BD399" s="293">
        <f t="shared" si="1103"/>
        <v>0</v>
      </c>
      <c r="BE399" s="293">
        <f t="shared" si="1103"/>
        <v>6348950</v>
      </c>
      <c r="BF399" s="293">
        <f t="shared" si="1103"/>
        <v>38429992</v>
      </c>
      <c r="BG399" s="293">
        <f t="shared" si="1103"/>
        <v>0</v>
      </c>
      <c r="BH399" s="293"/>
      <c r="BI399" s="293">
        <f t="shared" si="1103"/>
        <v>0</v>
      </c>
      <c r="BJ399" s="293">
        <f t="shared" si="1103"/>
        <v>0</v>
      </c>
      <c r="BK399" s="293"/>
      <c r="BL399" s="293">
        <f t="shared" si="1103"/>
        <v>0</v>
      </c>
      <c r="BM399" s="293">
        <f t="shared" si="1103"/>
        <v>13000</v>
      </c>
      <c r="BN399" s="293">
        <f t="shared" si="1103"/>
        <v>0</v>
      </c>
      <c r="BO399" s="293">
        <f t="shared" si="1103"/>
        <v>0</v>
      </c>
      <c r="BP399" s="293">
        <f t="shared" si="1103"/>
        <v>0</v>
      </c>
      <c r="BQ399" s="293">
        <f t="shared" si="1103"/>
        <v>0</v>
      </c>
      <c r="BR399" s="293">
        <f t="shared" si="1103"/>
        <v>0</v>
      </c>
      <c r="BS399" s="293">
        <f t="shared" si="1103"/>
        <v>44492558</v>
      </c>
      <c r="BT399" s="293">
        <f t="shared" ref="BT399:CV399" si="1104">SUM(BT400:BT407)</f>
        <v>8</v>
      </c>
      <c r="BU399" s="293">
        <f t="shared" si="1104"/>
        <v>35200000</v>
      </c>
      <c r="BV399" s="293">
        <f t="shared" si="1104"/>
        <v>88000000</v>
      </c>
      <c r="BW399" s="293">
        <f t="shared" si="1104"/>
        <v>123200000</v>
      </c>
      <c r="BX399" s="293">
        <f t="shared" si="1104"/>
        <v>-83452392</v>
      </c>
      <c r="BY399" s="293">
        <f t="shared" si="1104"/>
        <v>0</v>
      </c>
      <c r="BZ399" s="293">
        <f t="shared" si="1104"/>
        <v>0</v>
      </c>
      <c r="CA399" s="293">
        <f t="shared" si="1104"/>
        <v>0</v>
      </c>
      <c r="CB399" s="293">
        <f t="shared" si="1104"/>
        <v>0</v>
      </c>
      <c r="CC399" s="293">
        <f t="shared" si="1104"/>
        <v>0</v>
      </c>
      <c r="CD399" s="293">
        <f t="shared" si="1104"/>
        <v>0</v>
      </c>
      <c r="CE399" s="293">
        <f t="shared" si="1104"/>
        <v>101500000</v>
      </c>
      <c r="CF399" s="293">
        <f t="shared" si="1104"/>
        <v>6125000</v>
      </c>
      <c r="CG399" s="293">
        <f t="shared" si="1104"/>
        <v>900000</v>
      </c>
      <c r="CH399" s="293">
        <f t="shared" si="1104"/>
        <v>0</v>
      </c>
      <c r="CI399" s="293">
        <f t="shared" si="1104"/>
        <v>0</v>
      </c>
      <c r="CJ399" s="293">
        <f t="shared" si="1104"/>
        <v>7025000</v>
      </c>
      <c r="CK399" s="293">
        <f t="shared" si="1104"/>
        <v>108525000</v>
      </c>
      <c r="CL399" s="293">
        <f t="shared" si="1104"/>
        <v>0</v>
      </c>
      <c r="CM399" s="293">
        <f t="shared" si="1104"/>
        <v>101500000</v>
      </c>
      <c r="CN399" s="293">
        <f t="shared" si="1104"/>
        <v>6125000</v>
      </c>
      <c r="CO399" s="293">
        <f t="shared" si="1104"/>
        <v>900000</v>
      </c>
      <c r="CP399" s="293">
        <f t="shared" si="1104"/>
        <v>0</v>
      </c>
      <c r="CQ399" s="293">
        <f t="shared" si="1104"/>
        <v>0</v>
      </c>
      <c r="CR399" s="293">
        <f t="shared" si="1104"/>
        <v>7025000</v>
      </c>
      <c r="CS399" s="293">
        <f t="shared" si="1104"/>
        <v>108525000</v>
      </c>
      <c r="CT399" s="293">
        <f t="shared" si="1104"/>
        <v>0</v>
      </c>
      <c r="CU399" s="293">
        <f t="shared" si="1104"/>
        <v>0</v>
      </c>
      <c r="CV399" s="445">
        <f t="shared" si="1104"/>
        <v>0</v>
      </c>
      <c r="CW399" s="293"/>
    </row>
    <row r="400" spans="1:101" ht="34.35" customHeight="1">
      <c r="A400" s="155">
        <f>SUBTOTAL(3,$C$11:C400)</f>
        <v>357</v>
      </c>
      <c r="B400" s="143" t="s">
        <v>328</v>
      </c>
      <c r="C400" s="144" t="s">
        <v>329</v>
      </c>
      <c r="D400" s="156" t="s">
        <v>101</v>
      </c>
      <c r="E400" s="157" t="str">
        <f t="shared" ref="E400:E407" si="1105">IF(CL400&gt;=400000000,"A1",IF(CL400&gt;=300000000,"A2",IF(CL400&gt;=240000000,"A3",IF(CL400&gt;=180000000,"A4",IF(CL400&gt;=120000000,"A5",IF(CL400&gt;=80000000,"A6",IF(CL400&gt;=40000000,"A7",IF(CL400&gt;=25000000,"B1",IF(CL400&gt;=12000000,"B2","B3")))))))))</f>
        <v>B3</v>
      </c>
      <c r="F400" s="158">
        <v>43795</v>
      </c>
      <c r="G400" s="159">
        <v>6300000</v>
      </c>
      <c r="H400" s="159"/>
      <c r="I400" s="160">
        <f t="shared" ref="I400:I407" si="1106">IF(G400&gt;0,CM400-G400,CM400-H400)</f>
        <v>5700000</v>
      </c>
      <c r="J400" s="160">
        <f t="shared" ref="J400:J407" si="1107">CR400</f>
        <v>600000</v>
      </c>
      <c r="K400" s="161">
        <f t="shared" ref="K400:K407" si="1108">SUM(I400:J400)</f>
        <v>6300000</v>
      </c>
      <c r="L400" s="161">
        <f t="shared" ref="L400:L407" si="1109">IF(G400&gt;0,G400+K400,H400+K400)</f>
        <v>12600000</v>
      </c>
      <c r="M400" s="162">
        <f t="shared" ref="M400:M407" si="1110">IF(CE400&gt;=11000000,80%,100%)</f>
        <v>0.8</v>
      </c>
      <c r="N400" s="163">
        <f t="shared" ref="N400:N407" si="1111">ROUND(MAX(G400*70%,H400*70%,3640000),0)</f>
        <v>4410000</v>
      </c>
      <c r="O400" s="163">
        <v>0</v>
      </c>
      <c r="P400" s="406">
        <v>12</v>
      </c>
      <c r="Q400" s="406">
        <v>0</v>
      </c>
      <c r="R400" s="406">
        <v>0</v>
      </c>
      <c r="S400" s="406">
        <v>0</v>
      </c>
      <c r="T400" s="406"/>
      <c r="U400" s="406"/>
      <c r="V400" s="406"/>
      <c r="W400" s="406"/>
      <c r="X400" s="389"/>
      <c r="Y400" s="406"/>
      <c r="Z400" s="406"/>
      <c r="AA400" s="406"/>
      <c r="AB400" s="406"/>
      <c r="AC400" s="406"/>
      <c r="AD400" s="406">
        <v>0</v>
      </c>
      <c r="AE400" s="164">
        <f t="shared" ref="AE400:AE407" si="1112">IF(OR(BL400="M1",BL400="M2",BL400="M3",BL400="M4"),P400+R400+S400+T400+U400,0)</f>
        <v>0</v>
      </c>
      <c r="AF400" s="166">
        <f t="shared" ref="AF400:AF407" si="1113">ROUND(IF($P400=0,0,IF(OR($BJ400="lương tháng",$CE400&gt;=11000000),($L400/2-$L400/26*($CC$6-$P400))*$M400,$L400/26*$P400*$M400)),0)</f>
        <v>4652308</v>
      </c>
      <c r="AG400" s="166">
        <f t="shared" ref="AG400:AG407" si="1114">ROUND(MAX((G400+I400)*M400/26*R400,(H400+I400)*M400/26*R400,G400/26*R400*150%,H400/26*R400*150%)*BK400,0)</f>
        <v>0</v>
      </c>
      <c r="AH400" s="166">
        <f t="shared" ref="AH400:AH407" si="1115">ROUND(MAX((G400+I400)*M400/26*S400,(H400+I400)*M400/26*S400,G400/26*S400*200%,H400/26*S400*200%)*BK400,0)</f>
        <v>0</v>
      </c>
      <c r="AI400" s="166">
        <f t="shared" ref="AI400:AI407" si="1116">ROUND(IF(BJ400="Lương tháng",L400/26*T400,MAX((G400+I400)/26*(T400+U400)*200%+G400/26*T400,(H400+I400)/26*(T400+U400)*200%+H400/26*T400,G400/26*(T400+U400)*300%+G400/26*T400,H400/26*(T400+U400)*300%+H400/26*T400)),0)</f>
        <v>0</v>
      </c>
      <c r="AJ400" s="166">
        <f t="shared" ref="AJ400:AJ407" si="1117">ROUND(IF((P400+Q400)=0,0,IF(BJ400="Lương tháng",MAX((G400+I400)/26*V400,(H400+I400)/26*V400),MAX(G400/26*V400,H400/26*V400))),0)</f>
        <v>0</v>
      </c>
      <c r="AK400" s="166">
        <f t="shared" ref="AK400:AK407" si="1118">ROUND(IF(G400&gt;0,G400/26*W400,H400/26*W400),0)</f>
        <v>0</v>
      </c>
      <c r="AL400" s="166">
        <f t="shared" ref="AL400:AL407" si="1119">ROUND(N400/26*Y400+O400/26*Z400+MAX(G400/26*AA400,H400/26*AA400),0)</f>
        <v>0</v>
      </c>
      <c r="AM400" s="166">
        <f t="shared" ref="AM400:AM407" si="1120">ROUND(IF(BJ400="Lương tháng",L400/26*AC400,L400/26*AC400+MAX((G400+I400)/26*AB400,(H400+I400)/26*AB400)),0)</f>
        <v>0</v>
      </c>
      <c r="AN400" s="166">
        <f t="shared" ref="AN400:AN407" si="1121">ROUND(IF(BJ400="lương tháng",0,MAX((G400+I400)/26*AD400*30%,(H400+I400)/26*AD400*30%)*BK400),0)</f>
        <v>0</v>
      </c>
      <c r="AO400" s="167">
        <f t="shared" ref="AO400:AO407" si="1122">ROUND(BM400*AE400,0)</f>
        <v>0</v>
      </c>
      <c r="AP400" s="166">
        <v>0</v>
      </c>
      <c r="AQ400" s="166">
        <f t="shared" ref="AQ400:AQ407" si="1123">ROUND(SUM(AF400:AP400),0)</f>
        <v>4652308</v>
      </c>
      <c r="AR400" s="166"/>
      <c r="AS400" s="167"/>
      <c r="AT400" s="166"/>
      <c r="AU400" s="166"/>
      <c r="AV400" s="166">
        <f t="shared" ref="AV400:AV407" si="1124">ROUND(SUM(AQ400:AT400)-AU400,0)</f>
        <v>4652308</v>
      </c>
      <c r="AW400" s="166">
        <f t="shared" ref="AW400:AW407" si="1125">ROUND(IF($BH400=1,$G400*$AW$9,0),0)</f>
        <v>504000</v>
      </c>
      <c r="AX400" s="166">
        <f t="shared" ref="AX400:AX407" si="1126">ROUND(IF($BH400=1,$G400*$AX$9,0),0)</f>
        <v>94500</v>
      </c>
      <c r="AY400" s="166">
        <f t="shared" ref="AY400:AY407" si="1127">ROUND(IF($BH400=1,$G400*$AY$9,0),0)</f>
        <v>63000</v>
      </c>
      <c r="AZ400" s="166">
        <f t="shared" ref="AZ400:AZ407" si="1128">SUM(AW400:AY400)</f>
        <v>661500</v>
      </c>
      <c r="BA400" s="166">
        <f t="shared" ref="BA400:BA407" si="1129">ROUND(IF($BI400="1x",$G400*0.5%,0),0)</f>
        <v>0</v>
      </c>
      <c r="BB400" s="166">
        <f t="shared" ref="BB400:BB407" si="1130">IF(BN400="Xem lại",0,IF(CM400&lt;11000000,5000,IF(AND(CM400&gt;=11000000,CM400&lt;25000000),10000,IF(AND(CM400&gt;=25000000,CM400&lt;40000000),15000,IF(AND(CM400&gt;=40000000,CM400&lt;120000000),20000,IF(AND(CM400&gt;=120000000,CM400&lt;240000000),25000,30000)))))*$BB$9)</f>
        <v>220000</v>
      </c>
      <c r="BC400" s="166"/>
      <c r="BD400" s="166">
        <v>0</v>
      </c>
      <c r="BE400" s="166">
        <f t="shared" ref="BE400:BE407" si="1131">ROUND(SUM(AZ400:BD400),0)</f>
        <v>881500</v>
      </c>
      <c r="BF400" s="166">
        <f t="shared" ref="BF400:BF407" si="1132">ROUND(IF(AV400&gt;BE400,AV400-BE400,0),0)</f>
        <v>3770808</v>
      </c>
      <c r="BG400" s="166">
        <f t="shared" ref="BG400:BG407" si="1133">ROUND(IF(BE400&gt;AV400,BE400-AV400,0),0)</f>
        <v>0</v>
      </c>
      <c r="BH400" s="166">
        <v>1</v>
      </c>
      <c r="BI400" s="159">
        <v>0</v>
      </c>
      <c r="BJ400" s="166">
        <f t="shared" ref="BJ400:BJ407" si="1134">IF(AND(D400="QTNV CL",CM400&gt;=11000000),"Lương tháng",IF(CM400&gt;=18000000,"Lương tháng",0))</f>
        <v>0</v>
      </c>
      <c r="BK400" s="166">
        <f t="shared" ref="BK400:BK407" si="1135">IF(BJ400="Lương tháng",0,1)</f>
        <v>1</v>
      </c>
      <c r="BL400" s="166">
        <v>0</v>
      </c>
      <c r="BM400" s="166">
        <f t="shared" ref="BM400:BM407" si="1136">IF(BL400="M1",13000,IF(BL400="M2",20000,IF(BL400="M3",26000,IF(BL400="M4",32000,0))))</f>
        <v>0</v>
      </c>
      <c r="BN400" s="166" t="str">
        <f t="shared" ref="BN400:BN407" si="1137">IF(AND(G400&gt;0,(P400+Q400)&gt;=5),"Trừ tiền","Xem lại")</f>
        <v>Trừ tiền</v>
      </c>
      <c r="BO400" s="410"/>
      <c r="BP400" s="166"/>
      <c r="BQ400" s="144"/>
      <c r="BR400" s="144"/>
      <c r="BS400" s="161">
        <f t="shared" ref="BS400:BS407" si="1138">AQ400+SUM(BO400:BR400)-AN400-AO400-SUM(BY400:CA400)</f>
        <v>4652308</v>
      </c>
      <c r="BT400" s="159">
        <v>0</v>
      </c>
      <c r="BU400" s="166">
        <f t="shared" ref="BU400:BU407" si="1139">BT400*4400000</f>
        <v>0</v>
      </c>
      <c r="BV400" s="166">
        <v>11000000</v>
      </c>
      <c r="BW400" s="166">
        <f t="shared" ref="BW400:BW407" si="1140">BU400+BV400</f>
        <v>11000000</v>
      </c>
      <c r="BX400" s="166">
        <f t="shared" ref="BX400:BX407" si="1141">BS400-SUM(CC400:CD400)-CB400-AZ400-BW400</f>
        <v>-7009192</v>
      </c>
      <c r="BY400" s="166"/>
      <c r="BZ400" s="166"/>
      <c r="CA400" s="171"/>
      <c r="CB400" s="166"/>
      <c r="CC400" s="166"/>
      <c r="CD400" s="166"/>
      <c r="CE400" s="413">
        <v>12000000</v>
      </c>
      <c r="CF400" s="413">
        <f>5%*CE400</f>
        <v>600000</v>
      </c>
      <c r="CG400" s="413">
        <v>0</v>
      </c>
      <c r="CH400" s="413">
        <v>0</v>
      </c>
      <c r="CI400" s="413"/>
      <c r="CJ400" s="369">
        <f t="shared" ref="CJ400:CJ407" si="1142">SUM(CF400:CI400)</f>
        <v>600000</v>
      </c>
      <c r="CK400" s="369">
        <f t="shared" ref="CK400:CK407" si="1143">CE400+CJ400</f>
        <v>12600000</v>
      </c>
      <c r="CL400" s="417"/>
      <c r="CM400" s="413">
        <f t="shared" ref="CM400:CQ407" si="1144">CE400</f>
        <v>12000000</v>
      </c>
      <c r="CN400" s="413">
        <f t="shared" si="1144"/>
        <v>600000</v>
      </c>
      <c r="CO400" s="369">
        <f t="shared" si="1144"/>
        <v>0</v>
      </c>
      <c r="CP400" s="369">
        <f t="shared" si="1144"/>
        <v>0</v>
      </c>
      <c r="CQ400" s="369">
        <f t="shared" si="1144"/>
        <v>0</v>
      </c>
      <c r="CR400" s="369">
        <f t="shared" ref="CR400:CR407" si="1145">SUM(CN400:CQ400)</f>
        <v>600000</v>
      </c>
      <c r="CS400" s="369">
        <f t="shared" ref="CS400:CS407" si="1146">CM400+CR400</f>
        <v>12600000</v>
      </c>
      <c r="CT400" s="173" t="s">
        <v>1624</v>
      </c>
      <c r="CU400" s="173" t="s">
        <v>1769</v>
      </c>
      <c r="CV400" s="450" t="s">
        <v>1623</v>
      </c>
      <c r="CW400" s="173" t="s">
        <v>2249</v>
      </c>
    </row>
    <row r="401" spans="1:101" ht="34.35" customHeight="1">
      <c r="A401" s="155">
        <f>SUBTOTAL(3,$C$11:C401)</f>
        <v>358</v>
      </c>
      <c r="B401" s="143" t="s">
        <v>1462</v>
      </c>
      <c r="C401" s="144" t="s">
        <v>1463</v>
      </c>
      <c r="D401" s="156" t="s">
        <v>101</v>
      </c>
      <c r="E401" s="157" t="str">
        <f t="shared" si="1105"/>
        <v>B3</v>
      </c>
      <c r="F401" s="158">
        <v>45299</v>
      </c>
      <c r="G401" s="159">
        <v>4750000</v>
      </c>
      <c r="H401" s="159"/>
      <c r="I401" s="160">
        <f t="shared" si="1106"/>
        <v>5750000</v>
      </c>
      <c r="J401" s="160">
        <f t="shared" si="1107"/>
        <v>0</v>
      </c>
      <c r="K401" s="161">
        <f t="shared" si="1108"/>
        <v>5750000</v>
      </c>
      <c r="L401" s="161">
        <f t="shared" si="1109"/>
        <v>10500000</v>
      </c>
      <c r="M401" s="162">
        <f t="shared" si="1110"/>
        <v>1</v>
      </c>
      <c r="N401" s="163">
        <f t="shared" si="1111"/>
        <v>3640000</v>
      </c>
      <c r="O401" s="163">
        <v>0</v>
      </c>
      <c r="P401" s="406">
        <v>13</v>
      </c>
      <c r="Q401" s="406">
        <v>0</v>
      </c>
      <c r="R401" s="406">
        <v>0</v>
      </c>
      <c r="S401" s="406">
        <v>0</v>
      </c>
      <c r="T401" s="406"/>
      <c r="U401" s="406"/>
      <c r="V401" s="406"/>
      <c r="W401" s="406"/>
      <c r="X401" s="389"/>
      <c r="Y401" s="406"/>
      <c r="Z401" s="406"/>
      <c r="AA401" s="406"/>
      <c r="AB401" s="406"/>
      <c r="AC401" s="406"/>
      <c r="AD401" s="406">
        <v>0</v>
      </c>
      <c r="AE401" s="164">
        <f t="shared" si="1112"/>
        <v>0</v>
      </c>
      <c r="AF401" s="166">
        <f t="shared" si="1113"/>
        <v>5250000</v>
      </c>
      <c r="AG401" s="166">
        <f t="shared" si="1114"/>
        <v>0</v>
      </c>
      <c r="AH401" s="166">
        <f t="shared" si="1115"/>
        <v>0</v>
      </c>
      <c r="AI401" s="166">
        <f t="shared" si="1116"/>
        <v>0</v>
      </c>
      <c r="AJ401" s="166">
        <f t="shared" si="1117"/>
        <v>0</v>
      </c>
      <c r="AK401" s="166">
        <f t="shared" si="1118"/>
        <v>0</v>
      </c>
      <c r="AL401" s="166">
        <f t="shared" si="1119"/>
        <v>0</v>
      </c>
      <c r="AM401" s="166">
        <f t="shared" si="1120"/>
        <v>0</v>
      </c>
      <c r="AN401" s="166">
        <f t="shared" si="1121"/>
        <v>0</v>
      </c>
      <c r="AO401" s="167">
        <f t="shared" si="1122"/>
        <v>0</v>
      </c>
      <c r="AP401" s="166">
        <v>0</v>
      </c>
      <c r="AQ401" s="166">
        <f t="shared" si="1123"/>
        <v>5250000</v>
      </c>
      <c r="AR401" s="166"/>
      <c r="AS401" s="167"/>
      <c r="AT401" s="166"/>
      <c r="AU401" s="166"/>
      <c r="AV401" s="166">
        <f t="shared" si="1124"/>
        <v>5250000</v>
      </c>
      <c r="AW401" s="166">
        <f t="shared" si="1125"/>
        <v>380000</v>
      </c>
      <c r="AX401" s="166">
        <f t="shared" si="1126"/>
        <v>71250</v>
      </c>
      <c r="AY401" s="166">
        <f t="shared" si="1127"/>
        <v>47500</v>
      </c>
      <c r="AZ401" s="166">
        <f t="shared" si="1128"/>
        <v>498750</v>
      </c>
      <c r="BA401" s="166">
        <f t="shared" si="1129"/>
        <v>23750</v>
      </c>
      <c r="BB401" s="166">
        <f t="shared" si="1130"/>
        <v>110000</v>
      </c>
      <c r="BC401" s="166"/>
      <c r="BD401" s="166">
        <v>0</v>
      </c>
      <c r="BE401" s="166">
        <f t="shared" si="1131"/>
        <v>632500</v>
      </c>
      <c r="BF401" s="166">
        <f t="shared" si="1132"/>
        <v>4617500</v>
      </c>
      <c r="BG401" s="166">
        <f t="shared" si="1133"/>
        <v>0</v>
      </c>
      <c r="BH401" s="166">
        <v>1</v>
      </c>
      <c r="BI401" s="369" t="s">
        <v>40</v>
      </c>
      <c r="BJ401" s="166">
        <f t="shared" si="1134"/>
        <v>0</v>
      </c>
      <c r="BK401" s="166">
        <f t="shared" si="1135"/>
        <v>1</v>
      </c>
      <c r="BL401" s="166">
        <v>0</v>
      </c>
      <c r="BM401" s="166">
        <f t="shared" si="1136"/>
        <v>0</v>
      </c>
      <c r="BN401" s="166" t="str">
        <f t="shared" si="1137"/>
        <v>Trừ tiền</v>
      </c>
      <c r="BO401" s="410"/>
      <c r="BP401" s="166"/>
      <c r="BQ401" s="144"/>
      <c r="BR401" s="144"/>
      <c r="BS401" s="161">
        <f t="shared" si="1138"/>
        <v>5250000</v>
      </c>
      <c r="BT401" s="159">
        <v>0</v>
      </c>
      <c r="BU401" s="166">
        <f t="shared" si="1139"/>
        <v>0</v>
      </c>
      <c r="BV401" s="166">
        <v>11000000</v>
      </c>
      <c r="BW401" s="166">
        <f t="shared" si="1140"/>
        <v>11000000</v>
      </c>
      <c r="BX401" s="166">
        <f t="shared" si="1141"/>
        <v>-6248750</v>
      </c>
      <c r="BY401" s="166"/>
      <c r="BZ401" s="166"/>
      <c r="CA401" s="171"/>
      <c r="CB401" s="166"/>
      <c r="CC401" s="166"/>
      <c r="CD401" s="166"/>
      <c r="CE401" s="413">
        <v>10500000</v>
      </c>
      <c r="CF401" s="413"/>
      <c r="CG401" s="413">
        <v>0</v>
      </c>
      <c r="CH401" s="413">
        <v>0</v>
      </c>
      <c r="CI401" s="413"/>
      <c r="CJ401" s="369">
        <f t="shared" si="1142"/>
        <v>0</v>
      </c>
      <c r="CK401" s="369">
        <f t="shared" si="1143"/>
        <v>10500000</v>
      </c>
      <c r="CL401" s="417"/>
      <c r="CM401" s="413">
        <f t="shared" si="1144"/>
        <v>10500000</v>
      </c>
      <c r="CN401" s="413">
        <f t="shared" si="1144"/>
        <v>0</v>
      </c>
      <c r="CO401" s="369">
        <f t="shared" si="1144"/>
        <v>0</v>
      </c>
      <c r="CP401" s="369">
        <f t="shared" si="1144"/>
        <v>0</v>
      </c>
      <c r="CQ401" s="369">
        <f t="shared" si="1144"/>
        <v>0</v>
      </c>
      <c r="CR401" s="369">
        <f t="shared" si="1145"/>
        <v>0</v>
      </c>
      <c r="CS401" s="369">
        <f t="shared" si="1146"/>
        <v>10500000</v>
      </c>
      <c r="CT401" s="173" t="s">
        <v>1622</v>
      </c>
      <c r="CU401" s="173" t="s">
        <v>1769</v>
      </c>
      <c r="CV401" s="450" t="s">
        <v>1621</v>
      </c>
      <c r="CW401" s="173" t="s">
        <v>2249</v>
      </c>
    </row>
    <row r="402" spans="1:101" ht="34.35" customHeight="1">
      <c r="A402" s="155">
        <f>SUBTOTAL(3,$C$11:C402)</f>
        <v>359</v>
      </c>
      <c r="B402" s="363" t="s">
        <v>312</v>
      </c>
      <c r="C402" s="362" t="s">
        <v>313</v>
      </c>
      <c r="D402" s="156" t="s">
        <v>101</v>
      </c>
      <c r="E402" s="157" t="str">
        <f t="shared" si="1105"/>
        <v>B3</v>
      </c>
      <c r="F402" s="158">
        <v>40701</v>
      </c>
      <c r="G402" s="159">
        <v>6990000</v>
      </c>
      <c r="H402" s="159"/>
      <c r="I402" s="160">
        <f t="shared" si="1106"/>
        <v>10010000</v>
      </c>
      <c r="J402" s="160">
        <f t="shared" si="1107"/>
        <v>1700000</v>
      </c>
      <c r="K402" s="161">
        <f t="shared" si="1108"/>
        <v>11710000</v>
      </c>
      <c r="L402" s="161">
        <f t="shared" si="1109"/>
        <v>18700000</v>
      </c>
      <c r="M402" s="162">
        <f t="shared" si="1110"/>
        <v>0.8</v>
      </c>
      <c r="N402" s="163">
        <f t="shared" si="1111"/>
        <v>4893000</v>
      </c>
      <c r="O402" s="163">
        <v>0</v>
      </c>
      <c r="P402" s="406">
        <v>11.5</v>
      </c>
      <c r="Q402" s="406">
        <v>0</v>
      </c>
      <c r="R402" s="406">
        <v>0.19</v>
      </c>
      <c r="S402" s="406">
        <v>0</v>
      </c>
      <c r="T402" s="406"/>
      <c r="U402" s="406"/>
      <c r="V402" s="406"/>
      <c r="W402" s="406"/>
      <c r="X402" s="389"/>
      <c r="Y402" s="406"/>
      <c r="Z402" s="406"/>
      <c r="AA402" s="406"/>
      <c r="AB402" s="406"/>
      <c r="AC402" s="406"/>
      <c r="AD402" s="406">
        <v>0</v>
      </c>
      <c r="AE402" s="164">
        <f t="shared" si="1112"/>
        <v>0</v>
      </c>
      <c r="AF402" s="166">
        <f t="shared" si="1113"/>
        <v>6616923</v>
      </c>
      <c r="AG402" s="166">
        <f t="shared" si="1114"/>
        <v>99385</v>
      </c>
      <c r="AH402" s="166">
        <f t="shared" si="1115"/>
        <v>0</v>
      </c>
      <c r="AI402" s="166">
        <f t="shared" si="1116"/>
        <v>0</v>
      </c>
      <c r="AJ402" s="166">
        <f t="shared" si="1117"/>
        <v>0</v>
      </c>
      <c r="AK402" s="166">
        <f t="shared" si="1118"/>
        <v>0</v>
      </c>
      <c r="AL402" s="166">
        <f t="shared" si="1119"/>
        <v>0</v>
      </c>
      <c r="AM402" s="166">
        <f t="shared" si="1120"/>
        <v>0</v>
      </c>
      <c r="AN402" s="166">
        <f t="shared" si="1121"/>
        <v>0</v>
      </c>
      <c r="AO402" s="167">
        <f t="shared" si="1122"/>
        <v>0</v>
      </c>
      <c r="AP402" s="166">
        <v>0</v>
      </c>
      <c r="AQ402" s="166">
        <f t="shared" si="1123"/>
        <v>6716308</v>
      </c>
      <c r="AR402" s="166"/>
      <c r="AS402" s="167"/>
      <c r="AT402" s="166"/>
      <c r="AU402" s="166"/>
      <c r="AV402" s="166">
        <f t="shared" si="1124"/>
        <v>6716308</v>
      </c>
      <c r="AW402" s="166">
        <f t="shared" si="1125"/>
        <v>559200</v>
      </c>
      <c r="AX402" s="166">
        <f t="shared" si="1126"/>
        <v>104850</v>
      </c>
      <c r="AY402" s="166">
        <f t="shared" si="1127"/>
        <v>69900</v>
      </c>
      <c r="AZ402" s="166">
        <f t="shared" si="1128"/>
        <v>733950</v>
      </c>
      <c r="BA402" s="166">
        <f t="shared" si="1129"/>
        <v>34950</v>
      </c>
      <c r="BB402" s="166">
        <f t="shared" si="1130"/>
        <v>220000</v>
      </c>
      <c r="BC402" s="166"/>
      <c r="BD402" s="166">
        <v>0</v>
      </c>
      <c r="BE402" s="166">
        <f t="shared" si="1131"/>
        <v>988900</v>
      </c>
      <c r="BF402" s="166">
        <f t="shared" si="1132"/>
        <v>5727408</v>
      </c>
      <c r="BG402" s="166">
        <f t="shared" si="1133"/>
        <v>0</v>
      </c>
      <c r="BH402" s="166">
        <v>1</v>
      </c>
      <c r="BI402" s="369" t="s">
        <v>40</v>
      </c>
      <c r="BJ402" s="166">
        <f t="shared" si="1134"/>
        <v>0</v>
      </c>
      <c r="BK402" s="166">
        <f t="shared" si="1135"/>
        <v>1</v>
      </c>
      <c r="BL402" s="166">
        <v>0</v>
      </c>
      <c r="BM402" s="166">
        <f t="shared" si="1136"/>
        <v>0</v>
      </c>
      <c r="BN402" s="166" t="str">
        <f t="shared" si="1137"/>
        <v>Trừ tiền</v>
      </c>
      <c r="BO402" s="410"/>
      <c r="BP402" s="166"/>
      <c r="BQ402" s="144"/>
      <c r="BR402" s="144"/>
      <c r="BS402" s="161">
        <f t="shared" si="1138"/>
        <v>6716308</v>
      </c>
      <c r="BT402" s="159">
        <v>2</v>
      </c>
      <c r="BU402" s="166">
        <f t="shared" si="1139"/>
        <v>8800000</v>
      </c>
      <c r="BV402" s="166">
        <v>11000000</v>
      </c>
      <c r="BW402" s="166">
        <f t="shared" si="1140"/>
        <v>19800000</v>
      </c>
      <c r="BX402" s="166">
        <f t="shared" si="1141"/>
        <v>-13817642</v>
      </c>
      <c r="BY402" s="166"/>
      <c r="BZ402" s="166"/>
      <c r="CA402" s="171"/>
      <c r="CB402" s="166"/>
      <c r="CC402" s="166"/>
      <c r="CD402" s="166"/>
      <c r="CE402" s="413">
        <v>17000000</v>
      </c>
      <c r="CF402" s="413">
        <f>CE402*10%</f>
        <v>1700000</v>
      </c>
      <c r="CG402" s="413">
        <v>0</v>
      </c>
      <c r="CH402" s="413">
        <v>0</v>
      </c>
      <c r="CI402" s="413"/>
      <c r="CJ402" s="369">
        <f t="shared" si="1142"/>
        <v>1700000</v>
      </c>
      <c r="CK402" s="369">
        <f t="shared" si="1143"/>
        <v>18700000</v>
      </c>
      <c r="CL402" s="416"/>
      <c r="CM402" s="413">
        <f t="shared" si="1144"/>
        <v>17000000</v>
      </c>
      <c r="CN402" s="413">
        <f t="shared" si="1144"/>
        <v>1700000</v>
      </c>
      <c r="CO402" s="369">
        <f t="shared" si="1144"/>
        <v>0</v>
      </c>
      <c r="CP402" s="369">
        <f t="shared" si="1144"/>
        <v>0</v>
      </c>
      <c r="CQ402" s="369">
        <f t="shared" si="1144"/>
        <v>0</v>
      </c>
      <c r="CR402" s="369">
        <f t="shared" si="1145"/>
        <v>1700000</v>
      </c>
      <c r="CS402" s="369">
        <f t="shared" si="1146"/>
        <v>18700000</v>
      </c>
      <c r="CT402" s="173" t="s">
        <v>1620</v>
      </c>
      <c r="CU402" s="173" t="s">
        <v>1769</v>
      </c>
      <c r="CV402" s="450" t="s">
        <v>1619</v>
      </c>
      <c r="CW402" s="173" t="s">
        <v>2249</v>
      </c>
    </row>
    <row r="403" spans="1:101" ht="34.35" customHeight="1">
      <c r="A403" s="155">
        <f>SUBTOTAL(3,$C$11:C403)</f>
        <v>360</v>
      </c>
      <c r="B403" s="143" t="s">
        <v>505</v>
      </c>
      <c r="C403" s="144" t="s">
        <v>506</v>
      </c>
      <c r="D403" s="156" t="s">
        <v>101</v>
      </c>
      <c r="E403" s="157" t="str">
        <f t="shared" si="1105"/>
        <v>B3</v>
      </c>
      <c r="F403" s="158">
        <v>39949</v>
      </c>
      <c r="G403" s="159">
        <v>6990000</v>
      </c>
      <c r="H403" s="159"/>
      <c r="I403" s="160">
        <f t="shared" si="1106"/>
        <v>10010000</v>
      </c>
      <c r="J403" s="160">
        <f t="shared" si="1107"/>
        <v>1700000</v>
      </c>
      <c r="K403" s="161">
        <f t="shared" si="1108"/>
        <v>11710000</v>
      </c>
      <c r="L403" s="161">
        <f t="shared" si="1109"/>
        <v>18700000</v>
      </c>
      <c r="M403" s="162">
        <f t="shared" si="1110"/>
        <v>0.8</v>
      </c>
      <c r="N403" s="163">
        <f t="shared" si="1111"/>
        <v>4893000</v>
      </c>
      <c r="O403" s="163">
        <v>0</v>
      </c>
      <c r="P403" s="406">
        <v>13</v>
      </c>
      <c r="Q403" s="406">
        <v>0</v>
      </c>
      <c r="R403" s="406">
        <v>0</v>
      </c>
      <c r="S403" s="406">
        <v>0</v>
      </c>
      <c r="T403" s="406"/>
      <c r="U403" s="406"/>
      <c r="V403" s="406"/>
      <c r="W403" s="406"/>
      <c r="X403" s="389"/>
      <c r="Y403" s="406"/>
      <c r="Z403" s="406"/>
      <c r="AA403" s="406"/>
      <c r="AB403" s="406"/>
      <c r="AC403" s="406"/>
      <c r="AD403" s="406">
        <v>0</v>
      </c>
      <c r="AE403" s="164">
        <f t="shared" si="1112"/>
        <v>0</v>
      </c>
      <c r="AF403" s="166">
        <f t="shared" si="1113"/>
        <v>7480000</v>
      </c>
      <c r="AG403" s="166">
        <f t="shared" si="1114"/>
        <v>0</v>
      </c>
      <c r="AH403" s="166">
        <f t="shared" si="1115"/>
        <v>0</v>
      </c>
      <c r="AI403" s="166">
        <f t="shared" si="1116"/>
        <v>0</v>
      </c>
      <c r="AJ403" s="166">
        <f t="shared" si="1117"/>
        <v>0</v>
      </c>
      <c r="AK403" s="166">
        <f t="shared" si="1118"/>
        <v>0</v>
      </c>
      <c r="AL403" s="166">
        <f t="shared" si="1119"/>
        <v>0</v>
      </c>
      <c r="AM403" s="166">
        <f t="shared" si="1120"/>
        <v>0</v>
      </c>
      <c r="AN403" s="166">
        <f t="shared" si="1121"/>
        <v>0</v>
      </c>
      <c r="AO403" s="167">
        <f t="shared" si="1122"/>
        <v>0</v>
      </c>
      <c r="AP403" s="166">
        <v>0</v>
      </c>
      <c r="AQ403" s="166">
        <f t="shared" si="1123"/>
        <v>7480000</v>
      </c>
      <c r="AR403" s="166"/>
      <c r="AS403" s="167"/>
      <c r="AT403" s="166"/>
      <c r="AU403" s="166"/>
      <c r="AV403" s="166">
        <f t="shared" si="1124"/>
        <v>7480000</v>
      </c>
      <c r="AW403" s="166">
        <f t="shared" si="1125"/>
        <v>559200</v>
      </c>
      <c r="AX403" s="166">
        <f t="shared" si="1126"/>
        <v>104850</v>
      </c>
      <c r="AY403" s="166">
        <f t="shared" si="1127"/>
        <v>69900</v>
      </c>
      <c r="AZ403" s="166">
        <f t="shared" si="1128"/>
        <v>733950</v>
      </c>
      <c r="BA403" s="166">
        <f t="shared" si="1129"/>
        <v>34950</v>
      </c>
      <c r="BB403" s="166">
        <f t="shared" si="1130"/>
        <v>220000</v>
      </c>
      <c r="BC403" s="166"/>
      <c r="BD403" s="166">
        <v>0</v>
      </c>
      <c r="BE403" s="166">
        <f t="shared" si="1131"/>
        <v>988900</v>
      </c>
      <c r="BF403" s="166">
        <f t="shared" si="1132"/>
        <v>6491100</v>
      </c>
      <c r="BG403" s="166">
        <f t="shared" si="1133"/>
        <v>0</v>
      </c>
      <c r="BH403" s="166">
        <v>1</v>
      </c>
      <c r="BI403" s="369" t="s">
        <v>40</v>
      </c>
      <c r="BJ403" s="166">
        <f t="shared" si="1134"/>
        <v>0</v>
      </c>
      <c r="BK403" s="166">
        <f t="shared" si="1135"/>
        <v>1</v>
      </c>
      <c r="BL403" s="166">
        <v>0</v>
      </c>
      <c r="BM403" s="166">
        <f t="shared" si="1136"/>
        <v>0</v>
      </c>
      <c r="BN403" s="166" t="str">
        <f t="shared" si="1137"/>
        <v>Trừ tiền</v>
      </c>
      <c r="BO403" s="410"/>
      <c r="BP403" s="166"/>
      <c r="BQ403" s="144"/>
      <c r="BR403" s="144"/>
      <c r="BS403" s="161">
        <f t="shared" si="1138"/>
        <v>7480000</v>
      </c>
      <c r="BT403" s="159">
        <v>2</v>
      </c>
      <c r="BU403" s="166">
        <f t="shared" si="1139"/>
        <v>8800000</v>
      </c>
      <c r="BV403" s="166">
        <v>11000000</v>
      </c>
      <c r="BW403" s="166">
        <f t="shared" si="1140"/>
        <v>19800000</v>
      </c>
      <c r="BX403" s="166">
        <f t="shared" si="1141"/>
        <v>-13053950</v>
      </c>
      <c r="BY403" s="166"/>
      <c r="BZ403" s="166"/>
      <c r="CA403" s="171"/>
      <c r="CB403" s="166"/>
      <c r="CC403" s="166"/>
      <c r="CD403" s="166"/>
      <c r="CE403" s="413">
        <v>17000000</v>
      </c>
      <c r="CF403" s="413">
        <f>CE403*10%</f>
        <v>1700000</v>
      </c>
      <c r="CG403" s="413">
        <v>0</v>
      </c>
      <c r="CH403" s="413">
        <v>0</v>
      </c>
      <c r="CI403" s="413"/>
      <c r="CJ403" s="369">
        <f t="shared" si="1142"/>
        <v>1700000</v>
      </c>
      <c r="CK403" s="369">
        <f t="shared" si="1143"/>
        <v>18700000</v>
      </c>
      <c r="CL403" s="414"/>
      <c r="CM403" s="413">
        <f t="shared" si="1144"/>
        <v>17000000</v>
      </c>
      <c r="CN403" s="413">
        <f t="shared" si="1144"/>
        <v>1700000</v>
      </c>
      <c r="CO403" s="369">
        <f t="shared" si="1144"/>
        <v>0</v>
      </c>
      <c r="CP403" s="369">
        <f t="shared" si="1144"/>
        <v>0</v>
      </c>
      <c r="CQ403" s="369">
        <f t="shared" si="1144"/>
        <v>0</v>
      </c>
      <c r="CR403" s="369">
        <f t="shared" si="1145"/>
        <v>1700000</v>
      </c>
      <c r="CS403" s="369">
        <f t="shared" si="1146"/>
        <v>18700000</v>
      </c>
      <c r="CT403" s="173" t="s">
        <v>1618</v>
      </c>
      <c r="CU403" s="173" t="s">
        <v>1769</v>
      </c>
      <c r="CV403" s="450" t="s">
        <v>1617</v>
      </c>
      <c r="CW403" s="173" t="s">
        <v>2249</v>
      </c>
    </row>
    <row r="404" spans="1:101" ht="34.35" customHeight="1">
      <c r="A404" s="155">
        <f>SUBTOTAL(3,$C$11:C404)</f>
        <v>361</v>
      </c>
      <c r="B404" s="143" t="s">
        <v>558</v>
      </c>
      <c r="C404" s="144" t="s">
        <v>559</v>
      </c>
      <c r="D404" s="156" t="s">
        <v>101</v>
      </c>
      <c r="E404" s="157" t="str">
        <f t="shared" si="1105"/>
        <v>B3</v>
      </c>
      <c r="F404" s="158">
        <v>42339</v>
      </c>
      <c r="G404" s="159">
        <v>4990000</v>
      </c>
      <c r="H404" s="159"/>
      <c r="I404" s="160">
        <f t="shared" si="1106"/>
        <v>5510000</v>
      </c>
      <c r="J404" s="160">
        <f t="shared" si="1107"/>
        <v>1425000</v>
      </c>
      <c r="K404" s="161">
        <f t="shared" si="1108"/>
        <v>6935000</v>
      </c>
      <c r="L404" s="161">
        <f t="shared" si="1109"/>
        <v>11925000</v>
      </c>
      <c r="M404" s="162">
        <f t="shared" si="1110"/>
        <v>1</v>
      </c>
      <c r="N404" s="163">
        <f t="shared" si="1111"/>
        <v>3640000</v>
      </c>
      <c r="O404" s="163">
        <v>0</v>
      </c>
      <c r="P404" s="406">
        <v>11.5</v>
      </c>
      <c r="Q404" s="406">
        <v>0</v>
      </c>
      <c r="R404" s="406">
        <v>1.21</v>
      </c>
      <c r="S404" s="406">
        <v>0</v>
      </c>
      <c r="T404" s="406"/>
      <c r="U404" s="406"/>
      <c r="V404" s="406"/>
      <c r="W404" s="406"/>
      <c r="X404" s="389"/>
      <c r="Y404" s="406"/>
      <c r="Z404" s="406"/>
      <c r="AA404" s="406"/>
      <c r="AB404" s="406"/>
      <c r="AC404" s="406"/>
      <c r="AD404" s="406">
        <v>1</v>
      </c>
      <c r="AE404" s="164">
        <f t="shared" si="1112"/>
        <v>12.71</v>
      </c>
      <c r="AF404" s="166">
        <f t="shared" si="1113"/>
        <v>5274519</v>
      </c>
      <c r="AG404" s="166">
        <f t="shared" si="1114"/>
        <v>488654</v>
      </c>
      <c r="AH404" s="166">
        <f t="shared" si="1115"/>
        <v>0</v>
      </c>
      <c r="AI404" s="166">
        <f t="shared" si="1116"/>
        <v>0</v>
      </c>
      <c r="AJ404" s="166">
        <f t="shared" si="1117"/>
        <v>0</v>
      </c>
      <c r="AK404" s="166">
        <f t="shared" si="1118"/>
        <v>0</v>
      </c>
      <c r="AL404" s="166">
        <f t="shared" si="1119"/>
        <v>0</v>
      </c>
      <c r="AM404" s="166">
        <f t="shared" si="1120"/>
        <v>0</v>
      </c>
      <c r="AN404" s="166">
        <f t="shared" si="1121"/>
        <v>121154</v>
      </c>
      <c r="AO404" s="167">
        <f t="shared" si="1122"/>
        <v>165230</v>
      </c>
      <c r="AP404" s="166">
        <v>0</v>
      </c>
      <c r="AQ404" s="166">
        <f t="shared" si="1123"/>
        <v>6049557</v>
      </c>
      <c r="AR404" s="166"/>
      <c r="AS404" s="167"/>
      <c r="AT404" s="166"/>
      <c r="AU404" s="166"/>
      <c r="AV404" s="166">
        <f t="shared" si="1124"/>
        <v>6049557</v>
      </c>
      <c r="AW404" s="166">
        <f t="shared" si="1125"/>
        <v>399200</v>
      </c>
      <c r="AX404" s="166">
        <f t="shared" si="1126"/>
        <v>74850</v>
      </c>
      <c r="AY404" s="166">
        <f t="shared" si="1127"/>
        <v>49900</v>
      </c>
      <c r="AZ404" s="166">
        <f t="shared" si="1128"/>
        <v>523950</v>
      </c>
      <c r="BA404" s="166">
        <f t="shared" si="1129"/>
        <v>24950</v>
      </c>
      <c r="BB404" s="166">
        <f t="shared" si="1130"/>
        <v>110000</v>
      </c>
      <c r="BC404" s="166"/>
      <c r="BD404" s="166">
        <v>0</v>
      </c>
      <c r="BE404" s="166">
        <f t="shared" si="1131"/>
        <v>658900</v>
      </c>
      <c r="BF404" s="166">
        <f t="shared" si="1132"/>
        <v>5390657</v>
      </c>
      <c r="BG404" s="166">
        <f t="shared" si="1133"/>
        <v>0</v>
      </c>
      <c r="BH404" s="166">
        <v>1</v>
      </c>
      <c r="BI404" s="369" t="s">
        <v>40</v>
      </c>
      <c r="BJ404" s="166">
        <f t="shared" si="1134"/>
        <v>0</v>
      </c>
      <c r="BK404" s="166">
        <f t="shared" si="1135"/>
        <v>1</v>
      </c>
      <c r="BL404" s="161" t="s">
        <v>1144</v>
      </c>
      <c r="BM404" s="166">
        <f t="shared" si="1136"/>
        <v>13000</v>
      </c>
      <c r="BN404" s="166" t="str">
        <f t="shared" si="1137"/>
        <v>Trừ tiền</v>
      </c>
      <c r="BO404" s="410"/>
      <c r="BP404" s="166"/>
      <c r="BQ404" s="144"/>
      <c r="BR404" s="144"/>
      <c r="BS404" s="161">
        <f t="shared" si="1138"/>
        <v>5763173</v>
      </c>
      <c r="BT404" s="159">
        <v>0</v>
      </c>
      <c r="BU404" s="166">
        <f t="shared" si="1139"/>
        <v>0</v>
      </c>
      <c r="BV404" s="166">
        <v>11000000</v>
      </c>
      <c r="BW404" s="166">
        <f t="shared" si="1140"/>
        <v>11000000</v>
      </c>
      <c r="BX404" s="166">
        <f t="shared" si="1141"/>
        <v>-5760777</v>
      </c>
      <c r="BY404" s="166"/>
      <c r="BZ404" s="166"/>
      <c r="CA404" s="171"/>
      <c r="CB404" s="166"/>
      <c r="CC404" s="166"/>
      <c r="CD404" s="166"/>
      <c r="CE404" s="413">
        <v>10500000</v>
      </c>
      <c r="CF404" s="413">
        <f>CE404*5%</f>
        <v>525000</v>
      </c>
      <c r="CG404" s="413">
        <v>900000</v>
      </c>
      <c r="CH404" s="413">
        <v>0</v>
      </c>
      <c r="CI404" s="413"/>
      <c r="CJ404" s="369">
        <f t="shared" si="1142"/>
        <v>1425000</v>
      </c>
      <c r="CK404" s="369">
        <f t="shared" si="1143"/>
        <v>11925000</v>
      </c>
      <c r="CL404" s="414"/>
      <c r="CM404" s="413">
        <f t="shared" si="1144"/>
        <v>10500000</v>
      </c>
      <c r="CN404" s="413">
        <f t="shared" si="1144"/>
        <v>525000</v>
      </c>
      <c r="CO404" s="369">
        <f t="shared" si="1144"/>
        <v>900000</v>
      </c>
      <c r="CP404" s="369">
        <f t="shared" si="1144"/>
        <v>0</v>
      </c>
      <c r="CQ404" s="369">
        <f t="shared" si="1144"/>
        <v>0</v>
      </c>
      <c r="CR404" s="369">
        <f t="shared" si="1145"/>
        <v>1425000</v>
      </c>
      <c r="CS404" s="369">
        <f t="shared" si="1146"/>
        <v>11925000</v>
      </c>
      <c r="CT404" s="173" t="s">
        <v>1754</v>
      </c>
      <c r="CU404" s="173" t="s">
        <v>1769</v>
      </c>
      <c r="CV404" s="450" t="s">
        <v>1157</v>
      </c>
      <c r="CW404" s="173" t="s">
        <v>2249</v>
      </c>
    </row>
    <row r="405" spans="1:101" ht="34.35" customHeight="1">
      <c r="A405" s="155">
        <f>SUBTOTAL(3,$C$11:C405)</f>
        <v>362</v>
      </c>
      <c r="B405" s="246" t="s">
        <v>922</v>
      </c>
      <c r="C405" s="247" t="s">
        <v>923</v>
      </c>
      <c r="D405" s="156" t="s">
        <v>101</v>
      </c>
      <c r="E405" s="157" t="str">
        <f>IF(CL405&gt;=400000000,"A1",IF(CL405&gt;=300000000,"A2",IF(CL405&gt;=240000000,"A3",IF(CL405&gt;=180000000,"A4",IF(CL405&gt;=120000000,"A5",IF(CL405&gt;=80000000,"A6",IF(CL405&gt;=40000000,"A7",IF(CL405&gt;=25000000,"B1",IF(CL405&gt;=12000000,"B2","B3")))))))))</f>
        <v>B3</v>
      </c>
      <c r="F405" s="158">
        <v>44816</v>
      </c>
      <c r="G405" s="159">
        <v>4090000</v>
      </c>
      <c r="H405" s="159"/>
      <c r="I405" s="160">
        <f t="shared" si="1106"/>
        <v>6910000</v>
      </c>
      <c r="J405" s="160">
        <f t="shared" si="1107"/>
        <v>0</v>
      </c>
      <c r="K405" s="161">
        <f t="shared" si="1108"/>
        <v>6910000</v>
      </c>
      <c r="L405" s="161">
        <f t="shared" si="1109"/>
        <v>11000000</v>
      </c>
      <c r="M405" s="162">
        <f t="shared" si="1110"/>
        <v>0.8</v>
      </c>
      <c r="N405" s="163">
        <f t="shared" si="1111"/>
        <v>3640000</v>
      </c>
      <c r="O405" s="163">
        <v>0</v>
      </c>
      <c r="P405" s="406">
        <v>12</v>
      </c>
      <c r="Q405" s="406">
        <v>0</v>
      </c>
      <c r="R405" s="406">
        <v>0</v>
      </c>
      <c r="S405" s="406">
        <v>1</v>
      </c>
      <c r="T405" s="406"/>
      <c r="U405" s="406"/>
      <c r="V405" s="406"/>
      <c r="W405" s="406"/>
      <c r="X405" s="389"/>
      <c r="Y405" s="406"/>
      <c r="Z405" s="406"/>
      <c r="AA405" s="406"/>
      <c r="AB405" s="406"/>
      <c r="AC405" s="406"/>
      <c r="AD405" s="406">
        <v>0</v>
      </c>
      <c r="AE405" s="164">
        <f t="shared" si="1112"/>
        <v>0</v>
      </c>
      <c r="AF405" s="166">
        <f t="shared" si="1113"/>
        <v>4061538</v>
      </c>
      <c r="AG405" s="166">
        <f t="shared" si="1114"/>
        <v>0</v>
      </c>
      <c r="AH405" s="166">
        <f t="shared" si="1115"/>
        <v>338462</v>
      </c>
      <c r="AI405" s="166">
        <f t="shared" si="1116"/>
        <v>0</v>
      </c>
      <c r="AJ405" s="166">
        <f t="shared" si="1117"/>
        <v>0</v>
      </c>
      <c r="AK405" s="166">
        <f t="shared" si="1118"/>
        <v>0</v>
      </c>
      <c r="AL405" s="166">
        <f t="shared" si="1119"/>
        <v>0</v>
      </c>
      <c r="AM405" s="166">
        <f t="shared" si="1120"/>
        <v>0</v>
      </c>
      <c r="AN405" s="166">
        <f t="shared" si="1121"/>
        <v>0</v>
      </c>
      <c r="AO405" s="167">
        <f t="shared" si="1122"/>
        <v>0</v>
      </c>
      <c r="AP405" s="166">
        <v>0</v>
      </c>
      <c r="AQ405" s="166">
        <f t="shared" si="1123"/>
        <v>4400000</v>
      </c>
      <c r="AR405" s="166"/>
      <c r="AS405" s="167"/>
      <c r="AT405" s="166"/>
      <c r="AU405" s="166"/>
      <c r="AV405" s="166">
        <f t="shared" si="1124"/>
        <v>4400000</v>
      </c>
      <c r="AW405" s="166">
        <f t="shared" si="1125"/>
        <v>327200</v>
      </c>
      <c r="AX405" s="166">
        <f t="shared" si="1126"/>
        <v>61350</v>
      </c>
      <c r="AY405" s="166">
        <f t="shared" si="1127"/>
        <v>40900</v>
      </c>
      <c r="AZ405" s="166">
        <f t="shared" si="1128"/>
        <v>429450</v>
      </c>
      <c r="BA405" s="166">
        <f t="shared" si="1129"/>
        <v>20450</v>
      </c>
      <c r="BB405" s="166">
        <f t="shared" si="1130"/>
        <v>220000</v>
      </c>
      <c r="BC405" s="166"/>
      <c r="BD405" s="166">
        <v>0</v>
      </c>
      <c r="BE405" s="166">
        <f t="shared" si="1131"/>
        <v>669900</v>
      </c>
      <c r="BF405" s="166">
        <f t="shared" si="1132"/>
        <v>3730100</v>
      </c>
      <c r="BG405" s="166">
        <f t="shared" si="1133"/>
        <v>0</v>
      </c>
      <c r="BH405" s="166">
        <v>1</v>
      </c>
      <c r="BI405" s="369" t="s">
        <v>40</v>
      </c>
      <c r="BJ405" s="166">
        <f t="shared" si="1134"/>
        <v>0</v>
      </c>
      <c r="BK405" s="166">
        <f t="shared" si="1135"/>
        <v>1</v>
      </c>
      <c r="BL405" s="166">
        <v>0</v>
      </c>
      <c r="BM405" s="166">
        <f t="shared" si="1136"/>
        <v>0</v>
      </c>
      <c r="BN405" s="166" t="str">
        <f t="shared" si="1137"/>
        <v>Trừ tiền</v>
      </c>
      <c r="BO405" s="410"/>
      <c r="BP405" s="166"/>
      <c r="BQ405" s="144"/>
      <c r="BR405" s="144"/>
      <c r="BS405" s="161">
        <f t="shared" si="1138"/>
        <v>4400000</v>
      </c>
      <c r="BT405" s="159">
        <v>0</v>
      </c>
      <c r="BU405" s="166">
        <f t="shared" si="1139"/>
        <v>0</v>
      </c>
      <c r="BV405" s="166">
        <v>11000000</v>
      </c>
      <c r="BW405" s="166">
        <f t="shared" si="1140"/>
        <v>11000000</v>
      </c>
      <c r="BX405" s="166">
        <f t="shared" si="1141"/>
        <v>-7029450</v>
      </c>
      <c r="BY405" s="166"/>
      <c r="BZ405" s="166"/>
      <c r="CA405" s="171"/>
      <c r="CB405" s="166"/>
      <c r="CC405" s="166"/>
      <c r="CD405" s="166"/>
      <c r="CE405" s="413">
        <v>11000000</v>
      </c>
      <c r="CF405" s="413">
        <v>0</v>
      </c>
      <c r="CG405" s="413">
        <v>0</v>
      </c>
      <c r="CH405" s="413">
        <v>0</v>
      </c>
      <c r="CI405" s="413"/>
      <c r="CJ405" s="369">
        <f>SUM(CF405:CI405)</f>
        <v>0</v>
      </c>
      <c r="CK405" s="369">
        <f>CE405+CJ405</f>
        <v>11000000</v>
      </c>
      <c r="CL405" s="414"/>
      <c r="CM405" s="413">
        <f t="shared" si="1144"/>
        <v>11000000</v>
      </c>
      <c r="CN405" s="413">
        <f t="shared" si="1144"/>
        <v>0</v>
      </c>
      <c r="CO405" s="369">
        <f t="shared" si="1144"/>
        <v>0</v>
      </c>
      <c r="CP405" s="369">
        <f t="shared" si="1144"/>
        <v>0</v>
      </c>
      <c r="CQ405" s="369">
        <f t="shared" si="1144"/>
        <v>0</v>
      </c>
      <c r="CR405" s="369">
        <f>SUM(CN405:CQ405)</f>
        <v>0</v>
      </c>
      <c r="CS405" s="369">
        <f>CM405+CR405</f>
        <v>11000000</v>
      </c>
      <c r="CT405" s="173" t="s">
        <v>1755</v>
      </c>
      <c r="CU405" s="173" t="s">
        <v>1769</v>
      </c>
      <c r="CV405" s="450" t="s">
        <v>1290</v>
      </c>
      <c r="CW405" s="173" t="s">
        <v>2249</v>
      </c>
    </row>
    <row r="406" spans="1:101" ht="34.35" customHeight="1">
      <c r="A406" s="155">
        <f>SUBTOTAL(3,$C$11:C406)</f>
        <v>363</v>
      </c>
      <c r="B406" s="246" t="s">
        <v>1745</v>
      </c>
      <c r="C406" s="247" t="s">
        <v>1746</v>
      </c>
      <c r="D406" s="156" t="s">
        <v>101</v>
      </c>
      <c r="E406" s="157" t="str">
        <f>IF(CL406&gt;=400000000,"A1",IF(CL406&gt;=300000000,"A2",IF(CL406&gt;=240000000,"A3",IF(CL406&gt;=180000000,"A4",IF(CL406&gt;=120000000,"A5",IF(CL406&gt;=80000000,"A6",IF(CL406&gt;=40000000,"A7",IF(CL406&gt;=25000000,"B1",IF(CL406&gt;=12000000,"B2","B3")))))))))</f>
        <v>B3</v>
      </c>
      <c r="F406" s="158">
        <v>45870</v>
      </c>
      <c r="G406" s="159">
        <v>4090000</v>
      </c>
      <c r="H406" s="159"/>
      <c r="I406" s="160">
        <f t="shared" si="1106"/>
        <v>3410000</v>
      </c>
      <c r="J406" s="160">
        <f t="shared" si="1107"/>
        <v>0</v>
      </c>
      <c r="K406" s="161">
        <f t="shared" si="1108"/>
        <v>3410000</v>
      </c>
      <c r="L406" s="161">
        <f t="shared" si="1109"/>
        <v>7500000</v>
      </c>
      <c r="M406" s="162">
        <f t="shared" si="1110"/>
        <v>1</v>
      </c>
      <c r="N406" s="163">
        <f t="shared" si="1111"/>
        <v>3640000</v>
      </c>
      <c r="O406" s="163">
        <v>0</v>
      </c>
      <c r="P406" s="406">
        <v>12</v>
      </c>
      <c r="Q406" s="406">
        <v>0</v>
      </c>
      <c r="R406" s="406">
        <v>0</v>
      </c>
      <c r="S406" s="406">
        <v>0</v>
      </c>
      <c r="T406" s="406"/>
      <c r="U406" s="406"/>
      <c r="V406" s="406"/>
      <c r="W406" s="406"/>
      <c r="X406" s="389"/>
      <c r="Y406" s="406"/>
      <c r="Z406" s="406"/>
      <c r="AA406" s="406"/>
      <c r="AB406" s="406"/>
      <c r="AC406" s="406"/>
      <c r="AD406" s="406">
        <v>0</v>
      </c>
      <c r="AE406" s="164">
        <f t="shared" si="1112"/>
        <v>0</v>
      </c>
      <c r="AF406" s="166">
        <f t="shared" si="1113"/>
        <v>3461538</v>
      </c>
      <c r="AG406" s="166">
        <f t="shared" si="1114"/>
        <v>0</v>
      </c>
      <c r="AH406" s="166">
        <f t="shared" si="1115"/>
        <v>0</v>
      </c>
      <c r="AI406" s="166">
        <f t="shared" si="1116"/>
        <v>0</v>
      </c>
      <c r="AJ406" s="166">
        <f t="shared" si="1117"/>
        <v>0</v>
      </c>
      <c r="AK406" s="166">
        <f t="shared" si="1118"/>
        <v>0</v>
      </c>
      <c r="AL406" s="166">
        <f t="shared" si="1119"/>
        <v>0</v>
      </c>
      <c r="AM406" s="166">
        <f t="shared" si="1120"/>
        <v>0</v>
      </c>
      <c r="AN406" s="166">
        <f t="shared" si="1121"/>
        <v>0</v>
      </c>
      <c r="AO406" s="167">
        <f t="shared" si="1122"/>
        <v>0</v>
      </c>
      <c r="AP406" s="166">
        <v>0</v>
      </c>
      <c r="AQ406" s="166">
        <f t="shared" si="1123"/>
        <v>3461538</v>
      </c>
      <c r="AR406" s="166"/>
      <c r="AS406" s="167"/>
      <c r="AT406" s="166"/>
      <c r="AU406" s="166"/>
      <c r="AV406" s="166">
        <f t="shared" si="1124"/>
        <v>3461538</v>
      </c>
      <c r="AW406" s="166">
        <f t="shared" si="1125"/>
        <v>327200</v>
      </c>
      <c r="AX406" s="166">
        <f t="shared" si="1126"/>
        <v>61350</v>
      </c>
      <c r="AY406" s="166">
        <f t="shared" si="1127"/>
        <v>40900</v>
      </c>
      <c r="AZ406" s="166">
        <f t="shared" si="1128"/>
        <v>429450</v>
      </c>
      <c r="BA406" s="166">
        <f t="shared" si="1129"/>
        <v>0</v>
      </c>
      <c r="BB406" s="166">
        <f t="shared" si="1130"/>
        <v>110000</v>
      </c>
      <c r="BC406" s="166"/>
      <c r="BD406" s="166">
        <v>0</v>
      </c>
      <c r="BE406" s="166">
        <f t="shared" si="1131"/>
        <v>539450</v>
      </c>
      <c r="BF406" s="166">
        <f t="shared" si="1132"/>
        <v>2922088</v>
      </c>
      <c r="BG406" s="166">
        <f t="shared" si="1133"/>
        <v>0</v>
      </c>
      <c r="BH406" s="166">
        <v>1</v>
      </c>
      <c r="BI406" s="159">
        <v>0</v>
      </c>
      <c r="BJ406" s="166">
        <f t="shared" si="1134"/>
        <v>0</v>
      </c>
      <c r="BK406" s="166">
        <f t="shared" si="1135"/>
        <v>1</v>
      </c>
      <c r="BL406" s="166">
        <v>0</v>
      </c>
      <c r="BM406" s="166">
        <f t="shared" si="1136"/>
        <v>0</v>
      </c>
      <c r="BN406" s="166" t="str">
        <f t="shared" si="1137"/>
        <v>Trừ tiền</v>
      </c>
      <c r="BO406" s="410"/>
      <c r="BP406" s="166"/>
      <c r="BQ406" s="144"/>
      <c r="BR406" s="144"/>
      <c r="BS406" s="161">
        <f t="shared" si="1138"/>
        <v>3461538</v>
      </c>
      <c r="BT406" s="159">
        <v>0</v>
      </c>
      <c r="BU406" s="166">
        <f t="shared" si="1139"/>
        <v>0</v>
      </c>
      <c r="BV406" s="166">
        <v>11000000</v>
      </c>
      <c r="BW406" s="166">
        <f t="shared" si="1140"/>
        <v>11000000</v>
      </c>
      <c r="BX406" s="166">
        <f t="shared" si="1141"/>
        <v>-7967912</v>
      </c>
      <c r="BY406" s="166"/>
      <c r="BZ406" s="166"/>
      <c r="CA406" s="171"/>
      <c r="CB406" s="166"/>
      <c r="CC406" s="166"/>
      <c r="CD406" s="166"/>
      <c r="CE406" s="413">
        <v>7500000</v>
      </c>
      <c r="CF406" s="413">
        <v>0</v>
      </c>
      <c r="CG406" s="413">
        <v>0</v>
      </c>
      <c r="CH406" s="413">
        <v>0</v>
      </c>
      <c r="CI406" s="413"/>
      <c r="CJ406" s="369">
        <f>SUM(CF406:CI406)</f>
        <v>0</v>
      </c>
      <c r="CK406" s="369">
        <f>CE406+CJ406</f>
        <v>7500000</v>
      </c>
      <c r="CL406" s="414"/>
      <c r="CM406" s="413">
        <f t="shared" si="1144"/>
        <v>7500000</v>
      </c>
      <c r="CN406" s="413">
        <f t="shared" si="1144"/>
        <v>0</v>
      </c>
      <c r="CO406" s="369">
        <f t="shared" si="1144"/>
        <v>0</v>
      </c>
      <c r="CP406" s="369">
        <f t="shared" si="1144"/>
        <v>0</v>
      </c>
      <c r="CQ406" s="369">
        <f t="shared" si="1144"/>
        <v>0</v>
      </c>
      <c r="CR406" s="369">
        <f>SUM(CN406:CQ406)</f>
        <v>0</v>
      </c>
      <c r="CS406" s="369">
        <f>CM406+CR406</f>
        <v>7500000</v>
      </c>
      <c r="CT406" s="173" t="s">
        <v>1747</v>
      </c>
      <c r="CU406" s="173" t="s">
        <v>1769</v>
      </c>
      <c r="CV406" s="450">
        <v>0</v>
      </c>
      <c r="CW406" s="173" t="s">
        <v>2249</v>
      </c>
    </row>
    <row r="407" spans="1:101" ht="34.35" customHeight="1">
      <c r="A407" s="155">
        <f>SUBTOTAL(3,$C$11:C407)</f>
        <v>364</v>
      </c>
      <c r="B407" s="143" t="s">
        <v>554</v>
      </c>
      <c r="C407" s="144" t="s">
        <v>555</v>
      </c>
      <c r="D407" s="156" t="s">
        <v>101</v>
      </c>
      <c r="E407" s="157" t="str">
        <f t="shared" si="1105"/>
        <v>B3</v>
      </c>
      <c r="F407" s="158">
        <v>39063</v>
      </c>
      <c r="G407" s="159">
        <v>6990000</v>
      </c>
      <c r="H407" s="159"/>
      <c r="I407" s="160">
        <f t="shared" si="1106"/>
        <v>9010000</v>
      </c>
      <c r="J407" s="160">
        <f t="shared" si="1107"/>
        <v>1600000</v>
      </c>
      <c r="K407" s="161">
        <f t="shared" si="1108"/>
        <v>10610000</v>
      </c>
      <c r="L407" s="161">
        <f t="shared" si="1109"/>
        <v>17600000</v>
      </c>
      <c r="M407" s="162">
        <f t="shared" si="1110"/>
        <v>0.8</v>
      </c>
      <c r="N407" s="163">
        <f t="shared" si="1111"/>
        <v>4893000</v>
      </c>
      <c r="O407" s="163">
        <v>0</v>
      </c>
      <c r="P407" s="406">
        <v>12.5</v>
      </c>
      <c r="Q407" s="406">
        <v>0</v>
      </c>
      <c r="R407" s="406">
        <v>0</v>
      </c>
      <c r="S407" s="406">
        <v>0</v>
      </c>
      <c r="T407" s="406"/>
      <c r="U407" s="406"/>
      <c r="V407" s="406"/>
      <c r="W407" s="406"/>
      <c r="X407" s="389"/>
      <c r="Y407" s="406"/>
      <c r="Z407" s="406"/>
      <c r="AA407" s="406"/>
      <c r="AB407" s="406"/>
      <c r="AC407" s="406"/>
      <c r="AD407" s="406">
        <v>0</v>
      </c>
      <c r="AE407" s="164">
        <f t="shared" si="1112"/>
        <v>0</v>
      </c>
      <c r="AF407" s="166">
        <f t="shared" si="1113"/>
        <v>6769231</v>
      </c>
      <c r="AG407" s="166">
        <f t="shared" si="1114"/>
        <v>0</v>
      </c>
      <c r="AH407" s="166">
        <f t="shared" si="1115"/>
        <v>0</v>
      </c>
      <c r="AI407" s="166">
        <f t="shared" si="1116"/>
        <v>0</v>
      </c>
      <c r="AJ407" s="166">
        <f t="shared" si="1117"/>
        <v>0</v>
      </c>
      <c r="AK407" s="166">
        <f t="shared" si="1118"/>
        <v>0</v>
      </c>
      <c r="AL407" s="166">
        <f t="shared" si="1119"/>
        <v>0</v>
      </c>
      <c r="AM407" s="166">
        <f t="shared" si="1120"/>
        <v>0</v>
      </c>
      <c r="AN407" s="166">
        <f t="shared" si="1121"/>
        <v>0</v>
      </c>
      <c r="AO407" s="167">
        <f t="shared" si="1122"/>
        <v>0</v>
      </c>
      <c r="AP407" s="166">
        <v>0</v>
      </c>
      <c r="AQ407" s="166">
        <f t="shared" si="1123"/>
        <v>6769231</v>
      </c>
      <c r="AR407" s="166"/>
      <c r="AS407" s="167"/>
      <c r="AT407" s="166"/>
      <c r="AU407" s="166"/>
      <c r="AV407" s="166">
        <f t="shared" si="1124"/>
        <v>6769231</v>
      </c>
      <c r="AW407" s="166">
        <f t="shared" si="1125"/>
        <v>559200</v>
      </c>
      <c r="AX407" s="166">
        <f t="shared" si="1126"/>
        <v>104850</v>
      </c>
      <c r="AY407" s="166">
        <f t="shared" si="1127"/>
        <v>69900</v>
      </c>
      <c r="AZ407" s="166">
        <f t="shared" si="1128"/>
        <v>733950</v>
      </c>
      <c r="BA407" s="166">
        <f t="shared" si="1129"/>
        <v>34950</v>
      </c>
      <c r="BB407" s="166">
        <f t="shared" si="1130"/>
        <v>220000</v>
      </c>
      <c r="BC407" s="166"/>
      <c r="BD407" s="166">
        <v>0</v>
      </c>
      <c r="BE407" s="166">
        <f t="shared" si="1131"/>
        <v>988900</v>
      </c>
      <c r="BF407" s="166">
        <f t="shared" si="1132"/>
        <v>5780331</v>
      </c>
      <c r="BG407" s="166">
        <f t="shared" si="1133"/>
        <v>0</v>
      </c>
      <c r="BH407" s="166">
        <v>1</v>
      </c>
      <c r="BI407" s="369" t="s">
        <v>40</v>
      </c>
      <c r="BJ407" s="166">
        <f t="shared" si="1134"/>
        <v>0</v>
      </c>
      <c r="BK407" s="166">
        <f t="shared" si="1135"/>
        <v>1</v>
      </c>
      <c r="BL407" s="166">
        <v>0</v>
      </c>
      <c r="BM407" s="166">
        <f t="shared" si="1136"/>
        <v>0</v>
      </c>
      <c r="BN407" s="166" t="str">
        <f t="shared" si="1137"/>
        <v>Trừ tiền</v>
      </c>
      <c r="BO407" s="410"/>
      <c r="BP407" s="166"/>
      <c r="BQ407" s="144"/>
      <c r="BR407" s="144"/>
      <c r="BS407" s="161">
        <f t="shared" si="1138"/>
        <v>6769231</v>
      </c>
      <c r="BT407" s="159">
        <v>4</v>
      </c>
      <c r="BU407" s="166">
        <f t="shared" si="1139"/>
        <v>17600000</v>
      </c>
      <c r="BV407" s="166">
        <v>11000000</v>
      </c>
      <c r="BW407" s="166">
        <f t="shared" si="1140"/>
        <v>28600000</v>
      </c>
      <c r="BX407" s="166">
        <f t="shared" si="1141"/>
        <v>-22564719</v>
      </c>
      <c r="BY407" s="166"/>
      <c r="BZ407" s="166"/>
      <c r="CA407" s="171"/>
      <c r="CB407" s="166"/>
      <c r="CC407" s="166"/>
      <c r="CD407" s="166"/>
      <c r="CE407" s="413">
        <v>16000000</v>
      </c>
      <c r="CF407" s="413">
        <f>CE407*10%</f>
        <v>1600000</v>
      </c>
      <c r="CG407" s="413">
        <v>0</v>
      </c>
      <c r="CH407" s="413">
        <v>0</v>
      </c>
      <c r="CI407" s="413"/>
      <c r="CJ407" s="369">
        <f t="shared" si="1142"/>
        <v>1600000</v>
      </c>
      <c r="CK407" s="369">
        <f t="shared" si="1143"/>
        <v>17600000</v>
      </c>
      <c r="CL407" s="414"/>
      <c r="CM407" s="413">
        <f t="shared" si="1144"/>
        <v>16000000</v>
      </c>
      <c r="CN407" s="413">
        <f t="shared" si="1144"/>
        <v>1600000</v>
      </c>
      <c r="CO407" s="369">
        <f t="shared" si="1144"/>
        <v>0</v>
      </c>
      <c r="CP407" s="369">
        <f t="shared" si="1144"/>
        <v>0</v>
      </c>
      <c r="CQ407" s="369">
        <f t="shared" si="1144"/>
        <v>0</v>
      </c>
      <c r="CR407" s="369">
        <f t="shared" si="1145"/>
        <v>1600000</v>
      </c>
      <c r="CS407" s="369">
        <f t="shared" si="1146"/>
        <v>17600000</v>
      </c>
      <c r="CT407" s="173" t="s">
        <v>1616</v>
      </c>
      <c r="CU407" s="173" t="s">
        <v>1769</v>
      </c>
      <c r="CV407" s="450" t="s">
        <v>1615</v>
      </c>
      <c r="CW407" s="173" t="s">
        <v>2249</v>
      </c>
    </row>
    <row r="408" spans="1:101" ht="34.35" customHeight="1">
      <c r="A408" s="367" t="s">
        <v>1753</v>
      </c>
      <c r="B408" s="298" t="str">
        <f>"Bộ phận Kỹ thuật phương tiện: " &amp;"["&amp;COUNT(A409:A421)&amp; "]"</f>
        <v>Bộ phận Kỹ thuật phương tiện: [13]</v>
      </c>
      <c r="C408" s="284"/>
      <c r="D408" s="293"/>
      <c r="E408" s="293"/>
      <c r="F408" s="293"/>
      <c r="G408" s="293">
        <f t="shared" ref="G408:L408" si="1147">SUM(G409:G421)</f>
        <v>76620000</v>
      </c>
      <c r="H408" s="293">
        <f t="shared" si="1147"/>
        <v>0</v>
      </c>
      <c r="I408" s="293">
        <f t="shared" si="1147"/>
        <v>97380000</v>
      </c>
      <c r="J408" s="293">
        <f t="shared" si="1147"/>
        <v>9025000</v>
      </c>
      <c r="K408" s="293">
        <f t="shared" si="1147"/>
        <v>106405000</v>
      </c>
      <c r="L408" s="293">
        <f t="shared" si="1147"/>
        <v>183025000</v>
      </c>
      <c r="M408" s="293"/>
      <c r="N408" s="293">
        <f t="shared" ref="N408:BG408" si="1148">SUM(N409:N421)</f>
        <v>56462000</v>
      </c>
      <c r="O408" s="293">
        <f t="shared" si="1148"/>
        <v>0</v>
      </c>
      <c r="P408" s="294">
        <f t="shared" si="1148"/>
        <v>147.5</v>
      </c>
      <c r="Q408" s="294">
        <f t="shared" si="1148"/>
        <v>0</v>
      </c>
      <c r="R408" s="294">
        <f t="shared" si="1148"/>
        <v>7.36</v>
      </c>
      <c r="S408" s="294">
        <f t="shared" si="1148"/>
        <v>10.14</v>
      </c>
      <c r="T408" s="294">
        <f t="shared" si="1148"/>
        <v>0</v>
      </c>
      <c r="U408" s="294">
        <f t="shared" si="1148"/>
        <v>0</v>
      </c>
      <c r="V408" s="294">
        <f t="shared" si="1148"/>
        <v>0</v>
      </c>
      <c r="W408" s="294">
        <f t="shared" si="1148"/>
        <v>0</v>
      </c>
      <c r="X408" s="294">
        <f t="shared" si="1148"/>
        <v>0</v>
      </c>
      <c r="Y408" s="294">
        <f t="shared" si="1148"/>
        <v>0</v>
      </c>
      <c r="Z408" s="294">
        <f t="shared" si="1148"/>
        <v>0</v>
      </c>
      <c r="AA408" s="294">
        <f t="shared" si="1148"/>
        <v>0</v>
      </c>
      <c r="AB408" s="294">
        <f t="shared" si="1148"/>
        <v>0</v>
      </c>
      <c r="AC408" s="294">
        <f t="shared" si="1148"/>
        <v>0</v>
      </c>
      <c r="AD408" s="294">
        <f t="shared" si="1148"/>
        <v>0</v>
      </c>
      <c r="AE408" s="294">
        <f t="shared" si="1148"/>
        <v>27</v>
      </c>
      <c r="AF408" s="293">
        <f t="shared" si="1148"/>
        <v>71906346</v>
      </c>
      <c r="AG408" s="293">
        <f t="shared" si="1148"/>
        <v>2039231</v>
      </c>
      <c r="AH408" s="293">
        <f t="shared" si="1148"/>
        <v>3860969</v>
      </c>
      <c r="AI408" s="293">
        <f t="shared" si="1148"/>
        <v>0</v>
      </c>
      <c r="AJ408" s="293">
        <f t="shared" si="1148"/>
        <v>0</v>
      </c>
      <c r="AK408" s="293">
        <f t="shared" si="1148"/>
        <v>0</v>
      </c>
      <c r="AL408" s="293">
        <f t="shared" si="1148"/>
        <v>0</v>
      </c>
      <c r="AM408" s="293">
        <f t="shared" si="1148"/>
        <v>0</v>
      </c>
      <c r="AN408" s="293">
        <f t="shared" si="1148"/>
        <v>0</v>
      </c>
      <c r="AO408" s="293">
        <f t="shared" si="1148"/>
        <v>351000</v>
      </c>
      <c r="AP408" s="293">
        <f t="shared" si="1148"/>
        <v>0</v>
      </c>
      <c r="AQ408" s="293">
        <f t="shared" si="1148"/>
        <v>78157546</v>
      </c>
      <c r="AR408" s="293">
        <f t="shared" si="1148"/>
        <v>0</v>
      </c>
      <c r="AS408" s="293">
        <f t="shared" si="1148"/>
        <v>0</v>
      </c>
      <c r="AT408" s="293">
        <f t="shared" si="1148"/>
        <v>0</v>
      </c>
      <c r="AU408" s="293">
        <f t="shared" si="1148"/>
        <v>0</v>
      </c>
      <c r="AV408" s="293">
        <f t="shared" si="1148"/>
        <v>78157546</v>
      </c>
      <c r="AW408" s="293">
        <f t="shared" si="1148"/>
        <v>6129600</v>
      </c>
      <c r="AX408" s="293">
        <f t="shared" si="1148"/>
        <v>1149300</v>
      </c>
      <c r="AY408" s="293">
        <f t="shared" si="1148"/>
        <v>766200</v>
      </c>
      <c r="AZ408" s="293">
        <f t="shared" si="1148"/>
        <v>8045100</v>
      </c>
      <c r="BA408" s="293">
        <f t="shared" si="1148"/>
        <v>242950</v>
      </c>
      <c r="BB408" s="293">
        <f t="shared" si="1148"/>
        <v>1980000</v>
      </c>
      <c r="BC408" s="293">
        <f t="shared" si="1148"/>
        <v>0</v>
      </c>
      <c r="BD408" s="293">
        <f t="shared" si="1148"/>
        <v>0</v>
      </c>
      <c r="BE408" s="293">
        <f t="shared" si="1148"/>
        <v>10268050</v>
      </c>
      <c r="BF408" s="293">
        <f t="shared" si="1148"/>
        <v>68550996</v>
      </c>
      <c r="BG408" s="293">
        <f t="shared" si="1148"/>
        <v>661500</v>
      </c>
      <c r="BH408" s="293"/>
      <c r="BI408" s="293">
        <f>SUM(BI409:BI421)</f>
        <v>0</v>
      </c>
      <c r="BJ408" s="293">
        <f>SUM(BJ409:BJ421)</f>
        <v>0</v>
      </c>
      <c r="BK408" s="293"/>
      <c r="BL408" s="293">
        <f t="shared" ref="BL408:CV408" si="1149">SUM(BL409:BL421)</f>
        <v>0</v>
      </c>
      <c r="BM408" s="293">
        <f t="shared" si="1149"/>
        <v>26000</v>
      </c>
      <c r="BN408" s="293">
        <f t="shared" si="1149"/>
        <v>0</v>
      </c>
      <c r="BO408" s="293">
        <f t="shared" si="1149"/>
        <v>0</v>
      </c>
      <c r="BP408" s="293">
        <f t="shared" si="1149"/>
        <v>0</v>
      </c>
      <c r="BQ408" s="293">
        <f t="shared" si="1149"/>
        <v>0</v>
      </c>
      <c r="BR408" s="293">
        <f t="shared" si="1149"/>
        <v>0</v>
      </c>
      <c r="BS408" s="293">
        <f t="shared" si="1149"/>
        <v>77806546</v>
      </c>
      <c r="BT408" s="293">
        <f t="shared" si="1149"/>
        <v>12</v>
      </c>
      <c r="BU408" s="293">
        <f t="shared" si="1149"/>
        <v>52800000</v>
      </c>
      <c r="BV408" s="293">
        <f t="shared" si="1149"/>
        <v>143000000</v>
      </c>
      <c r="BW408" s="293">
        <f t="shared" si="1149"/>
        <v>195800000</v>
      </c>
      <c r="BX408" s="293">
        <f t="shared" si="1149"/>
        <v>-126038554</v>
      </c>
      <c r="BY408" s="293">
        <f t="shared" si="1149"/>
        <v>0</v>
      </c>
      <c r="BZ408" s="293">
        <f t="shared" si="1149"/>
        <v>0</v>
      </c>
      <c r="CA408" s="293">
        <f t="shared" si="1149"/>
        <v>0</v>
      </c>
      <c r="CB408" s="293">
        <f t="shared" si="1149"/>
        <v>0</v>
      </c>
      <c r="CC408" s="293">
        <f t="shared" si="1149"/>
        <v>0</v>
      </c>
      <c r="CD408" s="293">
        <f t="shared" si="1149"/>
        <v>0</v>
      </c>
      <c r="CE408" s="293">
        <f t="shared" si="1149"/>
        <v>174000000</v>
      </c>
      <c r="CF408" s="293">
        <f t="shared" si="1149"/>
        <v>6175000</v>
      </c>
      <c r="CG408" s="293">
        <f t="shared" si="1149"/>
        <v>0</v>
      </c>
      <c r="CH408" s="293">
        <f t="shared" si="1149"/>
        <v>0</v>
      </c>
      <c r="CI408" s="293">
        <f t="shared" si="1149"/>
        <v>2850000</v>
      </c>
      <c r="CJ408" s="293">
        <f t="shared" si="1149"/>
        <v>9025000</v>
      </c>
      <c r="CK408" s="293">
        <f t="shared" si="1149"/>
        <v>183025000</v>
      </c>
      <c r="CL408" s="293">
        <f t="shared" si="1149"/>
        <v>0</v>
      </c>
      <c r="CM408" s="293">
        <f t="shared" si="1149"/>
        <v>174000000</v>
      </c>
      <c r="CN408" s="293">
        <f t="shared" si="1149"/>
        <v>6175000</v>
      </c>
      <c r="CO408" s="293">
        <f t="shared" si="1149"/>
        <v>0</v>
      </c>
      <c r="CP408" s="293">
        <f t="shared" si="1149"/>
        <v>0</v>
      </c>
      <c r="CQ408" s="293">
        <f t="shared" si="1149"/>
        <v>2850000</v>
      </c>
      <c r="CR408" s="293">
        <f t="shared" si="1149"/>
        <v>9025000</v>
      </c>
      <c r="CS408" s="293">
        <f t="shared" si="1149"/>
        <v>183025000</v>
      </c>
      <c r="CT408" s="293">
        <f t="shared" si="1149"/>
        <v>0</v>
      </c>
      <c r="CU408" s="293">
        <f t="shared" si="1149"/>
        <v>0</v>
      </c>
      <c r="CV408" s="445">
        <f t="shared" si="1149"/>
        <v>0</v>
      </c>
      <c r="CW408" s="293"/>
    </row>
    <row r="409" spans="1:101" ht="34.35" customHeight="1">
      <c r="A409" s="155">
        <f>SUBTOTAL(3,$C$11:C409)</f>
        <v>365</v>
      </c>
      <c r="B409" s="143" t="s">
        <v>322</v>
      </c>
      <c r="C409" s="144" t="s">
        <v>323</v>
      </c>
      <c r="D409" s="156" t="s">
        <v>101</v>
      </c>
      <c r="E409" s="157" t="str">
        <f>IF(CL409&gt;=400000000,"A1",IF(CL409&gt;=300000000,"A2",IF(CL409&gt;=240000000,"A3",IF(CL409&gt;=180000000,"A4",IF(CL409&gt;=120000000,"A5",IF(CL409&gt;=80000000,"A6",IF(CL409&gt;=40000000,"A7",IF(CL409&gt;=25000000,"B1",IF(CL409&gt;=12000000,"B2","B3")))))))))</f>
        <v>B3</v>
      </c>
      <c r="F409" s="158">
        <v>40609</v>
      </c>
      <c r="G409" s="159">
        <v>8510000</v>
      </c>
      <c r="H409" s="159"/>
      <c r="I409" s="160">
        <f t="shared" ref="I409:I421" si="1150">IF(G409&gt;0,CM409-G409,CM409-H409)</f>
        <v>16490000</v>
      </c>
      <c r="J409" s="160">
        <f t="shared" ref="J409:J472" si="1151">CR409</f>
        <v>1250000</v>
      </c>
      <c r="K409" s="161">
        <f t="shared" ref="K409:K416" si="1152">SUM(I409:J409)</f>
        <v>17740000</v>
      </c>
      <c r="L409" s="161">
        <f t="shared" ref="L409:L421" si="1153">IF(G409&gt;0,G409+K409,H409+K409)</f>
        <v>26250000</v>
      </c>
      <c r="M409" s="162">
        <f t="shared" ref="M409:M421" si="1154">IF(CE409&gt;=11000000,80%,100%)</f>
        <v>0.8</v>
      </c>
      <c r="N409" s="163">
        <f t="shared" ref="N409:N421" si="1155">ROUND(MAX(G409*70%,H409*70%,3640000),0)</f>
        <v>5957000</v>
      </c>
      <c r="O409" s="163">
        <v>0</v>
      </c>
      <c r="P409" s="406">
        <v>13</v>
      </c>
      <c r="Q409" s="406">
        <v>0</v>
      </c>
      <c r="R409" s="406">
        <v>0</v>
      </c>
      <c r="S409" s="406">
        <v>0</v>
      </c>
      <c r="T409" s="406"/>
      <c r="U409" s="406"/>
      <c r="V409" s="406"/>
      <c r="W409" s="406"/>
      <c r="X409" s="389"/>
      <c r="Y409" s="406"/>
      <c r="Z409" s="406"/>
      <c r="AA409" s="406"/>
      <c r="AB409" s="406"/>
      <c r="AC409" s="406"/>
      <c r="AD409" s="406">
        <v>0</v>
      </c>
      <c r="AE409" s="164">
        <f t="shared" ref="AE409:AE421" si="1156">IF(OR(BL409="M1",BL409="M2",BL409="M3",BL409="M4"),P409+R409+S409+T409+U409,0)</f>
        <v>0</v>
      </c>
      <c r="AF409" s="166">
        <f t="shared" ref="AF409:AF421" si="1157">ROUND(IF($P409=0,0,IF(OR($BJ409="lương tháng",$CE409&gt;=11000000),($L409/2-$L409/26*($CC$6-$P409))*$M409,$L409/26*$P409*$M409)),0)</f>
        <v>10500000</v>
      </c>
      <c r="AG409" s="166">
        <f t="shared" ref="AG409:AG421" si="1158">ROUND(MAX((G409+I409)*M409/26*R409,(H409+I409)*M409/26*R409,G409/26*R409*150%,H409/26*R409*150%)*BK409,0)</f>
        <v>0</v>
      </c>
      <c r="AH409" s="166">
        <f t="shared" ref="AH409:AH421" si="1159">ROUND(MAX((G409+I409)*M409/26*S409,(H409+I409)*M409/26*S409,G409/26*S409*200%,H409/26*S409*200%)*BK409,0)</f>
        <v>0</v>
      </c>
      <c r="AI409" s="166">
        <f t="shared" ref="AI409:AI421" si="1160">ROUND(IF(BJ409="Lương tháng",L409/26*T409,MAX((G409+I409)/26*(T409+U409)*200%+G409/26*T409,(H409+I409)/26*(T409+U409)*200%+H409/26*T409,G409/26*(T409+U409)*300%+G409/26*T409,H409/26*(T409+U409)*300%+H409/26*T409)),0)</f>
        <v>0</v>
      </c>
      <c r="AJ409" s="166">
        <f t="shared" ref="AJ409:AJ421" si="1161">ROUND(IF((P409+Q409)=0,0,IF(BJ409="Lương tháng",MAX((G409+I409)/26*V409,(H409+I409)/26*V409),MAX(G409/26*V409,H409/26*V409))),0)</f>
        <v>0</v>
      </c>
      <c r="AK409" s="166">
        <f t="shared" ref="AK409:AK421" si="1162">ROUND(IF(G409&gt;0,G409/26*W409,H409/26*W409),0)</f>
        <v>0</v>
      </c>
      <c r="AL409" s="166">
        <f t="shared" ref="AL409:AL421" si="1163">ROUND(N409/26*Y409+O409/26*Z409+MAX(G409/26*AA409,H409/26*AA409),0)</f>
        <v>0</v>
      </c>
      <c r="AM409" s="166">
        <f t="shared" ref="AM409:AM421" si="1164">ROUND(IF(BJ409="Lương tháng",L409/26*AC409,L409/26*AC409+MAX((G409+I409)/26*AB409,(H409+I409)/26*AB409)),0)</f>
        <v>0</v>
      </c>
      <c r="AN409" s="166">
        <f t="shared" ref="AN409:AN421" si="1165">ROUND(IF(BJ409="lương tháng",0,MAX((G409+I409)/26*AD409*30%,(H409+I409)/26*AD409*30%)*BK409),0)</f>
        <v>0</v>
      </c>
      <c r="AO409" s="167">
        <f t="shared" ref="AO409:AO421" si="1166">ROUND(BM409*AE409,0)</f>
        <v>0</v>
      </c>
      <c r="AP409" s="166">
        <v>0</v>
      </c>
      <c r="AQ409" s="166">
        <f t="shared" ref="AQ409:AQ421" si="1167">ROUND(SUM(AF409:AP409),0)</f>
        <v>10500000</v>
      </c>
      <c r="AR409" s="166"/>
      <c r="AS409" s="167"/>
      <c r="AT409" s="166"/>
      <c r="AU409" s="166"/>
      <c r="AV409" s="166">
        <f t="shared" ref="AV409:AV421" si="1168">ROUND(SUM(AQ409:AT409)-AU409,0)</f>
        <v>10500000</v>
      </c>
      <c r="AW409" s="166">
        <f t="shared" ref="AW409:AW421" si="1169">ROUND(IF($BH409=1,$G409*$AW$9,0),0)</f>
        <v>680800</v>
      </c>
      <c r="AX409" s="166">
        <f t="shared" ref="AX409:AX421" si="1170">ROUND(IF($BH409=1,$G409*$AX$9,0),0)</f>
        <v>127650</v>
      </c>
      <c r="AY409" s="166">
        <f t="shared" ref="AY409:AY421" si="1171">ROUND(IF($BH409=1,$G409*$AY$9,0),0)</f>
        <v>85100</v>
      </c>
      <c r="AZ409" s="166">
        <f t="shared" ref="AZ409:AZ421" si="1172">SUM(AW409:AY409)</f>
        <v>893550</v>
      </c>
      <c r="BA409" s="166">
        <f t="shared" ref="BA409:BA421" si="1173">ROUND(IF($BI409="1x",$G409*0.5%,0),0)</f>
        <v>42550</v>
      </c>
      <c r="BB409" s="166">
        <f t="shared" ref="BB409:BB421" si="1174">IF(BN409="Xem lại",0,IF(CM409&lt;11000000,5000,IF(AND(CM409&gt;=11000000,CM409&lt;25000000),10000,IF(AND(CM409&gt;=25000000,CM409&lt;40000000),15000,IF(AND(CM409&gt;=40000000,CM409&lt;120000000),20000,IF(AND(CM409&gt;=120000000,CM409&lt;240000000),25000,30000)))))*$BB$9)</f>
        <v>330000</v>
      </c>
      <c r="BC409" s="166"/>
      <c r="BD409" s="166">
        <v>0</v>
      </c>
      <c r="BE409" s="166">
        <f t="shared" ref="BE409:BE421" si="1175">ROUND(SUM(AZ409:BD409),0)</f>
        <v>1266100</v>
      </c>
      <c r="BF409" s="166">
        <f t="shared" ref="BF409:BF421" si="1176">ROUND(IF(AV409&gt;BE409,AV409-BE409,0),0)</f>
        <v>9233900</v>
      </c>
      <c r="BG409" s="166">
        <f t="shared" ref="BG409:BG421" si="1177">ROUND(IF(BE409&gt;AV409,BE409-AV409,0),0)</f>
        <v>0</v>
      </c>
      <c r="BH409" s="166">
        <v>1</v>
      </c>
      <c r="BI409" s="369" t="s">
        <v>40</v>
      </c>
      <c r="BJ409" s="166" t="str">
        <f t="shared" ref="BJ409:BJ421" si="1178">IF(AND(D409="QTNV CL",CM409&gt;=11000000),"Lương tháng",IF(CM409&gt;=18000000,"Lương tháng",0))</f>
        <v>Lương tháng</v>
      </c>
      <c r="BK409" s="166">
        <f t="shared" ref="BK409:BK421" si="1179">IF(BJ409="Lương tháng",0,1)</f>
        <v>0</v>
      </c>
      <c r="BL409" s="166">
        <v>0</v>
      </c>
      <c r="BM409" s="166">
        <f t="shared" ref="BM409:BM421" si="1180">IF(BL409="M1",13000,IF(BL409="M2",20000,IF(BL409="M3",26000,IF(BL409="M4",32000,0))))</f>
        <v>0</v>
      </c>
      <c r="BN409" s="166" t="str">
        <f t="shared" ref="BN409:BN421" si="1181">IF(AND(G409&gt;0,(P409+Q409)&gt;=5),"Trừ tiền","Xem lại")</f>
        <v>Trừ tiền</v>
      </c>
      <c r="BO409" s="410"/>
      <c r="BP409" s="166"/>
      <c r="BQ409" s="144"/>
      <c r="BR409" s="144"/>
      <c r="BS409" s="161">
        <f t="shared" ref="BS409:BS421" si="1182">AQ409+SUM(BO409:BR409)-AN409-AO409-SUM(BY409:CA409)</f>
        <v>10500000</v>
      </c>
      <c r="BT409" s="159">
        <v>1</v>
      </c>
      <c r="BU409" s="166">
        <f t="shared" ref="BU409:BU421" si="1183">BT409*4400000</f>
        <v>4400000</v>
      </c>
      <c r="BV409" s="166">
        <v>11000000</v>
      </c>
      <c r="BW409" s="166">
        <f t="shared" ref="BW409:BW421" si="1184">BU409+BV409</f>
        <v>15400000</v>
      </c>
      <c r="BX409" s="166">
        <f t="shared" ref="BX409:BX421" si="1185">BS409-SUM(CC409:CD409)-CB409-AZ409-BW409</f>
        <v>-5793550</v>
      </c>
      <c r="BY409" s="166"/>
      <c r="BZ409" s="166"/>
      <c r="CA409" s="171"/>
      <c r="CB409" s="166"/>
      <c r="CC409" s="166"/>
      <c r="CD409" s="166"/>
      <c r="CE409" s="413">
        <v>25000000</v>
      </c>
      <c r="CF409" s="413">
        <f>CE409*5%</f>
        <v>1250000</v>
      </c>
      <c r="CG409" s="413"/>
      <c r="CH409" s="413">
        <v>0</v>
      </c>
      <c r="CI409" s="413"/>
      <c r="CJ409" s="369">
        <f>SUM(CF409:CI409)</f>
        <v>1250000</v>
      </c>
      <c r="CK409" s="369">
        <f>CE409+CJ409</f>
        <v>26250000</v>
      </c>
      <c r="CL409" s="417"/>
      <c r="CM409" s="413">
        <f t="shared" ref="CM409:CQ412" si="1186">CE409</f>
        <v>25000000</v>
      </c>
      <c r="CN409" s="413">
        <f t="shared" si="1186"/>
        <v>1250000</v>
      </c>
      <c r="CO409" s="369">
        <f t="shared" si="1186"/>
        <v>0</v>
      </c>
      <c r="CP409" s="369">
        <f t="shared" si="1186"/>
        <v>0</v>
      </c>
      <c r="CQ409" s="369">
        <f t="shared" si="1186"/>
        <v>0</v>
      </c>
      <c r="CR409" s="369">
        <f>SUM(CN409:CQ409)</f>
        <v>1250000</v>
      </c>
      <c r="CS409" s="369">
        <f>CM409+CR409</f>
        <v>26250000</v>
      </c>
      <c r="CT409" s="173" t="s">
        <v>1789</v>
      </c>
      <c r="CU409" s="173" t="s">
        <v>1096</v>
      </c>
      <c r="CV409" s="450" t="s">
        <v>1656</v>
      </c>
      <c r="CW409" s="173" t="s">
        <v>2249</v>
      </c>
    </row>
    <row r="410" spans="1:101" ht="34.35" customHeight="1">
      <c r="A410" s="155">
        <f>SUBTOTAL(3,$C$11:C410)</f>
        <v>366</v>
      </c>
      <c r="B410" s="143" t="s">
        <v>316</v>
      </c>
      <c r="C410" s="144" t="s">
        <v>317</v>
      </c>
      <c r="D410" s="156" t="s">
        <v>101</v>
      </c>
      <c r="E410" s="157" t="str">
        <f>IF(CL410&gt;=400000000,"A1",IF(CL410&gt;=300000000,"A2",IF(CL410&gt;=240000000,"A3",IF(CL410&gt;=180000000,"A4",IF(CL410&gt;=120000000,"A5",IF(CL410&gt;=80000000,"A6",IF(CL410&gt;=40000000,"A7",IF(CL410&gt;=25000000,"B1",IF(CL410&gt;=12000000,"B2","B3")))))))))</f>
        <v>B3</v>
      </c>
      <c r="F410" s="158">
        <v>42324</v>
      </c>
      <c r="G410" s="159">
        <v>8100000</v>
      </c>
      <c r="H410" s="159"/>
      <c r="I410" s="160">
        <f t="shared" si="1150"/>
        <v>13900000</v>
      </c>
      <c r="J410" s="160">
        <f t="shared" si="1151"/>
        <v>1100000</v>
      </c>
      <c r="K410" s="161">
        <f t="shared" si="1152"/>
        <v>15000000</v>
      </c>
      <c r="L410" s="161">
        <f t="shared" si="1153"/>
        <v>23100000</v>
      </c>
      <c r="M410" s="162">
        <f t="shared" si="1154"/>
        <v>0.8</v>
      </c>
      <c r="N410" s="163">
        <f t="shared" si="1155"/>
        <v>5670000</v>
      </c>
      <c r="O410" s="163">
        <v>0</v>
      </c>
      <c r="P410" s="406">
        <v>12</v>
      </c>
      <c r="Q410" s="406">
        <v>0</v>
      </c>
      <c r="R410" s="406">
        <v>0</v>
      </c>
      <c r="S410" s="406">
        <v>0</v>
      </c>
      <c r="T410" s="406"/>
      <c r="U410" s="406"/>
      <c r="V410" s="406"/>
      <c r="W410" s="406"/>
      <c r="X410" s="389"/>
      <c r="Y410" s="406"/>
      <c r="Z410" s="406"/>
      <c r="AA410" s="406"/>
      <c r="AB410" s="406"/>
      <c r="AC410" s="406"/>
      <c r="AD410" s="406">
        <v>0</v>
      </c>
      <c r="AE410" s="164">
        <f t="shared" si="1156"/>
        <v>0</v>
      </c>
      <c r="AF410" s="166">
        <f t="shared" si="1157"/>
        <v>8529231</v>
      </c>
      <c r="AG410" s="166">
        <f t="shared" si="1158"/>
        <v>0</v>
      </c>
      <c r="AH410" s="166">
        <f t="shared" si="1159"/>
        <v>0</v>
      </c>
      <c r="AI410" s="166">
        <f t="shared" si="1160"/>
        <v>0</v>
      </c>
      <c r="AJ410" s="166">
        <f t="shared" si="1161"/>
        <v>0</v>
      </c>
      <c r="AK410" s="166">
        <f t="shared" si="1162"/>
        <v>0</v>
      </c>
      <c r="AL410" s="166">
        <f t="shared" si="1163"/>
        <v>0</v>
      </c>
      <c r="AM410" s="166">
        <f t="shared" si="1164"/>
        <v>0</v>
      </c>
      <c r="AN410" s="166">
        <f t="shared" si="1165"/>
        <v>0</v>
      </c>
      <c r="AO410" s="167">
        <f t="shared" si="1166"/>
        <v>0</v>
      </c>
      <c r="AP410" s="166">
        <v>0</v>
      </c>
      <c r="AQ410" s="166">
        <f t="shared" si="1167"/>
        <v>8529231</v>
      </c>
      <c r="AR410" s="166"/>
      <c r="AS410" s="167"/>
      <c r="AT410" s="166"/>
      <c r="AU410" s="166"/>
      <c r="AV410" s="166">
        <f t="shared" si="1168"/>
        <v>8529231</v>
      </c>
      <c r="AW410" s="166">
        <f t="shared" si="1169"/>
        <v>648000</v>
      </c>
      <c r="AX410" s="166">
        <f t="shared" si="1170"/>
        <v>121500</v>
      </c>
      <c r="AY410" s="166">
        <f t="shared" si="1171"/>
        <v>81000</v>
      </c>
      <c r="AZ410" s="166">
        <f t="shared" si="1172"/>
        <v>850500</v>
      </c>
      <c r="BA410" s="166">
        <f t="shared" si="1173"/>
        <v>40500</v>
      </c>
      <c r="BB410" s="166">
        <f t="shared" si="1174"/>
        <v>220000</v>
      </c>
      <c r="BC410" s="166"/>
      <c r="BD410" s="166">
        <v>0</v>
      </c>
      <c r="BE410" s="166">
        <f t="shared" si="1175"/>
        <v>1111000</v>
      </c>
      <c r="BF410" s="166">
        <f t="shared" si="1176"/>
        <v>7418231</v>
      </c>
      <c r="BG410" s="166">
        <f t="shared" si="1177"/>
        <v>0</v>
      </c>
      <c r="BH410" s="166">
        <v>1</v>
      </c>
      <c r="BI410" s="369" t="s">
        <v>40</v>
      </c>
      <c r="BJ410" s="166" t="str">
        <f t="shared" si="1178"/>
        <v>Lương tháng</v>
      </c>
      <c r="BK410" s="166">
        <f t="shared" si="1179"/>
        <v>0</v>
      </c>
      <c r="BL410" s="166">
        <v>0</v>
      </c>
      <c r="BM410" s="166">
        <f t="shared" si="1180"/>
        <v>0</v>
      </c>
      <c r="BN410" s="166" t="str">
        <f t="shared" si="1181"/>
        <v>Trừ tiền</v>
      </c>
      <c r="BO410" s="410"/>
      <c r="BP410" s="166"/>
      <c r="BQ410" s="144"/>
      <c r="BR410" s="144"/>
      <c r="BS410" s="161">
        <f t="shared" si="1182"/>
        <v>8529231</v>
      </c>
      <c r="BT410" s="159">
        <v>1</v>
      </c>
      <c r="BU410" s="166">
        <f t="shared" si="1183"/>
        <v>4400000</v>
      </c>
      <c r="BV410" s="166">
        <v>11000000</v>
      </c>
      <c r="BW410" s="166">
        <f t="shared" si="1184"/>
        <v>15400000</v>
      </c>
      <c r="BX410" s="166">
        <f t="shared" si="1185"/>
        <v>-7721269</v>
      </c>
      <c r="BY410" s="166"/>
      <c r="BZ410" s="166"/>
      <c r="CA410" s="171"/>
      <c r="CB410" s="166"/>
      <c r="CC410" s="166"/>
      <c r="CD410" s="166"/>
      <c r="CE410" s="413">
        <v>22000000</v>
      </c>
      <c r="CF410" s="413">
        <f>CE410*5%</f>
        <v>1100000</v>
      </c>
      <c r="CG410" s="413">
        <v>0</v>
      </c>
      <c r="CH410" s="413">
        <v>0</v>
      </c>
      <c r="CI410" s="413"/>
      <c r="CJ410" s="369">
        <f>SUM(CF410:CI410)</f>
        <v>1100000</v>
      </c>
      <c r="CK410" s="369">
        <f>CE410+CJ410</f>
        <v>23100000</v>
      </c>
      <c r="CL410" s="417"/>
      <c r="CM410" s="413">
        <f t="shared" si="1186"/>
        <v>22000000</v>
      </c>
      <c r="CN410" s="413">
        <f t="shared" si="1186"/>
        <v>1100000</v>
      </c>
      <c r="CO410" s="369">
        <f t="shared" si="1186"/>
        <v>0</v>
      </c>
      <c r="CP410" s="369">
        <f t="shared" si="1186"/>
        <v>0</v>
      </c>
      <c r="CQ410" s="369">
        <f t="shared" si="1186"/>
        <v>0</v>
      </c>
      <c r="CR410" s="369">
        <f>SUM(CN410:CQ410)</f>
        <v>1100000</v>
      </c>
      <c r="CS410" s="369">
        <f>CM410+CR410</f>
        <v>23100000</v>
      </c>
      <c r="CT410" s="173" t="s">
        <v>1790</v>
      </c>
      <c r="CU410" s="173" t="s">
        <v>1096</v>
      </c>
      <c r="CV410" s="450" t="s">
        <v>1657</v>
      </c>
      <c r="CW410" s="173" t="s">
        <v>2249</v>
      </c>
    </row>
    <row r="411" spans="1:101" ht="34.35" customHeight="1">
      <c r="A411" s="155">
        <f>SUBTOTAL(3,$C$11:C411)</f>
        <v>367</v>
      </c>
      <c r="B411" s="143" t="s">
        <v>318</v>
      </c>
      <c r="C411" s="144" t="s">
        <v>319</v>
      </c>
      <c r="D411" s="156" t="s">
        <v>101</v>
      </c>
      <c r="E411" s="157" t="str">
        <f>IF(CL411&gt;=400000000,"A1",IF(CL411&gt;=300000000,"A2",IF(CL411&gt;=240000000,"A3",IF(CL411&gt;=180000000,"A4",IF(CL411&gt;=120000000,"A5",IF(CL411&gt;=80000000,"A6",IF(CL411&gt;=40000000,"A7",IF(CL411&gt;=25000000,"B1",IF(CL411&gt;=12000000,"B2","B3")))))))))</f>
        <v>B3</v>
      </c>
      <c r="F411" s="158">
        <v>40474</v>
      </c>
      <c r="G411" s="159">
        <v>7340000</v>
      </c>
      <c r="H411" s="159"/>
      <c r="I411" s="160">
        <f t="shared" si="1150"/>
        <v>10660000</v>
      </c>
      <c r="J411" s="160">
        <f t="shared" si="1151"/>
        <v>1800000</v>
      </c>
      <c r="K411" s="161">
        <f t="shared" si="1152"/>
        <v>12460000</v>
      </c>
      <c r="L411" s="161">
        <f t="shared" si="1153"/>
        <v>19800000</v>
      </c>
      <c r="M411" s="162">
        <f t="shared" si="1154"/>
        <v>0.8</v>
      </c>
      <c r="N411" s="163">
        <f t="shared" si="1155"/>
        <v>5138000</v>
      </c>
      <c r="O411" s="163">
        <v>0</v>
      </c>
      <c r="P411" s="406">
        <v>13</v>
      </c>
      <c r="Q411" s="406">
        <v>0</v>
      </c>
      <c r="R411" s="406">
        <v>0</v>
      </c>
      <c r="S411" s="406">
        <v>0</v>
      </c>
      <c r="T411" s="406"/>
      <c r="U411" s="406"/>
      <c r="V411" s="406"/>
      <c r="W411" s="406"/>
      <c r="X411" s="389"/>
      <c r="Y411" s="406"/>
      <c r="Z411" s="406"/>
      <c r="AA411" s="406"/>
      <c r="AB411" s="406"/>
      <c r="AC411" s="406"/>
      <c r="AD411" s="406">
        <v>0</v>
      </c>
      <c r="AE411" s="164">
        <f t="shared" si="1156"/>
        <v>0</v>
      </c>
      <c r="AF411" s="166">
        <f t="shared" si="1157"/>
        <v>7920000</v>
      </c>
      <c r="AG411" s="166">
        <f t="shared" si="1158"/>
        <v>0</v>
      </c>
      <c r="AH411" s="166">
        <f t="shared" si="1159"/>
        <v>0</v>
      </c>
      <c r="AI411" s="166">
        <f t="shared" si="1160"/>
        <v>0</v>
      </c>
      <c r="AJ411" s="166">
        <f t="shared" si="1161"/>
        <v>0</v>
      </c>
      <c r="AK411" s="166">
        <f t="shared" si="1162"/>
        <v>0</v>
      </c>
      <c r="AL411" s="166">
        <f t="shared" si="1163"/>
        <v>0</v>
      </c>
      <c r="AM411" s="166">
        <f t="shared" si="1164"/>
        <v>0</v>
      </c>
      <c r="AN411" s="166">
        <f t="shared" si="1165"/>
        <v>0</v>
      </c>
      <c r="AO411" s="167">
        <f t="shared" si="1166"/>
        <v>0</v>
      </c>
      <c r="AP411" s="166">
        <v>0</v>
      </c>
      <c r="AQ411" s="166">
        <f t="shared" si="1167"/>
        <v>7920000</v>
      </c>
      <c r="AR411" s="166"/>
      <c r="AS411" s="167"/>
      <c r="AT411" s="166"/>
      <c r="AU411" s="166"/>
      <c r="AV411" s="166">
        <f t="shared" si="1168"/>
        <v>7920000</v>
      </c>
      <c r="AW411" s="166">
        <f t="shared" si="1169"/>
        <v>587200</v>
      </c>
      <c r="AX411" s="166">
        <f t="shared" si="1170"/>
        <v>110100</v>
      </c>
      <c r="AY411" s="166">
        <f t="shared" si="1171"/>
        <v>73400</v>
      </c>
      <c r="AZ411" s="166">
        <f t="shared" si="1172"/>
        <v>770700</v>
      </c>
      <c r="BA411" s="166">
        <f t="shared" si="1173"/>
        <v>36700</v>
      </c>
      <c r="BB411" s="166">
        <f t="shared" si="1174"/>
        <v>220000</v>
      </c>
      <c r="BC411" s="166"/>
      <c r="BD411" s="166">
        <v>0</v>
      </c>
      <c r="BE411" s="166">
        <f t="shared" si="1175"/>
        <v>1027400</v>
      </c>
      <c r="BF411" s="166">
        <f t="shared" si="1176"/>
        <v>6892600</v>
      </c>
      <c r="BG411" s="166">
        <f t="shared" si="1177"/>
        <v>0</v>
      </c>
      <c r="BH411" s="166">
        <v>1</v>
      </c>
      <c r="BI411" s="369" t="s">
        <v>40</v>
      </c>
      <c r="BJ411" s="166" t="str">
        <f t="shared" si="1178"/>
        <v>Lương tháng</v>
      </c>
      <c r="BK411" s="166">
        <f t="shared" si="1179"/>
        <v>0</v>
      </c>
      <c r="BL411" s="166">
        <v>0</v>
      </c>
      <c r="BM411" s="166">
        <f t="shared" si="1180"/>
        <v>0</v>
      </c>
      <c r="BN411" s="166" t="str">
        <f t="shared" si="1181"/>
        <v>Trừ tiền</v>
      </c>
      <c r="BO411" s="410"/>
      <c r="BP411" s="166"/>
      <c r="BQ411" s="144"/>
      <c r="BR411" s="144"/>
      <c r="BS411" s="161">
        <f t="shared" si="1182"/>
        <v>7920000</v>
      </c>
      <c r="BT411" s="159">
        <v>2</v>
      </c>
      <c r="BU411" s="166">
        <f t="shared" si="1183"/>
        <v>8800000</v>
      </c>
      <c r="BV411" s="166">
        <v>11000000</v>
      </c>
      <c r="BW411" s="166">
        <f t="shared" si="1184"/>
        <v>19800000</v>
      </c>
      <c r="BX411" s="166">
        <f t="shared" si="1185"/>
        <v>-12650700</v>
      </c>
      <c r="BY411" s="166"/>
      <c r="BZ411" s="166"/>
      <c r="CA411" s="171"/>
      <c r="CB411" s="166"/>
      <c r="CC411" s="166"/>
      <c r="CD411" s="166"/>
      <c r="CE411" s="413">
        <v>18000000</v>
      </c>
      <c r="CF411" s="413">
        <f>CE411*10%</f>
        <v>1800000</v>
      </c>
      <c r="CG411" s="413">
        <v>0</v>
      </c>
      <c r="CH411" s="413">
        <v>0</v>
      </c>
      <c r="CI411" s="413"/>
      <c r="CJ411" s="369">
        <f>SUM(CF411:CI411)</f>
        <v>1800000</v>
      </c>
      <c r="CK411" s="369">
        <f>CE411+CJ411</f>
        <v>19800000</v>
      </c>
      <c r="CL411" s="417"/>
      <c r="CM411" s="413">
        <f t="shared" si="1186"/>
        <v>18000000</v>
      </c>
      <c r="CN411" s="413">
        <f t="shared" si="1186"/>
        <v>1800000</v>
      </c>
      <c r="CO411" s="369">
        <f t="shared" si="1186"/>
        <v>0</v>
      </c>
      <c r="CP411" s="369">
        <f t="shared" si="1186"/>
        <v>0</v>
      </c>
      <c r="CQ411" s="369">
        <f t="shared" si="1186"/>
        <v>0</v>
      </c>
      <c r="CR411" s="369">
        <f>SUM(CN411:CQ411)</f>
        <v>1800000</v>
      </c>
      <c r="CS411" s="369">
        <f>CM411+CR411</f>
        <v>19800000</v>
      </c>
      <c r="CT411" s="173" t="s">
        <v>1658</v>
      </c>
      <c r="CU411" s="173" t="s">
        <v>1096</v>
      </c>
      <c r="CV411" s="450" t="s">
        <v>1659</v>
      </c>
      <c r="CW411" s="173" t="s">
        <v>2249</v>
      </c>
    </row>
    <row r="412" spans="1:101" ht="34.35" customHeight="1">
      <c r="A412" s="155">
        <f>SUBTOTAL(3,$C$11:C412)</f>
        <v>368</v>
      </c>
      <c r="B412" s="143" t="s">
        <v>1105</v>
      </c>
      <c r="C412" s="144" t="s">
        <v>1106</v>
      </c>
      <c r="D412" s="156" t="s">
        <v>101</v>
      </c>
      <c r="E412" s="157" t="str">
        <f t="shared" ref="E412" si="1187">IF(CL412&gt;=400000000,"A1",IF(CL412&gt;=300000000,"A2",IF(CL412&gt;=240000000,"A3",IF(CL412&gt;=180000000,"A4",IF(CL412&gt;=120000000,"A5",IF(CL412&gt;=80000000,"A6",IF(CL412&gt;=40000000,"A7",IF(CL412&gt;=25000000,"B1",IF(CL412&gt;=12000000,"B2","B3")))))))))</f>
        <v>B3</v>
      </c>
      <c r="F412" s="158">
        <v>45481</v>
      </c>
      <c r="G412" s="159">
        <v>7710000</v>
      </c>
      <c r="H412" s="159"/>
      <c r="I412" s="160">
        <f t="shared" si="1150"/>
        <v>12290000</v>
      </c>
      <c r="J412" s="160">
        <f t="shared" si="1151"/>
        <v>0</v>
      </c>
      <c r="K412" s="161">
        <f t="shared" si="1152"/>
        <v>12290000</v>
      </c>
      <c r="L412" s="161">
        <f t="shared" si="1153"/>
        <v>20000000</v>
      </c>
      <c r="M412" s="162">
        <f t="shared" si="1154"/>
        <v>0.8</v>
      </c>
      <c r="N412" s="163">
        <f t="shared" si="1155"/>
        <v>5397000</v>
      </c>
      <c r="O412" s="163">
        <v>0</v>
      </c>
      <c r="P412" s="406">
        <v>13</v>
      </c>
      <c r="Q412" s="406">
        <v>0</v>
      </c>
      <c r="R412" s="406">
        <v>0</v>
      </c>
      <c r="S412" s="406">
        <v>0</v>
      </c>
      <c r="T412" s="406"/>
      <c r="U412" s="406"/>
      <c r="V412" s="406"/>
      <c r="W412" s="406"/>
      <c r="X412" s="389"/>
      <c r="Y412" s="406"/>
      <c r="Z412" s="406"/>
      <c r="AA412" s="406"/>
      <c r="AB412" s="406"/>
      <c r="AC412" s="406"/>
      <c r="AD412" s="406">
        <v>0</v>
      </c>
      <c r="AE412" s="164">
        <f t="shared" si="1156"/>
        <v>0</v>
      </c>
      <c r="AF412" s="166">
        <f t="shared" si="1157"/>
        <v>8000000</v>
      </c>
      <c r="AG412" s="166">
        <f t="shared" si="1158"/>
        <v>0</v>
      </c>
      <c r="AH412" s="166">
        <f t="shared" si="1159"/>
        <v>0</v>
      </c>
      <c r="AI412" s="166">
        <f t="shared" si="1160"/>
        <v>0</v>
      </c>
      <c r="AJ412" s="166">
        <f t="shared" si="1161"/>
        <v>0</v>
      </c>
      <c r="AK412" s="166">
        <f t="shared" si="1162"/>
        <v>0</v>
      </c>
      <c r="AL412" s="166">
        <f t="shared" si="1163"/>
        <v>0</v>
      </c>
      <c r="AM412" s="166">
        <f t="shared" si="1164"/>
        <v>0</v>
      </c>
      <c r="AN412" s="166">
        <f t="shared" si="1165"/>
        <v>0</v>
      </c>
      <c r="AO412" s="167">
        <f t="shared" si="1166"/>
        <v>0</v>
      </c>
      <c r="AP412" s="166">
        <v>0</v>
      </c>
      <c r="AQ412" s="166">
        <f t="shared" si="1167"/>
        <v>8000000</v>
      </c>
      <c r="AR412" s="166"/>
      <c r="AS412" s="167"/>
      <c r="AT412" s="166"/>
      <c r="AU412" s="166"/>
      <c r="AV412" s="166">
        <f t="shared" si="1168"/>
        <v>8000000</v>
      </c>
      <c r="AW412" s="166">
        <f t="shared" si="1169"/>
        <v>616800</v>
      </c>
      <c r="AX412" s="166">
        <f t="shared" si="1170"/>
        <v>115650</v>
      </c>
      <c r="AY412" s="166">
        <f t="shared" si="1171"/>
        <v>77100</v>
      </c>
      <c r="AZ412" s="166">
        <f t="shared" si="1172"/>
        <v>809550</v>
      </c>
      <c r="BA412" s="166">
        <f t="shared" si="1173"/>
        <v>0</v>
      </c>
      <c r="BB412" s="166">
        <f t="shared" si="1174"/>
        <v>220000</v>
      </c>
      <c r="BC412" s="166"/>
      <c r="BD412" s="166">
        <v>0</v>
      </c>
      <c r="BE412" s="166">
        <f t="shared" si="1175"/>
        <v>1029550</v>
      </c>
      <c r="BF412" s="166">
        <f t="shared" si="1176"/>
        <v>6970450</v>
      </c>
      <c r="BG412" s="166">
        <f t="shared" si="1177"/>
        <v>0</v>
      </c>
      <c r="BH412" s="166">
        <v>1</v>
      </c>
      <c r="BI412" s="159">
        <v>0</v>
      </c>
      <c r="BJ412" s="166" t="str">
        <f t="shared" si="1178"/>
        <v>Lương tháng</v>
      </c>
      <c r="BK412" s="166">
        <f t="shared" si="1179"/>
        <v>0</v>
      </c>
      <c r="BL412" s="166">
        <v>0</v>
      </c>
      <c r="BM412" s="166">
        <f t="shared" si="1180"/>
        <v>0</v>
      </c>
      <c r="BN412" s="166" t="str">
        <f t="shared" si="1181"/>
        <v>Trừ tiền</v>
      </c>
      <c r="BO412" s="410"/>
      <c r="BP412" s="166"/>
      <c r="BQ412" s="144"/>
      <c r="BR412" s="144"/>
      <c r="BS412" s="161">
        <f t="shared" si="1182"/>
        <v>8000000</v>
      </c>
      <c r="BT412" s="159">
        <v>3</v>
      </c>
      <c r="BU412" s="166">
        <f t="shared" si="1183"/>
        <v>13200000</v>
      </c>
      <c r="BV412" s="166">
        <v>11000000</v>
      </c>
      <c r="BW412" s="166">
        <f t="shared" si="1184"/>
        <v>24200000</v>
      </c>
      <c r="BX412" s="166">
        <f t="shared" si="1185"/>
        <v>-17009550</v>
      </c>
      <c r="BY412" s="166"/>
      <c r="BZ412" s="166"/>
      <c r="CA412" s="171"/>
      <c r="CB412" s="166"/>
      <c r="CC412" s="166"/>
      <c r="CD412" s="166"/>
      <c r="CE412" s="413">
        <v>20000000</v>
      </c>
      <c r="CF412" s="413">
        <v>0</v>
      </c>
      <c r="CG412" s="413"/>
      <c r="CH412" s="413"/>
      <c r="CI412" s="413"/>
      <c r="CJ412" s="369">
        <f t="shared" ref="CJ412" si="1188">SUM(CF412:CI412)</f>
        <v>0</v>
      </c>
      <c r="CK412" s="369">
        <f t="shared" ref="CK412" si="1189">CE412+CJ412</f>
        <v>20000000</v>
      </c>
      <c r="CL412" s="414"/>
      <c r="CM412" s="413">
        <f t="shared" si="1186"/>
        <v>20000000</v>
      </c>
      <c r="CN412" s="413">
        <f t="shared" si="1186"/>
        <v>0</v>
      </c>
      <c r="CO412" s="369">
        <f t="shared" si="1186"/>
        <v>0</v>
      </c>
      <c r="CP412" s="369">
        <f t="shared" si="1186"/>
        <v>0</v>
      </c>
      <c r="CQ412" s="369">
        <f t="shared" si="1186"/>
        <v>0</v>
      </c>
      <c r="CR412" s="369">
        <f t="shared" ref="CR412" si="1190">SUM(CN412:CQ412)</f>
        <v>0</v>
      </c>
      <c r="CS412" s="369">
        <f t="shared" ref="CS412" si="1191">CM412+CR412</f>
        <v>20000000</v>
      </c>
      <c r="CT412" s="173" t="s">
        <v>1107</v>
      </c>
      <c r="CU412" s="173" t="s">
        <v>2232</v>
      </c>
      <c r="CV412" s="450" t="s">
        <v>1108</v>
      </c>
      <c r="CW412" s="173" t="s">
        <v>2249</v>
      </c>
    </row>
    <row r="413" spans="1:101" ht="34.35" customHeight="1">
      <c r="A413" s="155">
        <f>SUBTOTAL(3,$C$11:C413)</f>
        <v>369</v>
      </c>
      <c r="B413" s="143" t="s">
        <v>1492</v>
      </c>
      <c r="C413" s="144" t="s">
        <v>1493</v>
      </c>
      <c r="D413" s="156" t="s">
        <v>101</v>
      </c>
      <c r="E413" s="157" t="str">
        <f>IF(CL413&gt;=400000000,"A1",IF(CL413&gt;=300000000,"A2",IF(CL413&gt;=240000000,"A3",IF(CL413&gt;=180000000,"A4",IF(CL413&gt;=120000000,"A5",IF(CL413&gt;=80000000,"A6",IF(CL413&gt;=40000000,"A7",IF(CL413&gt;=25000000,"B1",IF(CL413&gt;=12000000,"B2","B3")))))))))</f>
        <v>B3</v>
      </c>
      <c r="F413" s="158">
        <v>42464</v>
      </c>
      <c r="G413" s="159">
        <v>6300000</v>
      </c>
      <c r="H413" s="159"/>
      <c r="I413" s="160">
        <f t="shared" si="1150"/>
        <v>6700000</v>
      </c>
      <c r="J413" s="160">
        <f t="shared" si="1151"/>
        <v>650000</v>
      </c>
      <c r="K413" s="161">
        <f t="shared" si="1152"/>
        <v>7350000</v>
      </c>
      <c r="L413" s="161">
        <f t="shared" si="1153"/>
        <v>13650000</v>
      </c>
      <c r="M413" s="162">
        <f t="shared" si="1154"/>
        <v>0.8</v>
      </c>
      <c r="N413" s="163">
        <f t="shared" si="1155"/>
        <v>4410000</v>
      </c>
      <c r="O413" s="163">
        <v>0</v>
      </c>
      <c r="P413" s="406">
        <v>13</v>
      </c>
      <c r="Q413" s="406">
        <v>0</v>
      </c>
      <c r="R413" s="406">
        <v>0</v>
      </c>
      <c r="S413" s="406">
        <v>2</v>
      </c>
      <c r="T413" s="406"/>
      <c r="U413" s="406"/>
      <c r="V413" s="406"/>
      <c r="W413" s="406"/>
      <c r="X413" s="389"/>
      <c r="Y413" s="406"/>
      <c r="Z413" s="406"/>
      <c r="AA413" s="406"/>
      <c r="AB413" s="406"/>
      <c r="AC413" s="406"/>
      <c r="AD413" s="406">
        <v>0</v>
      </c>
      <c r="AE413" s="164">
        <f t="shared" si="1156"/>
        <v>0</v>
      </c>
      <c r="AF413" s="166">
        <f t="shared" si="1157"/>
        <v>5460000</v>
      </c>
      <c r="AG413" s="166">
        <f t="shared" si="1158"/>
        <v>0</v>
      </c>
      <c r="AH413" s="166">
        <f t="shared" si="1159"/>
        <v>969231</v>
      </c>
      <c r="AI413" s="166">
        <f t="shared" si="1160"/>
        <v>0</v>
      </c>
      <c r="AJ413" s="166">
        <f t="shared" si="1161"/>
        <v>0</v>
      </c>
      <c r="AK413" s="166">
        <f t="shared" si="1162"/>
        <v>0</v>
      </c>
      <c r="AL413" s="166">
        <f t="shared" si="1163"/>
        <v>0</v>
      </c>
      <c r="AM413" s="166">
        <f t="shared" si="1164"/>
        <v>0</v>
      </c>
      <c r="AN413" s="166">
        <f t="shared" si="1165"/>
        <v>0</v>
      </c>
      <c r="AO413" s="167">
        <f t="shared" si="1166"/>
        <v>0</v>
      </c>
      <c r="AP413" s="166">
        <v>0</v>
      </c>
      <c r="AQ413" s="166">
        <f t="shared" si="1167"/>
        <v>6429231</v>
      </c>
      <c r="AR413" s="166"/>
      <c r="AS413" s="167"/>
      <c r="AT413" s="166"/>
      <c r="AU413" s="166"/>
      <c r="AV413" s="166">
        <f t="shared" si="1168"/>
        <v>6429231</v>
      </c>
      <c r="AW413" s="166">
        <f t="shared" si="1169"/>
        <v>504000</v>
      </c>
      <c r="AX413" s="166">
        <f t="shared" si="1170"/>
        <v>94500</v>
      </c>
      <c r="AY413" s="166">
        <f t="shared" si="1171"/>
        <v>63000</v>
      </c>
      <c r="AZ413" s="166">
        <f t="shared" si="1172"/>
        <v>661500</v>
      </c>
      <c r="BA413" s="166">
        <f t="shared" si="1173"/>
        <v>31500</v>
      </c>
      <c r="BB413" s="166">
        <f t="shared" si="1174"/>
        <v>220000</v>
      </c>
      <c r="BC413" s="166"/>
      <c r="BD413" s="166">
        <v>0</v>
      </c>
      <c r="BE413" s="166">
        <f t="shared" si="1175"/>
        <v>913000</v>
      </c>
      <c r="BF413" s="166">
        <f t="shared" si="1176"/>
        <v>5516231</v>
      </c>
      <c r="BG413" s="166">
        <f t="shared" si="1177"/>
        <v>0</v>
      </c>
      <c r="BH413" s="166">
        <v>1</v>
      </c>
      <c r="BI413" s="369" t="s">
        <v>40</v>
      </c>
      <c r="BJ413" s="166">
        <f t="shared" si="1178"/>
        <v>0</v>
      </c>
      <c r="BK413" s="166">
        <f t="shared" si="1179"/>
        <v>1</v>
      </c>
      <c r="BL413" s="166">
        <v>0</v>
      </c>
      <c r="BM413" s="166">
        <f t="shared" si="1180"/>
        <v>0</v>
      </c>
      <c r="BN413" s="166" t="str">
        <f t="shared" si="1181"/>
        <v>Trừ tiền</v>
      </c>
      <c r="BO413" s="410"/>
      <c r="BP413" s="166"/>
      <c r="BQ413" s="144"/>
      <c r="BR413" s="144"/>
      <c r="BS413" s="161">
        <f t="shared" si="1182"/>
        <v>6429231</v>
      </c>
      <c r="BT413" s="159">
        <v>0</v>
      </c>
      <c r="BU413" s="166">
        <f t="shared" si="1183"/>
        <v>0</v>
      </c>
      <c r="BV413" s="166">
        <v>11000000</v>
      </c>
      <c r="BW413" s="166">
        <f t="shared" si="1184"/>
        <v>11000000</v>
      </c>
      <c r="BX413" s="166">
        <f t="shared" si="1185"/>
        <v>-5232269</v>
      </c>
      <c r="BY413" s="166"/>
      <c r="BZ413" s="166"/>
      <c r="CA413" s="171"/>
      <c r="CB413" s="166"/>
      <c r="CC413" s="166"/>
      <c r="CD413" s="166"/>
      <c r="CE413" s="413">
        <v>13000000</v>
      </c>
      <c r="CF413" s="413">
        <f>CE413*5%</f>
        <v>650000</v>
      </c>
      <c r="CG413" s="413"/>
      <c r="CH413" s="413"/>
      <c r="CI413" s="413"/>
      <c r="CJ413" s="369">
        <f>SUM(CF413:CI413)</f>
        <v>650000</v>
      </c>
      <c r="CK413" s="369">
        <f>CE413+CJ413</f>
        <v>13650000</v>
      </c>
      <c r="CL413" s="417"/>
      <c r="CM413" s="413">
        <f>CE413</f>
        <v>13000000</v>
      </c>
      <c r="CN413" s="413">
        <f>CF413</f>
        <v>650000</v>
      </c>
      <c r="CO413" s="369"/>
      <c r="CP413" s="369"/>
      <c r="CQ413" s="369"/>
      <c r="CR413" s="369">
        <f>SUM(CN413:CQ413)</f>
        <v>650000</v>
      </c>
      <c r="CS413" s="369">
        <f>CM413+CR413</f>
        <v>13650000</v>
      </c>
      <c r="CT413" s="173" t="s">
        <v>1756</v>
      </c>
      <c r="CU413" s="173" t="s">
        <v>2232</v>
      </c>
      <c r="CV413" s="450" t="s">
        <v>1660</v>
      </c>
      <c r="CW413" s="173" t="s">
        <v>2249</v>
      </c>
    </row>
    <row r="414" spans="1:101" ht="34.35" customHeight="1">
      <c r="A414" s="155">
        <f>SUBTOTAL(3,$C$11:C414)</f>
        <v>370</v>
      </c>
      <c r="B414" s="143" t="s">
        <v>1667</v>
      </c>
      <c r="C414" s="144" t="s">
        <v>1668</v>
      </c>
      <c r="D414" s="156" t="s">
        <v>101</v>
      </c>
      <c r="E414" s="157" t="str">
        <f t="shared" ref="E414:E421" si="1192">IF(CL414&gt;=400000000,"A1",IF(CL414&gt;=300000000,"A2",IF(CL414&gt;=240000000,"A3",IF(CL414&gt;=180000000,"A4",IF(CL414&gt;=120000000,"A5",IF(CL414&gt;=80000000,"A6",IF(CL414&gt;=40000000,"A7",IF(CL414&gt;=25000000,"B1",IF(CL414&gt;=12000000,"B2","B3")))))))))</f>
        <v>B3</v>
      </c>
      <c r="F414" s="158">
        <v>45771</v>
      </c>
      <c r="G414" s="159">
        <v>4750000</v>
      </c>
      <c r="H414" s="159"/>
      <c r="I414" s="160">
        <f t="shared" si="1150"/>
        <v>4250000</v>
      </c>
      <c r="J414" s="160">
        <f t="shared" si="1151"/>
        <v>0</v>
      </c>
      <c r="K414" s="161">
        <f t="shared" si="1152"/>
        <v>4250000</v>
      </c>
      <c r="L414" s="161">
        <f t="shared" si="1153"/>
        <v>9000000</v>
      </c>
      <c r="M414" s="162">
        <f t="shared" si="1154"/>
        <v>1</v>
      </c>
      <c r="N414" s="163">
        <f t="shared" si="1155"/>
        <v>3640000</v>
      </c>
      <c r="O414" s="163">
        <v>0</v>
      </c>
      <c r="P414" s="406">
        <v>6</v>
      </c>
      <c r="Q414" s="406">
        <v>0</v>
      </c>
      <c r="R414" s="406">
        <v>0</v>
      </c>
      <c r="S414" s="406">
        <v>0</v>
      </c>
      <c r="T414" s="406"/>
      <c r="U414" s="406"/>
      <c r="V414" s="406"/>
      <c r="W414" s="406"/>
      <c r="X414" s="389"/>
      <c r="Y414" s="406"/>
      <c r="Z414" s="406"/>
      <c r="AA414" s="406"/>
      <c r="AB414" s="406"/>
      <c r="AC414" s="406"/>
      <c r="AD414" s="406">
        <v>0</v>
      </c>
      <c r="AE414" s="164">
        <f t="shared" si="1156"/>
        <v>0</v>
      </c>
      <c r="AF414" s="166">
        <f t="shared" si="1157"/>
        <v>2076923</v>
      </c>
      <c r="AG414" s="166">
        <f t="shared" si="1158"/>
        <v>0</v>
      </c>
      <c r="AH414" s="166">
        <f t="shared" si="1159"/>
        <v>0</v>
      </c>
      <c r="AI414" s="166">
        <f t="shared" si="1160"/>
        <v>0</v>
      </c>
      <c r="AJ414" s="166">
        <f t="shared" si="1161"/>
        <v>0</v>
      </c>
      <c r="AK414" s="166">
        <f t="shared" si="1162"/>
        <v>0</v>
      </c>
      <c r="AL414" s="166">
        <f t="shared" si="1163"/>
        <v>0</v>
      </c>
      <c r="AM414" s="166">
        <f t="shared" si="1164"/>
        <v>0</v>
      </c>
      <c r="AN414" s="166">
        <f t="shared" si="1165"/>
        <v>0</v>
      </c>
      <c r="AO414" s="167">
        <f t="shared" si="1166"/>
        <v>0</v>
      </c>
      <c r="AP414" s="166">
        <v>0</v>
      </c>
      <c r="AQ414" s="166">
        <f t="shared" si="1167"/>
        <v>2076923</v>
      </c>
      <c r="AR414" s="166"/>
      <c r="AS414" s="167"/>
      <c r="AT414" s="166"/>
      <c r="AU414" s="166"/>
      <c r="AV414" s="166">
        <f t="shared" si="1168"/>
        <v>2076923</v>
      </c>
      <c r="AW414" s="166">
        <f t="shared" si="1169"/>
        <v>380000</v>
      </c>
      <c r="AX414" s="166">
        <f t="shared" si="1170"/>
        <v>71250</v>
      </c>
      <c r="AY414" s="166">
        <f t="shared" si="1171"/>
        <v>47500</v>
      </c>
      <c r="AZ414" s="166">
        <f t="shared" si="1172"/>
        <v>498750</v>
      </c>
      <c r="BA414" s="166">
        <f t="shared" si="1173"/>
        <v>0</v>
      </c>
      <c r="BB414" s="166">
        <f t="shared" si="1174"/>
        <v>110000</v>
      </c>
      <c r="BC414" s="166"/>
      <c r="BD414" s="166">
        <v>0</v>
      </c>
      <c r="BE414" s="166">
        <f t="shared" si="1175"/>
        <v>608750</v>
      </c>
      <c r="BF414" s="166">
        <f t="shared" si="1176"/>
        <v>1468173</v>
      </c>
      <c r="BG414" s="166">
        <f t="shared" si="1177"/>
        <v>0</v>
      </c>
      <c r="BH414" s="166">
        <v>1</v>
      </c>
      <c r="BI414" s="159">
        <v>0</v>
      </c>
      <c r="BJ414" s="166">
        <f t="shared" si="1178"/>
        <v>0</v>
      </c>
      <c r="BK414" s="166">
        <f t="shared" si="1179"/>
        <v>1</v>
      </c>
      <c r="BL414" s="166">
        <v>0</v>
      </c>
      <c r="BM414" s="166">
        <f t="shared" si="1180"/>
        <v>0</v>
      </c>
      <c r="BN414" s="166" t="str">
        <f t="shared" si="1181"/>
        <v>Trừ tiền</v>
      </c>
      <c r="BO414" s="410"/>
      <c r="BP414" s="166"/>
      <c r="BQ414" s="144"/>
      <c r="BR414" s="144"/>
      <c r="BS414" s="161">
        <f t="shared" si="1182"/>
        <v>2076923</v>
      </c>
      <c r="BT414" s="159">
        <v>0</v>
      </c>
      <c r="BU414" s="166">
        <f t="shared" si="1183"/>
        <v>0</v>
      </c>
      <c r="BV414" s="166">
        <v>11000000</v>
      </c>
      <c r="BW414" s="166">
        <f t="shared" si="1184"/>
        <v>11000000</v>
      </c>
      <c r="BX414" s="166">
        <f t="shared" si="1185"/>
        <v>-9421827</v>
      </c>
      <c r="BY414" s="166"/>
      <c r="BZ414" s="166"/>
      <c r="CA414" s="171"/>
      <c r="CB414" s="166"/>
      <c r="CC414" s="166"/>
      <c r="CD414" s="166"/>
      <c r="CE414" s="413">
        <v>9000000</v>
      </c>
      <c r="CF414" s="413"/>
      <c r="CG414" s="413"/>
      <c r="CH414" s="413"/>
      <c r="CI414" s="413"/>
      <c r="CJ414" s="369">
        <f t="shared" ref="CJ414:CJ421" si="1193">SUM(CF414:CI414)</f>
        <v>0</v>
      </c>
      <c r="CK414" s="369">
        <f t="shared" ref="CK414:CK421" si="1194">CE414+CJ414</f>
        <v>9000000</v>
      </c>
      <c r="CL414" s="414"/>
      <c r="CM414" s="413">
        <f t="shared" ref="CM414:CQ421" si="1195">CE414</f>
        <v>9000000</v>
      </c>
      <c r="CN414" s="413"/>
      <c r="CO414" s="369"/>
      <c r="CP414" s="369"/>
      <c r="CQ414" s="369"/>
      <c r="CR414" s="369">
        <f t="shared" ref="CR414:CR421" si="1196">SUM(CN414:CQ414)</f>
        <v>0</v>
      </c>
      <c r="CS414" s="369">
        <f t="shared" ref="CS414:CS421" si="1197">CM414+CR414</f>
        <v>9000000</v>
      </c>
      <c r="CT414" s="173" t="s">
        <v>1791</v>
      </c>
      <c r="CU414" s="173" t="s">
        <v>1096</v>
      </c>
      <c r="CV414" s="450" t="s">
        <v>1670</v>
      </c>
      <c r="CW414" s="173" t="s">
        <v>2249</v>
      </c>
    </row>
    <row r="415" spans="1:101" ht="34.35" customHeight="1">
      <c r="A415" s="155">
        <f>SUBTOTAL(3,$C$11:C415)</f>
        <v>371</v>
      </c>
      <c r="B415" s="246" t="s">
        <v>1664</v>
      </c>
      <c r="C415" s="144" t="s">
        <v>1665</v>
      </c>
      <c r="D415" s="156" t="s">
        <v>101</v>
      </c>
      <c r="E415" s="157" t="str">
        <f t="shared" si="1192"/>
        <v>B3</v>
      </c>
      <c r="F415" s="158">
        <v>45750</v>
      </c>
      <c r="G415" s="159">
        <v>4750000</v>
      </c>
      <c r="H415" s="159"/>
      <c r="I415" s="160">
        <f t="shared" si="1150"/>
        <v>5750000</v>
      </c>
      <c r="J415" s="160">
        <f t="shared" si="1151"/>
        <v>0</v>
      </c>
      <c r="K415" s="161">
        <f t="shared" si="1152"/>
        <v>5750000</v>
      </c>
      <c r="L415" s="161">
        <f t="shared" si="1153"/>
        <v>10500000</v>
      </c>
      <c r="M415" s="162">
        <f t="shared" si="1154"/>
        <v>1</v>
      </c>
      <c r="N415" s="163">
        <f t="shared" si="1155"/>
        <v>3640000</v>
      </c>
      <c r="O415" s="163">
        <v>0</v>
      </c>
      <c r="P415" s="406">
        <v>13</v>
      </c>
      <c r="Q415" s="406">
        <v>0</v>
      </c>
      <c r="R415" s="406">
        <v>0</v>
      </c>
      <c r="S415" s="406">
        <v>2</v>
      </c>
      <c r="T415" s="406"/>
      <c r="U415" s="406"/>
      <c r="V415" s="406"/>
      <c r="W415" s="406"/>
      <c r="X415" s="389"/>
      <c r="Y415" s="406"/>
      <c r="Z415" s="406"/>
      <c r="AA415" s="406"/>
      <c r="AB415" s="406"/>
      <c r="AC415" s="406"/>
      <c r="AD415" s="406">
        <v>0</v>
      </c>
      <c r="AE415" s="164">
        <f t="shared" si="1156"/>
        <v>0</v>
      </c>
      <c r="AF415" s="166">
        <f t="shared" si="1157"/>
        <v>5250000</v>
      </c>
      <c r="AG415" s="166">
        <f t="shared" si="1158"/>
        <v>0</v>
      </c>
      <c r="AH415" s="166">
        <f t="shared" si="1159"/>
        <v>807692</v>
      </c>
      <c r="AI415" s="166">
        <f t="shared" si="1160"/>
        <v>0</v>
      </c>
      <c r="AJ415" s="166">
        <f t="shared" si="1161"/>
        <v>0</v>
      </c>
      <c r="AK415" s="166">
        <f t="shared" si="1162"/>
        <v>0</v>
      </c>
      <c r="AL415" s="166">
        <f t="shared" si="1163"/>
        <v>0</v>
      </c>
      <c r="AM415" s="166">
        <f t="shared" si="1164"/>
        <v>0</v>
      </c>
      <c r="AN415" s="166">
        <f t="shared" si="1165"/>
        <v>0</v>
      </c>
      <c r="AO415" s="167">
        <f t="shared" si="1166"/>
        <v>0</v>
      </c>
      <c r="AP415" s="166">
        <v>0</v>
      </c>
      <c r="AQ415" s="166">
        <f t="shared" si="1167"/>
        <v>6057692</v>
      </c>
      <c r="AR415" s="166"/>
      <c r="AS415" s="167"/>
      <c r="AT415" s="166"/>
      <c r="AU415" s="166"/>
      <c r="AV415" s="166">
        <f t="shared" si="1168"/>
        <v>6057692</v>
      </c>
      <c r="AW415" s="166">
        <f t="shared" si="1169"/>
        <v>380000</v>
      </c>
      <c r="AX415" s="166">
        <f t="shared" si="1170"/>
        <v>71250</v>
      </c>
      <c r="AY415" s="166">
        <f t="shared" si="1171"/>
        <v>47500</v>
      </c>
      <c r="AZ415" s="166">
        <f t="shared" si="1172"/>
        <v>498750</v>
      </c>
      <c r="BA415" s="166">
        <f t="shared" si="1173"/>
        <v>0</v>
      </c>
      <c r="BB415" s="166">
        <f t="shared" si="1174"/>
        <v>110000</v>
      </c>
      <c r="BC415" s="166"/>
      <c r="BD415" s="166">
        <v>0</v>
      </c>
      <c r="BE415" s="166">
        <f t="shared" si="1175"/>
        <v>608750</v>
      </c>
      <c r="BF415" s="166">
        <f t="shared" si="1176"/>
        <v>5448942</v>
      </c>
      <c r="BG415" s="166">
        <f t="shared" si="1177"/>
        <v>0</v>
      </c>
      <c r="BH415" s="166">
        <v>1</v>
      </c>
      <c r="BI415" s="159">
        <v>0</v>
      </c>
      <c r="BJ415" s="166">
        <f t="shared" si="1178"/>
        <v>0</v>
      </c>
      <c r="BK415" s="166">
        <f t="shared" si="1179"/>
        <v>1</v>
      </c>
      <c r="BL415" s="166">
        <v>0</v>
      </c>
      <c r="BM415" s="166">
        <f t="shared" si="1180"/>
        <v>0</v>
      </c>
      <c r="BN415" s="166" t="str">
        <f t="shared" si="1181"/>
        <v>Trừ tiền</v>
      </c>
      <c r="BO415" s="410"/>
      <c r="BP415" s="166"/>
      <c r="BQ415" s="144"/>
      <c r="BR415" s="144"/>
      <c r="BS415" s="161">
        <f t="shared" si="1182"/>
        <v>6057692</v>
      </c>
      <c r="BT415" s="159">
        <v>0</v>
      </c>
      <c r="BU415" s="166">
        <f t="shared" si="1183"/>
        <v>0</v>
      </c>
      <c r="BV415" s="166">
        <v>11000000</v>
      </c>
      <c r="BW415" s="166">
        <f t="shared" si="1184"/>
        <v>11000000</v>
      </c>
      <c r="BX415" s="166">
        <f t="shared" si="1185"/>
        <v>-5441058</v>
      </c>
      <c r="BY415" s="166"/>
      <c r="BZ415" s="166"/>
      <c r="CA415" s="171"/>
      <c r="CB415" s="166"/>
      <c r="CC415" s="166"/>
      <c r="CD415" s="166"/>
      <c r="CE415" s="413">
        <v>10500000</v>
      </c>
      <c r="CF415" s="413"/>
      <c r="CG415" s="413"/>
      <c r="CH415" s="413"/>
      <c r="CI415" s="413"/>
      <c r="CJ415" s="369">
        <f t="shared" si="1193"/>
        <v>0</v>
      </c>
      <c r="CK415" s="369">
        <f t="shared" si="1194"/>
        <v>10500000</v>
      </c>
      <c r="CL415" s="414"/>
      <c r="CM415" s="413">
        <f t="shared" si="1195"/>
        <v>10500000</v>
      </c>
      <c r="CN415" s="413">
        <f t="shared" si="1195"/>
        <v>0</v>
      </c>
      <c r="CO415" s="369">
        <f t="shared" si="1195"/>
        <v>0</v>
      </c>
      <c r="CP415" s="369">
        <f t="shared" si="1195"/>
        <v>0</v>
      </c>
      <c r="CQ415" s="369">
        <f t="shared" si="1195"/>
        <v>0</v>
      </c>
      <c r="CR415" s="369">
        <f t="shared" si="1196"/>
        <v>0</v>
      </c>
      <c r="CS415" s="369">
        <f t="shared" si="1197"/>
        <v>10500000</v>
      </c>
      <c r="CT415" s="173" t="s">
        <v>1756</v>
      </c>
      <c r="CU415" s="173" t="s">
        <v>2232</v>
      </c>
      <c r="CV415" s="450" t="s">
        <v>1768</v>
      </c>
      <c r="CW415" s="173" t="s">
        <v>2249</v>
      </c>
    </row>
    <row r="416" spans="1:101" ht="33.950000000000003" customHeight="1">
      <c r="A416" s="155">
        <f>SUBTOTAL(3,$C$11:C416)</f>
        <v>372</v>
      </c>
      <c r="B416" s="143" t="s">
        <v>1496</v>
      </c>
      <c r="C416" s="144" t="s">
        <v>1497</v>
      </c>
      <c r="D416" s="156" t="s">
        <v>101</v>
      </c>
      <c r="E416" s="157" t="str">
        <f t="shared" si="1192"/>
        <v>B3</v>
      </c>
      <c r="F416" s="158">
        <v>45261</v>
      </c>
      <c r="G416" s="159">
        <v>4750000</v>
      </c>
      <c r="H416" s="159"/>
      <c r="I416" s="160">
        <f t="shared" si="1150"/>
        <v>5250000</v>
      </c>
      <c r="J416" s="160">
        <f t="shared" si="1151"/>
        <v>0</v>
      </c>
      <c r="K416" s="161">
        <f t="shared" si="1152"/>
        <v>5250000</v>
      </c>
      <c r="L416" s="161">
        <f t="shared" si="1153"/>
        <v>10000000</v>
      </c>
      <c r="M416" s="162">
        <f t="shared" si="1154"/>
        <v>1</v>
      </c>
      <c r="N416" s="163">
        <f t="shared" si="1155"/>
        <v>3640000</v>
      </c>
      <c r="O416" s="163">
        <v>0</v>
      </c>
      <c r="P416" s="406">
        <v>12.5</v>
      </c>
      <c r="Q416" s="406">
        <v>0</v>
      </c>
      <c r="R416" s="406">
        <v>0.5</v>
      </c>
      <c r="S416" s="406">
        <v>0</v>
      </c>
      <c r="T416" s="406"/>
      <c r="U416" s="406"/>
      <c r="V416" s="406"/>
      <c r="W416" s="406"/>
      <c r="X416" s="389"/>
      <c r="Y416" s="406"/>
      <c r="Z416" s="406"/>
      <c r="AA416" s="406"/>
      <c r="AB416" s="406"/>
      <c r="AC416" s="406"/>
      <c r="AD416" s="406">
        <v>0</v>
      </c>
      <c r="AE416" s="164">
        <f t="shared" si="1156"/>
        <v>0</v>
      </c>
      <c r="AF416" s="166">
        <f t="shared" si="1157"/>
        <v>4807692</v>
      </c>
      <c r="AG416" s="166">
        <f t="shared" si="1158"/>
        <v>192308</v>
      </c>
      <c r="AH416" s="166">
        <f t="shared" si="1159"/>
        <v>0</v>
      </c>
      <c r="AI416" s="166">
        <f t="shared" si="1160"/>
        <v>0</v>
      </c>
      <c r="AJ416" s="166">
        <f t="shared" si="1161"/>
        <v>0</v>
      </c>
      <c r="AK416" s="166">
        <f t="shared" si="1162"/>
        <v>0</v>
      </c>
      <c r="AL416" s="166">
        <f t="shared" si="1163"/>
        <v>0</v>
      </c>
      <c r="AM416" s="166">
        <f t="shared" si="1164"/>
        <v>0</v>
      </c>
      <c r="AN416" s="166">
        <f t="shared" si="1165"/>
        <v>0</v>
      </c>
      <c r="AO416" s="167">
        <f t="shared" si="1166"/>
        <v>0</v>
      </c>
      <c r="AP416" s="166">
        <v>0</v>
      </c>
      <c r="AQ416" s="166">
        <f t="shared" si="1167"/>
        <v>5000000</v>
      </c>
      <c r="AR416" s="166"/>
      <c r="AS416" s="167"/>
      <c r="AT416" s="166"/>
      <c r="AU416" s="166"/>
      <c r="AV416" s="166">
        <f t="shared" si="1168"/>
        <v>5000000</v>
      </c>
      <c r="AW416" s="166">
        <f t="shared" si="1169"/>
        <v>380000</v>
      </c>
      <c r="AX416" s="166">
        <f t="shared" si="1170"/>
        <v>71250</v>
      </c>
      <c r="AY416" s="166">
        <f t="shared" si="1171"/>
        <v>47500</v>
      </c>
      <c r="AZ416" s="166">
        <f t="shared" si="1172"/>
        <v>498750</v>
      </c>
      <c r="BA416" s="166">
        <f t="shared" si="1173"/>
        <v>23750</v>
      </c>
      <c r="BB416" s="166">
        <f t="shared" si="1174"/>
        <v>110000</v>
      </c>
      <c r="BC416" s="166"/>
      <c r="BD416" s="166">
        <v>0</v>
      </c>
      <c r="BE416" s="166">
        <f t="shared" si="1175"/>
        <v>632500</v>
      </c>
      <c r="BF416" s="166">
        <f t="shared" si="1176"/>
        <v>4367500</v>
      </c>
      <c r="BG416" s="166">
        <f t="shared" si="1177"/>
        <v>0</v>
      </c>
      <c r="BH416" s="166">
        <v>1</v>
      </c>
      <c r="BI416" s="369" t="s">
        <v>40</v>
      </c>
      <c r="BJ416" s="166">
        <f t="shared" si="1178"/>
        <v>0</v>
      </c>
      <c r="BK416" s="166">
        <f t="shared" si="1179"/>
        <v>1</v>
      </c>
      <c r="BL416" s="166">
        <v>0</v>
      </c>
      <c r="BM416" s="166">
        <f t="shared" si="1180"/>
        <v>0</v>
      </c>
      <c r="BN416" s="166" t="str">
        <f t="shared" si="1181"/>
        <v>Trừ tiền</v>
      </c>
      <c r="BO416" s="410"/>
      <c r="BP416" s="166"/>
      <c r="BQ416" s="144"/>
      <c r="BR416" s="144"/>
      <c r="BS416" s="161">
        <f t="shared" si="1182"/>
        <v>5000000</v>
      </c>
      <c r="BT416" s="159">
        <v>0</v>
      </c>
      <c r="BU416" s="166">
        <f t="shared" si="1183"/>
        <v>0</v>
      </c>
      <c r="BV416" s="166">
        <v>11000000</v>
      </c>
      <c r="BW416" s="166">
        <f t="shared" si="1184"/>
        <v>11000000</v>
      </c>
      <c r="BX416" s="166">
        <f t="shared" si="1185"/>
        <v>-6498750</v>
      </c>
      <c r="BY416" s="166"/>
      <c r="BZ416" s="166"/>
      <c r="CA416" s="171"/>
      <c r="CB416" s="166"/>
      <c r="CC416" s="166"/>
      <c r="CD416" s="166"/>
      <c r="CE416" s="413">
        <v>10000000</v>
      </c>
      <c r="CF416" s="413"/>
      <c r="CG416" s="413">
        <v>0</v>
      </c>
      <c r="CH416" s="413">
        <v>0</v>
      </c>
      <c r="CI416" s="413"/>
      <c r="CJ416" s="369">
        <f t="shared" si="1193"/>
        <v>0</v>
      </c>
      <c r="CK416" s="369">
        <f t="shared" si="1194"/>
        <v>10000000</v>
      </c>
      <c r="CL416" s="414"/>
      <c r="CM416" s="413">
        <f t="shared" si="1195"/>
        <v>10000000</v>
      </c>
      <c r="CN416" s="413">
        <f t="shared" si="1195"/>
        <v>0</v>
      </c>
      <c r="CO416" s="369">
        <f t="shared" si="1195"/>
        <v>0</v>
      </c>
      <c r="CP416" s="369">
        <f t="shared" si="1195"/>
        <v>0</v>
      </c>
      <c r="CQ416" s="369">
        <f t="shared" si="1195"/>
        <v>0</v>
      </c>
      <c r="CR416" s="369">
        <f t="shared" si="1196"/>
        <v>0</v>
      </c>
      <c r="CS416" s="369">
        <f t="shared" si="1197"/>
        <v>10000000</v>
      </c>
      <c r="CT416" s="173" t="s">
        <v>1662</v>
      </c>
      <c r="CU416" s="173" t="s">
        <v>1609</v>
      </c>
      <c r="CV416" s="450" t="s">
        <v>1663</v>
      </c>
      <c r="CW416" s="173" t="s">
        <v>2249</v>
      </c>
    </row>
    <row r="417" spans="1:102" ht="34.35" customHeight="1">
      <c r="A417" s="155">
        <f>SUBTOTAL(3,$C$11:C417)</f>
        <v>373</v>
      </c>
      <c r="B417" s="143" t="s">
        <v>65</v>
      </c>
      <c r="C417" s="144" t="s">
        <v>66</v>
      </c>
      <c r="D417" s="156" t="s">
        <v>101</v>
      </c>
      <c r="E417" s="157" t="str">
        <f t="shared" si="1192"/>
        <v>B3</v>
      </c>
      <c r="F417" s="158">
        <v>44739</v>
      </c>
      <c r="G417" s="159">
        <v>4520000</v>
      </c>
      <c r="H417" s="159"/>
      <c r="I417" s="160">
        <f t="shared" si="1150"/>
        <v>4480000</v>
      </c>
      <c r="J417" s="160">
        <f t="shared" si="1151"/>
        <v>0</v>
      </c>
      <c r="K417" s="161">
        <f t="shared" ref="K417:K421" si="1198">SUM(I417:J417)</f>
        <v>4480000</v>
      </c>
      <c r="L417" s="161">
        <f t="shared" si="1153"/>
        <v>9000000</v>
      </c>
      <c r="M417" s="162">
        <f t="shared" si="1154"/>
        <v>1</v>
      </c>
      <c r="N417" s="163">
        <f t="shared" si="1155"/>
        <v>3640000</v>
      </c>
      <c r="O417" s="163">
        <v>0</v>
      </c>
      <c r="P417" s="406">
        <v>13</v>
      </c>
      <c r="Q417" s="406">
        <v>0</v>
      </c>
      <c r="R417" s="406">
        <v>0</v>
      </c>
      <c r="S417" s="406">
        <v>0</v>
      </c>
      <c r="T417" s="406"/>
      <c r="U417" s="406"/>
      <c r="V417" s="406"/>
      <c r="W417" s="406"/>
      <c r="X417" s="389"/>
      <c r="Y417" s="406"/>
      <c r="Z417" s="406"/>
      <c r="AA417" s="406"/>
      <c r="AB417" s="406"/>
      <c r="AC417" s="406"/>
      <c r="AD417" s="406">
        <v>0</v>
      </c>
      <c r="AE417" s="164">
        <f t="shared" si="1156"/>
        <v>13</v>
      </c>
      <c r="AF417" s="166">
        <f t="shared" si="1157"/>
        <v>4500000</v>
      </c>
      <c r="AG417" s="166">
        <f t="shared" si="1158"/>
        <v>0</v>
      </c>
      <c r="AH417" s="166">
        <f t="shared" si="1159"/>
        <v>0</v>
      </c>
      <c r="AI417" s="166">
        <f t="shared" si="1160"/>
        <v>0</v>
      </c>
      <c r="AJ417" s="166">
        <f t="shared" si="1161"/>
        <v>0</v>
      </c>
      <c r="AK417" s="166">
        <f t="shared" si="1162"/>
        <v>0</v>
      </c>
      <c r="AL417" s="166">
        <f t="shared" si="1163"/>
        <v>0</v>
      </c>
      <c r="AM417" s="166">
        <f t="shared" si="1164"/>
        <v>0</v>
      </c>
      <c r="AN417" s="166">
        <f t="shared" si="1165"/>
        <v>0</v>
      </c>
      <c r="AO417" s="167">
        <f t="shared" si="1166"/>
        <v>169000</v>
      </c>
      <c r="AP417" s="166">
        <v>0</v>
      </c>
      <c r="AQ417" s="166">
        <f t="shared" si="1167"/>
        <v>4669000</v>
      </c>
      <c r="AR417" s="166"/>
      <c r="AS417" s="167"/>
      <c r="AT417" s="166"/>
      <c r="AU417" s="166"/>
      <c r="AV417" s="166">
        <f t="shared" si="1168"/>
        <v>4669000</v>
      </c>
      <c r="AW417" s="166">
        <f t="shared" si="1169"/>
        <v>361600</v>
      </c>
      <c r="AX417" s="166">
        <f t="shared" si="1170"/>
        <v>67800</v>
      </c>
      <c r="AY417" s="166">
        <f t="shared" si="1171"/>
        <v>45200</v>
      </c>
      <c r="AZ417" s="166">
        <f t="shared" si="1172"/>
        <v>474600</v>
      </c>
      <c r="BA417" s="166">
        <f t="shared" si="1173"/>
        <v>0</v>
      </c>
      <c r="BB417" s="166">
        <f t="shared" si="1174"/>
        <v>110000</v>
      </c>
      <c r="BC417" s="166"/>
      <c r="BD417" s="166">
        <v>0</v>
      </c>
      <c r="BE417" s="166">
        <f t="shared" si="1175"/>
        <v>584600</v>
      </c>
      <c r="BF417" s="166">
        <f t="shared" si="1176"/>
        <v>4084400</v>
      </c>
      <c r="BG417" s="166">
        <f t="shared" si="1177"/>
        <v>0</v>
      </c>
      <c r="BH417" s="166">
        <v>1</v>
      </c>
      <c r="BI417" s="159">
        <v>0</v>
      </c>
      <c r="BJ417" s="166">
        <f t="shared" si="1178"/>
        <v>0</v>
      </c>
      <c r="BK417" s="166">
        <f t="shared" si="1179"/>
        <v>1</v>
      </c>
      <c r="BL417" s="161" t="s">
        <v>1144</v>
      </c>
      <c r="BM417" s="166">
        <f t="shared" si="1180"/>
        <v>13000</v>
      </c>
      <c r="BN417" s="166" t="str">
        <f t="shared" si="1181"/>
        <v>Trừ tiền</v>
      </c>
      <c r="BO417" s="410"/>
      <c r="BP417" s="166"/>
      <c r="BQ417" s="144"/>
      <c r="BR417" s="144"/>
      <c r="BS417" s="161">
        <f t="shared" si="1182"/>
        <v>4500000</v>
      </c>
      <c r="BT417" s="159">
        <v>0</v>
      </c>
      <c r="BU417" s="166">
        <f t="shared" si="1183"/>
        <v>0</v>
      </c>
      <c r="BV417" s="166">
        <v>11000000</v>
      </c>
      <c r="BW417" s="166">
        <f t="shared" si="1184"/>
        <v>11000000</v>
      </c>
      <c r="BX417" s="166">
        <f t="shared" si="1185"/>
        <v>-6974600</v>
      </c>
      <c r="BY417" s="166"/>
      <c r="BZ417" s="166"/>
      <c r="CA417" s="171"/>
      <c r="CB417" s="166"/>
      <c r="CC417" s="166"/>
      <c r="CD417" s="166"/>
      <c r="CE417" s="413">
        <v>9000000</v>
      </c>
      <c r="CF417" s="413">
        <v>0</v>
      </c>
      <c r="CG417" s="413">
        <v>0</v>
      </c>
      <c r="CH417" s="413">
        <v>0</v>
      </c>
      <c r="CI417" s="413"/>
      <c r="CJ417" s="369">
        <f t="shared" si="1193"/>
        <v>0</v>
      </c>
      <c r="CK417" s="369">
        <f t="shared" si="1194"/>
        <v>9000000</v>
      </c>
      <c r="CL417" s="414"/>
      <c r="CM417" s="413">
        <f t="shared" si="1195"/>
        <v>9000000</v>
      </c>
      <c r="CN417" s="413">
        <f t="shared" si="1195"/>
        <v>0</v>
      </c>
      <c r="CO417" s="369">
        <f t="shared" si="1195"/>
        <v>0</v>
      </c>
      <c r="CP417" s="369">
        <f t="shared" si="1195"/>
        <v>0</v>
      </c>
      <c r="CQ417" s="369">
        <f t="shared" si="1195"/>
        <v>0</v>
      </c>
      <c r="CR417" s="369">
        <f t="shared" si="1196"/>
        <v>0</v>
      </c>
      <c r="CS417" s="369">
        <f t="shared" si="1197"/>
        <v>9000000</v>
      </c>
      <c r="CT417" s="173" t="s">
        <v>1666</v>
      </c>
      <c r="CU417" s="173" t="s">
        <v>1096</v>
      </c>
      <c r="CV417" s="450">
        <v>0</v>
      </c>
      <c r="CW417" s="173" t="s">
        <v>2249</v>
      </c>
    </row>
    <row r="418" spans="1:102" ht="34.35" customHeight="1">
      <c r="A418" s="155">
        <f>SUBTOTAL(3,$C$11:C418)</f>
        <v>374</v>
      </c>
      <c r="B418" s="246" t="s">
        <v>998</v>
      </c>
      <c r="C418" s="144" t="s">
        <v>999</v>
      </c>
      <c r="D418" s="156" t="s">
        <v>101</v>
      </c>
      <c r="E418" s="157" t="str">
        <f t="shared" si="1192"/>
        <v>B3</v>
      </c>
      <c r="F418" s="158">
        <v>42110</v>
      </c>
      <c r="G418" s="159">
        <v>4750000</v>
      </c>
      <c r="H418" s="159"/>
      <c r="I418" s="160">
        <f t="shared" si="1150"/>
        <v>4250000</v>
      </c>
      <c r="J418" s="160">
        <f t="shared" si="1151"/>
        <v>900000</v>
      </c>
      <c r="K418" s="161">
        <f t="shared" si="1198"/>
        <v>5150000</v>
      </c>
      <c r="L418" s="161">
        <f t="shared" si="1153"/>
        <v>9900000</v>
      </c>
      <c r="M418" s="162">
        <f t="shared" si="1154"/>
        <v>1</v>
      </c>
      <c r="N418" s="163">
        <f t="shared" si="1155"/>
        <v>3640000</v>
      </c>
      <c r="O418" s="163">
        <v>0</v>
      </c>
      <c r="P418" s="406">
        <v>13</v>
      </c>
      <c r="Q418" s="406">
        <v>0</v>
      </c>
      <c r="R418" s="406">
        <v>0</v>
      </c>
      <c r="S418" s="406">
        <v>1</v>
      </c>
      <c r="T418" s="406"/>
      <c r="U418" s="406"/>
      <c r="V418" s="406"/>
      <c r="W418" s="406"/>
      <c r="X418" s="389"/>
      <c r="Y418" s="406"/>
      <c r="Z418" s="406"/>
      <c r="AA418" s="406"/>
      <c r="AB418" s="406"/>
      <c r="AC418" s="406"/>
      <c r="AD418" s="406">
        <v>0</v>
      </c>
      <c r="AE418" s="164">
        <f t="shared" si="1156"/>
        <v>14</v>
      </c>
      <c r="AF418" s="166">
        <f t="shared" si="1157"/>
        <v>4950000</v>
      </c>
      <c r="AG418" s="166">
        <f t="shared" si="1158"/>
        <v>0</v>
      </c>
      <c r="AH418" s="166">
        <f t="shared" si="1159"/>
        <v>365385</v>
      </c>
      <c r="AI418" s="166">
        <f t="shared" si="1160"/>
        <v>0</v>
      </c>
      <c r="AJ418" s="166">
        <f t="shared" si="1161"/>
        <v>0</v>
      </c>
      <c r="AK418" s="166">
        <f t="shared" si="1162"/>
        <v>0</v>
      </c>
      <c r="AL418" s="166">
        <f t="shared" si="1163"/>
        <v>0</v>
      </c>
      <c r="AM418" s="166">
        <f t="shared" si="1164"/>
        <v>0</v>
      </c>
      <c r="AN418" s="166">
        <f t="shared" si="1165"/>
        <v>0</v>
      </c>
      <c r="AO418" s="167">
        <f t="shared" si="1166"/>
        <v>182000</v>
      </c>
      <c r="AP418" s="166">
        <v>0</v>
      </c>
      <c r="AQ418" s="166">
        <f t="shared" si="1167"/>
        <v>5497385</v>
      </c>
      <c r="AR418" s="166"/>
      <c r="AS418" s="167"/>
      <c r="AT418" s="166"/>
      <c r="AU418" s="166"/>
      <c r="AV418" s="166">
        <f t="shared" si="1168"/>
        <v>5497385</v>
      </c>
      <c r="AW418" s="166">
        <f t="shared" si="1169"/>
        <v>380000</v>
      </c>
      <c r="AX418" s="166">
        <f t="shared" si="1170"/>
        <v>71250</v>
      </c>
      <c r="AY418" s="166">
        <f t="shared" si="1171"/>
        <v>47500</v>
      </c>
      <c r="AZ418" s="166">
        <f t="shared" si="1172"/>
        <v>498750</v>
      </c>
      <c r="BA418" s="166">
        <f t="shared" si="1173"/>
        <v>23750</v>
      </c>
      <c r="BB418" s="166">
        <f t="shared" si="1174"/>
        <v>110000</v>
      </c>
      <c r="BC418" s="166"/>
      <c r="BD418" s="166">
        <v>0</v>
      </c>
      <c r="BE418" s="166">
        <f t="shared" si="1175"/>
        <v>632500</v>
      </c>
      <c r="BF418" s="166">
        <f t="shared" si="1176"/>
        <v>4864885</v>
      </c>
      <c r="BG418" s="166">
        <f t="shared" si="1177"/>
        <v>0</v>
      </c>
      <c r="BH418" s="166">
        <v>1</v>
      </c>
      <c r="BI418" s="369" t="s">
        <v>40</v>
      </c>
      <c r="BJ418" s="166">
        <f t="shared" si="1178"/>
        <v>0</v>
      </c>
      <c r="BK418" s="166">
        <f t="shared" si="1179"/>
        <v>1</v>
      </c>
      <c r="BL418" s="161" t="s">
        <v>1144</v>
      </c>
      <c r="BM418" s="166">
        <f t="shared" si="1180"/>
        <v>13000</v>
      </c>
      <c r="BN418" s="166" t="str">
        <f t="shared" si="1181"/>
        <v>Trừ tiền</v>
      </c>
      <c r="BO418" s="410"/>
      <c r="BP418" s="166"/>
      <c r="BQ418" s="144"/>
      <c r="BR418" s="144"/>
      <c r="BS418" s="161">
        <f t="shared" si="1182"/>
        <v>5315385</v>
      </c>
      <c r="BT418" s="159">
        <v>3</v>
      </c>
      <c r="BU418" s="166">
        <f t="shared" si="1183"/>
        <v>13200000</v>
      </c>
      <c r="BV418" s="166">
        <v>11000000</v>
      </c>
      <c r="BW418" s="166">
        <f t="shared" si="1184"/>
        <v>24200000</v>
      </c>
      <c r="BX418" s="166">
        <f t="shared" si="1185"/>
        <v>-19383365</v>
      </c>
      <c r="BY418" s="166"/>
      <c r="BZ418" s="166"/>
      <c r="CA418" s="171"/>
      <c r="CB418" s="166"/>
      <c r="CC418" s="166"/>
      <c r="CD418" s="166"/>
      <c r="CE418" s="413">
        <v>9000000</v>
      </c>
      <c r="CF418" s="413">
        <f>CE418*10%</f>
        <v>900000</v>
      </c>
      <c r="CG418" s="413">
        <v>0</v>
      </c>
      <c r="CH418" s="413">
        <v>0</v>
      </c>
      <c r="CI418" s="413"/>
      <c r="CJ418" s="369">
        <f t="shared" si="1193"/>
        <v>900000</v>
      </c>
      <c r="CK418" s="369">
        <f t="shared" si="1194"/>
        <v>9900000</v>
      </c>
      <c r="CL418" s="414"/>
      <c r="CM418" s="413">
        <f t="shared" si="1195"/>
        <v>9000000</v>
      </c>
      <c r="CN418" s="413">
        <f t="shared" si="1195"/>
        <v>900000</v>
      </c>
      <c r="CO418" s="369">
        <f t="shared" si="1195"/>
        <v>0</v>
      </c>
      <c r="CP418" s="369">
        <f t="shared" si="1195"/>
        <v>0</v>
      </c>
      <c r="CQ418" s="369">
        <f t="shared" si="1195"/>
        <v>0</v>
      </c>
      <c r="CR418" s="369">
        <f t="shared" si="1196"/>
        <v>900000</v>
      </c>
      <c r="CS418" s="369">
        <f t="shared" si="1197"/>
        <v>9900000</v>
      </c>
      <c r="CT418" s="173" t="s">
        <v>1757</v>
      </c>
      <c r="CU418" s="173" t="s">
        <v>1096</v>
      </c>
      <c r="CV418" s="450" t="s">
        <v>1671</v>
      </c>
      <c r="CW418" s="173" t="s">
        <v>2249</v>
      </c>
    </row>
    <row r="419" spans="1:102" ht="34.35" customHeight="1">
      <c r="A419" s="155">
        <f>SUBTOTAL(3,$C$11:C419)</f>
        <v>375</v>
      </c>
      <c r="B419" s="254" t="s">
        <v>1500</v>
      </c>
      <c r="C419" s="144" t="s">
        <v>1501</v>
      </c>
      <c r="D419" s="156" t="s">
        <v>101</v>
      </c>
      <c r="E419" s="157" t="str">
        <f t="shared" si="1192"/>
        <v>B3</v>
      </c>
      <c r="F419" s="158">
        <v>45566</v>
      </c>
      <c r="G419" s="159">
        <v>4090000</v>
      </c>
      <c r="H419" s="159"/>
      <c r="I419" s="160">
        <f t="shared" si="1150"/>
        <v>2910000</v>
      </c>
      <c r="J419" s="160">
        <f t="shared" si="1151"/>
        <v>0</v>
      </c>
      <c r="K419" s="161">
        <f t="shared" si="1198"/>
        <v>2910000</v>
      </c>
      <c r="L419" s="161">
        <f t="shared" si="1153"/>
        <v>7000000</v>
      </c>
      <c r="M419" s="162">
        <f t="shared" si="1154"/>
        <v>1</v>
      </c>
      <c r="N419" s="163">
        <f t="shared" si="1155"/>
        <v>3640000</v>
      </c>
      <c r="O419" s="163">
        <v>0</v>
      </c>
      <c r="P419" s="406">
        <v>13</v>
      </c>
      <c r="Q419" s="406">
        <v>0</v>
      </c>
      <c r="R419" s="406">
        <v>6.86</v>
      </c>
      <c r="S419" s="406">
        <v>3.1399999999999997</v>
      </c>
      <c r="T419" s="406"/>
      <c r="U419" s="406"/>
      <c r="V419" s="406"/>
      <c r="W419" s="406"/>
      <c r="X419" s="389"/>
      <c r="Y419" s="406"/>
      <c r="Z419" s="406"/>
      <c r="AA419" s="406"/>
      <c r="AB419" s="406"/>
      <c r="AC419" s="406"/>
      <c r="AD419" s="406">
        <v>0</v>
      </c>
      <c r="AE419" s="164">
        <f t="shared" si="1156"/>
        <v>0</v>
      </c>
      <c r="AF419" s="166">
        <f t="shared" si="1157"/>
        <v>3500000</v>
      </c>
      <c r="AG419" s="166">
        <f t="shared" si="1158"/>
        <v>1846923</v>
      </c>
      <c r="AH419" s="166">
        <f t="shared" si="1159"/>
        <v>987892</v>
      </c>
      <c r="AI419" s="166">
        <f t="shared" si="1160"/>
        <v>0</v>
      </c>
      <c r="AJ419" s="166">
        <f t="shared" si="1161"/>
        <v>0</v>
      </c>
      <c r="AK419" s="166">
        <f t="shared" si="1162"/>
        <v>0</v>
      </c>
      <c r="AL419" s="166">
        <f t="shared" si="1163"/>
        <v>0</v>
      </c>
      <c r="AM419" s="166">
        <f t="shared" si="1164"/>
        <v>0</v>
      </c>
      <c r="AN419" s="166">
        <f t="shared" si="1165"/>
        <v>0</v>
      </c>
      <c r="AO419" s="167">
        <f t="shared" si="1166"/>
        <v>0</v>
      </c>
      <c r="AP419" s="166">
        <v>0</v>
      </c>
      <c r="AQ419" s="166">
        <f t="shared" si="1167"/>
        <v>6334815</v>
      </c>
      <c r="AR419" s="166"/>
      <c r="AS419" s="167"/>
      <c r="AT419" s="166"/>
      <c r="AU419" s="166"/>
      <c r="AV419" s="166">
        <f t="shared" si="1168"/>
        <v>6334815</v>
      </c>
      <c r="AW419" s="166">
        <f t="shared" si="1169"/>
        <v>327200</v>
      </c>
      <c r="AX419" s="166">
        <f t="shared" si="1170"/>
        <v>61350</v>
      </c>
      <c r="AY419" s="166">
        <f t="shared" si="1171"/>
        <v>40900</v>
      </c>
      <c r="AZ419" s="166">
        <f t="shared" si="1172"/>
        <v>429450</v>
      </c>
      <c r="BA419" s="166">
        <f t="shared" si="1173"/>
        <v>20450</v>
      </c>
      <c r="BB419" s="166">
        <f t="shared" si="1174"/>
        <v>110000</v>
      </c>
      <c r="BC419" s="166"/>
      <c r="BD419" s="166">
        <v>0</v>
      </c>
      <c r="BE419" s="166">
        <f t="shared" si="1175"/>
        <v>559900</v>
      </c>
      <c r="BF419" s="166">
        <f t="shared" si="1176"/>
        <v>5774915</v>
      </c>
      <c r="BG419" s="166">
        <f t="shared" si="1177"/>
        <v>0</v>
      </c>
      <c r="BH419" s="166">
        <v>1</v>
      </c>
      <c r="BI419" s="369" t="s">
        <v>40</v>
      </c>
      <c r="BJ419" s="166">
        <f t="shared" si="1178"/>
        <v>0</v>
      </c>
      <c r="BK419" s="166">
        <f t="shared" si="1179"/>
        <v>1</v>
      </c>
      <c r="BL419" s="166">
        <v>0</v>
      </c>
      <c r="BM419" s="166">
        <f t="shared" si="1180"/>
        <v>0</v>
      </c>
      <c r="BN419" s="166" t="str">
        <f t="shared" si="1181"/>
        <v>Trừ tiền</v>
      </c>
      <c r="BO419" s="410"/>
      <c r="BP419" s="166"/>
      <c r="BQ419" s="144"/>
      <c r="BR419" s="144"/>
      <c r="BS419" s="161">
        <f t="shared" si="1182"/>
        <v>6334815</v>
      </c>
      <c r="BT419" s="159">
        <v>2</v>
      </c>
      <c r="BU419" s="166">
        <f t="shared" si="1183"/>
        <v>8800000</v>
      </c>
      <c r="BV419" s="166">
        <v>11000000</v>
      </c>
      <c r="BW419" s="166">
        <f t="shared" si="1184"/>
        <v>19800000</v>
      </c>
      <c r="BX419" s="166">
        <f t="shared" si="1185"/>
        <v>-13894635</v>
      </c>
      <c r="BY419" s="166"/>
      <c r="BZ419" s="166"/>
      <c r="CA419" s="171"/>
      <c r="CB419" s="166"/>
      <c r="CC419" s="166"/>
      <c r="CD419" s="166"/>
      <c r="CE419" s="413">
        <v>7000000</v>
      </c>
      <c r="CF419" s="413">
        <v>0</v>
      </c>
      <c r="CG419" s="413">
        <v>0</v>
      </c>
      <c r="CH419" s="413">
        <v>0</v>
      </c>
      <c r="CI419" s="413"/>
      <c r="CJ419" s="369">
        <f t="shared" si="1193"/>
        <v>0</v>
      </c>
      <c r="CK419" s="369">
        <f t="shared" si="1194"/>
        <v>7000000</v>
      </c>
      <c r="CL419" s="416"/>
      <c r="CM419" s="413">
        <f t="shared" si="1195"/>
        <v>7000000</v>
      </c>
      <c r="CN419" s="413">
        <f t="shared" si="1195"/>
        <v>0</v>
      </c>
      <c r="CO419" s="369">
        <f t="shared" si="1195"/>
        <v>0</v>
      </c>
      <c r="CP419" s="369">
        <f t="shared" si="1195"/>
        <v>0</v>
      </c>
      <c r="CQ419" s="369">
        <f t="shared" si="1195"/>
        <v>0</v>
      </c>
      <c r="CR419" s="369">
        <f t="shared" si="1196"/>
        <v>0</v>
      </c>
      <c r="CS419" s="369">
        <f t="shared" si="1197"/>
        <v>7000000</v>
      </c>
      <c r="CT419" s="173" t="s">
        <v>2317</v>
      </c>
      <c r="CU419" s="173" t="s">
        <v>2232</v>
      </c>
      <c r="CV419" s="450" t="s">
        <v>1672</v>
      </c>
      <c r="CW419" s="173" t="s">
        <v>2249</v>
      </c>
    </row>
    <row r="420" spans="1:102" ht="34.35" customHeight="1">
      <c r="A420" s="155">
        <f>SUBTOTAL(3,$C$11:C420)</f>
        <v>376</v>
      </c>
      <c r="B420" s="254" t="s">
        <v>1552</v>
      </c>
      <c r="C420" s="144" t="s">
        <v>1553</v>
      </c>
      <c r="D420" s="156" t="s">
        <v>101</v>
      </c>
      <c r="E420" s="157" t="str">
        <f t="shared" si="1192"/>
        <v>B3</v>
      </c>
      <c r="F420" s="158">
        <v>42849</v>
      </c>
      <c r="G420" s="159">
        <v>4750000</v>
      </c>
      <c r="H420" s="159"/>
      <c r="I420" s="160">
        <f t="shared" si="1150"/>
        <v>4750000</v>
      </c>
      <c r="J420" s="160">
        <f t="shared" si="1151"/>
        <v>3325000</v>
      </c>
      <c r="K420" s="161">
        <f t="shared" si="1198"/>
        <v>8075000</v>
      </c>
      <c r="L420" s="161">
        <f t="shared" si="1153"/>
        <v>12825000</v>
      </c>
      <c r="M420" s="162">
        <f t="shared" si="1154"/>
        <v>1</v>
      </c>
      <c r="N420" s="163">
        <f t="shared" si="1155"/>
        <v>3640000</v>
      </c>
      <c r="O420" s="163">
        <v>0</v>
      </c>
      <c r="P420" s="406">
        <v>13</v>
      </c>
      <c r="Q420" s="406">
        <v>0</v>
      </c>
      <c r="R420" s="406">
        <v>0</v>
      </c>
      <c r="S420" s="406">
        <v>2</v>
      </c>
      <c r="T420" s="406"/>
      <c r="U420" s="406"/>
      <c r="V420" s="406"/>
      <c r="W420" s="406"/>
      <c r="X420" s="389"/>
      <c r="Y420" s="406"/>
      <c r="Z420" s="406"/>
      <c r="AA420" s="406"/>
      <c r="AB420" s="406"/>
      <c r="AC420" s="406"/>
      <c r="AD420" s="406">
        <v>0</v>
      </c>
      <c r="AE420" s="164">
        <f t="shared" si="1156"/>
        <v>0</v>
      </c>
      <c r="AF420" s="166">
        <f t="shared" si="1157"/>
        <v>6412500</v>
      </c>
      <c r="AG420" s="166">
        <f t="shared" si="1158"/>
        <v>0</v>
      </c>
      <c r="AH420" s="166">
        <f t="shared" si="1159"/>
        <v>730769</v>
      </c>
      <c r="AI420" s="166">
        <f t="shared" si="1160"/>
        <v>0</v>
      </c>
      <c r="AJ420" s="166">
        <f t="shared" si="1161"/>
        <v>0</v>
      </c>
      <c r="AK420" s="166">
        <f t="shared" si="1162"/>
        <v>0</v>
      </c>
      <c r="AL420" s="166">
        <f t="shared" si="1163"/>
        <v>0</v>
      </c>
      <c r="AM420" s="166">
        <f t="shared" si="1164"/>
        <v>0</v>
      </c>
      <c r="AN420" s="166">
        <f t="shared" si="1165"/>
        <v>0</v>
      </c>
      <c r="AO420" s="167">
        <f t="shared" si="1166"/>
        <v>0</v>
      </c>
      <c r="AP420" s="166">
        <v>0</v>
      </c>
      <c r="AQ420" s="166">
        <f t="shared" si="1167"/>
        <v>7143269</v>
      </c>
      <c r="AR420" s="166"/>
      <c r="AS420" s="167"/>
      <c r="AT420" s="166"/>
      <c r="AU420" s="166"/>
      <c r="AV420" s="166">
        <f t="shared" si="1168"/>
        <v>7143269</v>
      </c>
      <c r="AW420" s="166">
        <f t="shared" si="1169"/>
        <v>380000</v>
      </c>
      <c r="AX420" s="166">
        <f t="shared" si="1170"/>
        <v>71250</v>
      </c>
      <c r="AY420" s="166">
        <f t="shared" si="1171"/>
        <v>47500</v>
      </c>
      <c r="AZ420" s="166">
        <f t="shared" si="1172"/>
        <v>498750</v>
      </c>
      <c r="BA420" s="166">
        <f t="shared" si="1173"/>
        <v>23750</v>
      </c>
      <c r="BB420" s="166">
        <f t="shared" si="1174"/>
        <v>110000</v>
      </c>
      <c r="BC420" s="166"/>
      <c r="BD420" s="166">
        <v>0</v>
      </c>
      <c r="BE420" s="166">
        <f t="shared" si="1175"/>
        <v>632500</v>
      </c>
      <c r="BF420" s="166">
        <f t="shared" si="1176"/>
        <v>6510769</v>
      </c>
      <c r="BG420" s="166">
        <f t="shared" si="1177"/>
        <v>0</v>
      </c>
      <c r="BH420" s="166">
        <v>1</v>
      </c>
      <c r="BI420" s="369" t="s">
        <v>40</v>
      </c>
      <c r="BJ420" s="166">
        <f t="shared" si="1178"/>
        <v>0</v>
      </c>
      <c r="BK420" s="166">
        <f t="shared" si="1179"/>
        <v>1</v>
      </c>
      <c r="BL420" s="166">
        <v>0</v>
      </c>
      <c r="BM420" s="166">
        <f t="shared" si="1180"/>
        <v>0</v>
      </c>
      <c r="BN420" s="166" t="str">
        <f t="shared" si="1181"/>
        <v>Trừ tiền</v>
      </c>
      <c r="BO420" s="410"/>
      <c r="BP420" s="166"/>
      <c r="BQ420" s="144"/>
      <c r="BR420" s="144"/>
      <c r="BS420" s="161">
        <f t="shared" si="1182"/>
        <v>7143269</v>
      </c>
      <c r="BT420" s="159">
        <v>0</v>
      </c>
      <c r="BU420" s="166">
        <f t="shared" si="1183"/>
        <v>0</v>
      </c>
      <c r="BV420" s="166">
        <v>11000000</v>
      </c>
      <c r="BW420" s="166">
        <f t="shared" si="1184"/>
        <v>11000000</v>
      </c>
      <c r="BX420" s="166">
        <f t="shared" si="1185"/>
        <v>-4355481</v>
      </c>
      <c r="BY420" s="166"/>
      <c r="BZ420" s="166"/>
      <c r="CA420" s="171"/>
      <c r="CB420" s="166"/>
      <c r="CC420" s="166"/>
      <c r="CD420" s="166"/>
      <c r="CE420" s="413">
        <v>9500000</v>
      </c>
      <c r="CF420" s="413">
        <f>CE420*5%</f>
        <v>475000</v>
      </c>
      <c r="CG420" s="413"/>
      <c r="CH420" s="413"/>
      <c r="CI420" s="413">
        <v>2850000</v>
      </c>
      <c r="CJ420" s="369">
        <f t="shared" si="1193"/>
        <v>3325000</v>
      </c>
      <c r="CK420" s="369">
        <f t="shared" si="1194"/>
        <v>12825000</v>
      </c>
      <c r="CL420" s="416"/>
      <c r="CM420" s="413">
        <f t="shared" si="1195"/>
        <v>9500000</v>
      </c>
      <c r="CN420" s="413">
        <f t="shared" si="1195"/>
        <v>475000</v>
      </c>
      <c r="CO420" s="369">
        <f t="shared" si="1195"/>
        <v>0</v>
      </c>
      <c r="CP420" s="369">
        <f t="shared" si="1195"/>
        <v>0</v>
      </c>
      <c r="CQ420" s="369">
        <f t="shared" si="1195"/>
        <v>2850000</v>
      </c>
      <c r="CR420" s="369">
        <f t="shared" si="1196"/>
        <v>3325000</v>
      </c>
      <c r="CS420" s="369">
        <f t="shared" si="1197"/>
        <v>12825000</v>
      </c>
      <c r="CT420" s="173" t="s">
        <v>1792</v>
      </c>
      <c r="CU420" s="173" t="s">
        <v>1096</v>
      </c>
      <c r="CV420" s="450" t="s">
        <v>1673</v>
      </c>
      <c r="CW420" s="173" t="s">
        <v>2249</v>
      </c>
    </row>
    <row r="421" spans="1:102" ht="34.35" customHeight="1">
      <c r="A421" s="155">
        <f>SUBTOTAL(3,$C$11:C421)</f>
        <v>377</v>
      </c>
      <c r="B421" s="254" t="s">
        <v>1674</v>
      </c>
      <c r="C421" s="247" t="s">
        <v>1675</v>
      </c>
      <c r="D421" s="156" t="s">
        <v>101</v>
      </c>
      <c r="E421" s="157" t="str">
        <f t="shared" si="1192"/>
        <v>B3</v>
      </c>
      <c r="F421" s="158">
        <v>45839</v>
      </c>
      <c r="G421" s="159">
        <v>6300000</v>
      </c>
      <c r="H421" s="159"/>
      <c r="I421" s="160">
        <f t="shared" si="1150"/>
        <v>5700000</v>
      </c>
      <c r="J421" s="160">
        <f t="shared" si="1151"/>
        <v>0</v>
      </c>
      <c r="K421" s="161">
        <f t="shared" si="1198"/>
        <v>5700000</v>
      </c>
      <c r="L421" s="161">
        <f t="shared" si="1153"/>
        <v>12000000</v>
      </c>
      <c r="M421" s="162">
        <f t="shared" si="1154"/>
        <v>0.8</v>
      </c>
      <c r="N421" s="163">
        <f t="shared" si="1155"/>
        <v>4410000</v>
      </c>
      <c r="O421" s="163">
        <v>0</v>
      </c>
      <c r="P421" s="406">
        <v>0</v>
      </c>
      <c r="Q421" s="406">
        <v>0</v>
      </c>
      <c r="R421" s="406">
        <v>0</v>
      </c>
      <c r="S421" s="406">
        <v>0</v>
      </c>
      <c r="T421" s="406"/>
      <c r="U421" s="406"/>
      <c r="V421" s="406"/>
      <c r="W421" s="406"/>
      <c r="X421" s="389"/>
      <c r="Y421" s="406"/>
      <c r="Z421" s="406"/>
      <c r="AA421" s="406"/>
      <c r="AB421" s="406"/>
      <c r="AC421" s="406"/>
      <c r="AD421" s="406">
        <v>0</v>
      </c>
      <c r="AE421" s="164">
        <f t="shared" si="1156"/>
        <v>0</v>
      </c>
      <c r="AF421" s="166">
        <f t="shared" si="1157"/>
        <v>0</v>
      </c>
      <c r="AG421" s="166">
        <f t="shared" si="1158"/>
        <v>0</v>
      </c>
      <c r="AH421" s="166">
        <f t="shared" si="1159"/>
        <v>0</v>
      </c>
      <c r="AI421" s="166">
        <f t="shared" si="1160"/>
        <v>0</v>
      </c>
      <c r="AJ421" s="166">
        <f t="shared" si="1161"/>
        <v>0</v>
      </c>
      <c r="AK421" s="166">
        <f t="shared" si="1162"/>
        <v>0</v>
      </c>
      <c r="AL421" s="166">
        <f t="shared" si="1163"/>
        <v>0</v>
      </c>
      <c r="AM421" s="166">
        <f t="shared" si="1164"/>
        <v>0</v>
      </c>
      <c r="AN421" s="166">
        <f t="shared" si="1165"/>
        <v>0</v>
      </c>
      <c r="AO421" s="167">
        <f t="shared" si="1166"/>
        <v>0</v>
      </c>
      <c r="AP421" s="166">
        <v>0</v>
      </c>
      <c r="AQ421" s="166">
        <f t="shared" si="1167"/>
        <v>0</v>
      </c>
      <c r="AR421" s="166"/>
      <c r="AS421" s="408"/>
      <c r="AT421" s="408"/>
      <c r="AU421" s="408"/>
      <c r="AV421" s="166">
        <f t="shared" si="1168"/>
        <v>0</v>
      </c>
      <c r="AW421" s="166">
        <f t="shared" si="1169"/>
        <v>504000</v>
      </c>
      <c r="AX421" s="166">
        <f t="shared" si="1170"/>
        <v>94500</v>
      </c>
      <c r="AY421" s="166">
        <f t="shared" si="1171"/>
        <v>63000</v>
      </c>
      <c r="AZ421" s="166">
        <f t="shared" si="1172"/>
        <v>661500</v>
      </c>
      <c r="BA421" s="166">
        <f t="shared" si="1173"/>
        <v>0</v>
      </c>
      <c r="BB421" s="166">
        <f t="shared" si="1174"/>
        <v>0</v>
      </c>
      <c r="BC421" s="242"/>
      <c r="BD421" s="166">
        <v>0</v>
      </c>
      <c r="BE421" s="166">
        <f t="shared" si="1175"/>
        <v>661500</v>
      </c>
      <c r="BF421" s="166">
        <f t="shared" si="1176"/>
        <v>0</v>
      </c>
      <c r="BG421" s="166">
        <f t="shared" si="1177"/>
        <v>661500</v>
      </c>
      <c r="BH421" s="166">
        <v>1</v>
      </c>
      <c r="BI421" s="159">
        <v>0</v>
      </c>
      <c r="BJ421" s="166">
        <f t="shared" si="1178"/>
        <v>0</v>
      </c>
      <c r="BK421" s="166">
        <f t="shared" si="1179"/>
        <v>1</v>
      </c>
      <c r="BL421" s="166">
        <v>0</v>
      </c>
      <c r="BM421" s="166">
        <f t="shared" si="1180"/>
        <v>0</v>
      </c>
      <c r="BN421" s="166" t="str">
        <f t="shared" si="1181"/>
        <v>Xem lại</v>
      </c>
      <c r="BO421" s="410"/>
      <c r="BP421" s="408"/>
      <c r="BQ421" s="408"/>
      <c r="BR421" s="408"/>
      <c r="BS421" s="161">
        <f t="shared" si="1182"/>
        <v>0</v>
      </c>
      <c r="BT421" s="159">
        <v>0</v>
      </c>
      <c r="BU421" s="166">
        <f t="shared" si="1183"/>
        <v>0</v>
      </c>
      <c r="BV421" s="166">
        <v>11000000</v>
      </c>
      <c r="BW421" s="166">
        <f t="shared" si="1184"/>
        <v>11000000</v>
      </c>
      <c r="BX421" s="166">
        <f t="shared" si="1185"/>
        <v>-11661500</v>
      </c>
      <c r="BY421" s="408"/>
      <c r="BZ421" s="408"/>
      <c r="CA421" s="408"/>
      <c r="CB421" s="408"/>
      <c r="CC421" s="408"/>
      <c r="CD421" s="408"/>
      <c r="CE421" s="413">
        <v>12000000</v>
      </c>
      <c r="CF421" s="413"/>
      <c r="CG421" s="413"/>
      <c r="CH421" s="413"/>
      <c r="CI421" s="413"/>
      <c r="CJ421" s="369">
        <f t="shared" si="1193"/>
        <v>0</v>
      </c>
      <c r="CK421" s="369">
        <f t="shared" si="1194"/>
        <v>12000000</v>
      </c>
      <c r="CL421" s="416"/>
      <c r="CM421" s="413">
        <f t="shared" si="1195"/>
        <v>12000000</v>
      </c>
      <c r="CN421" s="413"/>
      <c r="CO421" s="369"/>
      <c r="CP421" s="369"/>
      <c r="CQ421" s="369">
        <f>CI421</f>
        <v>0</v>
      </c>
      <c r="CR421" s="369">
        <f t="shared" si="1196"/>
        <v>0</v>
      </c>
      <c r="CS421" s="369">
        <f t="shared" si="1197"/>
        <v>12000000</v>
      </c>
      <c r="CT421" s="173" t="s">
        <v>1791</v>
      </c>
      <c r="CU421" s="173" t="s">
        <v>1096</v>
      </c>
      <c r="CV421" s="450" t="s">
        <v>1676</v>
      </c>
      <c r="CW421" s="173" t="s">
        <v>2249</v>
      </c>
    </row>
    <row r="422" spans="1:102" ht="34.35" customHeight="1">
      <c r="A422" s="422" t="s">
        <v>2222</v>
      </c>
      <c r="B422" s="423" t="str">
        <f>"KHU VỰC BẮC BỘ: "&amp;"["&amp;COUNT(A423:A474)&amp;"]"</f>
        <v>KHU VỰC BẮC BỘ: [43]</v>
      </c>
      <c r="C422" s="424"/>
      <c r="D422" s="285"/>
      <c r="E422" s="285"/>
      <c r="F422" s="285"/>
      <c r="G422" s="425">
        <f>G423+G426</f>
        <v>258690000</v>
      </c>
      <c r="H422" s="425">
        <f t="shared" ref="H422:BS422" si="1199">H423+H426</f>
        <v>0</v>
      </c>
      <c r="I422" s="425">
        <f t="shared" si="1199"/>
        <v>189510000</v>
      </c>
      <c r="J422" s="425">
        <f t="shared" si="1199"/>
        <v>32110000</v>
      </c>
      <c r="K422" s="425">
        <f t="shared" si="1199"/>
        <v>221620000</v>
      </c>
      <c r="L422" s="425">
        <f t="shared" si="1199"/>
        <v>480310000</v>
      </c>
      <c r="M422" s="425"/>
      <c r="N422" s="425">
        <f t="shared" si="1199"/>
        <v>181083000</v>
      </c>
      <c r="O422" s="425">
        <f t="shared" si="1199"/>
        <v>0</v>
      </c>
      <c r="P422" s="426">
        <f t="shared" si="1199"/>
        <v>321</v>
      </c>
      <c r="Q422" s="426">
        <f t="shared" si="1199"/>
        <v>234</v>
      </c>
      <c r="R422" s="426">
        <f t="shared" si="1199"/>
        <v>28.130000000000003</v>
      </c>
      <c r="S422" s="426">
        <f t="shared" si="1199"/>
        <v>14</v>
      </c>
      <c r="T422" s="426">
        <f t="shared" si="1199"/>
        <v>0</v>
      </c>
      <c r="U422" s="426">
        <f t="shared" si="1199"/>
        <v>0</v>
      </c>
      <c r="V422" s="426">
        <f t="shared" si="1199"/>
        <v>0</v>
      </c>
      <c r="W422" s="426">
        <f t="shared" si="1199"/>
        <v>0</v>
      </c>
      <c r="X422" s="426">
        <f t="shared" si="1199"/>
        <v>0</v>
      </c>
      <c r="Y422" s="426">
        <f t="shared" si="1199"/>
        <v>0</v>
      </c>
      <c r="Z422" s="426">
        <f t="shared" si="1199"/>
        <v>0</v>
      </c>
      <c r="AA422" s="426">
        <f t="shared" si="1199"/>
        <v>0</v>
      </c>
      <c r="AB422" s="426">
        <f t="shared" si="1199"/>
        <v>0</v>
      </c>
      <c r="AC422" s="426">
        <f t="shared" si="1199"/>
        <v>0</v>
      </c>
      <c r="AD422" s="426">
        <f t="shared" si="1199"/>
        <v>6.02</v>
      </c>
      <c r="AE422" s="426">
        <f t="shared" si="1199"/>
        <v>0</v>
      </c>
      <c r="AF422" s="425">
        <f t="shared" si="1199"/>
        <v>139066347</v>
      </c>
      <c r="AG422" s="425">
        <f t="shared" si="1199"/>
        <v>11308708</v>
      </c>
      <c r="AH422" s="425">
        <f t="shared" si="1199"/>
        <v>6935385</v>
      </c>
      <c r="AI422" s="425">
        <f t="shared" si="1199"/>
        <v>0</v>
      </c>
      <c r="AJ422" s="425">
        <f t="shared" si="1199"/>
        <v>0</v>
      </c>
      <c r="AK422" s="425">
        <f t="shared" si="1199"/>
        <v>0</v>
      </c>
      <c r="AL422" s="425">
        <f t="shared" si="1199"/>
        <v>0</v>
      </c>
      <c r="AM422" s="425">
        <f t="shared" si="1199"/>
        <v>0</v>
      </c>
      <c r="AN422" s="425">
        <f t="shared" si="1199"/>
        <v>801808</v>
      </c>
      <c r="AO422" s="425">
        <f t="shared" si="1199"/>
        <v>0</v>
      </c>
      <c r="AP422" s="425">
        <f t="shared" si="1199"/>
        <v>0</v>
      </c>
      <c r="AQ422" s="425">
        <f t="shared" si="1199"/>
        <v>158112248</v>
      </c>
      <c r="AR422" s="425">
        <f t="shared" si="1199"/>
        <v>0</v>
      </c>
      <c r="AS422" s="425">
        <f t="shared" si="1199"/>
        <v>0</v>
      </c>
      <c r="AT422" s="425">
        <f t="shared" si="1199"/>
        <v>0</v>
      </c>
      <c r="AU422" s="425">
        <f t="shared" si="1199"/>
        <v>0</v>
      </c>
      <c r="AV422" s="425">
        <f t="shared" si="1199"/>
        <v>158112248</v>
      </c>
      <c r="AW422" s="425">
        <f t="shared" si="1199"/>
        <v>20695200</v>
      </c>
      <c r="AX422" s="425">
        <f t="shared" si="1199"/>
        <v>3880350</v>
      </c>
      <c r="AY422" s="425">
        <f t="shared" si="1199"/>
        <v>2586900</v>
      </c>
      <c r="AZ422" s="425">
        <f t="shared" si="1199"/>
        <v>27162450</v>
      </c>
      <c r="BA422" s="425">
        <f t="shared" si="1199"/>
        <v>920800</v>
      </c>
      <c r="BB422" s="425">
        <f>BB423+BB426</f>
        <v>6240000</v>
      </c>
      <c r="BC422" s="425">
        <f t="shared" si="1199"/>
        <v>0</v>
      </c>
      <c r="BD422" s="425">
        <f t="shared" si="1199"/>
        <v>0</v>
      </c>
      <c r="BE422" s="425">
        <f t="shared" si="1199"/>
        <v>34323250</v>
      </c>
      <c r="BF422" s="425">
        <f t="shared" si="1199"/>
        <v>136661798</v>
      </c>
      <c r="BG422" s="425">
        <f t="shared" si="1199"/>
        <v>12872800</v>
      </c>
      <c r="BH422" s="425"/>
      <c r="BI422" s="425">
        <f t="shared" si="1199"/>
        <v>0</v>
      </c>
      <c r="BJ422" s="425">
        <f t="shared" si="1199"/>
        <v>0</v>
      </c>
      <c r="BK422" s="425"/>
      <c r="BL422" s="425">
        <f t="shared" si="1199"/>
        <v>0</v>
      </c>
      <c r="BM422" s="425">
        <f t="shared" si="1199"/>
        <v>0</v>
      </c>
      <c r="BN422" s="425">
        <f t="shared" si="1199"/>
        <v>0</v>
      </c>
      <c r="BO422" s="425">
        <f t="shared" si="1199"/>
        <v>0</v>
      </c>
      <c r="BP422" s="425">
        <f t="shared" si="1199"/>
        <v>0</v>
      </c>
      <c r="BQ422" s="425">
        <f t="shared" si="1199"/>
        <v>0</v>
      </c>
      <c r="BR422" s="425">
        <f t="shared" si="1199"/>
        <v>0</v>
      </c>
      <c r="BS422" s="425">
        <f t="shared" si="1199"/>
        <v>157310440</v>
      </c>
      <c r="BT422" s="425">
        <f t="shared" ref="BT422:CV422" si="1200">BT423+BT426</f>
        <v>0</v>
      </c>
      <c r="BU422" s="425">
        <f t="shared" si="1200"/>
        <v>0</v>
      </c>
      <c r="BV422" s="425">
        <f t="shared" si="1200"/>
        <v>473000000</v>
      </c>
      <c r="BW422" s="425">
        <f t="shared" si="1200"/>
        <v>473000000</v>
      </c>
      <c r="BX422" s="425">
        <f t="shared" si="1200"/>
        <v>-342852010</v>
      </c>
      <c r="BY422" s="425">
        <f t="shared" si="1200"/>
        <v>0</v>
      </c>
      <c r="BZ422" s="425">
        <f t="shared" si="1200"/>
        <v>0</v>
      </c>
      <c r="CA422" s="425">
        <f t="shared" si="1200"/>
        <v>0</v>
      </c>
      <c r="CB422" s="425">
        <f t="shared" si="1200"/>
        <v>0</v>
      </c>
      <c r="CC422" s="425">
        <f t="shared" si="1200"/>
        <v>0</v>
      </c>
      <c r="CD422" s="425">
        <f t="shared" si="1200"/>
        <v>0</v>
      </c>
      <c r="CE422" s="425">
        <f t="shared" si="1200"/>
        <v>448200000</v>
      </c>
      <c r="CF422" s="425">
        <f t="shared" si="1200"/>
        <v>32110000</v>
      </c>
      <c r="CG422" s="425">
        <f t="shared" si="1200"/>
        <v>0</v>
      </c>
      <c r="CH422" s="425">
        <f t="shared" si="1200"/>
        <v>0</v>
      </c>
      <c r="CI422" s="425">
        <f t="shared" si="1200"/>
        <v>0</v>
      </c>
      <c r="CJ422" s="425">
        <f t="shared" si="1200"/>
        <v>32110000</v>
      </c>
      <c r="CK422" s="425">
        <f t="shared" si="1200"/>
        <v>480310000</v>
      </c>
      <c r="CL422" s="425">
        <f t="shared" si="1200"/>
        <v>0</v>
      </c>
      <c r="CM422" s="425">
        <f t="shared" si="1200"/>
        <v>448200000</v>
      </c>
      <c r="CN422" s="425">
        <f t="shared" si="1200"/>
        <v>32110000</v>
      </c>
      <c r="CO422" s="425">
        <f t="shared" si="1200"/>
        <v>0</v>
      </c>
      <c r="CP422" s="425">
        <f t="shared" si="1200"/>
        <v>0</v>
      </c>
      <c r="CQ422" s="425">
        <f t="shared" si="1200"/>
        <v>0</v>
      </c>
      <c r="CR422" s="425">
        <f t="shared" si="1200"/>
        <v>32110000</v>
      </c>
      <c r="CS422" s="425">
        <f t="shared" si="1200"/>
        <v>480310000</v>
      </c>
      <c r="CT422" s="425">
        <f t="shared" si="1200"/>
        <v>0</v>
      </c>
      <c r="CU422" s="425">
        <f t="shared" si="1200"/>
        <v>0</v>
      </c>
      <c r="CV422" s="448">
        <f t="shared" si="1200"/>
        <v>0</v>
      </c>
      <c r="CW422" s="173" t="s">
        <v>2104</v>
      </c>
    </row>
    <row r="423" spans="1:102" ht="34.35" customHeight="1">
      <c r="A423" s="295" t="s">
        <v>21</v>
      </c>
      <c r="B423" s="283" t="str">
        <f>"Phòng Kế toán: " &amp;"["&amp;COUNT(A424:A425)&amp; "]"</f>
        <v>Phòng Kế toán: [2]</v>
      </c>
      <c r="C423" s="284"/>
      <c r="D423" s="285"/>
      <c r="E423" s="285"/>
      <c r="F423" s="285"/>
      <c r="G423" s="285">
        <f>SUM(G424:G425)</f>
        <v>15520000</v>
      </c>
      <c r="H423" s="285">
        <f t="shared" ref="H423:BS423" si="1201">SUM(H424:H425)</f>
        <v>0</v>
      </c>
      <c r="I423" s="285">
        <f t="shared" si="1201"/>
        <v>18480000</v>
      </c>
      <c r="J423" s="285">
        <f t="shared" si="1201"/>
        <v>3400000</v>
      </c>
      <c r="K423" s="285">
        <f t="shared" si="1201"/>
        <v>21880000</v>
      </c>
      <c r="L423" s="285">
        <f t="shared" si="1201"/>
        <v>37400000</v>
      </c>
      <c r="M423" s="285"/>
      <c r="N423" s="285">
        <f t="shared" si="1201"/>
        <v>10864000</v>
      </c>
      <c r="O423" s="285">
        <f t="shared" si="1201"/>
        <v>0</v>
      </c>
      <c r="P423" s="388">
        <f t="shared" si="1201"/>
        <v>24</v>
      </c>
      <c r="Q423" s="388">
        <f t="shared" si="1201"/>
        <v>0</v>
      </c>
      <c r="R423" s="388">
        <f t="shared" si="1201"/>
        <v>0</v>
      </c>
      <c r="S423" s="388">
        <f t="shared" si="1201"/>
        <v>0</v>
      </c>
      <c r="T423" s="388">
        <f t="shared" si="1201"/>
        <v>0</v>
      </c>
      <c r="U423" s="388">
        <f t="shared" si="1201"/>
        <v>0</v>
      </c>
      <c r="V423" s="388">
        <f t="shared" si="1201"/>
        <v>0</v>
      </c>
      <c r="W423" s="388">
        <f t="shared" si="1201"/>
        <v>0</v>
      </c>
      <c r="X423" s="388">
        <f t="shared" si="1201"/>
        <v>0</v>
      </c>
      <c r="Y423" s="388">
        <f t="shared" si="1201"/>
        <v>0</v>
      </c>
      <c r="Z423" s="388">
        <f t="shared" si="1201"/>
        <v>0</v>
      </c>
      <c r="AA423" s="388">
        <f t="shared" si="1201"/>
        <v>0</v>
      </c>
      <c r="AB423" s="388">
        <f t="shared" si="1201"/>
        <v>0</v>
      </c>
      <c r="AC423" s="388">
        <f t="shared" si="1201"/>
        <v>0</v>
      </c>
      <c r="AD423" s="388">
        <f t="shared" si="1201"/>
        <v>0</v>
      </c>
      <c r="AE423" s="388">
        <f t="shared" si="1201"/>
        <v>0</v>
      </c>
      <c r="AF423" s="285">
        <f t="shared" si="1201"/>
        <v>13809231</v>
      </c>
      <c r="AG423" s="285">
        <f t="shared" si="1201"/>
        <v>0</v>
      </c>
      <c r="AH423" s="285">
        <f t="shared" si="1201"/>
        <v>0</v>
      </c>
      <c r="AI423" s="285">
        <f t="shared" si="1201"/>
        <v>0</v>
      </c>
      <c r="AJ423" s="285">
        <f t="shared" si="1201"/>
        <v>0</v>
      </c>
      <c r="AK423" s="285">
        <f t="shared" si="1201"/>
        <v>0</v>
      </c>
      <c r="AL423" s="285">
        <f t="shared" si="1201"/>
        <v>0</v>
      </c>
      <c r="AM423" s="285">
        <f t="shared" si="1201"/>
        <v>0</v>
      </c>
      <c r="AN423" s="285">
        <f t="shared" si="1201"/>
        <v>0</v>
      </c>
      <c r="AO423" s="285">
        <f t="shared" si="1201"/>
        <v>0</v>
      </c>
      <c r="AP423" s="285">
        <f t="shared" si="1201"/>
        <v>0</v>
      </c>
      <c r="AQ423" s="285">
        <f t="shared" si="1201"/>
        <v>13809231</v>
      </c>
      <c r="AR423" s="285">
        <f t="shared" si="1201"/>
        <v>0</v>
      </c>
      <c r="AS423" s="285">
        <f t="shared" si="1201"/>
        <v>0</v>
      </c>
      <c r="AT423" s="285">
        <f t="shared" si="1201"/>
        <v>0</v>
      </c>
      <c r="AU423" s="285">
        <f t="shared" si="1201"/>
        <v>0</v>
      </c>
      <c r="AV423" s="285">
        <f t="shared" si="1201"/>
        <v>13809231</v>
      </c>
      <c r="AW423" s="285">
        <f t="shared" si="1201"/>
        <v>1241600</v>
      </c>
      <c r="AX423" s="285">
        <f t="shared" si="1201"/>
        <v>232800</v>
      </c>
      <c r="AY423" s="285">
        <f t="shared" si="1201"/>
        <v>155200</v>
      </c>
      <c r="AZ423" s="285">
        <f t="shared" si="1201"/>
        <v>1629600</v>
      </c>
      <c r="BA423" s="285">
        <f t="shared" si="1201"/>
        <v>77600</v>
      </c>
      <c r="BB423" s="285">
        <f t="shared" si="1201"/>
        <v>480000</v>
      </c>
      <c r="BC423" s="285">
        <f t="shared" si="1201"/>
        <v>0</v>
      </c>
      <c r="BD423" s="285">
        <f t="shared" si="1201"/>
        <v>0</v>
      </c>
      <c r="BE423" s="285">
        <f t="shared" si="1201"/>
        <v>2187200</v>
      </c>
      <c r="BF423" s="285">
        <f t="shared" si="1201"/>
        <v>11622031</v>
      </c>
      <c r="BG423" s="285">
        <f t="shared" si="1201"/>
        <v>0</v>
      </c>
      <c r="BH423" s="285"/>
      <c r="BI423" s="285">
        <f t="shared" si="1201"/>
        <v>0</v>
      </c>
      <c r="BJ423" s="285">
        <f t="shared" si="1201"/>
        <v>0</v>
      </c>
      <c r="BK423" s="285"/>
      <c r="BL423" s="285">
        <f t="shared" si="1201"/>
        <v>0</v>
      </c>
      <c r="BM423" s="285">
        <f t="shared" si="1201"/>
        <v>0</v>
      </c>
      <c r="BN423" s="285">
        <f t="shared" si="1201"/>
        <v>0</v>
      </c>
      <c r="BO423" s="285">
        <f t="shared" si="1201"/>
        <v>0</v>
      </c>
      <c r="BP423" s="285">
        <f t="shared" si="1201"/>
        <v>0</v>
      </c>
      <c r="BQ423" s="285">
        <f t="shared" si="1201"/>
        <v>0</v>
      </c>
      <c r="BR423" s="285">
        <f t="shared" si="1201"/>
        <v>0</v>
      </c>
      <c r="BS423" s="285">
        <f t="shared" si="1201"/>
        <v>13809231</v>
      </c>
      <c r="BT423" s="285">
        <f t="shared" ref="BT423:CV423" si="1202">SUM(BT424:BT425)</f>
        <v>0</v>
      </c>
      <c r="BU423" s="285">
        <f t="shared" si="1202"/>
        <v>0</v>
      </c>
      <c r="BV423" s="285">
        <f t="shared" si="1202"/>
        <v>22000000</v>
      </c>
      <c r="BW423" s="285">
        <f t="shared" si="1202"/>
        <v>22000000</v>
      </c>
      <c r="BX423" s="285">
        <f t="shared" si="1202"/>
        <v>-9820369</v>
      </c>
      <c r="BY423" s="285">
        <f t="shared" si="1202"/>
        <v>0</v>
      </c>
      <c r="BZ423" s="285">
        <f t="shared" si="1202"/>
        <v>0</v>
      </c>
      <c r="CA423" s="285">
        <f t="shared" si="1202"/>
        <v>0</v>
      </c>
      <c r="CB423" s="285">
        <f t="shared" si="1202"/>
        <v>0</v>
      </c>
      <c r="CC423" s="285">
        <f t="shared" si="1202"/>
        <v>0</v>
      </c>
      <c r="CD423" s="285">
        <f t="shared" si="1202"/>
        <v>0</v>
      </c>
      <c r="CE423" s="285">
        <f t="shared" si="1202"/>
        <v>34000000</v>
      </c>
      <c r="CF423" s="285">
        <f t="shared" si="1202"/>
        <v>3400000</v>
      </c>
      <c r="CG423" s="285">
        <f t="shared" si="1202"/>
        <v>0</v>
      </c>
      <c r="CH423" s="285">
        <f t="shared" si="1202"/>
        <v>0</v>
      </c>
      <c r="CI423" s="285">
        <f t="shared" si="1202"/>
        <v>0</v>
      </c>
      <c r="CJ423" s="285">
        <f t="shared" si="1202"/>
        <v>3400000</v>
      </c>
      <c r="CK423" s="285">
        <f t="shared" si="1202"/>
        <v>37400000</v>
      </c>
      <c r="CL423" s="285">
        <f t="shared" si="1202"/>
        <v>0</v>
      </c>
      <c r="CM423" s="285">
        <f t="shared" si="1202"/>
        <v>34000000</v>
      </c>
      <c r="CN423" s="285">
        <f t="shared" si="1202"/>
        <v>3400000</v>
      </c>
      <c r="CO423" s="285">
        <f t="shared" si="1202"/>
        <v>0</v>
      </c>
      <c r="CP423" s="285">
        <f t="shared" si="1202"/>
        <v>0</v>
      </c>
      <c r="CQ423" s="285">
        <f t="shared" si="1202"/>
        <v>0</v>
      </c>
      <c r="CR423" s="285">
        <f t="shared" si="1202"/>
        <v>3400000</v>
      </c>
      <c r="CS423" s="285">
        <f t="shared" si="1202"/>
        <v>37400000</v>
      </c>
      <c r="CT423" s="285">
        <f t="shared" si="1202"/>
        <v>0</v>
      </c>
      <c r="CU423" s="285">
        <f t="shared" si="1202"/>
        <v>0</v>
      </c>
      <c r="CV423" s="444">
        <f t="shared" si="1202"/>
        <v>0</v>
      </c>
      <c r="CW423" s="285"/>
    </row>
    <row r="424" spans="1:102" ht="34.35" customHeight="1">
      <c r="A424" s="155">
        <f>SUBTOTAL(3,$C$11:C424)</f>
        <v>378</v>
      </c>
      <c r="B424" s="390" t="s">
        <v>2097</v>
      </c>
      <c r="C424" s="252" t="s">
        <v>2098</v>
      </c>
      <c r="D424" s="156" t="s">
        <v>101</v>
      </c>
      <c r="E424" s="157" t="str">
        <f t="shared" ref="E424:E425" si="1203">IF(CL424&gt;=400000000,"A1",IF(CL424&gt;=300000000,"A2",IF(CL424&gt;=240000000,"A3",IF(CL424&gt;=180000000,"A4",IF(CL424&gt;=120000000,"A5",IF(CL424&gt;=80000000,"A6",IF(CL424&gt;=40000000,"A7",IF(CL424&gt;=25000000,"B1",IF(CL424&gt;=12000000,"B2","B3")))))))))</f>
        <v>B3</v>
      </c>
      <c r="F424" s="392">
        <v>41704</v>
      </c>
      <c r="G424" s="369">
        <v>7570000</v>
      </c>
      <c r="H424" s="369"/>
      <c r="I424" s="160">
        <f t="shared" ref="I424:I425" si="1204">IF(G424&gt;0,CM424-G424,CM424-H424)</f>
        <v>8430000</v>
      </c>
      <c r="J424" s="160">
        <f t="shared" si="1151"/>
        <v>1600000</v>
      </c>
      <c r="K424" s="161">
        <f t="shared" ref="K424:K474" si="1205">SUM(I424:J424)</f>
        <v>10030000</v>
      </c>
      <c r="L424" s="161">
        <f t="shared" ref="L424:L474" si="1206">IF(G424&gt;0,G424+K424,H424+K424)</f>
        <v>17600000</v>
      </c>
      <c r="M424" s="162">
        <f t="shared" ref="M424:M438" si="1207">IF(CE424&gt;=11000000,80%,100%)</f>
        <v>0.8</v>
      </c>
      <c r="N424" s="163">
        <f t="shared" ref="N424:N438" si="1208">ROUND(MAX(G424*70%,H424*70%,3640000),0)</f>
        <v>5299000</v>
      </c>
      <c r="O424" s="163">
        <v>0</v>
      </c>
      <c r="P424" s="406">
        <v>12</v>
      </c>
      <c r="Q424" s="406">
        <v>0</v>
      </c>
      <c r="R424" s="406">
        <v>0</v>
      </c>
      <c r="S424" s="406">
        <v>0</v>
      </c>
      <c r="T424" s="406"/>
      <c r="U424" s="406"/>
      <c r="V424" s="406"/>
      <c r="W424" s="406"/>
      <c r="X424" s="389"/>
      <c r="Y424" s="406"/>
      <c r="Z424" s="406"/>
      <c r="AA424" s="406"/>
      <c r="AB424" s="406"/>
      <c r="AC424" s="406"/>
      <c r="AD424" s="406">
        <v>0</v>
      </c>
      <c r="AE424" s="164">
        <f t="shared" ref="AE424:AE425" si="1209">IF(OR(BL424="M1",BL424="M2",BL424="M3",BL424="M4"),P424+R424+S424+T424+U424,0)</f>
        <v>0</v>
      </c>
      <c r="AF424" s="166">
        <f t="shared" ref="AF424:AF425" si="1210">ROUND(IF($P424=0,0,IF(OR($BJ424="lương tháng",$CE424&gt;=11000000),($L424/2-$L424/26*($CC$6-$P424))*$M424,$L424/26*$P424*$M424)),0)</f>
        <v>6498462</v>
      </c>
      <c r="AG424" s="166">
        <f t="shared" ref="AG424:AG425" si="1211">ROUND(MAX((G424+I424)*M424/26*R424,(H424+I424)*M424/26*R424,G424/26*R424*150%,H424/26*R424*150%)*BK424,0)</f>
        <v>0</v>
      </c>
      <c r="AH424" s="166">
        <f t="shared" ref="AH424:AH425" si="1212">ROUND(MAX((G424+I424)*M424/26*S424,(H424+I424)*M424/26*S424,G424/26*S424*200%,H424/26*S424*200%)*BK424,0)</f>
        <v>0</v>
      </c>
      <c r="AI424" s="166">
        <f t="shared" ref="AI424:AI425" si="1213">ROUND(IF(BJ424="Lương tháng",L424/26*T424,MAX((G424+I424)/26*(T424+U424)*200%+G424/26*T424,(H424+I424)/26*(T424+U424)*200%+H424/26*T424,G424/26*(T424+U424)*300%+G424/26*T424,H424/26*(T424+U424)*300%+H424/26*T424)),0)</f>
        <v>0</v>
      </c>
      <c r="AJ424" s="166">
        <f t="shared" ref="AJ424:AJ425" si="1214">ROUND(IF((P424+Q424)=0,0,IF(BJ424="Lương tháng",MAX((G424+I424)/26*V424,(H424+I424)/26*V424),MAX(G424/26*V424,H424/26*V424))),0)</f>
        <v>0</v>
      </c>
      <c r="AK424" s="166">
        <f t="shared" ref="AK424:AK425" si="1215">ROUND(IF(G424&gt;0,G424/26*W424,H424/26*W424),0)</f>
        <v>0</v>
      </c>
      <c r="AL424" s="166">
        <f t="shared" ref="AL424:AL425" si="1216">ROUND(N424/26*Y424+O424/26*Z424+MAX(G424/26*AA424,H424/26*AA424),0)</f>
        <v>0</v>
      </c>
      <c r="AM424" s="166">
        <f t="shared" ref="AM424:AM425" si="1217">ROUND(IF(BJ424="Lương tháng",L424/26*AC424,L424/26*AC424+MAX((G424+I424)/26*AB424,(H424+I424)/26*AB424)),0)</f>
        <v>0</v>
      </c>
      <c r="AN424" s="166">
        <f t="shared" ref="AN424:AN425" si="1218">ROUND(IF(BJ424="lương tháng",0,MAX((G424+I424)/26*AD424*30%,(H424+I424)/26*AD424*30%)*BK424),0)</f>
        <v>0</v>
      </c>
      <c r="AO424" s="167">
        <f t="shared" ref="AO424:AO425" si="1219">ROUND(BM424*AE424,0)</f>
        <v>0</v>
      </c>
      <c r="AP424" s="166">
        <v>0</v>
      </c>
      <c r="AQ424" s="166">
        <f t="shared" ref="AQ424:AQ425" si="1220">ROUND(SUM(AF424:AP424),0)</f>
        <v>6498462</v>
      </c>
      <c r="AR424" s="166"/>
      <c r="AS424" s="167"/>
      <c r="AT424" s="166"/>
      <c r="AU424" s="166"/>
      <c r="AV424" s="166">
        <f t="shared" ref="AV424:AV425" si="1221">ROUND(SUM(AQ424:AT424)-AU424,0)</f>
        <v>6498462</v>
      </c>
      <c r="AW424" s="166">
        <f t="shared" ref="AW424:AW438" si="1222">ROUND(IF($BH424=1,$G424*$AW$9,0),0)</f>
        <v>605600</v>
      </c>
      <c r="AX424" s="166">
        <f t="shared" ref="AX424:AX438" si="1223">ROUND(IF($BH424=1,$G424*$AX$9,0),0)</f>
        <v>113550</v>
      </c>
      <c r="AY424" s="166">
        <f t="shared" ref="AY424:AY438" si="1224">ROUND(IF($BH424=1,$G424*$AY$9,0),0)</f>
        <v>75700</v>
      </c>
      <c r="AZ424" s="166">
        <f t="shared" ref="AZ424:AZ425" si="1225">SUM(AW424:AY424)</f>
        <v>794850</v>
      </c>
      <c r="BA424" s="166">
        <f t="shared" ref="BA424:BA438" si="1226">ROUND(IF($BI424="1x",$G424*0.5%,0),0)</f>
        <v>37850</v>
      </c>
      <c r="BB424" s="166">
        <f>IF(BN424="Xem lại",0,IF(CM424&lt;11000000,5000,IF(AND(CM424&gt;=11000000,CM424&lt;25000000),10000,IF(AND(CM424&gt;=25000000,CM424&lt;40000000),15000,IF(AND(CM424&gt;=40000000,CM424&lt;120000000),20000,IF(AND(CM424&gt;=120000000,CM424&lt;240000000),25000,30000)))))*$BB$6)</f>
        <v>240000</v>
      </c>
      <c r="BC424" s="166"/>
      <c r="BD424" s="166">
        <v>0</v>
      </c>
      <c r="BE424" s="166">
        <f t="shared" ref="BE424:BE438" si="1227">ROUND(SUM(AZ424:BD424),0)</f>
        <v>1072700</v>
      </c>
      <c r="BF424" s="166">
        <f t="shared" ref="BF424:BF438" si="1228">ROUND(IF(AV424&gt;BE424,AV424-BE424,0),0)</f>
        <v>5425762</v>
      </c>
      <c r="BG424" s="166">
        <f t="shared" ref="BG424:BG438" si="1229">ROUND(IF(BE424&gt;AV424,BE424-AV424,0),0)</f>
        <v>0</v>
      </c>
      <c r="BH424" s="166">
        <v>1</v>
      </c>
      <c r="BI424" s="369" t="s">
        <v>40</v>
      </c>
      <c r="BJ424" s="166">
        <f t="shared" ref="BJ424:BJ438" si="1230">IF(AND(D424="QTNV CL",CM424&gt;=11000000),"Lương tháng",IF(CM424&gt;=18000000,"Lương tháng",0))</f>
        <v>0</v>
      </c>
      <c r="BK424" s="166">
        <f t="shared" ref="BK424:BK438" si="1231">IF(BJ424="Lương tháng",0,1)</f>
        <v>1</v>
      </c>
      <c r="BL424" s="166">
        <v>0</v>
      </c>
      <c r="BM424" s="166">
        <f t="shared" ref="BM424:BM438" si="1232">IF(BL424="M1",13000,IF(BL424="M2",20000,IF(BL424="M3",26000,IF(BL424="M4",32000,0))))</f>
        <v>0</v>
      </c>
      <c r="BN424" s="166" t="str">
        <f t="shared" ref="BN424:BN438" si="1233">IF(AND(G424&gt;0,(P424+Q424)&gt;=5),"Trừ tiền","Xem lại")</f>
        <v>Trừ tiền</v>
      </c>
      <c r="BO424" s="410"/>
      <c r="BP424" s="166"/>
      <c r="BQ424" s="144"/>
      <c r="BR424" s="144"/>
      <c r="BS424" s="161">
        <f t="shared" ref="BS424:BS438" si="1234">AQ424+SUM(BO424:BR424)-AN424-AO424-SUM(BY424:CA424)</f>
        <v>6498462</v>
      </c>
      <c r="BT424" s="159">
        <v>0</v>
      </c>
      <c r="BU424" s="166">
        <f t="shared" ref="BU424:BU438" si="1235">BT424*4400000</f>
        <v>0</v>
      </c>
      <c r="BV424" s="166">
        <v>11000000</v>
      </c>
      <c r="BW424" s="166">
        <f t="shared" ref="BW424:BW438" si="1236">BU424+BV424</f>
        <v>11000000</v>
      </c>
      <c r="BX424" s="166">
        <f t="shared" ref="BX424:BX425" si="1237">BS424-SUM(CC424:CD424)-CB424-AZ424-BW424</f>
        <v>-5296388</v>
      </c>
      <c r="BY424" s="166"/>
      <c r="BZ424" s="166"/>
      <c r="CA424" s="171"/>
      <c r="CB424" s="166"/>
      <c r="CC424" s="166"/>
      <c r="CD424" s="166"/>
      <c r="CE424" s="369">
        <v>16000000</v>
      </c>
      <c r="CF424" s="369">
        <f>CE424*10%</f>
        <v>1600000</v>
      </c>
      <c r="CG424" s="369">
        <v>0</v>
      </c>
      <c r="CH424" s="369">
        <v>0</v>
      </c>
      <c r="CI424" s="369"/>
      <c r="CJ424" s="369">
        <f t="shared" ref="CJ424:CJ425" si="1238">SUM(CF424:CI424)</f>
        <v>1600000</v>
      </c>
      <c r="CK424" s="369">
        <f t="shared" ref="CK424:CK425" si="1239">CE424+CJ424</f>
        <v>17600000</v>
      </c>
      <c r="CL424" s="369"/>
      <c r="CM424" s="369">
        <f t="shared" ref="CM424:CN425" si="1240">CE424</f>
        <v>16000000</v>
      </c>
      <c r="CN424" s="369">
        <f t="shared" si="1240"/>
        <v>1600000</v>
      </c>
      <c r="CO424" s="369">
        <f t="shared" ref="CO424:CO425" si="1241">CH424</f>
        <v>0</v>
      </c>
      <c r="CP424" s="369">
        <f t="shared" ref="CP424:CQ425" si="1242">CH424</f>
        <v>0</v>
      </c>
      <c r="CQ424" s="369">
        <f t="shared" si="1242"/>
        <v>0</v>
      </c>
      <c r="CR424" s="369">
        <f t="shared" ref="CR424:CR425" si="1243">SUM(CN424:CQ424)</f>
        <v>1600000</v>
      </c>
      <c r="CS424" s="369">
        <f t="shared" ref="CS424:CS425" si="1244">CM424+CR424</f>
        <v>17600000</v>
      </c>
      <c r="CT424" s="173" t="s">
        <v>1126</v>
      </c>
      <c r="CU424" s="173" t="s">
        <v>2101</v>
      </c>
      <c r="CV424" s="450" t="s">
        <v>2256</v>
      </c>
      <c r="CW424" s="173" t="s">
        <v>2104</v>
      </c>
      <c r="CX424">
        <v>5425762</v>
      </c>
    </row>
    <row r="425" spans="1:102" ht="34.35" customHeight="1">
      <c r="A425" s="155">
        <f>SUBTOTAL(3,$C$11:C425)</f>
        <v>379</v>
      </c>
      <c r="B425" s="390" t="s">
        <v>2099</v>
      </c>
      <c r="C425" s="252" t="s">
        <v>2100</v>
      </c>
      <c r="D425" s="156" t="s">
        <v>101</v>
      </c>
      <c r="E425" s="157" t="str">
        <f t="shared" si="1203"/>
        <v>B3</v>
      </c>
      <c r="F425" s="392">
        <v>42226</v>
      </c>
      <c r="G425" s="369">
        <v>7950000</v>
      </c>
      <c r="H425" s="369"/>
      <c r="I425" s="160">
        <f t="shared" si="1204"/>
        <v>10050000</v>
      </c>
      <c r="J425" s="160">
        <f t="shared" si="1151"/>
        <v>1800000</v>
      </c>
      <c r="K425" s="161">
        <f t="shared" si="1205"/>
        <v>11850000</v>
      </c>
      <c r="L425" s="161">
        <f t="shared" si="1206"/>
        <v>19800000</v>
      </c>
      <c r="M425" s="162">
        <f t="shared" si="1207"/>
        <v>0.8</v>
      </c>
      <c r="N425" s="163">
        <f t="shared" si="1208"/>
        <v>5565000</v>
      </c>
      <c r="O425" s="163">
        <v>0</v>
      </c>
      <c r="P425" s="406">
        <v>12</v>
      </c>
      <c r="Q425" s="406">
        <v>0</v>
      </c>
      <c r="R425" s="406">
        <v>0</v>
      </c>
      <c r="S425" s="406">
        <v>0</v>
      </c>
      <c r="T425" s="406"/>
      <c r="U425" s="406"/>
      <c r="V425" s="406"/>
      <c r="W425" s="406"/>
      <c r="X425" s="389"/>
      <c r="Y425" s="406"/>
      <c r="Z425" s="406"/>
      <c r="AA425" s="406"/>
      <c r="AB425" s="406"/>
      <c r="AC425" s="406"/>
      <c r="AD425" s="406">
        <v>0</v>
      </c>
      <c r="AE425" s="164">
        <f t="shared" si="1209"/>
        <v>0</v>
      </c>
      <c r="AF425" s="166">
        <f t="shared" si="1210"/>
        <v>7310769</v>
      </c>
      <c r="AG425" s="166">
        <f t="shared" si="1211"/>
        <v>0</v>
      </c>
      <c r="AH425" s="166">
        <f t="shared" si="1212"/>
        <v>0</v>
      </c>
      <c r="AI425" s="166">
        <f t="shared" si="1213"/>
        <v>0</v>
      </c>
      <c r="AJ425" s="166">
        <f t="shared" si="1214"/>
        <v>0</v>
      </c>
      <c r="AK425" s="166">
        <f t="shared" si="1215"/>
        <v>0</v>
      </c>
      <c r="AL425" s="166">
        <f t="shared" si="1216"/>
        <v>0</v>
      </c>
      <c r="AM425" s="166">
        <f t="shared" si="1217"/>
        <v>0</v>
      </c>
      <c r="AN425" s="166">
        <f t="shared" si="1218"/>
        <v>0</v>
      </c>
      <c r="AO425" s="167">
        <f t="shared" si="1219"/>
        <v>0</v>
      </c>
      <c r="AP425" s="166">
        <v>0</v>
      </c>
      <c r="AQ425" s="166">
        <f t="shared" si="1220"/>
        <v>7310769</v>
      </c>
      <c r="AR425" s="166"/>
      <c r="AS425" s="167"/>
      <c r="AT425" s="166"/>
      <c r="AU425" s="166"/>
      <c r="AV425" s="166">
        <f t="shared" si="1221"/>
        <v>7310769</v>
      </c>
      <c r="AW425" s="166">
        <f t="shared" si="1222"/>
        <v>636000</v>
      </c>
      <c r="AX425" s="166">
        <f t="shared" si="1223"/>
        <v>119250</v>
      </c>
      <c r="AY425" s="166">
        <f t="shared" si="1224"/>
        <v>79500</v>
      </c>
      <c r="AZ425" s="166">
        <f t="shared" si="1225"/>
        <v>834750</v>
      </c>
      <c r="BA425" s="166">
        <f t="shared" si="1226"/>
        <v>39750</v>
      </c>
      <c r="BB425" s="166">
        <f>IF(BN425="Xem lại",0,IF(CM425&lt;11000000,5000,IF(AND(CM425&gt;=11000000,CM425&lt;25000000),10000,IF(AND(CM425&gt;=25000000,CM425&lt;40000000),15000,IF(AND(CM425&gt;=40000000,CM425&lt;120000000),20000,IF(AND(CM425&gt;=120000000,CM425&lt;240000000),25000,30000)))))*$BB$6)</f>
        <v>240000</v>
      </c>
      <c r="BC425" s="166"/>
      <c r="BD425" s="166">
        <v>0</v>
      </c>
      <c r="BE425" s="166">
        <f t="shared" si="1227"/>
        <v>1114500</v>
      </c>
      <c r="BF425" s="166">
        <f t="shared" si="1228"/>
        <v>6196269</v>
      </c>
      <c r="BG425" s="166">
        <f t="shared" si="1229"/>
        <v>0</v>
      </c>
      <c r="BH425" s="166">
        <v>1</v>
      </c>
      <c r="BI425" s="369" t="s">
        <v>40</v>
      </c>
      <c r="BJ425" s="166" t="str">
        <f t="shared" si="1230"/>
        <v>Lương tháng</v>
      </c>
      <c r="BK425" s="166">
        <f t="shared" si="1231"/>
        <v>0</v>
      </c>
      <c r="BL425" s="166">
        <v>0</v>
      </c>
      <c r="BM425" s="166">
        <f t="shared" si="1232"/>
        <v>0</v>
      </c>
      <c r="BN425" s="166" t="str">
        <f t="shared" si="1233"/>
        <v>Trừ tiền</v>
      </c>
      <c r="BO425" s="410"/>
      <c r="BP425" s="166"/>
      <c r="BQ425" s="144"/>
      <c r="BR425" s="144"/>
      <c r="BS425" s="161">
        <f t="shared" si="1234"/>
        <v>7310769</v>
      </c>
      <c r="BT425" s="159">
        <v>0</v>
      </c>
      <c r="BU425" s="166">
        <f t="shared" si="1235"/>
        <v>0</v>
      </c>
      <c r="BV425" s="166">
        <v>11000000</v>
      </c>
      <c r="BW425" s="166">
        <f t="shared" si="1236"/>
        <v>11000000</v>
      </c>
      <c r="BX425" s="166">
        <f t="shared" si="1237"/>
        <v>-4523981</v>
      </c>
      <c r="BY425" s="166"/>
      <c r="BZ425" s="166"/>
      <c r="CA425" s="171"/>
      <c r="CB425" s="166"/>
      <c r="CC425" s="166"/>
      <c r="CD425" s="166"/>
      <c r="CE425" s="369">
        <v>18000000</v>
      </c>
      <c r="CF425" s="413">
        <f>CE425*10%</f>
        <v>1800000</v>
      </c>
      <c r="CG425" s="369">
        <v>0</v>
      </c>
      <c r="CH425" s="369">
        <v>0</v>
      </c>
      <c r="CI425" s="369"/>
      <c r="CJ425" s="369">
        <f t="shared" si="1238"/>
        <v>1800000</v>
      </c>
      <c r="CK425" s="369">
        <f t="shared" si="1239"/>
        <v>19800000</v>
      </c>
      <c r="CL425" s="369"/>
      <c r="CM425" s="369">
        <f t="shared" si="1240"/>
        <v>18000000</v>
      </c>
      <c r="CN425" s="369">
        <f t="shared" si="1240"/>
        <v>1800000</v>
      </c>
      <c r="CO425" s="369">
        <f t="shared" si="1241"/>
        <v>0</v>
      </c>
      <c r="CP425" s="369">
        <f t="shared" si="1242"/>
        <v>0</v>
      </c>
      <c r="CQ425" s="369">
        <f t="shared" si="1242"/>
        <v>0</v>
      </c>
      <c r="CR425" s="369">
        <f t="shared" si="1243"/>
        <v>1800000</v>
      </c>
      <c r="CS425" s="369">
        <f t="shared" si="1244"/>
        <v>19800000</v>
      </c>
      <c r="CT425" s="173" t="s">
        <v>2191</v>
      </c>
      <c r="CU425" s="173" t="s">
        <v>2101</v>
      </c>
      <c r="CV425" s="450" t="s">
        <v>2192</v>
      </c>
      <c r="CW425" s="173" t="s">
        <v>2104</v>
      </c>
      <c r="CX425">
        <v>6196269</v>
      </c>
    </row>
    <row r="426" spans="1:102" ht="34.35" customHeight="1">
      <c r="A426" s="295" t="s">
        <v>22</v>
      </c>
      <c r="B426" s="283" t="str">
        <f>"GNVC Ô tô &amp; LKPT: " &amp;"["&amp;COUNT(A427:A474)&amp; "]"</f>
        <v>GNVC Ô tô &amp; LKPT: [41]</v>
      </c>
      <c r="C426" s="284"/>
      <c r="D426" s="285"/>
      <c r="E426" s="285"/>
      <c r="F426" s="285"/>
      <c r="G426" s="285">
        <f t="shared" ref="G426:L426" si="1245">G427+G430+G439+G443+G448+G451+G456</f>
        <v>243170000</v>
      </c>
      <c r="H426" s="285">
        <f t="shared" si="1245"/>
        <v>0</v>
      </c>
      <c r="I426" s="285">
        <f t="shared" si="1245"/>
        <v>171030000</v>
      </c>
      <c r="J426" s="285">
        <f t="shared" si="1245"/>
        <v>28710000</v>
      </c>
      <c r="K426" s="285">
        <f t="shared" si="1245"/>
        <v>199740000</v>
      </c>
      <c r="L426" s="285">
        <f t="shared" si="1245"/>
        <v>442910000</v>
      </c>
      <c r="M426" s="285"/>
      <c r="N426" s="285">
        <f t="shared" ref="N426:BG426" si="1246">N427+N430+N439+N443+N448+N451+N456</f>
        <v>170219000</v>
      </c>
      <c r="O426" s="285">
        <f t="shared" si="1246"/>
        <v>0</v>
      </c>
      <c r="P426" s="388">
        <f t="shared" si="1246"/>
        <v>297</v>
      </c>
      <c r="Q426" s="388">
        <f t="shared" si="1246"/>
        <v>234</v>
      </c>
      <c r="R426" s="388">
        <f t="shared" si="1246"/>
        <v>28.130000000000003</v>
      </c>
      <c r="S426" s="388">
        <f t="shared" si="1246"/>
        <v>14</v>
      </c>
      <c r="T426" s="388">
        <f t="shared" si="1246"/>
        <v>0</v>
      </c>
      <c r="U426" s="388">
        <f t="shared" si="1246"/>
        <v>0</v>
      </c>
      <c r="V426" s="388">
        <f t="shared" si="1246"/>
        <v>0</v>
      </c>
      <c r="W426" s="388">
        <f t="shared" si="1246"/>
        <v>0</v>
      </c>
      <c r="X426" s="388">
        <f t="shared" si="1246"/>
        <v>0</v>
      </c>
      <c r="Y426" s="388">
        <f t="shared" si="1246"/>
        <v>0</v>
      </c>
      <c r="Z426" s="388">
        <f t="shared" si="1246"/>
        <v>0</v>
      </c>
      <c r="AA426" s="388">
        <f t="shared" si="1246"/>
        <v>0</v>
      </c>
      <c r="AB426" s="388">
        <f t="shared" si="1246"/>
        <v>0</v>
      </c>
      <c r="AC426" s="388">
        <f t="shared" si="1246"/>
        <v>0</v>
      </c>
      <c r="AD426" s="388">
        <f t="shared" si="1246"/>
        <v>6.02</v>
      </c>
      <c r="AE426" s="388">
        <f t="shared" si="1246"/>
        <v>0</v>
      </c>
      <c r="AF426" s="285">
        <f t="shared" si="1246"/>
        <v>125257116</v>
      </c>
      <c r="AG426" s="285">
        <f t="shared" si="1246"/>
        <v>11308708</v>
      </c>
      <c r="AH426" s="285">
        <f t="shared" si="1246"/>
        <v>6935385</v>
      </c>
      <c r="AI426" s="285">
        <f t="shared" si="1246"/>
        <v>0</v>
      </c>
      <c r="AJ426" s="285">
        <f t="shared" si="1246"/>
        <v>0</v>
      </c>
      <c r="AK426" s="285">
        <f t="shared" si="1246"/>
        <v>0</v>
      </c>
      <c r="AL426" s="285">
        <f t="shared" si="1246"/>
        <v>0</v>
      </c>
      <c r="AM426" s="285">
        <f t="shared" si="1246"/>
        <v>0</v>
      </c>
      <c r="AN426" s="285">
        <f t="shared" si="1246"/>
        <v>801808</v>
      </c>
      <c r="AO426" s="285">
        <f t="shared" si="1246"/>
        <v>0</v>
      </c>
      <c r="AP426" s="285">
        <f t="shared" si="1246"/>
        <v>0</v>
      </c>
      <c r="AQ426" s="285">
        <f t="shared" si="1246"/>
        <v>144303017</v>
      </c>
      <c r="AR426" s="285">
        <f t="shared" si="1246"/>
        <v>0</v>
      </c>
      <c r="AS426" s="285">
        <f t="shared" si="1246"/>
        <v>0</v>
      </c>
      <c r="AT426" s="285">
        <f t="shared" si="1246"/>
        <v>0</v>
      </c>
      <c r="AU426" s="285">
        <f t="shared" si="1246"/>
        <v>0</v>
      </c>
      <c r="AV426" s="285">
        <f t="shared" si="1246"/>
        <v>144303017</v>
      </c>
      <c r="AW426" s="285">
        <f t="shared" si="1246"/>
        <v>19453600</v>
      </c>
      <c r="AX426" s="285">
        <f t="shared" si="1246"/>
        <v>3647550</v>
      </c>
      <c r="AY426" s="285">
        <f t="shared" si="1246"/>
        <v>2431700</v>
      </c>
      <c r="AZ426" s="285">
        <f t="shared" si="1246"/>
        <v>25532850</v>
      </c>
      <c r="BA426" s="285">
        <f t="shared" si="1246"/>
        <v>843200</v>
      </c>
      <c r="BB426" s="285">
        <f t="shared" si="1246"/>
        <v>5760000</v>
      </c>
      <c r="BC426" s="285">
        <f t="shared" si="1246"/>
        <v>0</v>
      </c>
      <c r="BD426" s="285">
        <f t="shared" si="1246"/>
        <v>0</v>
      </c>
      <c r="BE426" s="285">
        <f t="shared" si="1246"/>
        <v>32136050</v>
      </c>
      <c r="BF426" s="285">
        <f t="shared" si="1246"/>
        <v>125039767</v>
      </c>
      <c r="BG426" s="285">
        <f t="shared" si="1246"/>
        <v>12872800</v>
      </c>
      <c r="BH426" s="285"/>
      <c r="BI426" s="285">
        <f>BI427+BI430+BI439+BI443+BI448+BI451+BI456</f>
        <v>0</v>
      </c>
      <c r="BJ426" s="285">
        <f>BJ427+BJ430+BJ439+BJ443+BJ448+BJ451+BJ456</f>
        <v>0</v>
      </c>
      <c r="BK426" s="285"/>
      <c r="BL426" s="285">
        <f t="shared" ref="BL426:CV426" si="1247">BL427+BL430+BL439+BL443+BL448+BL451+BL456</f>
        <v>0</v>
      </c>
      <c r="BM426" s="285">
        <f t="shared" si="1247"/>
        <v>0</v>
      </c>
      <c r="BN426" s="285">
        <f t="shared" si="1247"/>
        <v>0</v>
      </c>
      <c r="BO426" s="285">
        <f t="shared" si="1247"/>
        <v>0</v>
      </c>
      <c r="BP426" s="285">
        <f t="shared" si="1247"/>
        <v>0</v>
      </c>
      <c r="BQ426" s="285">
        <f t="shared" si="1247"/>
        <v>0</v>
      </c>
      <c r="BR426" s="285">
        <f t="shared" si="1247"/>
        <v>0</v>
      </c>
      <c r="BS426" s="285">
        <f t="shared" si="1247"/>
        <v>143501209</v>
      </c>
      <c r="BT426" s="285">
        <f t="shared" si="1247"/>
        <v>0</v>
      </c>
      <c r="BU426" s="285">
        <f t="shared" si="1247"/>
        <v>0</v>
      </c>
      <c r="BV426" s="285">
        <f t="shared" si="1247"/>
        <v>451000000</v>
      </c>
      <c r="BW426" s="285">
        <f t="shared" si="1247"/>
        <v>451000000</v>
      </c>
      <c r="BX426" s="285">
        <f t="shared" si="1247"/>
        <v>-333031641</v>
      </c>
      <c r="BY426" s="285">
        <f t="shared" si="1247"/>
        <v>0</v>
      </c>
      <c r="BZ426" s="285">
        <f t="shared" si="1247"/>
        <v>0</v>
      </c>
      <c r="CA426" s="285">
        <f t="shared" si="1247"/>
        <v>0</v>
      </c>
      <c r="CB426" s="285">
        <f t="shared" si="1247"/>
        <v>0</v>
      </c>
      <c r="CC426" s="285">
        <f t="shared" si="1247"/>
        <v>0</v>
      </c>
      <c r="CD426" s="285">
        <f t="shared" si="1247"/>
        <v>0</v>
      </c>
      <c r="CE426" s="285">
        <f t="shared" si="1247"/>
        <v>414200000</v>
      </c>
      <c r="CF426" s="285">
        <f t="shared" si="1247"/>
        <v>28710000</v>
      </c>
      <c r="CG426" s="285">
        <f t="shared" si="1247"/>
        <v>0</v>
      </c>
      <c r="CH426" s="285">
        <f t="shared" si="1247"/>
        <v>0</v>
      </c>
      <c r="CI426" s="285">
        <f t="shared" si="1247"/>
        <v>0</v>
      </c>
      <c r="CJ426" s="285">
        <f t="shared" si="1247"/>
        <v>28710000</v>
      </c>
      <c r="CK426" s="285">
        <f t="shared" si="1247"/>
        <v>442910000</v>
      </c>
      <c r="CL426" s="285">
        <f t="shared" si="1247"/>
        <v>0</v>
      </c>
      <c r="CM426" s="285">
        <f t="shared" si="1247"/>
        <v>414200000</v>
      </c>
      <c r="CN426" s="285">
        <f t="shared" si="1247"/>
        <v>28710000</v>
      </c>
      <c r="CO426" s="285">
        <f t="shared" si="1247"/>
        <v>0</v>
      </c>
      <c r="CP426" s="285">
        <f t="shared" si="1247"/>
        <v>0</v>
      </c>
      <c r="CQ426" s="285">
        <f t="shared" si="1247"/>
        <v>0</v>
      </c>
      <c r="CR426" s="285">
        <f t="shared" si="1247"/>
        <v>28710000</v>
      </c>
      <c r="CS426" s="285">
        <f t="shared" si="1247"/>
        <v>442910000</v>
      </c>
      <c r="CT426" s="285">
        <f t="shared" si="1247"/>
        <v>0</v>
      </c>
      <c r="CU426" s="285">
        <f t="shared" si="1247"/>
        <v>0</v>
      </c>
      <c r="CV426" s="444">
        <f t="shared" si="1247"/>
        <v>0</v>
      </c>
      <c r="CW426" s="285"/>
    </row>
    <row r="427" spans="1:102" ht="34.35" customHeight="1">
      <c r="A427" s="367" t="s">
        <v>2203</v>
      </c>
      <c r="B427" s="298" t="str">
        <f>"Bộ phận Điều phối Vận chuyển Ô tô: " &amp;"["&amp;COUNT(A428:A429)&amp; "]"</f>
        <v>Bộ phận Điều phối Vận chuyển Ô tô: [2]</v>
      </c>
      <c r="C427" s="284"/>
      <c r="D427" s="293"/>
      <c r="E427" s="293"/>
      <c r="F427" s="293"/>
      <c r="G427" s="293">
        <f>SUM(G428:G429)</f>
        <v>15520000</v>
      </c>
      <c r="H427" s="293">
        <f t="shared" ref="H427:BS427" si="1248">SUM(H428:H429)</f>
        <v>0</v>
      </c>
      <c r="I427" s="293">
        <f t="shared" si="1248"/>
        <v>19480000</v>
      </c>
      <c r="J427" s="293">
        <f t="shared" si="1248"/>
        <v>3500000</v>
      </c>
      <c r="K427" s="293">
        <f t="shared" si="1248"/>
        <v>22980000</v>
      </c>
      <c r="L427" s="293">
        <f t="shared" si="1248"/>
        <v>38500000</v>
      </c>
      <c r="M427" s="293"/>
      <c r="N427" s="293">
        <f t="shared" si="1248"/>
        <v>10864000</v>
      </c>
      <c r="O427" s="293">
        <f t="shared" si="1248"/>
        <v>0</v>
      </c>
      <c r="P427" s="294">
        <f t="shared" si="1248"/>
        <v>24</v>
      </c>
      <c r="Q427" s="294">
        <f t="shared" si="1248"/>
        <v>0</v>
      </c>
      <c r="R427" s="294">
        <f t="shared" si="1248"/>
        <v>0</v>
      </c>
      <c r="S427" s="294">
        <f t="shared" si="1248"/>
        <v>0</v>
      </c>
      <c r="T427" s="294">
        <f t="shared" si="1248"/>
        <v>0</v>
      </c>
      <c r="U427" s="294">
        <f t="shared" si="1248"/>
        <v>0</v>
      </c>
      <c r="V427" s="294">
        <f t="shared" si="1248"/>
        <v>0</v>
      </c>
      <c r="W427" s="294">
        <f t="shared" si="1248"/>
        <v>0</v>
      </c>
      <c r="X427" s="294">
        <f t="shared" si="1248"/>
        <v>0</v>
      </c>
      <c r="Y427" s="294">
        <f t="shared" si="1248"/>
        <v>0</v>
      </c>
      <c r="Z427" s="294">
        <f t="shared" si="1248"/>
        <v>0</v>
      </c>
      <c r="AA427" s="294">
        <f t="shared" si="1248"/>
        <v>0</v>
      </c>
      <c r="AB427" s="294">
        <f t="shared" si="1248"/>
        <v>0</v>
      </c>
      <c r="AC427" s="294">
        <f t="shared" si="1248"/>
        <v>0</v>
      </c>
      <c r="AD427" s="294">
        <f t="shared" si="1248"/>
        <v>0</v>
      </c>
      <c r="AE427" s="294">
        <f t="shared" si="1248"/>
        <v>0</v>
      </c>
      <c r="AF427" s="293">
        <f t="shared" si="1248"/>
        <v>14215385</v>
      </c>
      <c r="AG427" s="293">
        <f t="shared" si="1248"/>
        <v>0</v>
      </c>
      <c r="AH427" s="293">
        <f t="shared" si="1248"/>
        <v>0</v>
      </c>
      <c r="AI427" s="293">
        <f t="shared" si="1248"/>
        <v>0</v>
      </c>
      <c r="AJ427" s="293">
        <f t="shared" si="1248"/>
        <v>0</v>
      </c>
      <c r="AK427" s="293">
        <f t="shared" si="1248"/>
        <v>0</v>
      </c>
      <c r="AL427" s="293">
        <f t="shared" si="1248"/>
        <v>0</v>
      </c>
      <c r="AM427" s="293">
        <f t="shared" si="1248"/>
        <v>0</v>
      </c>
      <c r="AN427" s="293">
        <f t="shared" si="1248"/>
        <v>0</v>
      </c>
      <c r="AO427" s="293">
        <f t="shared" si="1248"/>
        <v>0</v>
      </c>
      <c r="AP427" s="293">
        <f t="shared" si="1248"/>
        <v>0</v>
      </c>
      <c r="AQ427" s="293">
        <f t="shared" si="1248"/>
        <v>14215385</v>
      </c>
      <c r="AR427" s="293">
        <f t="shared" si="1248"/>
        <v>0</v>
      </c>
      <c r="AS427" s="293">
        <f t="shared" si="1248"/>
        <v>0</v>
      </c>
      <c r="AT427" s="293">
        <f t="shared" si="1248"/>
        <v>0</v>
      </c>
      <c r="AU427" s="293">
        <f t="shared" si="1248"/>
        <v>0</v>
      </c>
      <c r="AV427" s="293">
        <f t="shared" si="1248"/>
        <v>14215385</v>
      </c>
      <c r="AW427" s="293">
        <f t="shared" si="1248"/>
        <v>1241600</v>
      </c>
      <c r="AX427" s="293">
        <f t="shared" si="1248"/>
        <v>232800</v>
      </c>
      <c r="AY427" s="293">
        <f t="shared" si="1248"/>
        <v>155200</v>
      </c>
      <c r="AZ427" s="293">
        <f t="shared" si="1248"/>
        <v>1629600</v>
      </c>
      <c r="BA427" s="293">
        <f t="shared" si="1248"/>
        <v>77600</v>
      </c>
      <c r="BB427" s="293">
        <f t="shared" si="1248"/>
        <v>480000</v>
      </c>
      <c r="BC427" s="293">
        <f t="shared" si="1248"/>
        <v>0</v>
      </c>
      <c r="BD427" s="293">
        <f t="shared" si="1248"/>
        <v>0</v>
      </c>
      <c r="BE427" s="293">
        <f t="shared" si="1248"/>
        <v>2187200</v>
      </c>
      <c r="BF427" s="293">
        <f t="shared" si="1248"/>
        <v>12028185</v>
      </c>
      <c r="BG427" s="293">
        <f t="shared" si="1248"/>
        <v>0</v>
      </c>
      <c r="BH427" s="293"/>
      <c r="BI427" s="293">
        <f t="shared" si="1248"/>
        <v>0</v>
      </c>
      <c r="BJ427" s="293">
        <f t="shared" si="1248"/>
        <v>0</v>
      </c>
      <c r="BK427" s="293"/>
      <c r="BL427" s="293">
        <f t="shared" si="1248"/>
        <v>0</v>
      </c>
      <c r="BM427" s="293">
        <f t="shared" si="1248"/>
        <v>0</v>
      </c>
      <c r="BN427" s="293">
        <f t="shared" si="1248"/>
        <v>0</v>
      </c>
      <c r="BO427" s="293">
        <f t="shared" si="1248"/>
        <v>0</v>
      </c>
      <c r="BP427" s="293">
        <f t="shared" si="1248"/>
        <v>0</v>
      </c>
      <c r="BQ427" s="293">
        <f t="shared" si="1248"/>
        <v>0</v>
      </c>
      <c r="BR427" s="293">
        <f t="shared" si="1248"/>
        <v>0</v>
      </c>
      <c r="BS427" s="293">
        <f t="shared" si="1248"/>
        <v>14215385</v>
      </c>
      <c r="BT427" s="293">
        <f t="shared" ref="BT427:CV427" si="1249">SUM(BT428:BT429)</f>
        <v>0</v>
      </c>
      <c r="BU427" s="293">
        <f t="shared" si="1249"/>
        <v>0</v>
      </c>
      <c r="BV427" s="293">
        <f t="shared" si="1249"/>
        <v>22000000</v>
      </c>
      <c r="BW427" s="293">
        <f t="shared" si="1249"/>
        <v>22000000</v>
      </c>
      <c r="BX427" s="293">
        <f t="shared" si="1249"/>
        <v>-9414215</v>
      </c>
      <c r="BY427" s="293">
        <f t="shared" si="1249"/>
        <v>0</v>
      </c>
      <c r="BZ427" s="293">
        <f t="shared" si="1249"/>
        <v>0</v>
      </c>
      <c r="CA427" s="293">
        <f t="shared" si="1249"/>
        <v>0</v>
      </c>
      <c r="CB427" s="293">
        <f t="shared" si="1249"/>
        <v>0</v>
      </c>
      <c r="CC427" s="293">
        <f t="shared" si="1249"/>
        <v>0</v>
      </c>
      <c r="CD427" s="293">
        <f t="shared" si="1249"/>
        <v>0</v>
      </c>
      <c r="CE427" s="293">
        <f t="shared" si="1249"/>
        <v>35000000</v>
      </c>
      <c r="CF427" s="293">
        <f t="shared" si="1249"/>
        <v>3500000</v>
      </c>
      <c r="CG427" s="293">
        <f t="shared" si="1249"/>
        <v>0</v>
      </c>
      <c r="CH427" s="293">
        <f t="shared" si="1249"/>
        <v>0</v>
      </c>
      <c r="CI427" s="293">
        <f t="shared" si="1249"/>
        <v>0</v>
      </c>
      <c r="CJ427" s="293">
        <f t="shared" si="1249"/>
        <v>3500000</v>
      </c>
      <c r="CK427" s="293">
        <f t="shared" si="1249"/>
        <v>38500000</v>
      </c>
      <c r="CL427" s="293">
        <f t="shared" si="1249"/>
        <v>0</v>
      </c>
      <c r="CM427" s="293">
        <f t="shared" si="1249"/>
        <v>35000000</v>
      </c>
      <c r="CN427" s="293">
        <f t="shared" si="1249"/>
        <v>3500000</v>
      </c>
      <c r="CO427" s="293">
        <f t="shared" si="1249"/>
        <v>0</v>
      </c>
      <c r="CP427" s="293">
        <f t="shared" si="1249"/>
        <v>0</v>
      </c>
      <c r="CQ427" s="293">
        <f t="shared" si="1249"/>
        <v>0</v>
      </c>
      <c r="CR427" s="293">
        <f t="shared" si="1249"/>
        <v>3500000</v>
      </c>
      <c r="CS427" s="293">
        <f t="shared" si="1249"/>
        <v>38500000</v>
      </c>
      <c r="CT427" s="293">
        <f t="shared" si="1249"/>
        <v>0</v>
      </c>
      <c r="CU427" s="293">
        <f t="shared" si="1249"/>
        <v>0</v>
      </c>
      <c r="CV427" s="445">
        <f t="shared" si="1249"/>
        <v>0</v>
      </c>
      <c r="CW427" s="293"/>
    </row>
    <row r="428" spans="1:102" ht="34.35" customHeight="1">
      <c r="A428" s="155">
        <f>SUBTOTAL(3,$C$11:C428)</f>
        <v>380</v>
      </c>
      <c r="B428" s="390" t="s">
        <v>2042</v>
      </c>
      <c r="C428" s="252" t="s">
        <v>2043</v>
      </c>
      <c r="D428" s="156" t="s">
        <v>101</v>
      </c>
      <c r="E428" s="157" t="str">
        <f t="shared" ref="E428:E429" si="1250">IF(CL428&gt;=400000000,"A1",IF(CL428&gt;=300000000,"A2",IF(CL428&gt;=240000000,"A3",IF(CL428&gt;=180000000,"A4",IF(CL428&gt;=120000000,"A5",IF(CL428&gt;=80000000,"A6",IF(CL428&gt;=40000000,"A7",IF(CL428&gt;=25000000,"B1",IF(CL428&gt;=12000000,"B2","B3")))))))))</f>
        <v>B3</v>
      </c>
      <c r="F428" s="392">
        <v>41885</v>
      </c>
      <c r="G428" s="369">
        <v>7950000</v>
      </c>
      <c r="H428" s="369"/>
      <c r="I428" s="160">
        <f t="shared" ref="I428:I429" si="1251">IF(G428&gt;0,CM428-G428,CM428-H428)</f>
        <v>11050000</v>
      </c>
      <c r="J428" s="160">
        <f t="shared" si="1151"/>
        <v>1900000</v>
      </c>
      <c r="K428" s="161">
        <f t="shared" si="1205"/>
        <v>12950000</v>
      </c>
      <c r="L428" s="161">
        <f t="shared" si="1206"/>
        <v>20900000</v>
      </c>
      <c r="M428" s="162">
        <f t="shared" si="1207"/>
        <v>0.8</v>
      </c>
      <c r="N428" s="163">
        <f t="shared" si="1208"/>
        <v>5565000</v>
      </c>
      <c r="O428" s="163">
        <v>0</v>
      </c>
      <c r="P428" s="406">
        <v>12</v>
      </c>
      <c r="Q428" s="406">
        <v>0</v>
      </c>
      <c r="R428" s="406">
        <v>0</v>
      </c>
      <c r="S428" s="406">
        <v>0</v>
      </c>
      <c r="T428" s="406"/>
      <c r="U428" s="406"/>
      <c r="V428" s="406"/>
      <c r="W428" s="406"/>
      <c r="X428" s="389"/>
      <c r="Y428" s="406"/>
      <c r="Z428" s="406"/>
      <c r="AA428" s="406"/>
      <c r="AB428" s="406"/>
      <c r="AC428" s="406"/>
      <c r="AD428" s="406">
        <v>0</v>
      </c>
      <c r="AE428" s="164">
        <f t="shared" ref="AE428:AE429" si="1252">IF(OR(BL428="M1",BL428="M2",BL428="M3",BL428="M4"),P428+R428+S428+T428+U428,0)</f>
        <v>0</v>
      </c>
      <c r="AF428" s="166">
        <f t="shared" ref="AF428:AF429" si="1253">ROUND(IF($P428=0,0,IF(OR($BJ428="lương tháng",$CE428&gt;=11000000),($L428/2-$L428/26*($CC$6-$P428))*$M428,$L428/26*$P428*$M428)),0)</f>
        <v>7716923</v>
      </c>
      <c r="AG428" s="166">
        <f t="shared" ref="AG428:AG429" si="1254">ROUND(MAX((G428+I428)*M428/26*R428,(H428+I428)*M428/26*R428,G428/26*R428*150%,H428/26*R428*150%)*BK428,0)</f>
        <v>0</v>
      </c>
      <c r="AH428" s="166">
        <f t="shared" ref="AH428:AH429" si="1255">ROUND(MAX((G428+I428)*M428/26*S428,(H428+I428)*M428/26*S428,G428/26*S428*200%,H428/26*S428*200%)*BK428,0)</f>
        <v>0</v>
      </c>
      <c r="AI428" s="166">
        <f t="shared" ref="AI428:AI429" si="1256">ROUND(IF(BJ428="Lương tháng",L428/26*T428,MAX((G428+I428)/26*(T428+U428)*200%+G428/26*T428,(H428+I428)/26*(T428+U428)*200%+H428/26*T428,G428/26*(T428+U428)*300%+G428/26*T428,H428/26*(T428+U428)*300%+H428/26*T428)),0)</f>
        <v>0</v>
      </c>
      <c r="AJ428" s="166">
        <f t="shared" ref="AJ428:AJ429" si="1257">ROUND(IF((P428+Q428)=0,0,IF(BJ428="Lương tháng",MAX((G428+I428)/26*V428,(H428+I428)/26*V428),MAX(G428/26*V428,H428/26*V428))),0)</f>
        <v>0</v>
      </c>
      <c r="AK428" s="166">
        <f t="shared" ref="AK428:AK429" si="1258">ROUND(IF(G428&gt;0,G428/26*W428,H428/26*W428),0)</f>
        <v>0</v>
      </c>
      <c r="AL428" s="166">
        <f t="shared" ref="AL428:AL429" si="1259">ROUND(N428/26*Y428+O428/26*Z428+MAX(G428/26*AA428,H428/26*AA428),0)</f>
        <v>0</v>
      </c>
      <c r="AM428" s="166">
        <f t="shared" ref="AM428:AM429" si="1260">ROUND(IF(BJ428="Lương tháng",L428/26*AC428,L428/26*AC428+MAX((G428+I428)/26*AB428,(H428+I428)/26*AB428)),0)</f>
        <v>0</v>
      </c>
      <c r="AN428" s="166">
        <f t="shared" ref="AN428:AN429" si="1261">ROUND(IF(BJ428="lương tháng",0,MAX((G428+I428)/26*AD428*30%,(H428+I428)/26*AD428*30%)*BK428),0)</f>
        <v>0</v>
      </c>
      <c r="AO428" s="167">
        <f t="shared" ref="AO428:AO429" si="1262">ROUND(BM428*AE428,0)</f>
        <v>0</v>
      </c>
      <c r="AP428" s="166">
        <v>0</v>
      </c>
      <c r="AQ428" s="166">
        <f t="shared" ref="AQ428:AQ429" si="1263">ROUND(SUM(AF428:AP428),0)</f>
        <v>7716923</v>
      </c>
      <c r="AR428" s="166"/>
      <c r="AS428" s="167"/>
      <c r="AT428" s="166"/>
      <c r="AU428" s="166"/>
      <c r="AV428" s="166">
        <f t="shared" ref="AV428:AV429" si="1264">ROUND(SUM(AQ428:AT428)-AU428,0)</f>
        <v>7716923</v>
      </c>
      <c r="AW428" s="166">
        <f t="shared" si="1222"/>
        <v>636000</v>
      </c>
      <c r="AX428" s="166">
        <f t="shared" si="1223"/>
        <v>119250</v>
      </c>
      <c r="AY428" s="166">
        <f t="shared" si="1224"/>
        <v>79500</v>
      </c>
      <c r="AZ428" s="166">
        <f t="shared" ref="AZ428:AZ429" si="1265">SUM(AW428:AY428)</f>
        <v>834750</v>
      </c>
      <c r="BA428" s="166">
        <f t="shared" si="1226"/>
        <v>39750</v>
      </c>
      <c r="BB428" s="166">
        <f t="shared" ref="BB428:BB429" si="1266">IF(BN428="Xem lại",0,IF(CM428&lt;11000000,5000,IF(AND(CM428&gt;=11000000,CM428&lt;25000000),10000,IF(AND(CM428&gt;=25000000,CM428&lt;40000000),15000,IF(AND(CM428&gt;=40000000,CM428&lt;120000000),20000,IF(AND(CM428&gt;=120000000,CM428&lt;240000000),25000,30000)))))*$BB$6)</f>
        <v>240000</v>
      </c>
      <c r="BC428" s="166"/>
      <c r="BD428" s="166">
        <v>0</v>
      </c>
      <c r="BE428" s="166">
        <f t="shared" si="1227"/>
        <v>1114500</v>
      </c>
      <c r="BF428" s="166">
        <f t="shared" si="1228"/>
        <v>6602423</v>
      </c>
      <c r="BG428" s="166">
        <f t="shared" si="1229"/>
        <v>0</v>
      </c>
      <c r="BH428" s="166">
        <v>1</v>
      </c>
      <c r="BI428" s="369" t="s">
        <v>40</v>
      </c>
      <c r="BJ428" s="166" t="str">
        <f t="shared" si="1230"/>
        <v>Lương tháng</v>
      </c>
      <c r="BK428" s="166">
        <f t="shared" si="1231"/>
        <v>0</v>
      </c>
      <c r="BL428" s="166">
        <v>0</v>
      </c>
      <c r="BM428" s="166">
        <f t="shared" si="1232"/>
        <v>0</v>
      </c>
      <c r="BN428" s="166" t="str">
        <f t="shared" si="1233"/>
        <v>Trừ tiền</v>
      </c>
      <c r="BO428" s="410"/>
      <c r="BP428" s="166"/>
      <c r="BQ428" s="144"/>
      <c r="BR428" s="144"/>
      <c r="BS428" s="161">
        <f t="shared" si="1234"/>
        <v>7716923</v>
      </c>
      <c r="BT428" s="159">
        <v>0</v>
      </c>
      <c r="BU428" s="166">
        <f t="shared" si="1235"/>
        <v>0</v>
      </c>
      <c r="BV428" s="166">
        <v>11000000</v>
      </c>
      <c r="BW428" s="166">
        <f t="shared" si="1236"/>
        <v>11000000</v>
      </c>
      <c r="BX428" s="166">
        <f t="shared" ref="BX428:BX429" si="1267">BS428-SUM(CC428:CD428)-CB428-AZ428-BW428</f>
        <v>-4117827</v>
      </c>
      <c r="BY428" s="166"/>
      <c r="BZ428" s="166"/>
      <c r="CA428" s="171"/>
      <c r="CB428" s="166"/>
      <c r="CC428" s="166"/>
      <c r="CD428" s="166"/>
      <c r="CE428" s="369">
        <v>19000000</v>
      </c>
      <c r="CF428" s="369">
        <f t="shared" ref="CF428:CF429" si="1268">CE428*10%</f>
        <v>1900000</v>
      </c>
      <c r="CG428" s="369">
        <v>0</v>
      </c>
      <c r="CH428" s="369">
        <v>0</v>
      </c>
      <c r="CI428" s="369"/>
      <c r="CJ428" s="369">
        <f t="shared" ref="CJ428:CJ429" si="1269">SUM(CF428:CI428)</f>
        <v>1900000</v>
      </c>
      <c r="CK428" s="369">
        <f t="shared" ref="CK428:CK429" si="1270">CE428+CJ428</f>
        <v>20900000</v>
      </c>
      <c r="CL428" s="369"/>
      <c r="CM428" s="369">
        <f t="shared" ref="CM428:CN429" si="1271">CE428</f>
        <v>19000000</v>
      </c>
      <c r="CN428" s="369">
        <f t="shared" si="1271"/>
        <v>1900000</v>
      </c>
      <c r="CO428" s="369">
        <f t="shared" ref="CO428:CO429" si="1272">CH428</f>
        <v>0</v>
      </c>
      <c r="CP428" s="369">
        <f t="shared" ref="CP428:CQ429" si="1273">CH428</f>
        <v>0</v>
      </c>
      <c r="CQ428" s="369">
        <f t="shared" si="1273"/>
        <v>0</v>
      </c>
      <c r="CR428" s="369">
        <f t="shared" ref="CR428:CR429" si="1274">SUM(CN428:CQ428)</f>
        <v>1900000</v>
      </c>
      <c r="CS428" s="369">
        <f t="shared" ref="CS428:CS429" si="1275">CM428+CR428</f>
        <v>20900000</v>
      </c>
      <c r="CT428" s="173" t="s">
        <v>2408</v>
      </c>
      <c r="CU428" s="173" t="s">
        <v>2105</v>
      </c>
      <c r="CV428" s="450" t="s">
        <v>2194</v>
      </c>
      <c r="CW428" s="173" t="s">
        <v>2104</v>
      </c>
      <c r="CX428">
        <v>6602423</v>
      </c>
    </row>
    <row r="429" spans="1:102" ht="34.35" customHeight="1">
      <c r="A429" s="155">
        <f>SUBTOTAL(3,$C$11:C429)</f>
        <v>381</v>
      </c>
      <c r="B429" s="390" t="s">
        <v>2049</v>
      </c>
      <c r="C429" s="252" t="s">
        <v>2050</v>
      </c>
      <c r="D429" s="156" t="s">
        <v>101</v>
      </c>
      <c r="E429" s="157" t="str">
        <f t="shared" si="1250"/>
        <v>B3</v>
      </c>
      <c r="F429" s="392">
        <v>42103</v>
      </c>
      <c r="G429" s="369">
        <v>7570000</v>
      </c>
      <c r="H429" s="369"/>
      <c r="I429" s="160">
        <f t="shared" si="1251"/>
        <v>8430000</v>
      </c>
      <c r="J429" s="160">
        <f t="shared" si="1151"/>
        <v>1600000</v>
      </c>
      <c r="K429" s="161">
        <f t="shared" si="1205"/>
        <v>10030000</v>
      </c>
      <c r="L429" s="161">
        <f t="shared" si="1206"/>
        <v>17600000</v>
      </c>
      <c r="M429" s="162">
        <f t="shared" si="1207"/>
        <v>0.8</v>
      </c>
      <c r="N429" s="163">
        <f t="shared" si="1208"/>
        <v>5299000</v>
      </c>
      <c r="O429" s="163">
        <v>0</v>
      </c>
      <c r="P429" s="406">
        <v>12</v>
      </c>
      <c r="Q429" s="406">
        <v>0</v>
      </c>
      <c r="R429" s="406">
        <v>0</v>
      </c>
      <c r="S429" s="406">
        <v>0</v>
      </c>
      <c r="T429" s="406"/>
      <c r="U429" s="406"/>
      <c r="V429" s="406"/>
      <c r="W429" s="406"/>
      <c r="X429" s="389"/>
      <c r="Y429" s="406"/>
      <c r="Z429" s="406"/>
      <c r="AA429" s="406"/>
      <c r="AB429" s="406"/>
      <c r="AC429" s="406"/>
      <c r="AD429" s="406">
        <v>0</v>
      </c>
      <c r="AE429" s="164">
        <f t="shared" si="1252"/>
        <v>0</v>
      </c>
      <c r="AF429" s="166">
        <f t="shared" si="1253"/>
        <v>6498462</v>
      </c>
      <c r="AG429" s="166">
        <f t="shared" si="1254"/>
        <v>0</v>
      </c>
      <c r="AH429" s="166">
        <f t="shared" si="1255"/>
        <v>0</v>
      </c>
      <c r="AI429" s="166">
        <f t="shared" si="1256"/>
        <v>0</v>
      </c>
      <c r="AJ429" s="166">
        <f t="shared" si="1257"/>
        <v>0</v>
      </c>
      <c r="AK429" s="166">
        <f t="shared" si="1258"/>
        <v>0</v>
      </c>
      <c r="AL429" s="166">
        <f t="shared" si="1259"/>
        <v>0</v>
      </c>
      <c r="AM429" s="166">
        <f t="shared" si="1260"/>
        <v>0</v>
      </c>
      <c r="AN429" s="166">
        <f t="shared" si="1261"/>
        <v>0</v>
      </c>
      <c r="AO429" s="167">
        <f t="shared" si="1262"/>
        <v>0</v>
      </c>
      <c r="AP429" s="166">
        <v>0</v>
      </c>
      <c r="AQ429" s="166">
        <f t="shared" si="1263"/>
        <v>6498462</v>
      </c>
      <c r="AR429" s="166"/>
      <c r="AS429" s="167"/>
      <c r="AT429" s="166"/>
      <c r="AU429" s="166"/>
      <c r="AV429" s="166">
        <f t="shared" si="1264"/>
        <v>6498462</v>
      </c>
      <c r="AW429" s="166">
        <f t="shared" si="1222"/>
        <v>605600</v>
      </c>
      <c r="AX429" s="166">
        <f t="shared" si="1223"/>
        <v>113550</v>
      </c>
      <c r="AY429" s="166">
        <f t="shared" si="1224"/>
        <v>75700</v>
      </c>
      <c r="AZ429" s="166">
        <f t="shared" si="1265"/>
        <v>794850</v>
      </c>
      <c r="BA429" s="166">
        <f t="shared" si="1226"/>
        <v>37850</v>
      </c>
      <c r="BB429" s="166">
        <f t="shared" si="1266"/>
        <v>240000</v>
      </c>
      <c r="BC429" s="166"/>
      <c r="BD429" s="166">
        <v>0</v>
      </c>
      <c r="BE429" s="166">
        <f t="shared" si="1227"/>
        <v>1072700</v>
      </c>
      <c r="BF429" s="166">
        <f t="shared" si="1228"/>
        <v>5425762</v>
      </c>
      <c r="BG429" s="166">
        <f t="shared" si="1229"/>
        <v>0</v>
      </c>
      <c r="BH429" s="166">
        <v>1</v>
      </c>
      <c r="BI429" s="369" t="s">
        <v>40</v>
      </c>
      <c r="BJ429" s="166">
        <f t="shared" si="1230"/>
        <v>0</v>
      </c>
      <c r="BK429" s="166">
        <f t="shared" si="1231"/>
        <v>1</v>
      </c>
      <c r="BL429" s="166">
        <v>0</v>
      </c>
      <c r="BM429" s="166">
        <f t="shared" si="1232"/>
        <v>0</v>
      </c>
      <c r="BN429" s="166" t="str">
        <f t="shared" si="1233"/>
        <v>Trừ tiền</v>
      </c>
      <c r="BO429" s="410"/>
      <c r="BP429" s="166"/>
      <c r="BQ429" s="144"/>
      <c r="BR429" s="144"/>
      <c r="BS429" s="161">
        <f t="shared" si="1234"/>
        <v>6498462</v>
      </c>
      <c r="BT429" s="159">
        <v>0</v>
      </c>
      <c r="BU429" s="166">
        <f t="shared" si="1235"/>
        <v>0</v>
      </c>
      <c r="BV429" s="166">
        <v>11000000</v>
      </c>
      <c r="BW429" s="166">
        <f t="shared" si="1236"/>
        <v>11000000</v>
      </c>
      <c r="BX429" s="166">
        <f t="shared" si="1267"/>
        <v>-5296388</v>
      </c>
      <c r="BY429" s="166"/>
      <c r="BZ429" s="166"/>
      <c r="CA429" s="171"/>
      <c r="CB429" s="166"/>
      <c r="CC429" s="166"/>
      <c r="CD429" s="166"/>
      <c r="CE429" s="369">
        <v>16000000</v>
      </c>
      <c r="CF429" s="369">
        <f t="shared" si="1268"/>
        <v>1600000</v>
      </c>
      <c r="CG429" s="369">
        <v>0</v>
      </c>
      <c r="CH429" s="369">
        <v>0</v>
      </c>
      <c r="CI429" s="369"/>
      <c r="CJ429" s="369">
        <f t="shared" si="1269"/>
        <v>1600000</v>
      </c>
      <c r="CK429" s="369">
        <f t="shared" si="1270"/>
        <v>17600000</v>
      </c>
      <c r="CL429" s="369"/>
      <c r="CM429" s="369">
        <f t="shared" si="1271"/>
        <v>16000000</v>
      </c>
      <c r="CN429" s="369">
        <f t="shared" si="1271"/>
        <v>1600000</v>
      </c>
      <c r="CO429" s="369">
        <f t="shared" si="1272"/>
        <v>0</v>
      </c>
      <c r="CP429" s="369">
        <f t="shared" si="1273"/>
        <v>0</v>
      </c>
      <c r="CQ429" s="369">
        <f t="shared" si="1273"/>
        <v>0</v>
      </c>
      <c r="CR429" s="369">
        <f t="shared" si="1274"/>
        <v>1600000</v>
      </c>
      <c r="CS429" s="369">
        <f t="shared" si="1275"/>
        <v>17600000</v>
      </c>
      <c r="CT429" s="173" t="s">
        <v>2409</v>
      </c>
      <c r="CU429" s="173" t="s">
        <v>2105</v>
      </c>
      <c r="CV429" s="460" t="s">
        <v>2195</v>
      </c>
      <c r="CW429" s="173" t="s">
        <v>2104</v>
      </c>
      <c r="CX429">
        <v>5425762</v>
      </c>
    </row>
    <row r="430" spans="1:102" ht="34.35" customHeight="1">
      <c r="A430" s="367" t="s">
        <v>2204</v>
      </c>
      <c r="B430" s="298" t="str">
        <f>"Bộ phận Quản lý kho xe &amp; Hàng hóa: " &amp;"["&amp;COUNT(A431:A438)&amp; "]"</f>
        <v>Bộ phận Quản lý kho xe &amp; Hàng hóa: [8]</v>
      </c>
      <c r="C430" s="284"/>
      <c r="D430" s="293"/>
      <c r="E430" s="293"/>
      <c r="F430" s="293"/>
      <c r="G430" s="293">
        <f t="shared" ref="G430:L430" si="1276">SUM(G431:G438)</f>
        <v>46920000</v>
      </c>
      <c r="H430" s="293">
        <f t="shared" si="1276"/>
        <v>0</v>
      </c>
      <c r="I430" s="293">
        <f t="shared" si="1276"/>
        <v>29780000</v>
      </c>
      <c r="J430" s="293">
        <f t="shared" si="1276"/>
        <v>5885000</v>
      </c>
      <c r="K430" s="293">
        <f t="shared" si="1276"/>
        <v>35665000</v>
      </c>
      <c r="L430" s="293">
        <f t="shared" si="1276"/>
        <v>82585000</v>
      </c>
      <c r="M430" s="293"/>
      <c r="N430" s="293">
        <f t="shared" ref="N430:BG430" si="1277">SUM(N431:N438)</f>
        <v>32844000</v>
      </c>
      <c r="O430" s="293">
        <f t="shared" si="1277"/>
        <v>0</v>
      </c>
      <c r="P430" s="294">
        <f t="shared" si="1277"/>
        <v>107</v>
      </c>
      <c r="Q430" s="294">
        <f t="shared" si="1277"/>
        <v>0</v>
      </c>
      <c r="R430" s="294">
        <f t="shared" si="1277"/>
        <v>3.14</v>
      </c>
      <c r="S430" s="294">
        <f t="shared" si="1277"/>
        <v>4</v>
      </c>
      <c r="T430" s="294">
        <f t="shared" si="1277"/>
        <v>0</v>
      </c>
      <c r="U430" s="294">
        <f t="shared" si="1277"/>
        <v>0</v>
      </c>
      <c r="V430" s="294">
        <f t="shared" si="1277"/>
        <v>0</v>
      </c>
      <c r="W430" s="294">
        <f t="shared" si="1277"/>
        <v>0</v>
      </c>
      <c r="X430" s="294">
        <f t="shared" si="1277"/>
        <v>0</v>
      </c>
      <c r="Y430" s="294">
        <f t="shared" si="1277"/>
        <v>0</v>
      </c>
      <c r="Z430" s="294">
        <f t="shared" si="1277"/>
        <v>0</v>
      </c>
      <c r="AA430" s="294">
        <f t="shared" si="1277"/>
        <v>0</v>
      </c>
      <c r="AB430" s="294">
        <f t="shared" si="1277"/>
        <v>0</v>
      </c>
      <c r="AC430" s="294">
        <f t="shared" si="1277"/>
        <v>0</v>
      </c>
      <c r="AD430" s="294">
        <f t="shared" si="1277"/>
        <v>1.1299999999999999</v>
      </c>
      <c r="AE430" s="294">
        <f t="shared" si="1277"/>
        <v>0</v>
      </c>
      <c r="AF430" s="293">
        <f t="shared" si="1277"/>
        <v>40846153</v>
      </c>
      <c r="AG430" s="293">
        <f t="shared" si="1277"/>
        <v>1237884</v>
      </c>
      <c r="AH430" s="293">
        <f t="shared" si="1277"/>
        <v>1933077</v>
      </c>
      <c r="AI430" s="293">
        <f t="shared" si="1277"/>
        <v>0</v>
      </c>
      <c r="AJ430" s="293">
        <f t="shared" si="1277"/>
        <v>0</v>
      </c>
      <c r="AK430" s="293">
        <f t="shared" si="1277"/>
        <v>0</v>
      </c>
      <c r="AL430" s="293">
        <f t="shared" si="1277"/>
        <v>0</v>
      </c>
      <c r="AM430" s="293">
        <f t="shared" si="1277"/>
        <v>0</v>
      </c>
      <c r="AN430" s="293">
        <f t="shared" si="1277"/>
        <v>133269</v>
      </c>
      <c r="AO430" s="293">
        <f t="shared" si="1277"/>
        <v>0</v>
      </c>
      <c r="AP430" s="293">
        <f t="shared" si="1277"/>
        <v>0</v>
      </c>
      <c r="AQ430" s="293">
        <f t="shared" si="1277"/>
        <v>44150383</v>
      </c>
      <c r="AR430" s="293">
        <f t="shared" si="1277"/>
        <v>0</v>
      </c>
      <c r="AS430" s="293">
        <f t="shared" si="1277"/>
        <v>0</v>
      </c>
      <c r="AT430" s="293">
        <f t="shared" si="1277"/>
        <v>0</v>
      </c>
      <c r="AU430" s="293">
        <f t="shared" si="1277"/>
        <v>0</v>
      </c>
      <c r="AV430" s="293">
        <f t="shared" si="1277"/>
        <v>44150383</v>
      </c>
      <c r="AW430" s="293">
        <f t="shared" si="1277"/>
        <v>3753600</v>
      </c>
      <c r="AX430" s="293">
        <f t="shared" si="1277"/>
        <v>703800</v>
      </c>
      <c r="AY430" s="293">
        <f t="shared" si="1277"/>
        <v>469200</v>
      </c>
      <c r="AZ430" s="293">
        <f t="shared" si="1277"/>
        <v>4926600</v>
      </c>
      <c r="BA430" s="293">
        <f t="shared" si="1277"/>
        <v>179400</v>
      </c>
      <c r="BB430" s="293">
        <f t="shared" si="1277"/>
        <v>1080000</v>
      </c>
      <c r="BC430" s="293">
        <f t="shared" si="1277"/>
        <v>0</v>
      </c>
      <c r="BD430" s="293">
        <f t="shared" si="1277"/>
        <v>0</v>
      </c>
      <c r="BE430" s="293">
        <f t="shared" si="1277"/>
        <v>6186000</v>
      </c>
      <c r="BF430" s="293">
        <f t="shared" si="1277"/>
        <v>37964383</v>
      </c>
      <c r="BG430" s="293">
        <f t="shared" si="1277"/>
        <v>0</v>
      </c>
      <c r="BH430" s="293"/>
      <c r="BI430" s="293">
        <f>SUM(BI431:BI438)</f>
        <v>0</v>
      </c>
      <c r="BJ430" s="293">
        <f>SUM(BJ431:BJ438)</f>
        <v>0</v>
      </c>
      <c r="BK430" s="293"/>
      <c r="BL430" s="293">
        <f t="shared" ref="BL430:CV430" si="1278">SUM(BL431:BL438)</f>
        <v>0</v>
      </c>
      <c r="BM430" s="293">
        <f t="shared" si="1278"/>
        <v>0</v>
      </c>
      <c r="BN430" s="293">
        <f t="shared" si="1278"/>
        <v>0</v>
      </c>
      <c r="BO430" s="293">
        <f t="shared" si="1278"/>
        <v>0</v>
      </c>
      <c r="BP430" s="293">
        <f t="shared" si="1278"/>
        <v>0</v>
      </c>
      <c r="BQ430" s="293">
        <f t="shared" si="1278"/>
        <v>0</v>
      </c>
      <c r="BR430" s="293">
        <f t="shared" si="1278"/>
        <v>0</v>
      </c>
      <c r="BS430" s="293">
        <f t="shared" si="1278"/>
        <v>44017114</v>
      </c>
      <c r="BT430" s="293">
        <f t="shared" si="1278"/>
        <v>0</v>
      </c>
      <c r="BU430" s="293">
        <f t="shared" si="1278"/>
        <v>0</v>
      </c>
      <c r="BV430" s="293">
        <f t="shared" si="1278"/>
        <v>88000000</v>
      </c>
      <c r="BW430" s="293">
        <f t="shared" si="1278"/>
        <v>88000000</v>
      </c>
      <c r="BX430" s="293">
        <f t="shared" si="1278"/>
        <v>-48909486</v>
      </c>
      <c r="BY430" s="293">
        <f t="shared" si="1278"/>
        <v>0</v>
      </c>
      <c r="BZ430" s="293">
        <f t="shared" si="1278"/>
        <v>0</v>
      </c>
      <c r="CA430" s="293">
        <f t="shared" si="1278"/>
        <v>0</v>
      </c>
      <c r="CB430" s="293">
        <f t="shared" si="1278"/>
        <v>0</v>
      </c>
      <c r="CC430" s="293">
        <f t="shared" si="1278"/>
        <v>0</v>
      </c>
      <c r="CD430" s="293">
        <f t="shared" si="1278"/>
        <v>0</v>
      </c>
      <c r="CE430" s="293">
        <f t="shared" si="1278"/>
        <v>76700000</v>
      </c>
      <c r="CF430" s="293">
        <f t="shared" si="1278"/>
        <v>5885000</v>
      </c>
      <c r="CG430" s="293">
        <f t="shared" si="1278"/>
        <v>0</v>
      </c>
      <c r="CH430" s="293">
        <f t="shared" si="1278"/>
        <v>0</v>
      </c>
      <c r="CI430" s="293">
        <f t="shared" si="1278"/>
        <v>0</v>
      </c>
      <c r="CJ430" s="293">
        <f t="shared" si="1278"/>
        <v>5885000</v>
      </c>
      <c r="CK430" s="293">
        <f t="shared" si="1278"/>
        <v>82585000</v>
      </c>
      <c r="CL430" s="293">
        <f t="shared" si="1278"/>
        <v>0</v>
      </c>
      <c r="CM430" s="293">
        <f t="shared" si="1278"/>
        <v>76700000</v>
      </c>
      <c r="CN430" s="293">
        <f t="shared" si="1278"/>
        <v>5885000</v>
      </c>
      <c r="CO430" s="293">
        <f t="shared" si="1278"/>
        <v>0</v>
      </c>
      <c r="CP430" s="293">
        <f t="shared" si="1278"/>
        <v>0</v>
      </c>
      <c r="CQ430" s="293">
        <f t="shared" si="1278"/>
        <v>0</v>
      </c>
      <c r="CR430" s="293">
        <f t="shared" si="1278"/>
        <v>5885000</v>
      </c>
      <c r="CS430" s="293">
        <f t="shared" si="1278"/>
        <v>82585000</v>
      </c>
      <c r="CT430" s="293">
        <f t="shared" si="1278"/>
        <v>0</v>
      </c>
      <c r="CU430" s="293">
        <f t="shared" si="1278"/>
        <v>0</v>
      </c>
      <c r="CV430" s="445">
        <f t="shared" si="1278"/>
        <v>0</v>
      </c>
      <c r="CW430" s="293"/>
    </row>
    <row r="431" spans="1:102" ht="34.35" customHeight="1">
      <c r="A431" s="155">
        <f>SUBTOTAL(3,$C$11:C431)</f>
        <v>382</v>
      </c>
      <c r="B431" s="390" t="s">
        <v>2095</v>
      </c>
      <c r="C431" s="252" t="s">
        <v>2096</v>
      </c>
      <c r="D431" s="156" t="s">
        <v>101</v>
      </c>
      <c r="E431" s="157" t="str">
        <f t="shared" ref="E431:E438" si="1279">IF(CL431&gt;=400000000,"A1",IF(CL431&gt;=300000000,"A2",IF(CL431&gt;=240000000,"A3",IF(CL431&gt;=180000000,"A4",IF(CL431&gt;=120000000,"A5",IF(CL431&gt;=80000000,"A6",IF(CL431&gt;=40000000,"A7",IF(CL431&gt;=25000000,"B1",IF(CL431&gt;=12000000,"B2","B3")))))))))</f>
        <v>B3</v>
      </c>
      <c r="F431" s="392">
        <v>41456</v>
      </c>
      <c r="G431" s="369">
        <v>6860000</v>
      </c>
      <c r="H431" s="369"/>
      <c r="I431" s="160">
        <f t="shared" ref="I431:I438" si="1280">IF(G431&gt;0,CM431-G431,CM431-H431)</f>
        <v>6140000</v>
      </c>
      <c r="J431" s="160">
        <f t="shared" si="1151"/>
        <v>1300000</v>
      </c>
      <c r="K431" s="161">
        <f t="shared" si="1205"/>
        <v>7440000</v>
      </c>
      <c r="L431" s="161">
        <f t="shared" si="1206"/>
        <v>14300000</v>
      </c>
      <c r="M431" s="162">
        <f t="shared" si="1207"/>
        <v>0.8</v>
      </c>
      <c r="N431" s="163">
        <f t="shared" si="1208"/>
        <v>4802000</v>
      </c>
      <c r="O431" s="163">
        <v>0</v>
      </c>
      <c r="P431" s="406">
        <v>12</v>
      </c>
      <c r="Q431" s="406">
        <v>0</v>
      </c>
      <c r="R431" s="406">
        <v>0</v>
      </c>
      <c r="S431" s="406">
        <v>1</v>
      </c>
      <c r="T431" s="406"/>
      <c r="U431" s="406"/>
      <c r="V431" s="406"/>
      <c r="W431" s="406"/>
      <c r="X431" s="389"/>
      <c r="Y431" s="406"/>
      <c r="Z431" s="406"/>
      <c r="AA431" s="406"/>
      <c r="AB431" s="406"/>
      <c r="AC431" s="406"/>
      <c r="AD431" s="406">
        <v>0</v>
      </c>
      <c r="AE431" s="164">
        <f t="shared" ref="AE431:AE438" si="1281">IF(OR(BL431="M1",BL431="M2",BL431="M3",BL431="M4"),P431+R431+S431+T431+U431,0)</f>
        <v>0</v>
      </c>
      <c r="AF431" s="166">
        <f t="shared" ref="AF431:AF438" si="1282">ROUND(IF($P431=0,0,IF(OR($BJ431="lương tháng",$CE431&gt;=11000000),($L431/2-$L431/26*($CC$6-$P431))*$M431,$L431/26*$P431*$M431)),0)</f>
        <v>5280000</v>
      </c>
      <c r="AG431" s="166">
        <f t="shared" ref="AG431:AG438" si="1283">ROUND(MAX((G431+I431)*M431/26*R431,(H431+I431)*M431/26*R431,G431/26*R431*150%,H431/26*R431*150%)*BK431,0)</f>
        <v>0</v>
      </c>
      <c r="AH431" s="166">
        <f t="shared" ref="AH431:AH438" si="1284">ROUND(MAX((G431+I431)*M431/26*S431,(H431+I431)*M431/26*S431,G431/26*S431*200%,H431/26*S431*200%)*BK431,0)</f>
        <v>527692</v>
      </c>
      <c r="AI431" s="166">
        <f t="shared" ref="AI431:AI438" si="1285">ROUND(IF(BJ431="Lương tháng",L431/26*T431,MAX((G431+I431)/26*(T431+U431)*200%+G431/26*T431,(H431+I431)/26*(T431+U431)*200%+H431/26*T431,G431/26*(T431+U431)*300%+G431/26*T431,H431/26*(T431+U431)*300%+H431/26*T431)),0)</f>
        <v>0</v>
      </c>
      <c r="AJ431" s="166">
        <f t="shared" ref="AJ431:AJ438" si="1286">ROUND(IF((P431+Q431)=0,0,IF(BJ431="Lương tháng",MAX((G431+I431)/26*V431,(H431+I431)/26*V431),MAX(G431/26*V431,H431/26*V431))),0)</f>
        <v>0</v>
      </c>
      <c r="AK431" s="166">
        <f t="shared" ref="AK431:AK438" si="1287">ROUND(IF(G431&gt;0,G431/26*W431,H431/26*W431),0)</f>
        <v>0</v>
      </c>
      <c r="AL431" s="166">
        <f t="shared" ref="AL431:AL438" si="1288">ROUND(N431/26*Y431+O431/26*Z431+MAX(G431/26*AA431,H431/26*AA431),0)</f>
        <v>0</v>
      </c>
      <c r="AM431" s="166">
        <f t="shared" ref="AM431:AM438" si="1289">ROUND(IF(BJ431="Lương tháng",L431/26*AC431,L431/26*AC431+MAX((G431+I431)/26*AB431,(H431+I431)/26*AB431)),0)</f>
        <v>0</v>
      </c>
      <c r="AN431" s="166">
        <f t="shared" ref="AN431:AN438" si="1290">ROUND(IF(BJ431="lương tháng",0,MAX((G431+I431)/26*AD431*30%,(H431+I431)/26*AD431*30%)*BK431),0)</f>
        <v>0</v>
      </c>
      <c r="AO431" s="167">
        <f t="shared" ref="AO431:AO438" si="1291">ROUND(BM431*AE431,0)</f>
        <v>0</v>
      </c>
      <c r="AP431" s="166">
        <v>0</v>
      </c>
      <c r="AQ431" s="166">
        <f t="shared" ref="AQ431:AQ438" si="1292">ROUND(SUM(AF431:AP431),0)</f>
        <v>5807692</v>
      </c>
      <c r="AR431" s="166"/>
      <c r="AS431" s="167"/>
      <c r="AT431" s="166"/>
      <c r="AU431" s="166"/>
      <c r="AV431" s="166">
        <f t="shared" ref="AV431:AV438" si="1293">ROUND(SUM(AQ431:AT431)-AU431,0)</f>
        <v>5807692</v>
      </c>
      <c r="AW431" s="166">
        <f t="shared" si="1222"/>
        <v>548800</v>
      </c>
      <c r="AX431" s="166">
        <f t="shared" si="1223"/>
        <v>102900</v>
      </c>
      <c r="AY431" s="166">
        <f t="shared" si="1224"/>
        <v>68600</v>
      </c>
      <c r="AZ431" s="166">
        <f t="shared" ref="AZ431:AZ438" si="1294">SUM(AW431:AY431)</f>
        <v>720300</v>
      </c>
      <c r="BA431" s="166">
        <f t="shared" si="1226"/>
        <v>34300</v>
      </c>
      <c r="BB431" s="166">
        <f t="shared" ref="BB431:BB438" si="1295">IF(BN431="Xem lại",0,IF(CM431&lt;11000000,5000,IF(AND(CM431&gt;=11000000,CM431&lt;25000000),10000,IF(AND(CM431&gt;=25000000,CM431&lt;40000000),15000,IF(AND(CM431&gt;=40000000,CM431&lt;120000000),20000,IF(AND(CM431&gt;=120000000,CM431&lt;240000000),25000,30000)))))*$BB$6)</f>
        <v>240000</v>
      </c>
      <c r="BC431" s="166"/>
      <c r="BD431" s="166">
        <v>0</v>
      </c>
      <c r="BE431" s="166">
        <f t="shared" si="1227"/>
        <v>994600</v>
      </c>
      <c r="BF431" s="166">
        <f t="shared" si="1228"/>
        <v>4813092</v>
      </c>
      <c r="BG431" s="166">
        <f t="shared" si="1229"/>
        <v>0</v>
      </c>
      <c r="BH431" s="166">
        <v>1</v>
      </c>
      <c r="BI431" s="369" t="s">
        <v>40</v>
      </c>
      <c r="BJ431" s="166">
        <f t="shared" si="1230"/>
        <v>0</v>
      </c>
      <c r="BK431" s="166">
        <f t="shared" si="1231"/>
        <v>1</v>
      </c>
      <c r="BL431" s="166">
        <v>0</v>
      </c>
      <c r="BM431" s="166">
        <f t="shared" si="1232"/>
        <v>0</v>
      </c>
      <c r="BN431" s="166" t="str">
        <f t="shared" si="1233"/>
        <v>Trừ tiền</v>
      </c>
      <c r="BO431" s="410"/>
      <c r="BP431" s="166"/>
      <c r="BQ431" s="144"/>
      <c r="BR431" s="144"/>
      <c r="BS431" s="161">
        <f t="shared" si="1234"/>
        <v>5807692</v>
      </c>
      <c r="BT431" s="159">
        <v>0</v>
      </c>
      <c r="BU431" s="166">
        <f t="shared" si="1235"/>
        <v>0</v>
      </c>
      <c r="BV431" s="166">
        <v>11000000</v>
      </c>
      <c r="BW431" s="166">
        <f t="shared" si="1236"/>
        <v>11000000</v>
      </c>
      <c r="BX431" s="166">
        <f t="shared" ref="BX431:BX438" si="1296">BS431-SUM(CC431:CD431)-CB431-AZ431-BW431</f>
        <v>-5912608</v>
      </c>
      <c r="BY431" s="166"/>
      <c r="BZ431" s="166"/>
      <c r="CA431" s="171"/>
      <c r="CB431" s="166"/>
      <c r="CC431" s="166"/>
      <c r="CD431" s="166"/>
      <c r="CE431" s="369">
        <v>13000000</v>
      </c>
      <c r="CF431" s="369">
        <f>CE431*10%</f>
        <v>1300000</v>
      </c>
      <c r="CG431" s="369">
        <v>0</v>
      </c>
      <c r="CH431" s="369">
        <v>0</v>
      </c>
      <c r="CI431" s="369"/>
      <c r="CJ431" s="369">
        <f t="shared" ref="CJ431:CJ438" si="1297">SUM(CF431:CI431)</f>
        <v>1300000</v>
      </c>
      <c r="CK431" s="369">
        <f t="shared" ref="CK431:CK438" si="1298">CE431+CJ431</f>
        <v>14300000</v>
      </c>
      <c r="CL431" s="369"/>
      <c r="CM431" s="369">
        <f t="shared" ref="CM431:CN438" si="1299">CE431</f>
        <v>13000000</v>
      </c>
      <c r="CN431" s="369">
        <f t="shared" si="1299"/>
        <v>1300000</v>
      </c>
      <c r="CO431" s="369">
        <f t="shared" ref="CO431:CO438" si="1300">CH431</f>
        <v>0</v>
      </c>
      <c r="CP431" s="369">
        <f t="shared" ref="CP431:CQ438" si="1301">CH431</f>
        <v>0</v>
      </c>
      <c r="CQ431" s="369">
        <f t="shared" si="1301"/>
        <v>0</v>
      </c>
      <c r="CR431" s="369">
        <f t="shared" ref="CR431:CR438" si="1302">SUM(CN431:CQ431)</f>
        <v>1300000</v>
      </c>
      <c r="CS431" s="369">
        <f t="shared" ref="CS431:CS438" si="1303">CM431+CR431</f>
        <v>14300000</v>
      </c>
      <c r="CT431" s="173" t="s">
        <v>2152</v>
      </c>
      <c r="CU431" s="173" t="s">
        <v>2102</v>
      </c>
      <c r="CV431" s="450" t="s">
        <v>2193</v>
      </c>
      <c r="CW431" s="173" t="s">
        <v>2104</v>
      </c>
      <c r="CX431">
        <v>4813092</v>
      </c>
    </row>
    <row r="432" spans="1:102" ht="34.35" customHeight="1">
      <c r="A432" s="155">
        <f>SUBTOTAL(3,$C$11:C432)</f>
        <v>383</v>
      </c>
      <c r="B432" s="390" t="s">
        <v>2030</v>
      </c>
      <c r="C432" s="252" t="s">
        <v>2031</v>
      </c>
      <c r="D432" s="156" t="s">
        <v>101</v>
      </c>
      <c r="E432" s="157" t="str">
        <f t="shared" si="1279"/>
        <v>B3</v>
      </c>
      <c r="F432" s="392">
        <v>42535</v>
      </c>
      <c r="G432" s="369">
        <v>6090000</v>
      </c>
      <c r="H432" s="369"/>
      <c r="I432" s="160">
        <f t="shared" si="1280"/>
        <v>3910000</v>
      </c>
      <c r="J432" s="160">
        <f t="shared" si="1151"/>
        <v>500000</v>
      </c>
      <c r="K432" s="161">
        <f t="shared" si="1205"/>
        <v>4410000</v>
      </c>
      <c r="L432" s="161">
        <f t="shared" si="1206"/>
        <v>10500000</v>
      </c>
      <c r="M432" s="162">
        <f t="shared" si="1207"/>
        <v>1</v>
      </c>
      <c r="N432" s="163">
        <f t="shared" si="1208"/>
        <v>4263000</v>
      </c>
      <c r="O432" s="163">
        <v>0</v>
      </c>
      <c r="P432" s="406">
        <v>13</v>
      </c>
      <c r="Q432" s="406">
        <v>0</v>
      </c>
      <c r="R432" s="406">
        <v>1.57</v>
      </c>
      <c r="S432" s="406">
        <v>1</v>
      </c>
      <c r="T432" s="406"/>
      <c r="U432" s="406"/>
      <c r="V432" s="406"/>
      <c r="W432" s="406"/>
      <c r="X432" s="389"/>
      <c r="Y432" s="406"/>
      <c r="Z432" s="406"/>
      <c r="AA432" s="406"/>
      <c r="AB432" s="406"/>
      <c r="AC432" s="406"/>
      <c r="AD432" s="406">
        <v>0.63</v>
      </c>
      <c r="AE432" s="164">
        <f t="shared" si="1281"/>
        <v>0</v>
      </c>
      <c r="AF432" s="166">
        <f t="shared" si="1282"/>
        <v>5250000</v>
      </c>
      <c r="AG432" s="166">
        <f t="shared" si="1283"/>
        <v>603846</v>
      </c>
      <c r="AH432" s="166">
        <f t="shared" si="1284"/>
        <v>468462</v>
      </c>
      <c r="AI432" s="166">
        <f t="shared" si="1285"/>
        <v>0</v>
      </c>
      <c r="AJ432" s="166">
        <f t="shared" si="1286"/>
        <v>0</v>
      </c>
      <c r="AK432" s="166">
        <f t="shared" si="1287"/>
        <v>0</v>
      </c>
      <c r="AL432" s="166">
        <f t="shared" si="1288"/>
        <v>0</v>
      </c>
      <c r="AM432" s="166">
        <f t="shared" si="1289"/>
        <v>0</v>
      </c>
      <c r="AN432" s="166">
        <f t="shared" si="1290"/>
        <v>72692</v>
      </c>
      <c r="AO432" s="167">
        <f t="shared" si="1291"/>
        <v>0</v>
      </c>
      <c r="AP432" s="166">
        <v>0</v>
      </c>
      <c r="AQ432" s="166">
        <f t="shared" si="1292"/>
        <v>6395000</v>
      </c>
      <c r="AR432" s="166"/>
      <c r="AS432" s="167"/>
      <c r="AT432" s="166"/>
      <c r="AU432" s="166"/>
      <c r="AV432" s="166">
        <f t="shared" si="1293"/>
        <v>6395000</v>
      </c>
      <c r="AW432" s="166">
        <f t="shared" si="1222"/>
        <v>487200</v>
      </c>
      <c r="AX432" s="166">
        <f t="shared" si="1223"/>
        <v>91350</v>
      </c>
      <c r="AY432" s="166">
        <f t="shared" si="1224"/>
        <v>60900</v>
      </c>
      <c r="AZ432" s="166">
        <f t="shared" si="1294"/>
        <v>639450</v>
      </c>
      <c r="BA432" s="166">
        <f t="shared" si="1226"/>
        <v>30450</v>
      </c>
      <c r="BB432" s="166">
        <f t="shared" si="1295"/>
        <v>120000</v>
      </c>
      <c r="BC432" s="166"/>
      <c r="BD432" s="166">
        <v>0</v>
      </c>
      <c r="BE432" s="166">
        <f t="shared" si="1227"/>
        <v>789900</v>
      </c>
      <c r="BF432" s="166">
        <f t="shared" si="1228"/>
        <v>5605100</v>
      </c>
      <c r="BG432" s="166">
        <f t="shared" si="1229"/>
        <v>0</v>
      </c>
      <c r="BH432" s="166">
        <v>1</v>
      </c>
      <c r="BI432" s="369" t="s">
        <v>40</v>
      </c>
      <c r="BJ432" s="166">
        <f t="shared" si="1230"/>
        <v>0</v>
      </c>
      <c r="BK432" s="166">
        <f t="shared" si="1231"/>
        <v>1</v>
      </c>
      <c r="BL432" s="166">
        <v>0</v>
      </c>
      <c r="BM432" s="166">
        <f t="shared" si="1232"/>
        <v>0</v>
      </c>
      <c r="BN432" s="166" t="str">
        <f t="shared" si="1233"/>
        <v>Trừ tiền</v>
      </c>
      <c r="BO432" s="410"/>
      <c r="BP432" s="166"/>
      <c r="BQ432" s="144"/>
      <c r="BR432" s="144"/>
      <c r="BS432" s="161">
        <f t="shared" si="1234"/>
        <v>6322308</v>
      </c>
      <c r="BT432" s="159">
        <v>0</v>
      </c>
      <c r="BU432" s="166">
        <f t="shared" si="1235"/>
        <v>0</v>
      </c>
      <c r="BV432" s="166">
        <v>11000000</v>
      </c>
      <c r="BW432" s="166">
        <f t="shared" si="1236"/>
        <v>11000000</v>
      </c>
      <c r="BX432" s="166">
        <f t="shared" si="1296"/>
        <v>-5317142</v>
      </c>
      <c r="BY432" s="166"/>
      <c r="BZ432" s="166"/>
      <c r="CA432" s="171"/>
      <c r="CB432" s="166"/>
      <c r="CC432" s="166"/>
      <c r="CD432" s="166"/>
      <c r="CE432" s="369">
        <v>10000000</v>
      </c>
      <c r="CF432" s="369">
        <f>5%*CE432</f>
        <v>500000</v>
      </c>
      <c r="CG432" s="369">
        <v>0</v>
      </c>
      <c r="CH432" s="369">
        <v>0</v>
      </c>
      <c r="CI432" s="369"/>
      <c r="CJ432" s="369">
        <f t="shared" si="1297"/>
        <v>500000</v>
      </c>
      <c r="CK432" s="369">
        <f t="shared" si="1298"/>
        <v>10500000</v>
      </c>
      <c r="CL432" s="369"/>
      <c r="CM432" s="369">
        <f t="shared" si="1299"/>
        <v>10000000</v>
      </c>
      <c r="CN432" s="369">
        <f t="shared" si="1299"/>
        <v>500000</v>
      </c>
      <c r="CO432" s="369">
        <f t="shared" si="1300"/>
        <v>0</v>
      </c>
      <c r="CP432" s="369">
        <f t="shared" si="1301"/>
        <v>0</v>
      </c>
      <c r="CQ432" s="369">
        <f t="shared" si="1301"/>
        <v>0</v>
      </c>
      <c r="CR432" s="369">
        <f t="shared" si="1302"/>
        <v>500000</v>
      </c>
      <c r="CS432" s="369">
        <f t="shared" si="1303"/>
        <v>10500000</v>
      </c>
      <c r="CT432" s="173" t="s">
        <v>2410</v>
      </c>
      <c r="CU432" s="173" t="s">
        <v>2102</v>
      </c>
      <c r="CV432" s="450" t="s">
        <v>2257</v>
      </c>
      <c r="CW432" s="173" t="s">
        <v>2104</v>
      </c>
      <c r="CX432">
        <v>5605100</v>
      </c>
    </row>
    <row r="433" spans="1:102" ht="34.35" customHeight="1">
      <c r="A433" s="155">
        <f>SUBTOTAL(3,$C$11:C433)</f>
        <v>384</v>
      </c>
      <c r="B433" s="390" t="s">
        <v>2083</v>
      </c>
      <c r="C433" s="252" t="s">
        <v>2084</v>
      </c>
      <c r="D433" s="156" t="s">
        <v>101</v>
      </c>
      <c r="E433" s="157" t="str">
        <f t="shared" si="1279"/>
        <v>B3</v>
      </c>
      <c r="F433" s="392">
        <v>40854</v>
      </c>
      <c r="G433" s="369">
        <v>6090000</v>
      </c>
      <c r="H433" s="369"/>
      <c r="I433" s="160">
        <f t="shared" si="1280"/>
        <v>4410000</v>
      </c>
      <c r="J433" s="160">
        <f t="shared" si="1151"/>
        <v>1050000</v>
      </c>
      <c r="K433" s="161">
        <f t="shared" si="1205"/>
        <v>5460000</v>
      </c>
      <c r="L433" s="161">
        <f t="shared" si="1206"/>
        <v>11550000</v>
      </c>
      <c r="M433" s="162">
        <f t="shared" si="1207"/>
        <v>1</v>
      </c>
      <c r="N433" s="163">
        <f t="shared" si="1208"/>
        <v>4263000</v>
      </c>
      <c r="O433" s="163">
        <v>0</v>
      </c>
      <c r="P433" s="406">
        <v>13</v>
      </c>
      <c r="Q433" s="406">
        <v>0</v>
      </c>
      <c r="R433" s="406">
        <v>1.57</v>
      </c>
      <c r="S433" s="406">
        <v>2</v>
      </c>
      <c r="T433" s="406"/>
      <c r="U433" s="406"/>
      <c r="V433" s="406"/>
      <c r="W433" s="406"/>
      <c r="X433" s="389"/>
      <c r="Y433" s="406"/>
      <c r="Z433" s="406"/>
      <c r="AA433" s="406"/>
      <c r="AB433" s="406"/>
      <c r="AC433" s="406"/>
      <c r="AD433" s="406">
        <v>0.5</v>
      </c>
      <c r="AE433" s="164">
        <f t="shared" si="1281"/>
        <v>0</v>
      </c>
      <c r="AF433" s="166">
        <f t="shared" si="1282"/>
        <v>5775000</v>
      </c>
      <c r="AG433" s="166">
        <f t="shared" si="1283"/>
        <v>634038</v>
      </c>
      <c r="AH433" s="166">
        <f t="shared" si="1284"/>
        <v>936923</v>
      </c>
      <c r="AI433" s="166">
        <f t="shared" si="1285"/>
        <v>0</v>
      </c>
      <c r="AJ433" s="166">
        <f t="shared" si="1286"/>
        <v>0</v>
      </c>
      <c r="AK433" s="166">
        <f t="shared" si="1287"/>
        <v>0</v>
      </c>
      <c r="AL433" s="166">
        <f t="shared" si="1288"/>
        <v>0</v>
      </c>
      <c r="AM433" s="166">
        <f t="shared" si="1289"/>
        <v>0</v>
      </c>
      <c r="AN433" s="166">
        <f t="shared" si="1290"/>
        <v>60577</v>
      </c>
      <c r="AO433" s="167">
        <f t="shared" si="1291"/>
        <v>0</v>
      </c>
      <c r="AP433" s="166">
        <v>0</v>
      </c>
      <c r="AQ433" s="166">
        <f t="shared" si="1292"/>
        <v>7406538</v>
      </c>
      <c r="AR433" s="166"/>
      <c r="AS433" s="408"/>
      <c r="AT433" s="408"/>
      <c r="AU433" s="408"/>
      <c r="AV433" s="166">
        <f t="shared" si="1293"/>
        <v>7406538</v>
      </c>
      <c r="AW433" s="166">
        <f t="shared" si="1222"/>
        <v>487200</v>
      </c>
      <c r="AX433" s="166">
        <f t="shared" si="1223"/>
        <v>91350</v>
      </c>
      <c r="AY433" s="166">
        <f t="shared" si="1224"/>
        <v>60900</v>
      </c>
      <c r="AZ433" s="166">
        <f t="shared" si="1294"/>
        <v>639450</v>
      </c>
      <c r="BA433" s="166">
        <f t="shared" si="1226"/>
        <v>30450</v>
      </c>
      <c r="BB433" s="166">
        <f t="shared" si="1295"/>
        <v>120000</v>
      </c>
      <c r="BC433" s="242"/>
      <c r="BD433" s="166">
        <v>0</v>
      </c>
      <c r="BE433" s="166">
        <f t="shared" si="1227"/>
        <v>789900</v>
      </c>
      <c r="BF433" s="166">
        <f t="shared" si="1228"/>
        <v>6616638</v>
      </c>
      <c r="BG433" s="166">
        <f t="shared" si="1229"/>
        <v>0</v>
      </c>
      <c r="BH433" s="166">
        <v>1</v>
      </c>
      <c r="BI433" s="369" t="s">
        <v>40</v>
      </c>
      <c r="BJ433" s="166">
        <f t="shared" si="1230"/>
        <v>0</v>
      </c>
      <c r="BK433" s="166">
        <f t="shared" si="1231"/>
        <v>1</v>
      </c>
      <c r="BL433" s="166">
        <v>0</v>
      </c>
      <c r="BM433" s="166">
        <f t="shared" si="1232"/>
        <v>0</v>
      </c>
      <c r="BN433" s="166" t="str">
        <f t="shared" si="1233"/>
        <v>Trừ tiền</v>
      </c>
      <c r="BO433" s="410"/>
      <c r="BP433" s="408"/>
      <c r="BQ433" s="408"/>
      <c r="BR433" s="408"/>
      <c r="BS433" s="161">
        <f t="shared" si="1234"/>
        <v>7345961</v>
      </c>
      <c r="BT433" s="159">
        <v>0</v>
      </c>
      <c r="BU433" s="166">
        <f t="shared" si="1235"/>
        <v>0</v>
      </c>
      <c r="BV433" s="166">
        <v>11000000</v>
      </c>
      <c r="BW433" s="166">
        <f t="shared" si="1236"/>
        <v>11000000</v>
      </c>
      <c r="BX433" s="166">
        <f t="shared" si="1296"/>
        <v>-4293489</v>
      </c>
      <c r="BY433" s="408"/>
      <c r="BZ433" s="408"/>
      <c r="CA433" s="408"/>
      <c r="CB433" s="408"/>
      <c r="CC433" s="408"/>
      <c r="CD433" s="408"/>
      <c r="CE433" s="369">
        <v>10500000</v>
      </c>
      <c r="CF433" s="369">
        <f t="shared" ref="CF433:CF434" si="1304">CE433*10%</f>
        <v>1050000</v>
      </c>
      <c r="CG433" s="369">
        <v>0</v>
      </c>
      <c r="CH433" s="369">
        <v>0</v>
      </c>
      <c r="CI433" s="369"/>
      <c r="CJ433" s="369">
        <f t="shared" si="1297"/>
        <v>1050000</v>
      </c>
      <c r="CK433" s="369">
        <f t="shared" si="1298"/>
        <v>11550000</v>
      </c>
      <c r="CL433" s="369"/>
      <c r="CM433" s="369">
        <f t="shared" si="1299"/>
        <v>10500000</v>
      </c>
      <c r="CN433" s="369">
        <f t="shared" si="1299"/>
        <v>1050000</v>
      </c>
      <c r="CO433" s="369">
        <f t="shared" si="1300"/>
        <v>0</v>
      </c>
      <c r="CP433" s="369">
        <f t="shared" si="1301"/>
        <v>0</v>
      </c>
      <c r="CQ433" s="369">
        <f t="shared" si="1301"/>
        <v>0</v>
      </c>
      <c r="CR433" s="369">
        <f t="shared" si="1302"/>
        <v>1050000</v>
      </c>
      <c r="CS433" s="369">
        <f t="shared" si="1303"/>
        <v>11550000</v>
      </c>
      <c r="CT433" s="173" t="s">
        <v>2410</v>
      </c>
      <c r="CU433" s="173" t="s">
        <v>2102</v>
      </c>
      <c r="CV433" s="450" t="s">
        <v>2258</v>
      </c>
      <c r="CW433" s="173" t="s">
        <v>2104</v>
      </c>
      <c r="CX433">
        <v>6616638</v>
      </c>
    </row>
    <row r="434" spans="1:102" ht="34.35" customHeight="1">
      <c r="A434" s="155">
        <f>SUBTOTAL(3,$C$11:C434)</f>
        <v>385</v>
      </c>
      <c r="B434" s="390" t="s">
        <v>2024</v>
      </c>
      <c r="C434" s="252" t="s">
        <v>2025</v>
      </c>
      <c r="D434" s="156" t="s">
        <v>101</v>
      </c>
      <c r="E434" s="157" t="str">
        <f t="shared" si="1279"/>
        <v>B3</v>
      </c>
      <c r="F434" s="392">
        <v>40112</v>
      </c>
      <c r="G434" s="369">
        <v>5520000</v>
      </c>
      <c r="H434" s="369"/>
      <c r="I434" s="160">
        <f t="shared" si="1280"/>
        <v>2980000</v>
      </c>
      <c r="J434" s="160">
        <f t="shared" si="1151"/>
        <v>850000</v>
      </c>
      <c r="K434" s="161">
        <f t="shared" si="1205"/>
        <v>3830000</v>
      </c>
      <c r="L434" s="161">
        <f t="shared" si="1206"/>
        <v>9350000</v>
      </c>
      <c r="M434" s="162">
        <f t="shared" si="1207"/>
        <v>1</v>
      </c>
      <c r="N434" s="163">
        <f t="shared" si="1208"/>
        <v>3864000</v>
      </c>
      <c r="O434" s="163">
        <v>0</v>
      </c>
      <c r="P434" s="406">
        <v>12</v>
      </c>
      <c r="Q434" s="406">
        <v>0</v>
      </c>
      <c r="R434" s="406">
        <v>0</v>
      </c>
      <c r="S434" s="406">
        <v>0</v>
      </c>
      <c r="T434" s="406"/>
      <c r="U434" s="406"/>
      <c r="V434" s="406"/>
      <c r="W434" s="406"/>
      <c r="X434" s="389"/>
      <c r="Y434" s="406"/>
      <c r="Z434" s="406"/>
      <c r="AA434" s="406"/>
      <c r="AB434" s="406"/>
      <c r="AC434" s="406"/>
      <c r="AD434" s="406">
        <v>0</v>
      </c>
      <c r="AE434" s="164">
        <f t="shared" si="1281"/>
        <v>0</v>
      </c>
      <c r="AF434" s="166">
        <f t="shared" si="1282"/>
        <v>4315385</v>
      </c>
      <c r="AG434" s="166">
        <f t="shared" si="1283"/>
        <v>0</v>
      </c>
      <c r="AH434" s="166">
        <f t="shared" si="1284"/>
        <v>0</v>
      </c>
      <c r="AI434" s="166">
        <f t="shared" si="1285"/>
        <v>0</v>
      </c>
      <c r="AJ434" s="166">
        <f t="shared" si="1286"/>
        <v>0</v>
      </c>
      <c r="AK434" s="166">
        <f t="shared" si="1287"/>
        <v>0</v>
      </c>
      <c r="AL434" s="166">
        <f t="shared" si="1288"/>
        <v>0</v>
      </c>
      <c r="AM434" s="166">
        <f t="shared" si="1289"/>
        <v>0</v>
      </c>
      <c r="AN434" s="166">
        <f t="shared" si="1290"/>
        <v>0</v>
      </c>
      <c r="AO434" s="167">
        <f t="shared" si="1291"/>
        <v>0</v>
      </c>
      <c r="AP434" s="166">
        <v>0</v>
      </c>
      <c r="AQ434" s="166">
        <f t="shared" si="1292"/>
        <v>4315385</v>
      </c>
      <c r="AR434" s="166"/>
      <c r="AS434" s="167"/>
      <c r="AT434" s="166"/>
      <c r="AU434" s="166"/>
      <c r="AV434" s="166">
        <f t="shared" si="1293"/>
        <v>4315385</v>
      </c>
      <c r="AW434" s="166">
        <f t="shared" si="1222"/>
        <v>441600</v>
      </c>
      <c r="AX434" s="166">
        <f t="shared" si="1223"/>
        <v>82800</v>
      </c>
      <c r="AY434" s="166">
        <f t="shared" si="1224"/>
        <v>55200</v>
      </c>
      <c r="AZ434" s="166">
        <f t="shared" si="1294"/>
        <v>579600</v>
      </c>
      <c r="BA434" s="166">
        <f t="shared" si="1226"/>
        <v>27600</v>
      </c>
      <c r="BB434" s="166">
        <f t="shared" si="1295"/>
        <v>120000</v>
      </c>
      <c r="BC434" s="166"/>
      <c r="BD434" s="166">
        <v>0</v>
      </c>
      <c r="BE434" s="166">
        <f t="shared" si="1227"/>
        <v>727200</v>
      </c>
      <c r="BF434" s="166">
        <f t="shared" si="1228"/>
        <v>3588185</v>
      </c>
      <c r="BG434" s="166">
        <f t="shared" si="1229"/>
        <v>0</v>
      </c>
      <c r="BH434" s="166">
        <v>1</v>
      </c>
      <c r="BI434" s="369" t="s">
        <v>40</v>
      </c>
      <c r="BJ434" s="166">
        <f t="shared" si="1230"/>
        <v>0</v>
      </c>
      <c r="BK434" s="166">
        <f t="shared" si="1231"/>
        <v>1</v>
      </c>
      <c r="BL434" s="166">
        <v>0</v>
      </c>
      <c r="BM434" s="166">
        <f t="shared" si="1232"/>
        <v>0</v>
      </c>
      <c r="BN434" s="166" t="str">
        <f t="shared" si="1233"/>
        <v>Trừ tiền</v>
      </c>
      <c r="BO434" s="410"/>
      <c r="BP434" s="166"/>
      <c r="BQ434" s="144"/>
      <c r="BR434" s="144"/>
      <c r="BS434" s="161">
        <f t="shared" si="1234"/>
        <v>4315385</v>
      </c>
      <c r="BT434" s="159">
        <v>0</v>
      </c>
      <c r="BU434" s="166">
        <f t="shared" si="1235"/>
        <v>0</v>
      </c>
      <c r="BV434" s="166">
        <v>11000000</v>
      </c>
      <c r="BW434" s="166">
        <f t="shared" si="1236"/>
        <v>11000000</v>
      </c>
      <c r="BX434" s="166">
        <f t="shared" si="1296"/>
        <v>-7264215</v>
      </c>
      <c r="BY434" s="166"/>
      <c r="BZ434" s="166"/>
      <c r="CA434" s="171"/>
      <c r="CB434" s="166"/>
      <c r="CC434" s="166"/>
      <c r="CD434" s="166"/>
      <c r="CE434" s="369">
        <v>8500000</v>
      </c>
      <c r="CF434" s="369">
        <f t="shared" si="1304"/>
        <v>850000</v>
      </c>
      <c r="CG434" s="369">
        <v>0</v>
      </c>
      <c r="CH434" s="369">
        <v>0</v>
      </c>
      <c r="CI434" s="369"/>
      <c r="CJ434" s="369">
        <f t="shared" si="1297"/>
        <v>850000</v>
      </c>
      <c r="CK434" s="369">
        <f t="shared" si="1298"/>
        <v>9350000</v>
      </c>
      <c r="CL434" s="369"/>
      <c r="CM434" s="369">
        <f t="shared" si="1299"/>
        <v>8500000</v>
      </c>
      <c r="CN434" s="369">
        <f t="shared" si="1299"/>
        <v>850000</v>
      </c>
      <c r="CO434" s="369">
        <f t="shared" si="1300"/>
        <v>0</v>
      </c>
      <c r="CP434" s="369">
        <f t="shared" si="1301"/>
        <v>0</v>
      </c>
      <c r="CQ434" s="369">
        <f t="shared" si="1301"/>
        <v>0</v>
      </c>
      <c r="CR434" s="369">
        <f t="shared" si="1302"/>
        <v>850000</v>
      </c>
      <c r="CS434" s="369">
        <f t="shared" si="1303"/>
        <v>9350000</v>
      </c>
      <c r="CT434" s="173" t="s">
        <v>2136</v>
      </c>
      <c r="CU434" s="173" t="s">
        <v>2102</v>
      </c>
      <c r="CV434" s="450" t="s">
        <v>2259</v>
      </c>
      <c r="CW434" s="173" t="s">
        <v>2104</v>
      </c>
      <c r="CX434">
        <v>3588185</v>
      </c>
    </row>
    <row r="435" spans="1:102" ht="34.35" customHeight="1">
      <c r="A435" s="155">
        <f>SUBTOTAL(3,$C$11:C435)</f>
        <v>386</v>
      </c>
      <c r="B435" s="390" t="s">
        <v>2036</v>
      </c>
      <c r="C435" s="252" t="s">
        <v>2037</v>
      </c>
      <c r="D435" s="156" t="s">
        <v>101</v>
      </c>
      <c r="E435" s="157" t="str">
        <f t="shared" si="1279"/>
        <v>B3</v>
      </c>
      <c r="F435" s="392">
        <v>42670</v>
      </c>
      <c r="G435" s="369">
        <v>5520000</v>
      </c>
      <c r="H435" s="369"/>
      <c r="I435" s="160">
        <f t="shared" si="1280"/>
        <v>3180000</v>
      </c>
      <c r="J435" s="160">
        <f t="shared" si="1151"/>
        <v>435000</v>
      </c>
      <c r="K435" s="161">
        <f t="shared" si="1205"/>
        <v>3615000</v>
      </c>
      <c r="L435" s="161">
        <f t="shared" si="1206"/>
        <v>9135000</v>
      </c>
      <c r="M435" s="162">
        <f t="shared" si="1207"/>
        <v>1</v>
      </c>
      <c r="N435" s="163">
        <f t="shared" si="1208"/>
        <v>3864000</v>
      </c>
      <c r="O435" s="163">
        <v>0</v>
      </c>
      <c r="P435" s="406">
        <v>12</v>
      </c>
      <c r="Q435" s="406">
        <v>0</v>
      </c>
      <c r="R435" s="406">
        <v>0</v>
      </c>
      <c r="S435" s="406">
        <v>0</v>
      </c>
      <c r="T435" s="406"/>
      <c r="U435" s="406"/>
      <c r="V435" s="406"/>
      <c r="W435" s="406"/>
      <c r="X435" s="389"/>
      <c r="Y435" s="406"/>
      <c r="Z435" s="406"/>
      <c r="AA435" s="406"/>
      <c r="AB435" s="406"/>
      <c r="AC435" s="406"/>
      <c r="AD435" s="406">
        <v>0</v>
      </c>
      <c r="AE435" s="164">
        <f t="shared" si="1281"/>
        <v>0</v>
      </c>
      <c r="AF435" s="166">
        <f t="shared" si="1282"/>
        <v>4216154</v>
      </c>
      <c r="AG435" s="166">
        <f t="shared" si="1283"/>
        <v>0</v>
      </c>
      <c r="AH435" s="166">
        <f t="shared" si="1284"/>
        <v>0</v>
      </c>
      <c r="AI435" s="166">
        <f t="shared" si="1285"/>
        <v>0</v>
      </c>
      <c r="AJ435" s="166">
        <f t="shared" si="1286"/>
        <v>0</v>
      </c>
      <c r="AK435" s="166">
        <f t="shared" si="1287"/>
        <v>0</v>
      </c>
      <c r="AL435" s="166">
        <f t="shared" si="1288"/>
        <v>0</v>
      </c>
      <c r="AM435" s="166">
        <f t="shared" si="1289"/>
        <v>0</v>
      </c>
      <c r="AN435" s="166">
        <f t="shared" si="1290"/>
        <v>0</v>
      </c>
      <c r="AO435" s="167">
        <f t="shared" si="1291"/>
        <v>0</v>
      </c>
      <c r="AP435" s="166">
        <v>0</v>
      </c>
      <c r="AQ435" s="166">
        <f t="shared" si="1292"/>
        <v>4216154</v>
      </c>
      <c r="AR435" s="166"/>
      <c r="AS435" s="167"/>
      <c r="AT435" s="166"/>
      <c r="AU435" s="166"/>
      <c r="AV435" s="166">
        <f t="shared" si="1293"/>
        <v>4216154</v>
      </c>
      <c r="AW435" s="166">
        <f t="shared" si="1222"/>
        <v>441600</v>
      </c>
      <c r="AX435" s="166">
        <f t="shared" si="1223"/>
        <v>82800</v>
      </c>
      <c r="AY435" s="166">
        <f t="shared" si="1224"/>
        <v>55200</v>
      </c>
      <c r="AZ435" s="166">
        <f t="shared" si="1294"/>
        <v>579600</v>
      </c>
      <c r="BA435" s="166">
        <f t="shared" si="1226"/>
        <v>27600</v>
      </c>
      <c r="BB435" s="166">
        <f t="shared" si="1295"/>
        <v>120000</v>
      </c>
      <c r="BC435" s="166"/>
      <c r="BD435" s="166">
        <v>0</v>
      </c>
      <c r="BE435" s="166">
        <f t="shared" si="1227"/>
        <v>727200</v>
      </c>
      <c r="BF435" s="166">
        <f t="shared" si="1228"/>
        <v>3488954</v>
      </c>
      <c r="BG435" s="166">
        <f t="shared" si="1229"/>
        <v>0</v>
      </c>
      <c r="BH435" s="166">
        <v>1</v>
      </c>
      <c r="BI435" s="369" t="s">
        <v>40</v>
      </c>
      <c r="BJ435" s="166">
        <f t="shared" si="1230"/>
        <v>0</v>
      </c>
      <c r="BK435" s="166">
        <f t="shared" si="1231"/>
        <v>1</v>
      </c>
      <c r="BL435" s="166">
        <v>0</v>
      </c>
      <c r="BM435" s="166">
        <f t="shared" si="1232"/>
        <v>0</v>
      </c>
      <c r="BN435" s="166" t="str">
        <f t="shared" si="1233"/>
        <v>Trừ tiền</v>
      </c>
      <c r="BO435" s="410"/>
      <c r="BP435" s="166"/>
      <c r="BQ435" s="144"/>
      <c r="BR435" s="144"/>
      <c r="BS435" s="161">
        <f t="shared" si="1234"/>
        <v>4216154</v>
      </c>
      <c r="BT435" s="159">
        <v>0</v>
      </c>
      <c r="BU435" s="166">
        <f t="shared" si="1235"/>
        <v>0</v>
      </c>
      <c r="BV435" s="166">
        <v>11000000</v>
      </c>
      <c r="BW435" s="166">
        <f t="shared" si="1236"/>
        <v>11000000</v>
      </c>
      <c r="BX435" s="166">
        <f t="shared" si="1296"/>
        <v>-7363446</v>
      </c>
      <c r="BY435" s="166"/>
      <c r="BZ435" s="166"/>
      <c r="CA435" s="171"/>
      <c r="CB435" s="166"/>
      <c r="CC435" s="166"/>
      <c r="CD435" s="166"/>
      <c r="CE435" s="369">
        <v>8700000</v>
      </c>
      <c r="CF435" s="369">
        <f>5%*CE435</f>
        <v>435000</v>
      </c>
      <c r="CG435" s="369">
        <v>0</v>
      </c>
      <c r="CH435" s="369">
        <v>0</v>
      </c>
      <c r="CI435" s="369"/>
      <c r="CJ435" s="369">
        <f t="shared" si="1297"/>
        <v>435000</v>
      </c>
      <c r="CK435" s="369">
        <f t="shared" si="1298"/>
        <v>9135000</v>
      </c>
      <c r="CL435" s="369"/>
      <c r="CM435" s="369">
        <f t="shared" si="1299"/>
        <v>8700000</v>
      </c>
      <c r="CN435" s="369">
        <f t="shared" si="1299"/>
        <v>435000</v>
      </c>
      <c r="CO435" s="369">
        <f t="shared" si="1300"/>
        <v>0</v>
      </c>
      <c r="CP435" s="369">
        <f t="shared" si="1301"/>
        <v>0</v>
      </c>
      <c r="CQ435" s="369">
        <f t="shared" si="1301"/>
        <v>0</v>
      </c>
      <c r="CR435" s="369">
        <f t="shared" si="1302"/>
        <v>435000</v>
      </c>
      <c r="CS435" s="369">
        <f t="shared" si="1303"/>
        <v>9135000</v>
      </c>
      <c r="CT435" s="173" t="s">
        <v>2136</v>
      </c>
      <c r="CU435" s="173" t="s">
        <v>2102</v>
      </c>
      <c r="CV435" s="450" t="s">
        <v>2260</v>
      </c>
      <c r="CW435" s="173" t="s">
        <v>2104</v>
      </c>
      <c r="CX435">
        <v>3488954</v>
      </c>
    </row>
    <row r="436" spans="1:102" ht="34.35" customHeight="1">
      <c r="A436" s="155">
        <f>SUBTOTAL(3,$C$11:C436)</f>
        <v>387</v>
      </c>
      <c r="B436" s="390" t="s">
        <v>2093</v>
      </c>
      <c r="C436" s="252" t="s">
        <v>2094</v>
      </c>
      <c r="D436" s="156" t="s">
        <v>101</v>
      </c>
      <c r="E436" s="157" t="str">
        <f>IF(CL436&gt;=400000000,"A1",IF(CL436&gt;=300000000,"A2",IF(CL436&gt;=240000000,"A3",IF(CL436&gt;=180000000,"A4",IF(CL436&gt;=120000000,"A5",IF(CL436&gt;=80000000,"A6",IF(CL436&gt;=40000000,"A7",IF(CL436&gt;=25000000,"B1",IF(CL436&gt;=12000000,"B2","B3")))))))))</f>
        <v>B3</v>
      </c>
      <c r="F436" s="392">
        <v>43784</v>
      </c>
      <c r="G436" s="369">
        <v>5520000</v>
      </c>
      <c r="H436" s="369"/>
      <c r="I436" s="160">
        <f>IF(G436&gt;0,CM436-G436,CM436-H436)</f>
        <v>2980000</v>
      </c>
      <c r="J436" s="160">
        <f>CR436</f>
        <v>425000</v>
      </c>
      <c r="K436" s="161">
        <f>SUM(I436:J436)</f>
        <v>3405000</v>
      </c>
      <c r="L436" s="161">
        <f>IF(G436&gt;0,G436+K436,H436+K436)</f>
        <v>8925000</v>
      </c>
      <c r="M436" s="162">
        <f>IF(CE436&gt;=11000000,80%,100%)</f>
        <v>1</v>
      </c>
      <c r="N436" s="163">
        <f>ROUND(MAX(G436*70%,H436*70%,3640000),0)</f>
        <v>3864000</v>
      </c>
      <c r="O436" s="163">
        <v>0</v>
      </c>
      <c r="P436" s="406">
        <v>15</v>
      </c>
      <c r="Q436" s="406">
        <v>0</v>
      </c>
      <c r="R436" s="406">
        <v>0</v>
      </c>
      <c r="S436" s="406">
        <v>0</v>
      </c>
      <c r="T436" s="406"/>
      <c r="U436" s="406"/>
      <c r="V436" s="406"/>
      <c r="W436" s="406"/>
      <c r="X436" s="389"/>
      <c r="Y436" s="406"/>
      <c r="Z436" s="406"/>
      <c r="AA436" s="406"/>
      <c r="AB436" s="406"/>
      <c r="AC436" s="406"/>
      <c r="AD436" s="406">
        <v>0</v>
      </c>
      <c r="AE436" s="164">
        <f>IF(OR(BL436="M1",BL436="M2",BL436="M3",BL436="M4"),P436+R436+S436+T436+U436,0)</f>
        <v>0</v>
      </c>
      <c r="AF436" s="166">
        <f t="shared" si="1282"/>
        <v>5149038</v>
      </c>
      <c r="AG436" s="166">
        <f t="shared" si="1283"/>
        <v>0</v>
      </c>
      <c r="AH436" s="166">
        <f t="shared" si="1284"/>
        <v>0</v>
      </c>
      <c r="AI436" s="166">
        <f>ROUND(IF(BJ436="Lương tháng",L436/26*T436,MAX((G436+I436)/26*(T436+U436)*200%+G436/26*T436,(H436+I436)/26*(T436+U436)*200%+H436/26*T436,G436/26*(T436+U436)*300%+G436/26*T436,H436/26*(T436+U436)*300%+H436/26*T436)),0)</f>
        <v>0</v>
      </c>
      <c r="AJ436" s="166">
        <f>ROUND(IF((P436+Q436)=0,0,IF(BJ436="Lương tháng",MAX((G436+I436)/26*V436,(H436+I436)/26*V436),MAX(G436/26*V436,H436/26*V436))),0)</f>
        <v>0</v>
      </c>
      <c r="AK436" s="166">
        <f>ROUND(IF(G436&gt;0,G436/26*W436,H436/26*W436),0)</f>
        <v>0</v>
      </c>
      <c r="AL436" s="166">
        <f t="shared" si="1288"/>
        <v>0</v>
      </c>
      <c r="AM436" s="166">
        <f>ROUND(IF(BJ436="Lương tháng",L436/26*AC436,L436/26*AC436+MAX((G436+I436)/26*AB436,(H436+I436)/26*AB436)),0)</f>
        <v>0</v>
      </c>
      <c r="AN436" s="166">
        <f t="shared" si="1290"/>
        <v>0</v>
      </c>
      <c r="AO436" s="167">
        <f t="shared" si="1291"/>
        <v>0</v>
      </c>
      <c r="AP436" s="166">
        <v>0</v>
      </c>
      <c r="AQ436" s="166">
        <f t="shared" si="1292"/>
        <v>5149038</v>
      </c>
      <c r="AR436" s="166"/>
      <c r="AS436" s="167"/>
      <c r="AT436" s="166"/>
      <c r="AU436" s="166"/>
      <c r="AV436" s="166">
        <f t="shared" si="1293"/>
        <v>5149038</v>
      </c>
      <c r="AW436" s="166">
        <f>ROUND(IF($BH436=1,$G436*$AW$9,0),0)</f>
        <v>441600</v>
      </c>
      <c r="AX436" s="166">
        <f>ROUND(IF($BH436=1,$G436*$AX$9,0),0)</f>
        <v>82800</v>
      </c>
      <c r="AY436" s="166">
        <f>ROUND(IF($BH436=1,$G436*$AY$9,0),0)</f>
        <v>55200</v>
      </c>
      <c r="AZ436" s="166">
        <f t="shared" si="1294"/>
        <v>579600</v>
      </c>
      <c r="BA436" s="166">
        <f>ROUND(IF($BI436="1x",$G436*0.5%,0),0)</f>
        <v>0</v>
      </c>
      <c r="BB436" s="166">
        <f>IF(BN436="Xem lại",0,IF(CM436&lt;11000000,5000,IF(AND(CM436&gt;=11000000,CM436&lt;25000000),10000,IF(AND(CM436&gt;=25000000,CM436&lt;40000000),15000,IF(AND(CM436&gt;=40000000,CM436&lt;120000000),20000,IF(AND(CM436&gt;=120000000,CM436&lt;240000000),25000,30000)))))*$BB$6)</f>
        <v>120000</v>
      </c>
      <c r="BC436" s="166"/>
      <c r="BD436" s="166">
        <v>0</v>
      </c>
      <c r="BE436" s="166">
        <f>ROUND(SUM(AZ436:BD436),0)</f>
        <v>699600</v>
      </c>
      <c r="BF436" s="166">
        <f>ROUND(IF(AV436&gt;BE436,AV436-BE436,0),0)</f>
        <v>4449438</v>
      </c>
      <c r="BG436" s="166">
        <f>ROUND(IF(BE436&gt;AV436,BE436-AV436,0),0)</f>
        <v>0</v>
      </c>
      <c r="BH436" s="166">
        <v>1</v>
      </c>
      <c r="BI436" s="159">
        <v>0</v>
      </c>
      <c r="BJ436" s="166">
        <f>IF(AND(D436="QTNV CL",CM436&gt;=11000000),"Lương tháng",IF(CM436&gt;=18000000,"Lương tháng",0))</f>
        <v>0</v>
      </c>
      <c r="BK436" s="166">
        <f>IF(BJ436="Lương tháng",0,1)</f>
        <v>1</v>
      </c>
      <c r="BL436" s="166">
        <v>0</v>
      </c>
      <c r="BM436" s="166">
        <f>IF(BL436="M1",13000,IF(BL436="M2",20000,IF(BL436="M3",26000,IF(BL436="M4",32000,0))))</f>
        <v>0</v>
      </c>
      <c r="BN436" s="166" t="str">
        <f>IF(AND(G436&gt;0,(P436+Q436)&gt;=5),"Trừ tiền","Xem lại")</f>
        <v>Trừ tiền</v>
      </c>
      <c r="BO436" s="410"/>
      <c r="BP436" s="166"/>
      <c r="BQ436" s="144"/>
      <c r="BR436" s="144"/>
      <c r="BS436" s="161">
        <f>AQ436+SUM(BO436:BR436)-AN436-AO436-SUM(BY436:CA436)</f>
        <v>5149038</v>
      </c>
      <c r="BT436" s="159">
        <v>0</v>
      </c>
      <c r="BU436" s="166">
        <f>BT436*4400000</f>
        <v>0</v>
      </c>
      <c r="BV436" s="166">
        <v>11000000</v>
      </c>
      <c r="BW436" s="166">
        <f>BU436+BV436</f>
        <v>11000000</v>
      </c>
      <c r="BX436" s="166">
        <f>BS436-SUM(CC436:CD436)-CB436-AZ436-BW436</f>
        <v>-6430562</v>
      </c>
      <c r="BY436" s="166"/>
      <c r="BZ436" s="166"/>
      <c r="CA436" s="171"/>
      <c r="CB436" s="166"/>
      <c r="CC436" s="166"/>
      <c r="CD436" s="166"/>
      <c r="CE436" s="369">
        <v>8500000</v>
      </c>
      <c r="CF436" s="369">
        <f t="shared" ref="CF436" si="1305">5%*CE436</f>
        <v>425000</v>
      </c>
      <c r="CG436" s="369">
        <v>0</v>
      </c>
      <c r="CH436" s="369">
        <v>0</v>
      </c>
      <c r="CI436" s="369"/>
      <c r="CJ436" s="369">
        <f>SUM(CF436:CI436)</f>
        <v>425000</v>
      </c>
      <c r="CK436" s="369">
        <f>CE436+CJ436</f>
        <v>8925000</v>
      </c>
      <c r="CL436" s="369"/>
      <c r="CM436" s="369">
        <f>CE436</f>
        <v>8500000</v>
      </c>
      <c r="CN436" s="369">
        <f>CF436</f>
        <v>425000</v>
      </c>
      <c r="CO436" s="369">
        <f>CH436</f>
        <v>0</v>
      </c>
      <c r="CP436" s="369">
        <f>CH436</f>
        <v>0</v>
      </c>
      <c r="CQ436" s="369">
        <f>CI436</f>
        <v>0</v>
      </c>
      <c r="CR436" s="369">
        <f>SUM(CN436:CQ436)</f>
        <v>425000</v>
      </c>
      <c r="CS436" s="369">
        <f>CM436+CR436</f>
        <v>8925000</v>
      </c>
      <c r="CT436" s="173" t="s">
        <v>2140</v>
      </c>
      <c r="CU436" s="173" t="s">
        <v>2102</v>
      </c>
      <c r="CV436" s="450" t="s">
        <v>2267</v>
      </c>
      <c r="CW436" s="173" t="s">
        <v>2104</v>
      </c>
      <c r="CX436">
        <v>4449438</v>
      </c>
    </row>
    <row r="437" spans="1:102" ht="34.35" customHeight="1">
      <c r="A437" s="155">
        <f>SUBTOTAL(3,$C$11:C437)</f>
        <v>388</v>
      </c>
      <c r="B437" s="390" t="s">
        <v>2022</v>
      </c>
      <c r="C437" s="252" t="s">
        <v>2023</v>
      </c>
      <c r="D437" s="156" t="s">
        <v>101</v>
      </c>
      <c r="E437" s="157" t="str">
        <f t="shared" si="1279"/>
        <v>B3</v>
      </c>
      <c r="F437" s="392">
        <v>37394</v>
      </c>
      <c r="G437" s="369">
        <v>5800000</v>
      </c>
      <c r="H437" s="369"/>
      <c r="I437" s="160">
        <f t="shared" si="1280"/>
        <v>3200000</v>
      </c>
      <c r="J437" s="160">
        <f t="shared" si="1151"/>
        <v>900000</v>
      </c>
      <c r="K437" s="161">
        <f t="shared" si="1205"/>
        <v>4100000</v>
      </c>
      <c r="L437" s="161">
        <f t="shared" si="1206"/>
        <v>9900000</v>
      </c>
      <c r="M437" s="162">
        <f t="shared" si="1207"/>
        <v>1</v>
      </c>
      <c r="N437" s="163">
        <f t="shared" si="1208"/>
        <v>4060000</v>
      </c>
      <c r="O437" s="163">
        <v>0</v>
      </c>
      <c r="P437" s="406">
        <v>15</v>
      </c>
      <c r="Q437" s="406">
        <v>0</v>
      </c>
      <c r="R437" s="406">
        <v>0</v>
      </c>
      <c r="S437" s="406">
        <v>0</v>
      </c>
      <c r="T437" s="406"/>
      <c r="U437" s="406"/>
      <c r="V437" s="406"/>
      <c r="W437" s="406"/>
      <c r="X437" s="389"/>
      <c r="Y437" s="406"/>
      <c r="Z437" s="406"/>
      <c r="AA437" s="406"/>
      <c r="AB437" s="406"/>
      <c r="AC437" s="406"/>
      <c r="AD437" s="406">
        <v>0</v>
      </c>
      <c r="AE437" s="164">
        <f t="shared" si="1281"/>
        <v>0</v>
      </c>
      <c r="AF437" s="166">
        <f t="shared" si="1282"/>
        <v>5711538</v>
      </c>
      <c r="AG437" s="166">
        <f t="shared" si="1283"/>
        <v>0</v>
      </c>
      <c r="AH437" s="166">
        <f t="shared" si="1284"/>
        <v>0</v>
      </c>
      <c r="AI437" s="166">
        <f t="shared" si="1285"/>
        <v>0</v>
      </c>
      <c r="AJ437" s="166">
        <f t="shared" si="1286"/>
        <v>0</v>
      </c>
      <c r="AK437" s="166">
        <f t="shared" si="1287"/>
        <v>0</v>
      </c>
      <c r="AL437" s="166">
        <f t="shared" si="1288"/>
        <v>0</v>
      </c>
      <c r="AM437" s="166">
        <f t="shared" si="1289"/>
        <v>0</v>
      </c>
      <c r="AN437" s="166">
        <f t="shared" si="1290"/>
        <v>0</v>
      </c>
      <c r="AO437" s="167">
        <f t="shared" si="1291"/>
        <v>0</v>
      </c>
      <c r="AP437" s="166">
        <v>0</v>
      </c>
      <c r="AQ437" s="166">
        <f t="shared" si="1292"/>
        <v>5711538</v>
      </c>
      <c r="AR437" s="166"/>
      <c r="AS437" s="167"/>
      <c r="AT437" s="166"/>
      <c r="AU437" s="166"/>
      <c r="AV437" s="166">
        <f t="shared" si="1293"/>
        <v>5711538</v>
      </c>
      <c r="AW437" s="166">
        <f t="shared" si="1222"/>
        <v>464000</v>
      </c>
      <c r="AX437" s="166">
        <f t="shared" si="1223"/>
        <v>87000</v>
      </c>
      <c r="AY437" s="166">
        <f t="shared" si="1224"/>
        <v>58000</v>
      </c>
      <c r="AZ437" s="166">
        <f t="shared" si="1294"/>
        <v>609000</v>
      </c>
      <c r="BA437" s="166">
        <f t="shared" si="1226"/>
        <v>29000</v>
      </c>
      <c r="BB437" s="166">
        <f t="shared" si="1295"/>
        <v>120000</v>
      </c>
      <c r="BC437" s="166"/>
      <c r="BD437" s="166">
        <v>0</v>
      </c>
      <c r="BE437" s="166">
        <f t="shared" si="1227"/>
        <v>758000</v>
      </c>
      <c r="BF437" s="166">
        <f t="shared" si="1228"/>
        <v>4953538</v>
      </c>
      <c r="BG437" s="166">
        <f t="shared" si="1229"/>
        <v>0</v>
      </c>
      <c r="BH437" s="166">
        <v>1</v>
      </c>
      <c r="BI437" s="369" t="s">
        <v>40</v>
      </c>
      <c r="BJ437" s="166">
        <f t="shared" si="1230"/>
        <v>0</v>
      </c>
      <c r="BK437" s="166">
        <f t="shared" si="1231"/>
        <v>1</v>
      </c>
      <c r="BL437" s="166">
        <v>0</v>
      </c>
      <c r="BM437" s="166">
        <f t="shared" si="1232"/>
        <v>0</v>
      </c>
      <c r="BN437" s="166" t="str">
        <f t="shared" si="1233"/>
        <v>Trừ tiền</v>
      </c>
      <c r="BO437" s="410"/>
      <c r="BP437" s="166"/>
      <c r="BQ437" s="144"/>
      <c r="BR437" s="144"/>
      <c r="BS437" s="161">
        <f t="shared" si="1234"/>
        <v>5711538</v>
      </c>
      <c r="BT437" s="159">
        <v>0</v>
      </c>
      <c r="BU437" s="166">
        <f t="shared" si="1235"/>
        <v>0</v>
      </c>
      <c r="BV437" s="166">
        <v>11000000</v>
      </c>
      <c r="BW437" s="166">
        <f t="shared" si="1236"/>
        <v>11000000</v>
      </c>
      <c r="BX437" s="166">
        <f t="shared" si="1296"/>
        <v>-5897462</v>
      </c>
      <c r="BY437" s="166"/>
      <c r="BZ437" s="166"/>
      <c r="CA437" s="171"/>
      <c r="CB437" s="166"/>
      <c r="CC437" s="166"/>
      <c r="CD437" s="166"/>
      <c r="CE437" s="369">
        <v>9000000</v>
      </c>
      <c r="CF437" s="369">
        <f>CE437*10%</f>
        <v>900000</v>
      </c>
      <c r="CG437" s="369">
        <v>0</v>
      </c>
      <c r="CH437" s="369">
        <v>0</v>
      </c>
      <c r="CI437" s="369"/>
      <c r="CJ437" s="369">
        <f t="shared" si="1297"/>
        <v>900000</v>
      </c>
      <c r="CK437" s="369">
        <f t="shared" si="1298"/>
        <v>9900000</v>
      </c>
      <c r="CL437" s="369"/>
      <c r="CM437" s="369">
        <f t="shared" si="1299"/>
        <v>9000000</v>
      </c>
      <c r="CN437" s="369">
        <f t="shared" si="1299"/>
        <v>900000</v>
      </c>
      <c r="CO437" s="369">
        <f t="shared" si="1300"/>
        <v>0</v>
      </c>
      <c r="CP437" s="369">
        <f t="shared" si="1301"/>
        <v>0</v>
      </c>
      <c r="CQ437" s="369">
        <f t="shared" si="1301"/>
        <v>0</v>
      </c>
      <c r="CR437" s="369">
        <f t="shared" si="1302"/>
        <v>900000</v>
      </c>
      <c r="CS437" s="369">
        <f t="shared" si="1303"/>
        <v>9900000</v>
      </c>
      <c r="CT437" s="173" t="s">
        <v>2318</v>
      </c>
      <c r="CU437" s="173" t="s">
        <v>2102</v>
      </c>
      <c r="CV437" s="450" t="s">
        <v>2261</v>
      </c>
      <c r="CW437" s="173" t="s">
        <v>2104</v>
      </c>
      <c r="CX437">
        <v>4953538</v>
      </c>
    </row>
    <row r="438" spans="1:102" ht="34.35" customHeight="1">
      <c r="A438" s="155">
        <f>SUBTOTAL(3,$C$11:C438)</f>
        <v>389</v>
      </c>
      <c r="B438" s="390" t="s">
        <v>2047</v>
      </c>
      <c r="C438" s="252" t="s">
        <v>2048</v>
      </c>
      <c r="D438" s="156" t="s">
        <v>101</v>
      </c>
      <c r="E438" s="157" t="str">
        <f t="shared" si="1279"/>
        <v>B3</v>
      </c>
      <c r="F438" s="392">
        <v>42951</v>
      </c>
      <c r="G438" s="369">
        <v>5520000</v>
      </c>
      <c r="H438" s="369"/>
      <c r="I438" s="160">
        <f t="shared" si="1280"/>
        <v>2980000</v>
      </c>
      <c r="J438" s="160">
        <f t="shared" si="1151"/>
        <v>425000</v>
      </c>
      <c r="K438" s="161">
        <f t="shared" si="1205"/>
        <v>3405000</v>
      </c>
      <c r="L438" s="161">
        <f t="shared" si="1206"/>
        <v>8925000</v>
      </c>
      <c r="M438" s="162">
        <f t="shared" si="1207"/>
        <v>1</v>
      </c>
      <c r="N438" s="163">
        <f t="shared" si="1208"/>
        <v>3864000</v>
      </c>
      <c r="O438" s="163">
        <v>0</v>
      </c>
      <c r="P438" s="406">
        <v>15</v>
      </c>
      <c r="Q438" s="406">
        <v>0</v>
      </c>
      <c r="R438" s="406">
        <v>0</v>
      </c>
      <c r="S438" s="406">
        <v>0</v>
      </c>
      <c r="T438" s="406"/>
      <c r="U438" s="406"/>
      <c r="V438" s="406"/>
      <c r="W438" s="406"/>
      <c r="X438" s="389"/>
      <c r="Y438" s="406"/>
      <c r="Z438" s="406"/>
      <c r="AA438" s="406"/>
      <c r="AB438" s="406"/>
      <c r="AC438" s="406"/>
      <c r="AD438" s="406">
        <v>0</v>
      </c>
      <c r="AE438" s="164">
        <f t="shared" si="1281"/>
        <v>0</v>
      </c>
      <c r="AF438" s="166">
        <f t="shared" si="1282"/>
        <v>5149038</v>
      </c>
      <c r="AG438" s="166">
        <f t="shared" si="1283"/>
        <v>0</v>
      </c>
      <c r="AH438" s="166">
        <f t="shared" si="1284"/>
        <v>0</v>
      </c>
      <c r="AI438" s="166">
        <f t="shared" si="1285"/>
        <v>0</v>
      </c>
      <c r="AJ438" s="166">
        <f t="shared" si="1286"/>
        <v>0</v>
      </c>
      <c r="AK438" s="166">
        <f t="shared" si="1287"/>
        <v>0</v>
      </c>
      <c r="AL438" s="166">
        <f t="shared" si="1288"/>
        <v>0</v>
      </c>
      <c r="AM438" s="166">
        <f t="shared" si="1289"/>
        <v>0</v>
      </c>
      <c r="AN438" s="166">
        <f t="shared" si="1290"/>
        <v>0</v>
      </c>
      <c r="AO438" s="167">
        <f t="shared" si="1291"/>
        <v>0</v>
      </c>
      <c r="AP438" s="166">
        <v>0</v>
      </c>
      <c r="AQ438" s="166">
        <f t="shared" si="1292"/>
        <v>5149038</v>
      </c>
      <c r="AR438" s="166"/>
      <c r="AS438" s="167"/>
      <c r="AT438" s="166"/>
      <c r="AU438" s="166"/>
      <c r="AV438" s="166">
        <f t="shared" si="1293"/>
        <v>5149038</v>
      </c>
      <c r="AW438" s="166">
        <f t="shared" si="1222"/>
        <v>441600</v>
      </c>
      <c r="AX438" s="166">
        <f t="shared" si="1223"/>
        <v>82800</v>
      </c>
      <c r="AY438" s="166">
        <f t="shared" si="1224"/>
        <v>55200</v>
      </c>
      <c r="AZ438" s="166">
        <f t="shared" si="1294"/>
        <v>579600</v>
      </c>
      <c r="BA438" s="166">
        <f t="shared" si="1226"/>
        <v>0</v>
      </c>
      <c r="BB438" s="166">
        <f t="shared" si="1295"/>
        <v>120000</v>
      </c>
      <c r="BC438" s="166"/>
      <c r="BD438" s="166">
        <v>0</v>
      </c>
      <c r="BE438" s="166">
        <f t="shared" si="1227"/>
        <v>699600</v>
      </c>
      <c r="BF438" s="166">
        <f t="shared" si="1228"/>
        <v>4449438</v>
      </c>
      <c r="BG438" s="166">
        <f t="shared" si="1229"/>
        <v>0</v>
      </c>
      <c r="BH438" s="166">
        <v>1</v>
      </c>
      <c r="BI438" s="159">
        <v>0</v>
      </c>
      <c r="BJ438" s="166">
        <f t="shared" si="1230"/>
        <v>0</v>
      </c>
      <c r="BK438" s="166">
        <f t="shared" si="1231"/>
        <v>1</v>
      </c>
      <c r="BL438" s="166">
        <v>0</v>
      </c>
      <c r="BM438" s="166">
        <f t="shared" si="1232"/>
        <v>0</v>
      </c>
      <c r="BN438" s="166" t="str">
        <f t="shared" si="1233"/>
        <v>Trừ tiền</v>
      </c>
      <c r="BO438" s="410"/>
      <c r="BP438" s="166"/>
      <c r="BQ438" s="144"/>
      <c r="BR438" s="144"/>
      <c r="BS438" s="161">
        <f t="shared" si="1234"/>
        <v>5149038</v>
      </c>
      <c r="BT438" s="159">
        <v>0</v>
      </c>
      <c r="BU438" s="166">
        <f t="shared" si="1235"/>
        <v>0</v>
      </c>
      <c r="BV438" s="166">
        <v>11000000</v>
      </c>
      <c r="BW438" s="166">
        <f t="shared" si="1236"/>
        <v>11000000</v>
      </c>
      <c r="BX438" s="166">
        <f t="shared" si="1296"/>
        <v>-6430562</v>
      </c>
      <c r="BY438" s="166"/>
      <c r="BZ438" s="166"/>
      <c r="CA438" s="171"/>
      <c r="CB438" s="166"/>
      <c r="CC438" s="166"/>
      <c r="CD438" s="166"/>
      <c r="CE438" s="369">
        <v>8500000</v>
      </c>
      <c r="CF438" s="369">
        <f>5%*CE438</f>
        <v>425000</v>
      </c>
      <c r="CG438" s="369">
        <v>0</v>
      </c>
      <c r="CH438" s="369">
        <v>0</v>
      </c>
      <c r="CI438" s="369"/>
      <c r="CJ438" s="369">
        <f t="shared" si="1297"/>
        <v>425000</v>
      </c>
      <c r="CK438" s="369">
        <f t="shared" si="1298"/>
        <v>8925000</v>
      </c>
      <c r="CL438" s="369"/>
      <c r="CM438" s="369">
        <f t="shared" si="1299"/>
        <v>8500000</v>
      </c>
      <c r="CN438" s="369">
        <f t="shared" si="1299"/>
        <v>425000</v>
      </c>
      <c r="CO438" s="369">
        <f t="shared" si="1300"/>
        <v>0</v>
      </c>
      <c r="CP438" s="369">
        <f t="shared" si="1301"/>
        <v>0</v>
      </c>
      <c r="CQ438" s="369">
        <f t="shared" si="1301"/>
        <v>0</v>
      </c>
      <c r="CR438" s="369">
        <f t="shared" si="1302"/>
        <v>425000</v>
      </c>
      <c r="CS438" s="369">
        <f t="shared" si="1303"/>
        <v>8925000</v>
      </c>
      <c r="CT438" s="173" t="s">
        <v>2140</v>
      </c>
      <c r="CU438" s="173" t="s">
        <v>2102</v>
      </c>
      <c r="CV438" s="450" t="s">
        <v>2262</v>
      </c>
      <c r="CW438" s="173" t="s">
        <v>2104</v>
      </c>
      <c r="CX438">
        <v>4449438</v>
      </c>
    </row>
    <row r="439" spans="1:102" ht="34.35" customHeight="1">
      <c r="A439" s="367" t="s">
        <v>2210</v>
      </c>
      <c r="B439" s="298" t="str">
        <f>"Bộ phận Đóng rút con't: " &amp;"["&amp;COUNT(A440:A442)&amp; "]"</f>
        <v>Bộ phận Đóng rút con't: [3]</v>
      </c>
      <c r="C439" s="284"/>
      <c r="D439" s="293"/>
      <c r="E439" s="293"/>
      <c r="F439" s="293"/>
      <c r="G439" s="293">
        <f>SUM(G440:G442)</f>
        <v>20520000</v>
      </c>
      <c r="H439" s="293">
        <f t="shared" ref="H439:BS439" si="1306">SUM(H440:H442)</f>
        <v>0</v>
      </c>
      <c r="I439" s="293">
        <f t="shared" si="1306"/>
        <v>17480000</v>
      </c>
      <c r="J439" s="293">
        <f t="shared" si="1306"/>
        <v>3800000</v>
      </c>
      <c r="K439" s="293">
        <f t="shared" si="1306"/>
        <v>21280000</v>
      </c>
      <c r="L439" s="293">
        <f t="shared" si="1306"/>
        <v>41800000</v>
      </c>
      <c r="M439" s="293"/>
      <c r="N439" s="293">
        <f t="shared" si="1306"/>
        <v>14364000</v>
      </c>
      <c r="O439" s="293">
        <f t="shared" si="1306"/>
        <v>0</v>
      </c>
      <c r="P439" s="294">
        <f t="shared" si="1306"/>
        <v>38</v>
      </c>
      <c r="Q439" s="294">
        <f t="shared" si="1306"/>
        <v>0</v>
      </c>
      <c r="R439" s="294">
        <f t="shared" si="1306"/>
        <v>10.14</v>
      </c>
      <c r="S439" s="294">
        <f t="shared" si="1306"/>
        <v>5</v>
      </c>
      <c r="T439" s="294">
        <f t="shared" si="1306"/>
        <v>0</v>
      </c>
      <c r="U439" s="294">
        <f t="shared" si="1306"/>
        <v>0</v>
      </c>
      <c r="V439" s="294">
        <f t="shared" si="1306"/>
        <v>0</v>
      </c>
      <c r="W439" s="294">
        <f t="shared" si="1306"/>
        <v>0</v>
      </c>
      <c r="X439" s="294">
        <f t="shared" si="1306"/>
        <v>0</v>
      </c>
      <c r="Y439" s="294">
        <f t="shared" si="1306"/>
        <v>0</v>
      </c>
      <c r="Z439" s="294">
        <f t="shared" si="1306"/>
        <v>0</v>
      </c>
      <c r="AA439" s="294">
        <f t="shared" si="1306"/>
        <v>0</v>
      </c>
      <c r="AB439" s="294">
        <f t="shared" si="1306"/>
        <v>0</v>
      </c>
      <c r="AC439" s="294">
        <f t="shared" si="1306"/>
        <v>0</v>
      </c>
      <c r="AD439" s="294">
        <f t="shared" si="1306"/>
        <v>3.3899999999999997</v>
      </c>
      <c r="AE439" s="294">
        <f t="shared" si="1306"/>
        <v>0</v>
      </c>
      <c r="AF439" s="293">
        <f t="shared" si="1306"/>
        <v>17278462</v>
      </c>
      <c r="AG439" s="293">
        <f t="shared" si="1306"/>
        <v>4231665</v>
      </c>
      <c r="AH439" s="293">
        <f t="shared" si="1306"/>
        <v>2574616</v>
      </c>
      <c r="AI439" s="293">
        <f t="shared" si="1306"/>
        <v>0</v>
      </c>
      <c r="AJ439" s="293">
        <f t="shared" si="1306"/>
        <v>0</v>
      </c>
      <c r="AK439" s="293">
        <f t="shared" si="1306"/>
        <v>0</v>
      </c>
      <c r="AL439" s="293">
        <f t="shared" si="1306"/>
        <v>0</v>
      </c>
      <c r="AM439" s="293">
        <f t="shared" si="1306"/>
        <v>0</v>
      </c>
      <c r="AN439" s="293">
        <f t="shared" si="1306"/>
        <v>495462</v>
      </c>
      <c r="AO439" s="293">
        <f t="shared" si="1306"/>
        <v>0</v>
      </c>
      <c r="AP439" s="293">
        <f t="shared" si="1306"/>
        <v>0</v>
      </c>
      <c r="AQ439" s="293">
        <f t="shared" si="1306"/>
        <v>24580205</v>
      </c>
      <c r="AR439" s="293">
        <f t="shared" si="1306"/>
        <v>0</v>
      </c>
      <c r="AS439" s="293">
        <f t="shared" si="1306"/>
        <v>0</v>
      </c>
      <c r="AT439" s="293">
        <f t="shared" si="1306"/>
        <v>0</v>
      </c>
      <c r="AU439" s="293">
        <f t="shared" si="1306"/>
        <v>0</v>
      </c>
      <c r="AV439" s="293">
        <f t="shared" si="1306"/>
        <v>24580205</v>
      </c>
      <c r="AW439" s="293">
        <f t="shared" si="1306"/>
        <v>1641600</v>
      </c>
      <c r="AX439" s="293">
        <f t="shared" si="1306"/>
        <v>307800</v>
      </c>
      <c r="AY439" s="293">
        <f t="shared" si="1306"/>
        <v>205200</v>
      </c>
      <c r="AZ439" s="293">
        <f t="shared" si="1306"/>
        <v>2154600</v>
      </c>
      <c r="BA439" s="293">
        <f t="shared" si="1306"/>
        <v>102600</v>
      </c>
      <c r="BB439" s="293">
        <f t="shared" si="1306"/>
        <v>600000</v>
      </c>
      <c r="BC439" s="293">
        <f t="shared" si="1306"/>
        <v>0</v>
      </c>
      <c r="BD439" s="293">
        <f t="shared" si="1306"/>
        <v>0</v>
      </c>
      <c r="BE439" s="293">
        <f t="shared" si="1306"/>
        <v>2857200</v>
      </c>
      <c r="BF439" s="293">
        <f t="shared" si="1306"/>
        <v>21723005</v>
      </c>
      <c r="BG439" s="293">
        <f t="shared" si="1306"/>
        <v>0</v>
      </c>
      <c r="BH439" s="293"/>
      <c r="BI439" s="293">
        <f t="shared" si="1306"/>
        <v>0</v>
      </c>
      <c r="BJ439" s="293">
        <f t="shared" si="1306"/>
        <v>0</v>
      </c>
      <c r="BK439" s="293"/>
      <c r="BL439" s="293">
        <f t="shared" si="1306"/>
        <v>0</v>
      </c>
      <c r="BM439" s="293">
        <f t="shared" si="1306"/>
        <v>0</v>
      </c>
      <c r="BN439" s="293">
        <f t="shared" si="1306"/>
        <v>0</v>
      </c>
      <c r="BO439" s="293">
        <f t="shared" si="1306"/>
        <v>0</v>
      </c>
      <c r="BP439" s="293">
        <f t="shared" si="1306"/>
        <v>0</v>
      </c>
      <c r="BQ439" s="293">
        <f t="shared" si="1306"/>
        <v>0</v>
      </c>
      <c r="BR439" s="293">
        <f t="shared" si="1306"/>
        <v>0</v>
      </c>
      <c r="BS439" s="293">
        <f t="shared" si="1306"/>
        <v>24084743</v>
      </c>
      <c r="BT439" s="293">
        <f t="shared" ref="BT439:CV439" si="1307">SUM(BT440:BT442)</f>
        <v>0</v>
      </c>
      <c r="BU439" s="293">
        <f t="shared" si="1307"/>
        <v>0</v>
      </c>
      <c r="BV439" s="293">
        <f t="shared" si="1307"/>
        <v>33000000</v>
      </c>
      <c r="BW439" s="293">
        <f t="shared" si="1307"/>
        <v>33000000</v>
      </c>
      <c r="BX439" s="293">
        <f t="shared" si="1307"/>
        <v>-11069857</v>
      </c>
      <c r="BY439" s="293">
        <f t="shared" si="1307"/>
        <v>0</v>
      </c>
      <c r="BZ439" s="293">
        <f t="shared" si="1307"/>
        <v>0</v>
      </c>
      <c r="CA439" s="293">
        <f t="shared" si="1307"/>
        <v>0</v>
      </c>
      <c r="CB439" s="293">
        <f t="shared" si="1307"/>
        <v>0</v>
      </c>
      <c r="CC439" s="293">
        <f t="shared" si="1307"/>
        <v>0</v>
      </c>
      <c r="CD439" s="293">
        <f t="shared" si="1307"/>
        <v>0</v>
      </c>
      <c r="CE439" s="293">
        <f t="shared" si="1307"/>
        <v>38000000</v>
      </c>
      <c r="CF439" s="293">
        <f t="shared" si="1307"/>
        <v>3800000</v>
      </c>
      <c r="CG439" s="293">
        <f t="shared" si="1307"/>
        <v>0</v>
      </c>
      <c r="CH439" s="293">
        <f t="shared" si="1307"/>
        <v>0</v>
      </c>
      <c r="CI439" s="293">
        <f t="shared" si="1307"/>
        <v>0</v>
      </c>
      <c r="CJ439" s="293">
        <f t="shared" si="1307"/>
        <v>3800000</v>
      </c>
      <c r="CK439" s="293">
        <f t="shared" si="1307"/>
        <v>41800000</v>
      </c>
      <c r="CL439" s="293">
        <f t="shared" si="1307"/>
        <v>0</v>
      </c>
      <c r="CM439" s="293">
        <f t="shared" si="1307"/>
        <v>38000000</v>
      </c>
      <c r="CN439" s="293">
        <f t="shared" si="1307"/>
        <v>3800000</v>
      </c>
      <c r="CO439" s="293">
        <f t="shared" si="1307"/>
        <v>0</v>
      </c>
      <c r="CP439" s="293">
        <f t="shared" si="1307"/>
        <v>0</v>
      </c>
      <c r="CQ439" s="293">
        <f t="shared" si="1307"/>
        <v>0</v>
      </c>
      <c r="CR439" s="293">
        <f t="shared" si="1307"/>
        <v>3800000</v>
      </c>
      <c r="CS439" s="293">
        <f t="shared" si="1307"/>
        <v>41800000</v>
      </c>
      <c r="CT439" s="293">
        <f t="shared" si="1307"/>
        <v>0</v>
      </c>
      <c r="CU439" s="293">
        <f t="shared" si="1307"/>
        <v>0</v>
      </c>
      <c r="CV439" s="445">
        <f t="shared" si="1307"/>
        <v>0</v>
      </c>
      <c r="CW439" s="293"/>
    </row>
    <row r="440" spans="1:102" ht="34.35" customHeight="1">
      <c r="A440" s="155">
        <f>SUBTOTAL(3,$C$11:C440)</f>
        <v>390</v>
      </c>
      <c r="B440" s="390" t="s">
        <v>2028</v>
      </c>
      <c r="C440" s="252" t="s">
        <v>2029</v>
      </c>
      <c r="D440" s="156" t="s">
        <v>101</v>
      </c>
      <c r="E440" s="157" t="str">
        <f t="shared" ref="E440:E442" si="1308">IF(CL440&gt;=400000000,"A1",IF(CL440&gt;=300000000,"A2",IF(CL440&gt;=240000000,"A3",IF(CL440&gt;=180000000,"A4",IF(CL440&gt;=120000000,"A5",IF(CL440&gt;=80000000,"A6",IF(CL440&gt;=40000000,"A7",IF(CL440&gt;=25000000,"B1",IF(CL440&gt;=12000000,"B2","B3")))))))))</f>
        <v>B3</v>
      </c>
      <c r="F440" s="392">
        <v>39396</v>
      </c>
      <c r="G440" s="369">
        <v>6860000</v>
      </c>
      <c r="H440" s="369"/>
      <c r="I440" s="160">
        <f t="shared" ref="I440:I442" si="1309">IF(G440&gt;0,CM440-G440,CM440-H440)</f>
        <v>5140000</v>
      </c>
      <c r="J440" s="160">
        <f t="shared" si="1151"/>
        <v>1200000</v>
      </c>
      <c r="K440" s="161">
        <f t="shared" si="1205"/>
        <v>6340000</v>
      </c>
      <c r="L440" s="161">
        <f t="shared" si="1206"/>
        <v>13200000</v>
      </c>
      <c r="M440" s="162">
        <f t="shared" ref="M440:M447" si="1310">IF(CE440&gt;=11000000,80%,100%)</f>
        <v>0.8</v>
      </c>
      <c r="N440" s="163">
        <f t="shared" ref="N440:N447" si="1311">ROUND(MAX(G440*70%,H440*70%,3640000),0)</f>
        <v>4802000</v>
      </c>
      <c r="O440" s="163">
        <v>0</v>
      </c>
      <c r="P440" s="406">
        <v>13</v>
      </c>
      <c r="Q440" s="406">
        <v>0</v>
      </c>
      <c r="R440" s="406">
        <v>3.57</v>
      </c>
      <c r="S440" s="406">
        <v>2</v>
      </c>
      <c r="T440" s="406"/>
      <c r="U440" s="406"/>
      <c r="V440" s="406"/>
      <c r="W440" s="406"/>
      <c r="X440" s="389"/>
      <c r="Y440" s="406"/>
      <c r="Z440" s="406"/>
      <c r="AA440" s="406"/>
      <c r="AB440" s="406"/>
      <c r="AC440" s="406"/>
      <c r="AD440" s="406">
        <v>1.1299999999999999</v>
      </c>
      <c r="AE440" s="164">
        <f t="shared" ref="AE440:AE442" si="1312">IF(OR(BL440="M1",BL440="M2",BL440="M3",BL440="M4"),P440+R440+S440+T440+U440,0)</f>
        <v>0</v>
      </c>
      <c r="AF440" s="166">
        <f t="shared" ref="AF440:AF442" si="1313">ROUND(IF($P440=0,0,IF(OR($BJ440="lương tháng",$CE440&gt;=11000000),($L440/2-$L440/26*($CC$6-$P440))*$M440,$L440/26*$P440*$M440)),0)</f>
        <v>5280000</v>
      </c>
      <c r="AG440" s="166">
        <f t="shared" ref="AG440:AG442" si="1314">ROUND(MAX((G440+I440)*M440/26*R440,(H440+I440)*M440/26*R440,G440/26*R440*150%,H440/26*R440*150%)*BK440,0)</f>
        <v>1412896</v>
      </c>
      <c r="AH440" s="166">
        <f t="shared" ref="AH440:AH442" si="1315">ROUND(MAX((G440+I440)*M440/26*S440,(H440+I440)*M440/26*S440,G440/26*S440*200%,H440/26*S440*200%)*BK440,0)</f>
        <v>1055385</v>
      </c>
      <c r="AI440" s="166">
        <f t="shared" ref="AI440:AI442" si="1316">ROUND(IF(BJ440="Lương tháng",L440/26*T440,MAX((G440+I440)/26*(T440+U440)*200%+G440/26*T440,(H440+I440)/26*(T440+U440)*200%+H440/26*T440,G440/26*(T440+U440)*300%+G440/26*T440,H440/26*(T440+U440)*300%+H440/26*T440)),0)</f>
        <v>0</v>
      </c>
      <c r="AJ440" s="166">
        <f t="shared" ref="AJ440:AJ442" si="1317">ROUND(IF((P440+Q440)=0,0,IF(BJ440="Lương tháng",MAX((G440+I440)/26*V440,(H440+I440)/26*V440),MAX(G440/26*V440,H440/26*V440))),0)</f>
        <v>0</v>
      </c>
      <c r="AK440" s="166">
        <f t="shared" ref="AK440:AK442" si="1318">ROUND(IF(G440&gt;0,G440/26*W440,H440/26*W440),0)</f>
        <v>0</v>
      </c>
      <c r="AL440" s="166">
        <f t="shared" ref="AL440:AL442" si="1319">ROUND(N440/26*Y440+O440/26*Z440+MAX(G440/26*AA440,H440/26*AA440),0)</f>
        <v>0</v>
      </c>
      <c r="AM440" s="166">
        <f t="shared" ref="AM440:AM442" si="1320">ROUND(IF(BJ440="Lương tháng",L440/26*AC440,L440/26*AC440+MAX((G440+I440)/26*AB440,(H440+I440)/26*AB440)),0)</f>
        <v>0</v>
      </c>
      <c r="AN440" s="166">
        <f t="shared" ref="AN440:AN442" si="1321">ROUND(IF(BJ440="lương tháng",0,MAX((G440+I440)/26*AD440*30%,(H440+I440)/26*AD440*30%)*BK440),0)</f>
        <v>156462</v>
      </c>
      <c r="AO440" s="167">
        <f t="shared" ref="AO440:AO442" si="1322">ROUND(BM440*AE440,0)</f>
        <v>0</v>
      </c>
      <c r="AP440" s="166">
        <v>0</v>
      </c>
      <c r="AQ440" s="166">
        <f t="shared" ref="AQ440:AQ442" si="1323">ROUND(SUM(AF440:AP440),0)</f>
        <v>7904743</v>
      </c>
      <c r="AR440" s="166"/>
      <c r="AS440" s="167"/>
      <c r="AT440" s="166"/>
      <c r="AU440" s="166"/>
      <c r="AV440" s="166">
        <f t="shared" ref="AV440:AV442" si="1324">ROUND(SUM(AQ440:AT440)-AU440,0)</f>
        <v>7904743</v>
      </c>
      <c r="AW440" s="166">
        <f t="shared" ref="AW440:AW447" si="1325">ROUND(IF($BH440=1,$G440*$AW$9,0),0)</f>
        <v>548800</v>
      </c>
      <c r="AX440" s="166">
        <f t="shared" ref="AX440:AX447" si="1326">ROUND(IF($BH440=1,$G440*$AX$9,0),0)</f>
        <v>102900</v>
      </c>
      <c r="AY440" s="166">
        <f t="shared" ref="AY440:AY447" si="1327">ROUND(IF($BH440=1,$G440*$AY$9,0),0)</f>
        <v>68600</v>
      </c>
      <c r="AZ440" s="166">
        <f t="shared" ref="AZ440:AZ442" si="1328">SUM(AW440:AY440)</f>
        <v>720300</v>
      </c>
      <c r="BA440" s="166">
        <f t="shared" ref="BA440:BA447" si="1329">ROUND(IF($BI440="1x",$G440*0.5%,0),0)</f>
        <v>34300</v>
      </c>
      <c r="BB440" s="166">
        <f t="shared" ref="BB440:BB442" si="1330">IF(BN440="Xem lại",0,IF(CM440&lt;11000000,5000,IF(AND(CM440&gt;=11000000,CM440&lt;25000000),10000,IF(AND(CM440&gt;=25000000,CM440&lt;40000000),15000,IF(AND(CM440&gt;=40000000,CM440&lt;120000000),20000,IF(AND(CM440&gt;=120000000,CM440&lt;240000000),25000,30000)))))*$BB$6)</f>
        <v>240000</v>
      </c>
      <c r="BC440" s="166"/>
      <c r="BD440" s="166">
        <v>0</v>
      </c>
      <c r="BE440" s="166">
        <f t="shared" ref="BE440:BE447" si="1331">ROUND(SUM(AZ440:BD440),0)</f>
        <v>994600</v>
      </c>
      <c r="BF440" s="166">
        <f t="shared" ref="BF440:BF447" si="1332">ROUND(IF(AV440&gt;BE440,AV440-BE440,0),0)</f>
        <v>6910143</v>
      </c>
      <c r="BG440" s="166">
        <f t="shared" ref="BG440:BG447" si="1333">ROUND(IF(BE440&gt;AV440,BE440-AV440,0),0)</f>
        <v>0</v>
      </c>
      <c r="BH440" s="166">
        <v>1</v>
      </c>
      <c r="BI440" s="369" t="s">
        <v>40</v>
      </c>
      <c r="BJ440" s="166">
        <f t="shared" ref="BJ440:BJ447" si="1334">IF(AND(D440="QTNV CL",CM440&gt;=11000000),"Lương tháng",IF(CM440&gt;=18000000,"Lương tháng",0))</f>
        <v>0</v>
      </c>
      <c r="BK440" s="166">
        <f t="shared" ref="BK440:BK447" si="1335">IF(BJ440="Lương tháng",0,1)</f>
        <v>1</v>
      </c>
      <c r="BL440" s="166">
        <v>0</v>
      </c>
      <c r="BM440" s="166">
        <f t="shared" ref="BM440:BM447" si="1336">IF(BL440="M1",13000,IF(BL440="M2",20000,IF(BL440="M3",26000,IF(BL440="M4",32000,0))))</f>
        <v>0</v>
      </c>
      <c r="BN440" s="166" t="str">
        <f t="shared" ref="BN440:BN447" si="1337">IF(AND(G440&gt;0,(P440+Q440)&gt;=5),"Trừ tiền","Xem lại")</f>
        <v>Trừ tiền</v>
      </c>
      <c r="BO440" s="410"/>
      <c r="BP440" s="166"/>
      <c r="BQ440" s="144"/>
      <c r="BR440" s="144"/>
      <c r="BS440" s="161">
        <f t="shared" ref="BS440:BS447" si="1338">AQ440+SUM(BO440:BR440)-AN440-AO440-SUM(BY440:CA440)</f>
        <v>7748281</v>
      </c>
      <c r="BT440" s="159">
        <v>0</v>
      </c>
      <c r="BU440" s="166">
        <f t="shared" ref="BU440:BU447" si="1339">BT440*4400000</f>
        <v>0</v>
      </c>
      <c r="BV440" s="166">
        <v>11000000</v>
      </c>
      <c r="BW440" s="166">
        <f t="shared" ref="BW440:BW447" si="1340">BU440+BV440</f>
        <v>11000000</v>
      </c>
      <c r="BX440" s="166">
        <f t="shared" ref="BX440:BX442" si="1341">BS440-SUM(CC440:CD440)-CB440-AZ440-BW440</f>
        <v>-3972019</v>
      </c>
      <c r="BY440" s="166"/>
      <c r="BZ440" s="166"/>
      <c r="CA440" s="171"/>
      <c r="CB440" s="166"/>
      <c r="CC440" s="166"/>
      <c r="CD440" s="166"/>
      <c r="CE440" s="369">
        <v>12000000</v>
      </c>
      <c r="CF440" s="369">
        <f>CE440*10%</f>
        <v>1200000</v>
      </c>
      <c r="CG440" s="369">
        <v>0</v>
      </c>
      <c r="CH440" s="369">
        <v>0</v>
      </c>
      <c r="CI440" s="369"/>
      <c r="CJ440" s="369">
        <f t="shared" ref="CJ440:CJ442" si="1342">SUM(CF440:CI440)</f>
        <v>1200000</v>
      </c>
      <c r="CK440" s="369">
        <f t="shared" ref="CK440:CK442" si="1343">CE440+CJ440</f>
        <v>13200000</v>
      </c>
      <c r="CL440" s="369"/>
      <c r="CM440" s="369">
        <f t="shared" ref="CM440:CN442" si="1344">CE440</f>
        <v>12000000</v>
      </c>
      <c r="CN440" s="369">
        <f t="shared" si="1344"/>
        <v>1200000</v>
      </c>
      <c r="CO440" s="369">
        <f t="shared" ref="CO440:CO442" si="1345">CH440</f>
        <v>0</v>
      </c>
      <c r="CP440" s="369">
        <f t="shared" ref="CP440:CQ442" si="1346">CH440</f>
        <v>0</v>
      </c>
      <c r="CQ440" s="369">
        <f t="shared" si="1346"/>
        <v>0</v>
      </c>
      <c r="CR440" s="369">
        <f t="shared" ref="CR440:CR442" si="1347">SUM(CN440:CQ440)</f>
        <v>1200000</v>
      </c>
      <c r="CS440" s="369">
        <f t="shared" ref="CS440:CS442" si="1348">CM440+CR440</f>
        <v>13200000</v>
      </c>
      <c r="CT440" s="173" t="s">
        <v>2411</v>
      </c>
      <c r="CU440" s="173" t="s">
        <v>2108</v>
      </c>
      <c r="CV440" s="450" t="s">
        <v>2263</v>
      </c>
      <c r="CW440" s="173" t="s">
        <v>2104</v>
      </c>
      <c r="CX440">
        <v>6910143</v>
      </c>
    </row>
    <row r="441" spans="1:102" ht="34.35" customHeight="1">
      <c r="A441" s="155">
        <f>SUBTOTAL(3,$C$11:C441)</f>
        <v>391</v>
      </c>
      <c r="B441" s="390" t="s">
        <v>2051</v>
      </c>
      <c r="C441" s="252" t="s">
        <v>2052</v>
      </c>
      <c r="D441" s="156" t="s">
        <v>101</v>
      </c>
      <c r="E441" s="157" t="str">
        <f t="shared" si="1308"/>
        <v>B3</v>
      </c>
      <c r="F441" s="392">
        <v>42186</v>
      </c>
      <c r="G441" s="369">
        <v>6090000</v>
      </c>
      <c r="H441" s="369"/>
      <c r="I441" s="160">
        <f t="shared" si="1309"/>
        <v>3910000</v>
      </c>
      <c r="J441" s="160">
        <f t="shared" si="1151"/>
        <v>1000000</v>
      </c>
      <c r="K441" s="161">
        <f t="shared" si="1205"/>
        <v>4910000</v>
      </c>
      <c r="L441" s="161">
        <f t="shared" si="1206"/>
        <v>11000000</v>
      </c>
      <c r="M441" s="162">
        <f t="shared" si="1310"/>
        <v>1</v>
      </c>
      <c r="N441" s="163">
        <f t="shared" si="1311"/>
        <v>4263000</v>
      </c>
      <c r="O441" s="163">
        <v>0</v>
      </c>
      <c r="P441" s="406">
        <v>13</v>
      </c>
      <c r="Q441" s="406">
        <v>0</v>
      </c>
      <c r="R441" s="406">
        <v>3.86</v>
      </c>
      <c r="S441" s="406">
        <v>2</v>
      </c>
      <c r="T441" s="406"/>
      <c r="U441" s="406"/>
      <c r="V441" s="406"/>
      <c r="W441" s="406"/>
      <c r="X441" s="389"/>
      <c r="Y441" s="406"/>
      <c r="Z441" s="406"/>
      <c r="AA441" s="406"/>
      <c r="AB441" s="406"/>
      <c r="AC441" s="406"/>
      <c r="AD441" s="406">
        <v>1.1299999999999999</v>
      </c>
      <c r="AE441" s="164">
        <f t="shared" si="1312"/>
        <v>0</v>
      </c>
      <c r="AF441" s="166">
        <f t="shared" si="1313"/>
        <v>5500000</v>
      </c>
      <c r="AG441" s="166">
        <f t="shared" si="1314"/>
        <v>1484615</v>
      </c>
      <c r="AH441" s="166">
        <f t="shared" si="1315"/>
        <v>936923</v>
      </c>
      <c r="AI441" s="166">
        <f t="shared" si="1316"/>
        <v>0</v>
      </c>
      <c r="AJ441" s="166">
        <f t="shared" si="1317"/>
        <v>0</v>
      </c>
      <c r="AK441" s="166">
        <f t="shared" si="1318"/>
        <v>0</v>
      </c>
      <c r="AL441" s="166">
        <f t="shared" si="1319"/>
        <v>0</v>
      </c>
      <c r="AM441" s="166">
        <f t="shared" si="1320"/>
        <v>0</v>
      </c>
      <c r="AN441" s="166">
        <f t="shared" si="1321"/>
        <v>130385</v>
      </c>
      <c r="AO441" s="167">
        <f t="shared" si="1322"/>
        <v>0</v>
      </c>
      <c r="AP441" s="166">
        <v>0</v>
      </c>
      <c r="AQ441" s="166">
        <f t="shared" si="1323"/>
        <v>8051923</v>
      </c>
      <c r="AR441" s="166"/>
      <c r="AS441" s="167"/>
      <c r="AT441" s="166"/>
      <c r="AU441" s="166"/>
      <c r="AV441" s="166">
        <f t="shared" si="1324"/>
        <v>8051923</v>
      </c>
      <c r="AW441" s="166">
        <f t="shared" si="1325"/>
        <v>487200</v>
      </c>
      <c r="AX441" s="166">
        <f t="shared" si="1326"/>
        <v>91350</v>
      </c>
      <c r="AY441" s="166">
        <f t="shared" si="1327"/>
        <v>60900</v>
      </c>
      <c r="AZ441" s="166">
        <f t="shared" si="1328"/>
        <v>639450</v>
      </c>
      <c r="BA441" s="166">
        <f t="shared" si="1329"/>
        <v>30450</v>
      </c>
      <c r="BB441" s="166">
        <f t="shared" si="1330"/>
        <v>120000</v>
      </c>
      <c r="BC441" s="166"/>
      <c r="BD441" s="166">
        <v>0</v>
      </c>
      <c r="BE441" s="166">
        <f t="shared" si="1331"/>
        <v>789900</v>
      </c>
      <c r="BF441" s="166">
        <f t="shared" si="1332"/>
        <v>7262023</v>
      </c>
      <c r="BG441" s="166">
        <f t="shared" si="1333"/>
        <v>0</v>
      </c>
      <c r="BH441" s="166">
        <v>1</v>
      </c>
      <c r="BI441" s="369" t="s">
        <v>40</v>
      </c>
      <c r="BJ441" s="166">
        <f t="shared" si="1334"/>
        <v>0</v>
      </c>
      <c r="BK441" s="166">
        <f t="shared" si="1335"/>
        <v>1</v>
      </c>
      <c r="BL441" s="166">
        <v>0</v>
      </c>
      <c r="BM441" s="166">
        <f t="shared" si="1336"/>
        <v>0</v>
      </c>
      <c r="BN441" s="166" t="str">
        <f t="shared" si="1337"/>
        <v>Trừ tiền</v>
      </c>
      <c r="BO441" s="410"/>
      <c r="BP441" s="166"/>
      <c r="BQ441" s="144"/>
      <c r="BR441" s="144"/>
      <c r="BS441" s="161">
        <f t="shared" si="1338"/>
        <v>7921538</v>
      </c>
      <c r="BT441" s="159">
        <v>0</v>
      </c>
      <c r="BU441" s="166">
        <f t="shared" si="1339"/>
        <v>0</v>
      </c>
      <c r="BV441" s="166">
        <v>11000000</v>
      </c>
      <c r="BW441" s="166">
        <f t="shared" si="1340"/>
        <v>11000000</v>
      </c>
      <c r="BX441" s="166">
        <f t="shared" si="1341"/>
        <v>-3717912</v>
      </c>
      <c r="BY441" s="166"/>
      <c r="BZ441" s="166"/>
      <c r="CA441" s="171"/>
      <c r="CB441" s="166"/>
      <c r="CC441" s="166"/>
      <c r="CD441" s="166"/>
      <c r="CE441" s="369">
        <v>10000000</v>
      </c>
      <c r="CF441" s="369">
        <f>10%*CE441</f>
        <v>1000000</v>
      </c>
      <c r="CG441" s="369">
        <v>0</v>
      </c>
      <c r="CH441" s="369">
        <v>0</v>
      </c>
      <c r="CI441" s="369"/>
      <c r="CJ441" s="369">
        <f t="shared" si="1342"/>
        <v>1000000</v>
      </c>
      <c r="CK441" s="369">
        <f t="shared" si="1343"/>
        <v>11000000</v>
      </c>
      <c r="CL441" s="369"/>
      <c r="CM441" s="369">
        <f t="shared" si="1344"/>
        <v>10000000</v>
      </c>
      <c r="CN441" s="369">
        <f t="shared" si="1344"/>
        <v>1000000</v>
      </c>
      <c r="CO441" s="369">
        <f t="shared" si="1345"/>
        <v>0</v>
      </c>
      <c r="CP441" s="369">
        <f t="shared" si="1346"/>
        <v>0</v>
      </c>
      <c r="CQ441" s="369">
        <f t="shared" si="1346"/>
        <v>0</v>
      </c>
      <c r="CR441" s="369">
        <f t="shared" si="1347"/>
        <v>1000000</v>
      </c>
      <c r="CS441" s="369">
        <f t="shared" si="1348"/>
        <v>11000000</v>
      </c>
      <c r="CT441" s="173" t="s">
        <v>2411</v>
      </c>
      <c r="CU441" s="173" t="s">
        <v>2108</v>
      </c>
      <c r="CV441" s="450" t="s">
        <v>2264</v>
      </c>
      <c r="CW441" s="173" t="s">
        <v>2104</v>
      </c>
      <c r="CX441">
        <v>7262023</v>
      </c>
    </row>
    <row r="442" spans="1:102" ht="34.35" customHeight="1">
      <c r="A442" s="155">
        <f>SUBTOTAL(3,$C$11:C442)</f>
        <v>392</v>
      </c>
      <c r="B442" s="390" t="s">
        <v>2053</v>
      </c>
      <c r="C442" s="252" t="s">
        <v>2054</v>
      </c>
      <c r="D442" s="156" t="s">
        <v>101</v>
      </c>
      <c r="E442" s="157" t="str">
        <f t="shared" si="1308"/>
        <v>B3</v>
      </c>
      <c r="F442" s="392">
        <v>38991</v>
      </c>
      <c r="G442" s="369">
        <v>7570000</v>
      </c>
      <c r="H442" s="369"/>
      <c r="I442" s="160">
        <f t="shared" si="1309"/>
        <v>8430000</v>
      </c>
      <c r="J442" s="160">
        <f t="shared" si="1151"/>
        <v>1600000</v>
      </c>
      <c r="K442" s="161">
        <f t="shared" si="1205"/>
        <v>10030000</v>
      </c>
      <c r="L442" s="161">
        <f t="shared" si="1206"/>
        <v>17600000</v>
      </c>
      <c r="M442" s="162">
        <f t="shared" si="1310"/>
        <v>0.8</v>
      </c>
      <c r="N442" s="163">
        <f t="shared" si="1311"/>
        <v>5299000</v>
      </c>
      <c r="O442" s="163">
        <v>0</v>
      </c>
      <c r="P442" s="406">
        <v>12</v>
      </c>
      <c r="Q442" s="406">
        <v>0</v>
      </c>
      <c r="R442" s="406">
        <v>2.71</v>
      </c>
      <c r="S442" s="406">
        <v>1</v>
      </c>
      <c r="T442" s="406"/>
      <c r="U442" s="406"/>
      <c r="V442" s="406"/>
      <c r="W442" s="406"/>
      <c r="X442" s="389"/>
      <c r="Y442" s="406"/>
      <c r="Z442" s="406"/>
      <c r="AA442" s="406"/>
      <c r="AB442" s="406"/>
      <c r="AC442" s="406"/>
      <c r="AD442" s="406">
        <v>1.1299999999999999</v>
      </c>
      <c r="AE442" s="164">
        <f t="shared" si="1312"/>
        <v>0</v>
      </c>
      <c r="AF442" s="166">
        <f t="shared" si="1313"/>
        <v>6498462</v>
      </c>
      <c r="AG442" s="166">
        <f t="shared" si="1314"/>
        <v>1334154</v>
      </c>
      <c r="AH442" s="166">
        <f t="shared" si="1315"/>
        <v>582308</v>
      </c>
      <c r="AI442" s="166">
        <f t="shared" si="1316"/>
        <v>0</v>
      </c>
      <c r="AJ442" s="166">
        <f t="shared" si="1317"/>
        <v>0</v>
      </c>
      <c r="AK442" s="166">
        <f t="shared" si="1318"/>
        <v>0</v>
      </c>
      <c r="AL442" s="166">
        <f t="shared" si="1319"/>
        <v>0</v>
      </c>
      <c r="AM442" s="166">
        <f t="shared" si="1320"/>
        <v>0</v>
      </c>
      <c r="AN442" s="166">
        <f t="shared" si="1321"/>
        <v>208615</v>
      </c>
      <c r="AO442" s="167">
        <f t="shared" si="1322"/>
        <v>0</v>
      </c>
      <c r="AP442" s="166">
        <v>0</v>
      </c>
      <c r="AQ442" s="166">
        <f t="shared" si="1323"/>
        <v>8623539</v>
      </c>
      <c r="AR442" s="166"/>
      <c r="AS442" s="167"/>
      <c r="AT442" s="166"/>
      <c r="AU442" s="166"/>
      <c r="AV442" s="166">
        <f t="shared" si="1324"/>
        <v>8623539</v>
      </c>
      <c r="AW442" s="166">
        <f t="shared" si="1325"/>
        <v>605600</v>
      </c>
      <c r="AX442" s="166">
        <f t="shared" si="1326"/>
        <v>113550</v>
      </c>
      <c r="AY442" s="166">
        <f t="shared" si="1327"/>
        <v>75700</v>
      </c>
      <c r="AZ442" s="166">
        <f t="shared" si="1328"/>
        <v>794850</v>
      </c>
      <c r="BA442" s="166">
        <f t="shared" si="1329"/>
        <v>37850</v>
      </c>
      <c r="BB442" s="166">
        <f t="shared" si="1330"/>
        <v>240000</v>
      </c>
      <c r="BC442" s="166"/>
      <c r="BD442" s="166">
        <v>0</v>
      </c>
      <c r="BE442" s="166">
        <f t="shared" si="1331"/>
        <v>1072700</v>
      </c>
      <c r="BF442" s="166">
        <f t="shared" si="1332"/>
        <v>7550839</v>
      </c>
      <c r="BG442" s="166">
        <f t="shared" si="1333"/>
        <v>0</v>
      </c>
      <c r="BH442" s="166">
        <v>1</v>
      </c>
      <c r="BI442" s="369" t="s">
        <v>40</v>
      </c>
      <c r="BJ442" s="166">
        <f t="shared" si="1334"/>
        <v>0</v>
      </c>
      <c r="BK442" s="166">
        <f t="shared" si="1335"/>
        <v>1</v>
      </c>
      <c r="BL442" s="166">
        <v>0</v>
      </c>
      <c r="BM442" s="166">
        <f t="shared" si="1336"/>
        <v>0</v>
      </c>
      <c r="BN442" s="166" t="str">
        <f t="shared" si="1337"/>
        <v>Trừ tiền</v>
      </c>
      <c r="BO442" s="410"/>
      <c r="BP442" s="166"/>
      <c r="BQ442" s="144"/>
      <c r="BR442" s="144"/>
      <c r="BS442" s="161">
        <f t="shared" si="1338"/>
        <v>8414924</v>
      </c>
      <c r="BT442" s="159">
        <v>0</v>
      </c>
      <c r="BU442" s="166">
        <f t="shared" si="1339"/>
        <v>0</v>
      </c>
      <c r="BV442" s="166">
        <v>11000000</v>
      </c>
      <c r="BW442" s="166">
        <f t="shared" si="1340"/>
        <v>11000000</v>
      </c>
      <c r="BX442" s="166">
        <f t="shared" si="1341"/>
        <v>-3379926</v>
      </c>
      <c r="BY442" s="166"/>
      <c r="BZ442" s="166"/>
      <c r="CA442" s="171"/>
      <c r="CB442" s="166"/>
      <c r="CC442" s="166"/>
      <c r="CD442" s="166"/>
      <c r="CE442" s="369">
        <v>16000000</v>
      </c>
      <c r="CF442" s="369">
        <f>CE442*10%</f>
        <v>1600000</v>
      </c>
      <c r="CG442" s="369">
        <v>0</v>
      </c>
      <c r="CH442" s="369">
        <v>0</v>
      </c>
      <c r="CI442" s="369"/>
      <c r="CJ442" s="369">
        <f t="shared" si="1342"/>
        <v>1600000</v>
      </c>
      <c r="CK442" s="369">
        <f t="shared" si="1343"/>
        <v>17600000</v>
      </c>
      <c r="CL442" s="369"/>
      <c r="CM442" s="369">
        <f t="shared" si="1344"/>
        <v>16000000</v>
      </c>
      <c r="CN442" s="369">
        <f t="shared" si="1344"/>
        <v>1600000</v>
      </c>
      <c r="CO442" s="369">
        <f t="shared" si="1345"/>
        <v>0</v>
      </c>
      <c r="CP442" s="369">
        <f t="shared" si="1346"/>
        <v>0</v>
      </c>
      <c r="CQ442" s="369">
        <f t="shared" si="1346"/>
        <v>0</v>
      </c>
      <c r="CR442" s="369">
        <f t="shared" si="1347"/>
        <v>1600000</v>
      </c>
      <c r="CS442" s="369">
        <f t="shared" si="1348"/>
        <v>17600000</v>
      </c>
      <c r="CT442" s="173" t="s">
        <v>2143</v>
      </c>
      <c r="CU442" s="173" t="s">
        <v>2108</v>
      </c>
      <c r="CV442" s="450" t="s">
        <v>2201</v>
      </c>
      <c r="CW442" s="173" t="s">
        <v>2104</v>
      </c>
      <c r="CX442">
        <v>7550839</v>
      </c>
    </row>
    <row r="443" spans="1:102" ht="34.35" customHeight="1">
      <c r="A443" s="367" t="s">
        <v>2211</v>
      </c>
      <c r="B443" s="298" t="str">
        <f>"Bộ phận Giao nhận hàng hóa &amp; LKPT: " &amp;"["&amp;COUNT(A444:A447)&amp; "]"</f>
        <v>Bộ phận Giao nhận hàng hóa &amp; LKPT: [4]</v>
      </c>
      <c r="C443" s="284"/>
      <c r="D443" s="293"/>
      <c r="E443" s="293"/>
      <c r="F443" s="293"/>
      <c r="G443" s="293">
        <f t="shared" ref="G443:L443" si="1349">SUM(G444:G447)</f>
        <v>24610000</v>
      </c>
      <c r="H443" s="293">
        <f t="shared" si="1349"/>
        <v>0</v>
      </c>
      <c r="I443" s="293">
        <f t="shared" si="1349"/>
        <v>20390000</v>
      </c>
      <c r="J443" s="293">
        <f t="shared" si="1349"/>
        <v>3025000</v>
      </c>
      <c r="K443" s="293">
        <f t="shared" si="1349"/>
        <v>23415000</v>
      </c>
      <c r="L443" s="293">
        <f t="shared" si="1349"/>
        <v>48025000</v>
      </c>
      <c r="M443" s="293"/>
      <c r="N443" s="293">
        <f t="shared" ref="N443:BG443" si="1350">SUM(N444:N447)</f>
        <v>17227000</v>
      </c>
      <c r="O443" s="293">
        <f t="shared" si="1350"/>
        <v>0</v>
      </c>
      <c r="P443" s="294">
        <f t="shared" si="1350"/>
        <v>52</v>
      </c>
      <c r="Q443" s="294">
        <f t="shared" si="1350"/>
        <v>0</v>
      </c>
      <c r="R443" s="294">
        <f t="shared" si="1350"/>
        <v>10.139999999999999</v>
      </c>
      <c r="S443" s="294">
        <f t="shared" si="1350"/>
        <v>3</v>
      </c>
      <c r="T443" s="294">
        <f t="shared" si="1350"/>
        <v>0</v>
      </c>
      <c r="U443" s="294">
        <f t="shared" si="1350"/>
        <v>0</v>
      </c>
      <c r="V443" s="294">
        <f t="shared" si="1350"/>
        <v>0</v>
      </c>
      <c r="W443" s="294">
        <f t="shared" si="1350"/>
        <v>0</v>
      </c>
      <c r="X443" s="294">
        <f t="shared" si="1350"/>
        <v>0</v>
      </c>
      <c r="Y443" s="294">
        <f t="shared" si="1350"/>
        <v>0</v>
      </c>
      <c r="Z443" s="294">
        <f t="shared" si="1350"/>
        <v>0</v>
      </c>
      <c r="AA443" s="294">
        <f t="shared" si="1350"/>
        <v>0</v>
      </c>
      <c r="AB443" s="294">
        <f t="shared" si="1350"/>
        <v>0</v>
      </c>
      <c r="AC443" s="294">
        <f t="shared" si="1350"/>
        <v>0</v>
      </c>
      <c r="AD443" s="294">
        <f t="shared" si="1350"/>
        <v>0</v>
      </c>
      <c r="AE443" s="294">
        <f t="shared" si="1350"/>
        <v>0</v>
      </c>
      <c r="AF443" s="293">
        <f t="shared" si="1350"/>
        <v>22362500</v>
      </c>
      <c r="AG443" s="293">
        <f t="shared" si="1350"/>
        <v>4040000</v>
      </c>
      <c r="AH443" s="293">
        <f t="shared" si="1350"/>
        <v>1490769</v>
      </c>
      <c r="AI443" s="293">
        <f t="shared" si="1350"/>
        <v>0</v>
      </c>
      <c r="AJ443" s="293">
        <f t="shared" si="1350"/>
        <v>0</v>
      </c>
      <c r="AK443" s="293">
        <f t="shared" si="1350"/>
        <v>0</v>
      </c>
      <c r="AL443" s="293">
        <f t="shared" si="1350"/>
        <v>0</v>
      </c>
      <c r="AM443" s="293">
        <f t="shared" si="1350"/>
        <v>0</v>
      </c>
      <c r="AN443" s="293">
        <f t="shared" si="1350"/>
        <v>0</v>
      </c>
      <c r="AO443" s="293">
        <f t="shared" si="1350"/>
        <v>0</v>
      </c>
      <c r="AP443" s="293">
        <f t="shared" si="1350"/>
        <v>0</v>
      </c>
      <c r="AQ443" s="293">
        <f t="shared" si="1350"/>
        <v>27893269</v>
      </c>
      <c r="AR443" s="293">
        <f t="shared" si="1350"/>
        <v>0</v>
      </c>
      <c r="AS443" s="293">
        <f t="shared" si="1350"/>
        <v>0</v>
      </c>
      <c r="AT443" s="293">
        <f t="shared" si="1350"/>
        <v>0</v>
      </c>
      <c r="AU443" s="293">
        <f t="shared" si="1350"/>
        <v>0</v>
      </c>
      <c r="AV443" s="293">
        <f t="shared" si="1350"/>
        <v>27893269</v>
      </c>
      <c r="AW443" s="293">
        <f t="shared" si="1350"/>
        <v>1968800</v>
      </c>
      <c r="AX443" s="293">
        <f t="shared" si="1350"/>
        <v>369150</v>
      </c>
      <c r="AY443" s="293">
        <f t="shared" si="1350"/>
        <v>246100</v>
      </c>
      <c r="AZ443" s="293">
        <f t="shared" si="1350"/>
        <v>2584050</v>
      </c>
      <c r="BA443" s="293">
        <f t="shared" si="1350"/>
        <v>95450</v>
      </c>
      <c r="BB443" s="293">
        <f t="shared" si="1350"/>
        <v>600000</v>
      </c>
      <c r="BC443" s="293">
        <f t="shared" si="1350"/>
        <v>0</v>
      </c>
      <c r="BD443" s="293">
        <f t="shared" si="1350"/>
        <v>0</v>
      </c>
      <c r="BE443" s="293">
        <f t="shared" si="1350"/>
        <v>3279500</v>
      </c>
      <c r="BF443" s="293">
        <f t="shared" si="1350"/>
        <v>24613769</v>
      </c>
      <c r="BG443" s="293">
        <f t="shared" si="1350"/>
        <v>0</v>
      </c>
      <c r="BH443" s="293"/>
      <c r="BI443" s="293">
        <f>SUM(BI444:BI447)</f>
        <v>0</v>
      </c>
      <c r="BJ443" s="293">
        <f>SUM(BJ444:BJ447)</f>
        <v>0</v>
      </c>
      <c r="BK443" s="293"/>
      <c r="BL443" s="293">
        <f t="shared" ref="BL443:CV443" si="1351">SUM(BL444:BL447)</f>
        <v>0</v>
      </c>
      <c r="BM443" s="293">
        <f t="shared" si="1351"/>
        <v>0</v>
      </c>
      <c r="BN443" s="293">
        <f t="shared" si="1351"/>
        <v>0</v>
      </c>
      <c r="BO443" s="293">
        <f t="shared" si="1351"/>
        <v>0</v>
      </c>
      <c r="BP443" s="293">
        <f t="shared" si="1351"/>
        <v>0</v>
      </c>
      <c r="BQ443" s="293">
        <f t="shared" si="1351"/>
        <v>0</v>
      </c>
      <c r="BR443" s="293">
        <f t="shared" si="1351"/>
        <v>0</v>
      </c>
      <c r="BS443" s="293">
        <f t="shared" si="1351"/>
        <v>27893269</v>
      </c>
      <c r="BT443" s="293">
        <f t="shared" si="1351"/>
        <v>0</v>
      </c>
      <c r="BU443" s="293">
        <f t="shared" si="1351"/>
        <v>0</v>
      </c>
      <c r="BV443" s="293">
        <f t="shared" si="1351"/>
        <v>44000000</v>
      </c>
      <c r="BW443" s="293">
        <f t="shared" si="1351"/>
        <v>44000000</v>
      </c>
      <c r="BX443" s="293">
        <f t="shared" si="1351"/>
        <v>-18690781</v>
      </c>
      <c r="BY443" s="293">
        <f t="shared" si="1351"/>
        <v>0</v>
      </c>
      <c r="BZ443" s="293">
        <f t="shared" si="1351"/>
        <v>0</v>
      </c>
      <c r="CA443" s="293">
        <f t="shared" si="1351"/>
        <v>0</v>
      </c>
      <c r="CB443" s="293">
        <f t="shared" si="1351"/>
        <v>0</v>
      </c>
      <c r="CC443" s="293">
        <f t="shared" si="1351"/>
        <v>0</v>
      </c>
      <c r="CD443" s="293">
        <f t="shared" si="1351"/>
        <v>0</v>
      </c>
      <c r="CE443" s="293">
        <f t="shared" si="1351"/>
        <v>45000000</v>
      </c>
      <c r="CF443" s="293">
        <f t="shared" si="1351"/>
        <v>3025000</v>
      </c>
      <c r="CG443" s="293">
        <f t="shared" si="1351"/>
        <v>0</v>
      </c>
      <c r="CH443" s="293">
        <f t="shared" si="1351"/>
        <v>0</v>
      </c>
      <c r="CI443" s="293">
        <f t="shared" si="1351"/>
        <v>0</v>
      </c>
      <c r="CJ443" s="293">
        <f t="shared" si="1351"/>
        <v>3025000</v>
      </c>
      <c r="CK443" s="293">
        <f t="shared" si="1351"/>
        <v>48025000</v>
      </c>
      <c r="CL443" s="293">
        <f t="shared" si="1351"/>
        <v>0</v>
      </c>
      <c r="CM443" s="293">
        <f t="shared" si="1351"/>
        <v>45000000</v>
      </c>
      <c r="CN443" s="293">
        <f t="shared" si="1351"/>
        <v>3025000</v>
      </c>
      <c r="CO443" s="293">
        <f t="shared" si="1351"/>
        <v>0</v>
      </c>
      <c r="CP443" s="293">
        <f t="shared" si="1351"/>
        <v>0</v>
      </c>
      <c r="CQ443" s="293">
        <f t="shared" si="1351"/>
        <v>0</v>
      </c>
      <c r="CR443" s="293">
        <f t="shared" si="1351"/>
        <v>3025000</v>
      </c>
      <c r="CS443" s="293">
        <f t="shared" si="1351"/>
        <v>48025000</v>
      </c>
      <c r="CT443" s="293">
        <f t="shared" si="1351"/>
        <v>0</v>
      </c>
      <c r="CU443" s="293">
        <f t="shared" si="1351"/>
        <v>0</v>
      </c>
      <c r="CV443" s="445">
        <f t="shared" si="1351"/>
        <v>0</v>
      </c>
      <c r="CW443" s="293"/>
    </row>
    <row r="444" spans="1:102" ht="34.35" customHeight="1">
      <c r="A444" s="155">
        <f>SUBTOTAL(3,$C$11:C444)</f>
        <v>393</v>
      </c>
      <c r="B444" s="390" t="s">
        <v>2077</v>
      </c>
      <c r="C444" s="252" t="s">
        <v>2078</v>
      </c>
      <c r="D444" s="156" t="s">
        <v>101</v>
      </c>
      <c r="E444" s="157" t="str">
        <f>IF(CL444&gt;=400000000,"A1",IF(CL444&gt;=300000000,"A2",IF(CL444&gt;=240000000,"A3",IF(CL444&gt;=180000000,"A4",IF(CL444&gt;=120000000,"A5",IF(CL444&gt;=80000000,"A6",IF(CL444&gt;=40000000,"A7",IF(CL444&gt;=25000000,"B1",IF(CL444&gt;=12000000,"B2","B3")))))))))</f>
        <v>B3</v>
      </c>
      <c r="F444" s="392">
        <v>41885</v>
      </c>
      <c r="G444" s="369">
        <v>7200000</v>
      </c>
      <c r="H444" s="369"/>
      <c r="I444" s="160">
        <f t="shared" ref="I444:I447" si="1352">IF(G444&gt;0,CM444-G444,CM444-H444)</f>
        <v>7800000</v>
      </c>
      <c r="J444" s="160">
        <f t="shared" si="1151"/>
        <v>1500000</v>
      </c>
      <c r="K444" s="161">
        <f t="shared" si="1205"/>
        <v>9300000</v>
      </c>
      <c r="L444" s="161">
        <f t="shared" si="1206"/>
        <v>16500000</v>
      </c>
      <c r="M444" s="162">
        <f t="shared" si="1310"/>
        <v>0.8</v>
      </c>
      <c r="N444" s="163">
        <f t="shared" si="1311"/>
        <v>5040000</v>
      </c>
      <c r="O444" s="163">
        <v>0</v>
      </c>
      <c r="P444" s="406">
        <v>13</v>
      </c>
      <c r="Q444" s="406">
        <v>0</v>
      </c>
      <c r="R444" s="406">
        <v>1.1399999999999999</v>
      </c>
      <c r="S444" s="406">
        <v>1</v>
      </c>
      <c r="T444" s="406"/>
      <c r="U444" s="406"/>
      <c r="V444" s="406"/>
      <c r="W444" s="406"/>
      <c r="X444" s="389"/>
      <c r="Y444" s="406"/>
      <c r="Z444" s="406"/>
      <c r="AA444" s="406"/>
      <c r="AB444" s="406"/>
      <c r="AC444" s="406"/>
      <c r="AD444" s="406">
        <v>0</v>
      </c>
      <c r="AE444" s="164">
        <f t="shared" ref="AE444:AE447" si="1353">IF(OR(BL444="M1",BL444="M2",BL444="M3",BL444="M4"),P444+R444+S444+T444+U444,0)</f>
        <v>0</v>
      </c>
      <c r="AF444" s="166">
        <f t="shared" ref="AF444:AF447" si="1354">ROUND(IF($P444=0,0,IF(OR($BJ444="lương tháng",$CE444&gt;=11000000),($L444/2-$L444/26*($CC$6-$P444))*$M444,$L444/26*$P444*$M444)),0)</f>
        <v>6600000</v>
      </c>
      <c r="AG444" s="166">
        <f t="shared" ref="AG444:AG447" si="1355">ROUND(MAX((G444+I444)*M444/26*R444,(H444+I444)*M444/26*R444,G444/26*R444*150%,H444/26*R444*150%)*BK444,0)</f>
        <v>526154</v>
      </c>
      <c r="AH444" s="166">
        <f t="shared" ref="AH444:AH447" si="1356">ROUND(MAX((G444+I444)*M444/26*S444,(H444+I444)*M444/26*S444,G444/26*S444*200%,H444/26*S444*200%)*BK444,0)</f>
        <v>553846</v>
      </c>
      <c r="AI444" s="166">
        <f t="shared" ref="AI444:AI447" si="1357">ROUND(IF(BJ444="Lương tháng",L444/26*T444,MAX((G444+I444)/26*(T444+U444)*200%+G444/26*T444,(H444+I444)/26*(T444+U444)*200%+H444/26*T444,G444/26*(T444+U444)*300%+G444/26*T444,H444/26*(T444+U444)*300%+H444/26*T444)),0)</f>
        <v>0</v>
      </c>
      <c r="AJ444" s="166">
        <f t="shared" ref="AJ444:AJ447" si="1358">ROUND(IF((P444+Q444)=0,0,IF(BJ444="Lương tháng",MAX((G444+I444)/26*V444,(H444+I444)/26*V444),MAX(G444/26*V444,H444/26*V444))),0)</f>
        <v>0</v>
      </c>
      <c r="AK444" s="166">
        <f t="shared" ref="AK444:AK447" si="1359">ROUND(IF(G444&gt;0,G444/26*W444,H444/26*W444),0)</f>
        <v>0</v>
      </c>
      <c r="AL444" s="166">
        <f t="shared" ref="AL444:AL447" si="1360">ROUND(N444/26*Y444+O444/26*Z444+MAX(G444/26*AA444,H444/26*AA444),0)</f>
        <v>0</v>
      </c>
      <c r="AM444" s="166">
        <f t="shared" ref="AM444:AM447" si="1361">ROUND(IF(BJ444="Lương tháng",L444/26*AC444,L444/26*AC444+MAX((G444+I444)/26*AB444,(H444+I444)/26*AB444)),0)</f>
        <v>0</v>
      </c>
      <c r="AN444" s="166">
        <f t="shared" ref="AN444:AN447" si="1362">ROUND(IF(BJ444="lương tháng",0,MAX((G444+I444)/26*AD444*30%,(H444+I444)/26*AD444*30%)*BK444),0)</f>
        <v>0</v>
      </c>
      <c r="AO444" s="167">
        <f t="shared" ref="AO444:AO447" si="1363">ROUND(BM444*AE444,0)</f>
        <v>0</v>
      </c>
      <c r="AP444" s="166">
        <v>0</v>
      </c>
      <c r="AQ444" s="166">
        <f t="shared" ref="AQ444:AQ447" si="1364">ROUND(SUM(AF444:AP444),0)</f>
        <v>7680000</v>
      </c>
      <c r="AR444" s="166"/>
      <c r="AS444" s="167"/>
      <c r="AT444" s="166"/>
      <c r="AU444" s="166"/>
      <c r="AV444" s="166">
        <f t="shared" ref="AV444:AV447" si="1365">ROUND(SUM(AQ444:AT444)-AU444,0)</f>
        <v>7680000</v>
      </c>
      <c r="AW444" s="166">
        <f t="shared" si="1325"/>
        <v>576000</v>
      </c>
      <c r="AX444" s="166">
        <f t="shared" si="1326"/>
        <v>108000</v>
      </c>
      <c r="AY444" s="166">
        <f t="shared" si="1327"/>
        <v>72000</v>
      </c>
      <c r="AZ444" s="166">
        <f t="shared" ref="AZ444:AZ447" si="1366">SUM(AW444:AY444)</f>
        <v>756000</v>
      </c>
      <c r="BA444" s="166">
        <f t="shared" si="1329"/>
        <v>36000</v>
      </c>
      <c r="BB444" s="166">
        <f t="shared" ref="BB444:BB447" si="1367">IF(BN444="Xem lại",0,IF(CM444&lt;11000000,5000,IF(AND(CM444&gt;=11000000,CM444&lt;25000000),10000,IF(AND(CM444&gt;=25000000,CM444&lt;40000000),15000,IF(AND(CM444&gt;=40000000,CM444&lt;120000000),20000,IF(AND(CM444&gt;=120000000,CM444&lt;240000000),25000,30000)))))*$BB$6)</f>
        <v>240000</v>
      </c>
      <c r="BC444" s="166"/>
      <c r="BD444" s="166">
        <v>0</v>
      </c>
      <c r="BE444" s="166">
        <f t="shared" si="1331"/>
        <v>1032000</v>
      </c>
      <c r="BF444" s="166">
        <f t="shared" si="1332"/>
        <v>6648000</v>
      </c>
      <c r="BG444" s="166">
        <f t="shared" si="1333"/>
        <v>0</v>
      </c>
      <c r="BH444" s="166">
        <v>1</v>
      </c>
      <c r="BI444" s="369" t="s">
        <v>40</v>
      </c>
      <c r="BJ444" s="166">
        <f t="shared" si="1334"/>
        <v>0</v>
      </c>
      <c r="BK444" s="166">
        <f t="shared" si="1335"/>
        <v>1</v>
      </c>
      <c r="BL444" s="166">
        <v>0</v>
      </c>
      <c r="BM444" s="166">
        <f t="shared" si="1336"/>
        <v>0</v>
      </c>
      <c r="BN444" s="166" t="str">
        <f t="shared" si="1337"/>
        <v>Trừ tiền</v>
      </c>
      <c r="BO444" s="410"/>
      <c r="BP444" s="166"/>
      <c r="BQ444" s="144"/>
      <c r="BR444" s="144"/>
      <c r="BS444" s="161">
        <f t="shared" si="1338"/>
        <v>7680000</v>
      </c>
      <c r="BT444" s="159">
        <v>0</v>
      </c>
      <c r="BU444" s="166">
        <f t="shared" si="1339"/>
        <v>0</v>
      </c>
      <c r="BV444" s="166">
        <v>11000000</v>
      </c>
      <c r="BW444" s="166">
        <f t="shared" si="1340"/>
        <v>11000000</v>
      </c>
      <c r="BX444" s="166">
        <f t="shared" ref="BX444:BX447" si="1368">BS444-SUM(CC444:CD444)-CB444-AZ444-BW444</f>
        <v>-4076000</v>
      </c>
      <c r="BY444" s="166"/>
      <c r="BZ444" s="166"/>
      <c r="CA444" s="171"/>
      <c r="CB444" s="166"/>
      <c r="CC444" s="166"/>
      <c r="CD444" s="166"/>
      <c r="CE444" s="369">
        <v>15000000</v>
      </c>
      <c r="CF444" s="369">
        <f>CE444*10%</f>
        <v>1500000</v>
      </c>
      <c r="CG444" s="369">
        <v>0</v>
      </c>
      <c r="CH444" s="369">
        <v>0</v>
      </c>
      <c r="CI444" s="369"/>
      <c r="CJ444" s="369">
        <f>SUM(CF444:CI444)</f>
        <v>1500000</v>
      </c>
      <c r="CK444" s="369">
        <f>CE444+CJ444</f>
        <v>16500000</v>
      </c>
      <c r="CL444" s="369"/>
      <c r="CM444" s="369">
        <f>CE444</f>
        <v>15000000</v>
      </c>
      <c r="CN444" s="369">
        <f>CF444</f>
        <v>1500000</v>
      </c>
      <c r="CO444" s="369">
        <f>CH444</f>
        <v>0</v>
      </c>
      <c r="CP444" s="369">
        <f>CH444</f>
        <v>0</v>
      </c>
      <c r="CQ444" s="369">
        <f>CI444</f>
        <v>0</v>
      </c>
      <c r="CR444" s="369">
        <f>SUM(CN444:CQ444)</f>
        <v>1500000</v>
      </c>
      <c r="CS444" s="369">
        <f>CM444+CR444</f>
        <v>16500000</v>
      </c>
      <c r="CT444" s="173" t="s">
        <v>2198</v>
      </c>
      <c r="CU444" s="173" t="s">
        <v>2107</v>
      </c>
      <c r="CV444" s="450" t="s">
        <v>2199</v>
      </c>
      <c r="CW444" s="173" t="s">
        <v>2104</v>
      </c>
      <c r="CX444">
        <v>6648000</v>
      </c>
    </row>
    <row r="445" spans="1:102" ht="34.35" customHeight="1">
      <c r="A445" s="155">
        <f>SUBTOTAL(3,$C$11:C445)</f>
        <v>394</v>
      </c>
      <c r="B445" s="390" t="s">
        <v>2040</v>
      </c>
      <c r="C445" s="252" t="s">
        <v>2041</v>
      </c>
      <c r="D445" s="156" t="s">
        <v>101</v>
      </c>
      <c r="E445" s="157" t="str">
        <f t="shared" ref="E445:E447" si="1369">IF(CL445&gt;=400000000,"A1",IF(CL445&gt;=300000000,"A2",IF(CL445&gt;=240000000,"A3",IF(CL445&gt;=180000000,"A4",IF(CL445&gt;=120000000,"A5",IF(CL445&gt;=80000000,"A6",IF(CL445&gt;=40000000,"A7",IF(CL445&gt;=25000000,"B1",IF(CL445&gt;=12000000,"B2","B3")))))))))</f>
        <v>B3</v>
      </c>
      <c r="F445" s="392">
        <v>45628</v>
      </c>
      <c r="G445" s="369">
        <v>5520000</v>
      </c>
      <c r="H445" s="369"/>
      <c r="I445" s="160">
        <f t="shared" si="1352"/>
        <v>3980000</v>
      </c>
      <c r="J445" s="160">
        <f t="shared" si="1151"/>
        <v>0</v>
      </c>
      <c r="K445" s="161">
        <f t="shared" si="1205"/>
        <v>3980000</v>
      </c>
      <c r="L445" s="161">
        <f t="shared" si="1206"/>
        <v>9500000</v>
      </c>
      <c r="M445" s="162">
        <f t="shared" si="1310"/>
        <v>1</v>
      </c>
      <c r="N445" s="163">
        <f t="shared" si="1311"/>
        <v>3864000</v>
      </c>
      <c r="O445" s="163">
        <v>0</v>
      </c>
      <c r="P445" s="406">
        <v>13</v>
      </c>
      <c r="Q445" s="406">
        <v>0</v>
      </c>
      <c r="R445" s="406">
        <v>2.71</v>
      </c>
      <c r="S445" s="406">
        <v>0</v>
      </c>
      <c r="T445" s="406"/>
      <c r="U445" s="406"/>
      <c r="V445" s="406"/>
      <c r="W445" s="406"/>
      <c r="X445" s="389"/>
      <c r="Y445" s="406"/>
      <c r="Z445" s="406"/>
      <c r="AA445" s="406"/>
      <c r="AB445" s="406"/>
      <c r="AC445" s="406"/>
      <c r="AD445" s="406">
        <v>0</v>
      </c>
      <c r="AE445" s="164">
        <f t="shared" si="1353"/>
        <v>0</v>
      </c>
      <c r="AF445" s="166">
        <f t="shared" si="1354"/>
        <v>4750000</v>
      </c>
      <c r="AG445" s="166">
        <f t="shared" si="1355"/>
        <v>990192</v>
      </c>
      <c r="AH445" s="166">
        <f t="shared" si="1356"/>
        <v>0</v>
      </c>
      <c r="AI445" s="166">
        <f t="shared" si="1357"/>
        <v>0</v>
      </c>
      <c r="AJ445" s="166">
        <f t="shared" si="1358"/>
        <v>0</v>
      </c>
      <c r="AK445" s="166">
        <f t="shared" si="1359"/>
        <v>0</v>
      </c>
      <c r="AL445" s="166">
        <f t="shared" si="1360"/>
        <v>0</v>
      </c>
      <c r="AM445" s="166">
        <f t="shared" si="1361"/>
        <v>0</v>
      </c>
      <c r="AN445" s="166">
        <f t="shared" si="1362"/>
        <v>0</v>
      </c>
      <c r="AO445" s="167">
        <f t="shared" si="1363"/>
        <v>0</v>
      </c>
      <c r="AP445" s="166">
        <v>0</v>
      </c>
      <c r="AQ445" s="166">
        <f t="shared" si="1364"/>
        <v>5740192</v>
      </c>
      <c r="AR445" s="166"/>
      <c r="AS445" s="408"/>
      <c r="AT445" s="408"/>
      <c r="AU445" s="408"/>
      <c r="AV445" s="166">
        <f t="shared" si="1365"/>
        <v>5740192</v>
      </c>
      <c r="AW445" s="166">
        <f t="shared" si="1325"/>
        <v>441600</v>
      </c>
      <c r="AX445" s="166">
        <f t="shared" si="1326"/>
        <v>82800</v>
      </c>
      <c r="AY445" s="166">
        <f t="shared" si="1327"/>
        <v>55200</v>
      </c>
      <c r="AZ445" s="166">
        <f t="shared" si="1366"/>
        <v>579600</v>
      </c>
      <c r="BA445" s="166">
        <f t="shared" si="1329"/>
        <v>0</v>
      </c>
      <c r="BB445" s="166">
        <f t="shared" si="1367"/>
        <v>120000</v>
      </c>
      <c r="BC445" s="242"/>
      <c r="BD445" s="166">
        <v>0</v>
      </c>
      <c r="BE445" s="166">
        <f t="shared" si="1331"/>
        <v>699600</v>
      </c>
      <c r="BF445" s="166">
        <f t="shared" si="1332"/>
        <v>5040592</v>
      </c>
      <c r="BG445" s="166">
        <f t="shared" si="1333"/>
        <v>0</v>
      </c>
      <c r="BH445" s="166">
        <v>1</v>
      </c>
      <c r="BI445" s="159">
        <v>0</v>
      </c>
      <c r="BJ445" s="166">
        <f t="shared" si="1334"/>
        <v>0</v>
      </c>
      <c r="BK445" s="166">
        <f t="shared" si="1335"/>
        <v>1</v>
      </c>
      <c r="BL445" s="166">
        <v>0</v>
      </c>
      <c r="BM445" s="166">
        <f t="shared" si="1336"/>
        <v>0</v>
      </c>
      <c r="BN445" s="166" t="str">
        <f t="shared" si="1337"/>
        <v>Trừ tiền</v>
      </c>
      <c r="BO445" s="410"/>
      <c r="BP445" s="408"/>
      <c r="BQ445" s="408"/>
      <c r="BR445" s="408"/>
      <c r="BS445" s="161">
        <f t="shared" si="1338"/>
        <v>5740192</v>
      </c>
      <c r="BT445" s="159">
        <v>0</v>
      </c>
      <c r="BU445" s="166">
        <f t="shared" si="1339"/>
        <v>0</v>
      </c>
      <c r="BV445" s="166">
        <v>11000000</v>
      </c>
      <c r="BW445" s="166">
        <f t="shared" si="1340"/>
        <v>11000000</v>
      </c>
      <c r="BX445" s="166">
        <f t="shared" si="1368"/>
        <v>-5839408</v>
      </c>
      <c r="BY445" s="408"/>
      <c r="BZ445" s="408"/>
      <c r="CA445" s="408"/>
      <c r="CB445" s="408"/>
      <c r="CC445" s="408"/>
      <c r="CD445" s="408"/>
      <c r="CE445" s="369">
        <v>9500000</v>
      </c>
      <c r="CF445" s="369"/>
      <c r="CG445" s="369">
        <v>0</v>
      </c>
      <c r="CH445" s="369">
        <v>0</v>
      </c>
      <c r="CI445" s="369"/>
      <c r="CJ445" s="369">
        <f t="shared" ref="CJ445:CJ447" si="1370">SUM(CF445:CI445)</f>
        <v>0</v>
      </c>
      <c r="CK445" s="369">
        <f t="shared" ref="CK445:CK447" si="1371">CE445+CJ445</f>
        <v>9500000</v>
      </c>
      <c r="CL445" s="369"/>
      <c r="CM445" s="369">
        <f t="shared" ref="CM445:CN447" si="1372">CE445</f>
        <v>9500000</v>
      </c>
      <c r="CN445" s="369">
        <f t="shared" si="1372"/>
        <v>0</v>
      </c>
      <c r="CO445" s="369">
        <f t="shared" ref="CO445:CO447" si="1373">CH445</f>
        <v>0</v>
      </c>
      <c r="CP445" s="369">
        <f t="shared" ref="CP445:CQ447" si="1374">CH445</f>
        <v>0</v>
      </c>
      <c r="CQ445" s="369">
        <f t="shared" si="1374"/>
        <v>0</v>
      </c>
      <c r="CR445" s="369">
        <f t="shared" ref="CR445:CR447" si="1375">SUM(CN445:CQ445)</f>
        <v>0</v>
      </c>
      <c r="CS445" s="369">
        <f t="shared" ref="CS445:CS447" si="1376">CM445+CR445</f>
        <v>9500000</v>
      </c>
      <c r="CT445" s="173" t="s">
        <v>2185</v>
      </c>
      <c r="CU445" s="173" t="s">
        <v>2107</v>
      </c>
      <c r="CV445" s="450" t="s">
        <v>2369</v>
      </c>
      <c r="CW445" s="173" t="s">
        <v>2104</v>
      </c>
      <c r="CX445">
        <v>5040592</v>
      </c>
    </row>
    <row r="446" spans="1:102" ht="34.35" customHeight="1">
      <c r="A446" s="155">
        <f>SUBTOTAL(3,$C$11:C446)</f>
        <v>395</v>
      </c>
      <c r="B446" s="390" t="s">
        <v>2044</v>
      </c>
      <c r="C446" s="252" t="s">
        <v>2045</v>
      </c>
      <c r="D446" s="156" t="s">
        <v>101</v>
      </c>
      <c r="E446" s="157" t="str">
        <f t="shared" si="1369"/>
        <v>B3</v>
      </c>
      <c r="F446" s="392">
        <v>42814</v>
      </c>
      <c r="G446" s="369">
        <v>5800000</v>
      </c>
      <c r="H446" s="369"/>
      <c r="I446" s="160">
        <f t="shared" si="1352"/>
        <v>4700000</v>
      </c>
      <c r="J446" s="160">
        <f t="shared" si="1151"/>
        <v>525000</v>
      </c>
      <c r="K446" s="161">
        <f t="shared" si="1205"/>
        <v>5225000</v>
      </c>
      <c r="L446" s="161">
        <f t="shared" si="1206"/>
        <v>11025000</v>
      </c>
      <c r="M446" s="162">
        <f t="shared" si="1310"/>
        <v>1</v>
      </c>
      <c r="N446" s="163">
        <f t="shared" si="1311"/>
        <v>4060000</v>
      </c>
      <c r="O446" s="163">
        <v>0</v>
      </c>
      <c r="P446" s="406">
        <v>13</v>
      </c>
      <c r="Q446" s="406">
        <v>0</v>
      </c>
      <c r="R446" s="406">
        <v>5.43</v>
      </c>
      <c r="S446" s="406">
        <v>0</v>
      </c>
      <c r="T446" s="406"/>
      <c r="U446" s="406"/>
      <c r="V446" s="406"/>
      <c r="W446" s="406"/>
      <c r="X446" s="389"/>
      <c r="Y446" s="406"/>
      <c r="Z446" s="406"/>
      <c r="AA446" s="406"/>
      <c r="AB446" s="406"/>
      <c r="AC446" s="406"/>
      <c r="AD446" s="406">
        <v>0</v>
      </c>
      <c r="AE446" s="164">
        <f t="shared" si="1353"/>
        <v>0</v>
      </c>
      <c r="AF446" s="166">
        <f t="shared" si="1354"/>
        <v>5512500</v>
      </c>
      <c r="AG446" s="166">
        <f t="shared" si="1355"/>
        <v>2192885</v>
      </c>
      <c r="AH446" s="166">
        <f t="shared" si="1356"/>
        <v>0</v>
      </c>
      <c r="AI446" s="166">
        <f t="shared" si="1357"/>
        <v>0</v>
      </c>
      <c r="AJ446" s="166">
        <f t="shared" si="1358"/>
        <v>0</v>
      </c>
      <c r="AK446" s="166">
        <f t="shared" si="1359"/>
        <v>0</v>
      </c>
      <c r="AL446" s="166">
        <f t="shared" si="1360"/>
        <v>0</v>
      </c>
      <c r="AM446" s="166">
        <f t="shared" si="1361"/>
        <v>0</v>
      </c>
      <c r="AN446" s="166">
        <f t="shared" si="1362"/>
        <v>0</v>
      </c>
      <c r="AO446" s="167">
        <f t="shared" si="1363"/>
        <v>0</v>
      </c>
      <c r="AP446" s="166">
        <v>0</v>
      </c>
      <c r="AQ446" s="166">
        <f t="shared" si="1364"/>
        <v>7705385</v>
      </c>
      <c r="AR446" s="166"/>
      <c r="AS446" s="167"/>
      <c r="AT446" s="166"/>
      <c r="AU446" s="166"/>
      <c r="AV446" s="166">
        <f t="shared" si="1365"/>
        <v>7705385</v>
      </c>
      <c r="AW446" s="166">
        <f t="shared" si="1325"/>
        <v>464000</v>
      </c>
      <c r="AX446" s="166">
        <f t="shared" si="1326"/>
        <v>87000</v>
      </c>
      <c r="AY446" s="166">
        <f t="shared" si="1327"/>
        <v>58000</v>
      </c>
      <c r="AZ446" s="166">
        <f t="shared" si="1366"/>
        <v>609000</v>
      </c>
      <c r="BA446" s="166">
        <f t="shared" si="1329"/>
        <v>29000</v>
      </c>
      <c r="BB446" s="166">
        <f t="shared" si="1367"/>
        <v>120000</v>
      </c>
      <c r="BC446" s="166"/>
      <c r="BD446" s="166">
        <v>0</v>
      </c>
      <c r="BE446" s="166">
        <f t="shared" si="1331"/>
        <v>758000</v>
      </c>
      <c r="BF446" s="166">
        <f t="shared" si="1332"/>
        <v>6947385</v>
      </c>
      <c r="BG446" s="166">
        <f t="shared" si="1333"/>
        <v>0</v>
      </c>
      <c r="BH446" s="166">
        <v>1</v>
      </c>
      <c r="BI446" s="369" t="s">
        <v>40</v>
      </c>
      <c r="BJ446" s="166">
        <f t="shared" si="1334"/>
        <v>0</v>
      </c>
      <c r="BK446" s="166">
        <f t="shared" si="1335"/>
        <v>1</v>
      </c>
      <c r="BL446" s="166">
        <v>0</v>
      </c>
      <c r="BM446" s="166">
        <f t="shared" si="1336"/>
        <v>0</v>
      </c>
      <c r="BN446" s="166" t="str">
        <f t="shared" si="1337"/>
        <v>Trừ tiền</v>
      </c>
      <c r="BO446" s="410"/>
      <c r="BP446" s="166"/>
      <c r="BQ446" s="144"/>
      <c r="BR446" s="144"/>
      <c r="BS446" s="161">
        <f t="shared" si="1338"/>
        <v>7705385</v>
      </c>
      <c r="BT446" s="159">
        <v>0</v>
      </c>
      <c r="BU446" s="166">
        <f t="shared" si="1339"/>
        <v>0</v>
      </c>
      <c r="BV446" s="166">
        <v>11000000</v>
      </c>
      <c r="BW446" s="166">
        <f t="shared" si="1340"/>
        <v>11000000</v>
      </c>
      <c r="BX446" s="166">
        <f t="shared" si="1368"/>
        <v>-3903615</v>
      </c>
      <c r="BY446" s="166"/>
      <c r="BZ446" s="166"/>
      <c r="CA446" s="171"/>
      <c r="CB446" s="166"/>
      <c r="CC446" s="166"/>
      <c r="CD446" s="166"/>
      <c r="CE446" s="369">
        <v>10500000</v>
      </c>
      <c r="CF446" s="369">
        <f>5%*CE446</f>
        <v>525000</v>
      </c>
      <c r="CG446" s="369">
        <v>0</v>
      </c>
      <c r="CH446" s="369">
        <v>0</v>
      </c>
      <c r="CI446" s="369"/>
      <c r="CJ446" s="369">
        <f t="shared" si="1370"/>
        <v>525000</v>
      </c>
      <c r="CK446" s="369">
        <f t="shared" si="1371"/>
        <v>11025000</v>
      </c>
      <c r="CL446" s="369"/>
      <c r="CM446" s="369">
        <f t="shared" si="1372"/>
        <v>10500000</v>
      </c>
      <c r="CN446" s="369">
        <f t="shared" si="1372"/>
        <v>525000</v>
      </c>
      <c r="CO446" s="369">
        <f t="shared" si="1373"/>
        <v>0</v>
      </c>
      <c r="CP446" s="369">
        <f t="shared" si="1374"/>
        <v>0</v>
      </c>
      <c r="CQ446" s="369">
        <f t="shared" si="1374"/>
        <v>0</v>
      </c>
      <c r="CR446" s="369">
        <f t="shared" si="1375"/>
        <v>525000</v>
      </c>
      <c r="CS446" s="369">
        <f t="shared" si="1376"/>
        <v>11025000</v>
      </c>
      <c r="CT446" s="173" t="s">
        <v>2185</v>
      </c>
      <c r="CU446" s="173" t="s">
        <v>2107</v>
      </c>
      <c r="CV446" s="450" t="s">
        <v>2265</v>
      </c>
      <c r="CW446" s="173" t="s">
        <v>2104</v>
      </c>
      <c r="CX446">
        <v>6947385</v>
      </c>
    </row>
    <row r="447" spans="1:102" ht="34.35" customHeight="1">
      <c r="A447" s="155">
        <f>SUBTOTAL(3,$C$11:C447)</f>
        <v>396</v>
      </c>
      <c r="B447" s="390" t="s">
        <v>2079</v>
      </c>
      <c r="C447" s="252" t="s">
        <v>2080</v>
      </c>
      <c r="D447" s="156" t="s">
        <v>101</v>
      </c>
      <c r="E447" s="157" t="str">
        <f t="shared" si="1369"/>
        <v>B3</v>
      </c>
      <c r="F447" s="392">
        <v>42240</v>
      </c>
      <c r="G447" s="369">
        <v>6090000</v>
      </c>
      <c r="H447" s="369"/>
      <c r="I447" s="160">
        <f t="shared" si="1352"/>
        <v>3910000</v>
      </c>
      <c r="J447" s="160">
        <f t="shared" si="1151"/>
        <v>1000000</v>
      </c>
      <c r="K447" s="161">
        <f t="shared" si="1205"/>
        <v>4910000</v>
      </c>
      <c r="L447" s="161">
        <f t="shared" si="1206"/>
        <v>11000000</v>
      </c>
      <c r="M447" s="162">
        <f t="shared" si="1310"/>
        <v>1</v>
      </c>
      <c r="N447" s="163">
        <f t="shared" si="1311"/>
        <v>4263000</v>
      </c>
      <c r="O447" s="163">
        <v>0</v>
      </c>
      <c r="P447" s="406">
        <v>13</v>
      </c>
      <c r="Q447" s="406">
        <v>0</v>
      </c>
      <c r="R447" s="406">
        <v>0.86</v>
      </c>
      <c r="S447" s="406">
        <v>2</v>
      </c>
      <c r="T447" s="406"/>
      <c r="U447" s="406"/>
      <c r="V447" s="406"/>
      <c r="W447" s="406"/>
      <c r="X447" s="389"/>
      <c r="Y447" s="406"/>
      <c r="Z447" s="406"/>
      <c r="AA447" s="406"/>
      <c r="AB447" s="406"/>
      <c r="AC447" s="406"/>
      <c r="AD447" s="406">
        <v>0</v>
      </c>
      <c r="AE447" s="164">
        <f t="shared" si="1353"/>
        <v>0</v>
      </c>
      <c r="AF447" s="166">
        <f t="shared" si="1354"/>
        <v>5500000</v>
      </c>
      <c r="AG447" s="166">
        <f t="shared" si="1355"/>
        <v>330769</v>
      </c>
      <c r="AH447" s="166">
        <f t="shared" si="1356"/>
        <v>936923</v>
      </c>
      <c r="AI447" s="166">
        <f t="shared" si="1357"/>
        <v>0</v>
      </c>
      <c r="AJ447" s="166">
        <f t="shared" si="1358"/>
        <v>0</v>
      </c>
      <c r="AK447" s="166">
        <f t="shared" si="1359"/>
        <v>0</v>
      </c>
      <c r="AL447" s="166">
        <f t="shared" si="1360"/>
        <v>0</v>
      </c>
      <c r="AM447" s="166">
        <f t="shared" si="1361"/>
        <v>0</v>
      </c>
      <c r="AN447" s="166">
        <f t="shared" si="1362"/>
        <v>0</v>
      </c>
      <c r="AO447" s="167">
        <f t="shared" si="1363"/>
        <v>0</v>
      </c>
      <c r="AP447" s="166">
        <v>0</v>
      </c>
      <c r="AQ447" s="166">
        <f t="shared" si="1364"/>
        <v>6767692</v>
      </c>
      <c r="AR447" s="166"/>
      <c r="AS447" s="167"/>
      <c r="AT447" s="166"/>
      <c r="AU447" s="166"/>
      <c r="AV447" s="166">
        <f t="shared" si="1365"/>
        <v>6767692</v>
      </c>
      <c r="AW447" s="166">
        <f t="shared" si="1325"/>
        <v>487200</v>
      </c>
      <c r="AX447" s="166">
        <f t="shared" si="1326"/>
        <v>91350</v>
      </c>
      <c r="AY447" s="166">
        <f t="shared" si="1327"/>
        <v>60900</v>
      </c>
      <c r="AZ447" s="166">
        <f t="shared" si="1366"/>
        <v>639450</v>
      </c>
      <c r="BA447" s="166">
        <f t="shared" si="1329"/>
        <v>30450</v>
      </c>
      <c r="BB447" s="166">
        <f t="shared" si="1367"/>
        <v>120000</v>
      </c>
      <c r="BC447" s="166"/>
      <c r="BD447" s="166">
        <v>0</v>
      </c>
      <c r="BE447" s="166">
        <f t="shared" si="1331"/>
        <v>789900</v>
      </c>
      <c r="BF447" s="166">
        <f t="shared" si="1332"/>
        <v>5977792</v>
      </c>
      <c r="BG447" s="166">
        <f t="shared" si="1333"/>
        <v>0</v>
      </c>
      <c r="BH447" s="166">
        <v>1</v>
      </c>
      <c r="BI447" s="369" t="s">
        <v>40</v>
      </c>
      <c r="BJ447" s="166">
        <f t="shared" si="1334"/>
        <v>0</v>
      </c>
      <c r="BK447" s="166">
        <f t="shared" si="1335"/>
        <v>1</v>
      </c>
      <c r="BL447" s="166">
        <v>0</v>
      </c>
      <c r="BM447" s="166">
        <f t="shared" si="1336"/>
        <v>0</v>
      </c>
      <c r="BN447" s="166" t="str">
        <f t="shared" si="1337"/>
        <v>Trừ tiền</v>
      </c>
      <c r="BO447" s="410"/>
      <c r="BP447" s="166"/>
      <c r="BQ447" s="144"/>
      <c r="BR447" s="144"/>
      <c r="BS447" s="161">
        <f t="shared" si="1338"/>
        <v>6767692</v>
      </c>
      <c r="BT447" s="159">
        <v>0</v>
      </c>
      <c r="BU447" s="166">
        <f t="shared" si="1339"/>
        <v>0</v>
      </c>
      <c r="BV447" s="166">
        <v>11000000</v>
      </c>
      <c r="BW447" s="166">
        <f t="shared" si="1340"/>
        <v>11000000</v>
      </c>
      <c r="BX447" s="166">
        <f t="shared" si="1368"/>
        <v>-4871758</v>
      </c>
      <c r="BY447" s="166"/>
      <c r="BZ447" s="166"/>
      <c r="CA447" s="171"/>
      <c r="CB447" s="166"/>
      <c r="CC447" s="166"/>
      <c r="CD447" s="166"/>
      <c r="CE447" s="369">
        <v>10000000</v>
      </c>
      <c r="CF447" s="413">
        <f>CE447*10%</f>
        <v>1000000</v>
      </c>
      <c r="CG447" s="369">
        <v>0</v>
      </c>
      <c r="CH447" s="369">
        <v>0</v>
      </c>
      <c r="CI447" s="369"/>
      <c r="CJ447" s="369">
        <f t="shared" si="1370"/>
        <v>1000000</v>
      </c>
      <c r="CK447" s="369">
        <f t="shared" si="1371"/>
        <v>11000000</v>
      </c>
      <c r="CL447" s="369"/>
      <c r="CM447" s="369">
        <f t="shared" si="1372"/>
        <v>10000000</v>
      </c>
      <c r="CN447" s="369">
        <f t="shared" si="1372"/>
        <v>1000000</v>
      </c>
      <c r="CO447" s="369">
        <f t="shared" si="1373"/>
        <v>0</v>
      </c>
      <c r="CP447" s="369">
        <f t="shared" si="1374"/>
        <v>0</v>
      </c>
      <c r="CQ447" s="369">
        <f t="shared" si="1374"/>
        <v>0</v>
      </c>
      <c r="CR447" s="369">
        <f t="shared" si="1375"/>
        <v>1000000</v>
      </c>
      <c r="CS447" s="369">
        <f t="shared" si="1376"/>
        <v>11000000</v>
      </c>
      <c r="CT447" s="173" t="s">
        <v>2200</v>
      </c>
      <c r="CU447" s="173" t="s">
        <v>2107</v>
      </c>
      <c r="CV447" s="450" t="s">
        <v>2266</v>
      </c>
      <c r="CW447" s="173" t="s">
        <v>2104</v>
      </c>
      <c r="CX447">
        <v>5977792</v>
      </c>
    </row>
    <row r="448" spans="1:102" ht="34.35" customHeight="1">
      <c r="A448" s="367" t="s">
        <v>2212</v>
      </c>
      <c r="B448" s="298" t="str">
        <f>"Bộ phận Kỹ thuật phương tiện: " &amp;"["&amp;COUNT(A449:A450)&amp; "]"</f>
        <v>Bộ phận Kỹ thuật phương tiện: [2]</v>
      </c>
      <c r="C448" s="284"/>
      <c r="D448" s="293"/>
      <c r="E448" s="293"/>
      <c r="F448" s="293"/>
      <c r="G448" s="293">
        <f>SUM(G449:G450)</f>
        <v>12620000</v>
      </c>
      <c r="H448" s="293">
        <f t="shared" ref="H448:BS448" si="1377">SUM(H449:H450)</f>
        <v>0</v>
      </c>
      <c r="I448" s="293">
        <f t="shared" si="1377"/>
        <v>8880000</v>
      </c>
      <c r="J448" s="293">
        <f t="shared" si="1377"/>
        <v>1575000</v>
      </c>
      <c r="K448" s="293">
        <f t="shared" si="1377"/>
        <v>10455000</v>
      </c>
      <c r="L448" s="293">
        <f t="shared" si="1377"/>
        <v>23075000</v>
      </c>
      <c r="M448" s="293"/>
      <c r="N448" s="293">
        <f t="shared" si="1377"/>
        <v>8834000</v>
      </c>
      <c r="O448" s="293">
        <f t="shared" si="1377"/>
        <v>0</v>
      </c>
      <c r="P448" s="294">
        <f t="shared" si="1377"/>
        <v>25</v>
      </c>
      <c r="Q448" s="294">
        <f t="shared" si="1377"/>
        <v>0</v>
      </c>
      <c r="R448" s="294">
        <f t="shared" si="1377"/>
        <v>4.71</v>
      </c>
      <c r="S448" s="294">
        <f t="shared" si="1377"/>
        <v>2</v>
      </c>
      <c r="T448" s="294">
        <f t="shared" si="1377"/>
        <v>0</v>
      </c>
      <c r="U448" s="294">
        <f t="shared" si="1377"/>
        <v>0</v>
      </c>
      <c r="V448" s="294">
        <f t="shared" si="1377"/>
        <v>0</v>
      </c>
      <c r="W448" s="294">
        <f t="shared" si="1377"/>
        <v>0</v>
      </c>
      <c r="X448" s="294">
        <f t="shared" si="1377"/>
        <v>0</v>
      </c>
      <c r="Y448" s="294">
        <f t="shared" si="1377"/>
        <v>0</v>
      </c>
      <c r="Z448" s="294">
        <f t="shared" si="1377"/>
        <v>0</v>
      </c>
      <c r="AA448" s="294">
        <f t="shared" si="1377"/>
        <v>0</v>
      </c>
      <c r="AB448" s="294">
        <f t="shared" si="1377"/>
        <v>0</v>
      </c>
      <c r="AC448" s="294">
        <f t="shared" si="1377"/>
        <v>0</v>
      </c>
      <c r="AD448" s="294">
        <f t="shared" si="1377"/>
        <v>1.5</v>
      </c>
      <c r="AE448" s="294">
        <f t="shared" si="1377"/>
        <v>0</v>
      </c>
      <c r="AF448" s="293">
        <f t="shared" si="1377"/>
        <v>9958462</v>
      </c>
      <c r="AG448" s="293">
        <f t="shared" si="1377"/>
        <v>1799159</v>
      </c>
      <c r="AH448" s="293">
        <f t="shared" si="1377"/>
        <v>936923</v>
      </c>
      <c r="AI448" s="293">
        <f t="shared" si="1377"/>
        <v>0</v>
      </c>
      <c r="AJ448" s="293">
        <f t="shared" si="1377"/>
        <v>0</v>
      </c>
      <c r="AK448" s="293">
        <f t="shared" si="1377"/>
        <v>0</v>
      </c>
      <c r="AL448" s="293">
        <f t="shared" si="1377"/>
        <v>0</v>
      </c>
      <c r="AM448" s="293">
        <f t="shared" si="1377"/>
        <v>0</v>
      </c>
      <c r="AN448" s="293">
        <f t="shared" si="1377"/>
        <v>173077</v>
      </c>
      <c r="AO448" s="293">
        <f t="shared" si="1377"/>
        <v>0</v>
      </c>
      <c r="AP448" s="293">
        <f t="shared" si="1377"/>
        <v>0</v>
      </c>
      <c r="AQ448" s="293">
        <f t="shared" si="1377"/>
        <v>12867621</v>
      </c>
      <c r="AR448" s="293">
        <f t="shared" si="1377"/>
        <v>0</v>
      </c>
      <c r="AS448" s="293">
        <f t="shared" si="1377"/>
        <v>0</v>
      </c>
      <c r="AT448" s="293">
        <f t="shared" si="1377"/>
        <v>0</v>
      </c>
      <c r="AU448" s="293">
        <f t="shared" si="1377"/>
        <v>0</v>
      </c>
      <c r="AV448" s="293">
        <f t="shared" si="1377"/>
        <v>12867621</v>
      </c>
      <c r="AW448" s="293">
        <f t="shared" si="1377"/>
        <v>1009600</v>
      </c>
      <c r="AX448" s="293">
        <f t="shared" si="1377"/>
        <v>189300</v>
      </c>
      <c r="AY448" s="293">
        <f t="shared" si="1377"/>
        <v>126200</v>
      </c>
      <c r="AZ448" s="293">
        <f t="shared" si="1377"/>
        <v>1325100</v>
      </c>
      <c r="BA448" s="293">
        <f t="shared" si="1377"/>
        <v>30450</v>
      </c>
      <c r="BB448" s="293">
        <f t="shared" si="1377"/>
        <v>360000</v>
      </c>
      <c r="BC448" s="293">
        <f t="shared" si="1377"/>
        <v>0</v>
      </c>
      <c r="BD448" s="293">
        <f t="shared" si="1377"/>
        <v>0</v>
      </c>
      <c r="BE448" s="293">
        <f t="shared" si="1377"/>
        <v>1715550</v>
      </c>
      <c r="BF448" s="293">
        <f t="shared" si="1377"/>
        <v>11152071</v>
      </c>
      <c r="BG448" s="293">
        <f t="shared" si="1377"/>
        <v>0</v>
      </c>
      <c r="BH448" s="293"/>
      <c r="BI448" s="293">
        <f t="shared" si="1377"/>
        <v>0</v>
      </c>
      <c r="BJ448" s="293">
        <f t="shared" si="1377"/>
        <v>0</v>
      </c>
      <c r="BK448" s="293"/>
      <c r="BL448" s="293">
        <f t="shared" si="1377"/>
        <v>0</v>
      </c>
      <c r="BM448" s="293">
        <f t="shared" si="1377"/>
        <v>0</v>
      </c>
      <c r="BN448" s="293">
        <f t="shared" si="1377"/>
        <v>0</v>
      </c>
      <c r="BO448" s="293">
        <f t="shared" si="1377"/>
        <v>0</v>
      </c>
      <c r="BP448" s="293">
        <f t="shared" si="1377"/>
        <v>0</v>
      </c>
      <c r="BQ448" s="293">
        <f t="shared" si="1377"/>
        <v>0</v>
      </c>
      <c r="BR448" s="293">
        <f t="shared" si="1377"/>
        <v>0</v>
      </c>
      <c r="BS448" s="293">
        <f t="shared" si="1377"/>
        <v>12694544</v>
      </c>
      <c r="BT448" s="293">
        <f t="shared" ref="BT448:CV448" si="1378">SUM(BT449:BT450)</f>
        <v>0</v>
      </c>
      <c r="BU448" s="293">
        <f t="shared" si="1378"/>
        <v>0</v>
      </c>
      <c r="BV448" s="293">
        <f t="shared" si="1378"/>
        <v>22000000</v>
      </c>
      <c r="BW448" s="293">
        <f t="shared" si="1378"/>
        <v>22000000</v>
      </c>
      <c r="BX448" s="293">
        <f t="shared" si="1378"/>
        <v>-10630556</v>
      </c>
      <c r="BY448" s="293">
        <f t="shared" si="1378"/>
        <v>0</v>
      </c>
      <c r="BZ448" s="293">
        <f t="shared" si="1378"/>
        <v>0</v>
      </c>
      <c r="CA448" s="293">
        <f t="shared" si="1378"/>
        <v>0</v>
      </c>
      <c r="CB448" s="293">
        <f t="shared" si="1378"/>
        <v>0</v>
      </c>
      <c r="CC448" s="293">
        <f t="shared" si="1378"/>
        <v>0</v>
      </c>
      <c r="CD448" s="293">
        <f t="shared" si="1378"/>
        <v>0</v>
      </c>
      <c r="CE448" s="293">
        <f t="shared" si="1378"/>
        <v>21500000</v>
      </c>
      <c r="CF448" s="293">
        <f t="shared" si="1378"/>
        <v>1575000</v>
      </c>
      <c r="CG448" s="293">
        <f t="shared" si="1378"/>
        <v>0</v>
      </c>
      <c r="CH448" s="293">
        <f t="shared" si="1378"/>
        <v>0</v>
      </c>
      <c r="CI448" s="293">
        <f t="shared" si="1378"/>
        <v>0</v>
      </c>
      <c r="CJ448" s="293">
        <f t="shared" si="1378"/>
        <v>1575000</v>
      </c>
      <c r="CK448" s="293">
        <f t="shared" si="1378"/>
        <v>23075000</v>
      </c>
      <c r="CL448" s="293">
        <f t="shared" si="1378"/>
        <v>0</v>
      </c>
      <c r="CM448" s="293">
        <f t="shared" si="1378"/>
        <v>21500000</v>
      </c>
      <c r="CN448" s="293">
        <f t="shared" si="1378"/>
        <v>1575000</v>
      </c>
      <c r="CO448" s="293">
        <f t="shared" si="1378"/>
        <v>0</v>
      </c>
      <c r="CP448" s="293">
        <f t="shared" si="1378"/>
        <v>0</v>
      </c>
      <c r="CQ448" s="293">
        <f t="shared" si="1378"/>
        <v>0</v>
      </c>
      <c r="CR448" s="293">
        <f t="shared" si="1378"/>
        <v>1575000</v>
      </c>
      <c r="CS448" s="293">
        <f t="shared" si="1378"/>
        <v>23075000</v>
      </c>
      <c r="CT448" s="293">
        <f t="shared" si="1378"/>
        <v>0</v>
      </c>
      <c r="CU448" s="293">
        <f t="shared" si="1378"/>
        <v>0</v>
      </c>
      <c r="CV448" s="445">
        <f t="shared" si="1378"/>
        <v>0</v>
      </c>
      <c r="CW448" s="293"/>
    </row>
    <row r="449" spans="1:102" ht="34.35" customHeight="1">
      <c r="A449" s="155">
        <f>SUBTOTAL(3,$C$11:C449)</f>
        <v>397</v>
      </c>
      <c r="B449" s="390" t="s">
        <v>2061</v>
      </c>
      <c r="C449" s="252" t="s">
        <v>2062</v>
      </c>
      <c r="D449" s="156" t="s">
        <v>101</v>
      </c>
      <c r="E449" s="157" t="str">
        <f t="shared" ref="E449:E450" si="1379">IF(CL449&gt;=400000000,"A1",IF(CL449&gt;=300000000,"A2",IF(CL449&gt;=240000000,"A3",IF(CL449&gt;=180000000,"A4",IF(CL449&gt;=120000000,"A5",IF(CL449&gt;=80000000,"A6",IF(CL449&gt;=40000000,"A7",IF(CL449&gt;=25000000,"B1",IF(CL449&gt;=12000000,"B2","B3")))))))))</f>
        <v>B3</v>
      </c>
      <c r="F449" s="392">
        <v>41920</v>
      </c>
      <c r="G449" s="369">
        <v>6090000</v>
      </c>
      <c r="H449" s="369"/>
      <c r="I449" s="160">
        <f t="shared" ref="I449:I450" si="1380">IF(G449&gt;0,CM449-G449,CM449-H449)</f>
        <v>3910000</v>
      </c>
      <c r="J449" s="160">
        <f t="shared" si="1151"/>
        <v>1000000</v>
      </c>
      <c r="K449" s="161">
        <f t="shared" si="1205"/>
        <v>4910000</v>
      </c>
      <c r="L449" s="161">
        <f t="shared" si="1206"/>
        <v>11000000</v>
      </c>
      <c r="M449" s="162">
        <f t="shared" ref="M449:M474" si="1381">IF(CE449&gt;=11000000,80%,100%)</f>
        <v>1</v>
      </c>
      <c r="N449" s="163">
        <f t="shared" ref="N449:N474" si="1382">ROUND(MAX(G449*70%,H449*70%,3640000),0)</f>
        <v>4263000</v>
      </c>
      <c r="O449" s="163">
        <v>0</v>
      </c>
      <c r="P449" s="406">
        <v>13</v>
      </c>
      <c r="Q449" s="406">
        <v>0</v>
      </c>
      <c r="R449" s="406">
        <v>3.14</v>
      </c>
      <c r="S449" s="406">
        <v>2</v>
      </c>
      <c r="T449" s="406"/>
      <c r="U449" s="406"/>
      <c r="V449" s="406"/>
      <c r="W449" s="406"/>
      <c r="X449" s="389"/>
      <c r="Y449" s="406"/>
      <c r="Z449" s="406"/>
      <c r="AA449" s="406"/>
      <c r="AB449" s="406"/>
      <c r="AC449" s="406"/>
      <c r="AD449" s="406">
        <v>1.5</v>
      </c>
      <c r="AE449" s="164">
        <f t="shared" ref="AE449:AE450" si="1383">IF(OR(BL449="M1",BL449="M2",BL449="M3",BL449="M4"),P449+R449+S449+T449+U449,0)</f>
        <v>0</v>
      </c>
      <c r="AF449" s="166">
        <f t="shared" ref="AF449:AF450" si="1384">ROUND(IF($P449=0,0,IF(OR($BJ449="lương tháng",$CE449&gt;=11000000),($L449/2-$L449/26*($CC$6-$P449))*$M449,$L449/26*$P449*$M449)),0)</f>
        <v>5500000</v>
      </c>
      <c r="AG449" s="166">
        <f t="shared" ref="AG449:AG450" si="1385">ROUND(MAX((G449+I449)*M449/26*R449,(H449+I449)*M449/26*R449,G449/26*R449*150%,H449/26*R449*150%)*BK449,0)</f>
        <v>1207692</v>
      </c>
      <c r="AH449" s="166">
        <f t="shared" ref="AH449:AH450" si="1386">ROUND(MAX((G449+I449)*M449/26*S449,(H449+I449)*M449/26*S449,G449/26*S449*200%,H449/26*S449*200%)*BK449,0)</f>
        <v>936923</v>
      </c>
      <c r="AI449" s="166">
        <f t="shared" ref="AI449:AI450" si="1387">ROUND(IF(BJ449="Lương tháng",L449/26*T449,MAX((G449+I449)/26*(T449+U449)*200%+G449/26*T449,(H449+I449)/26*(T449+U449)*200%+H449/26*T449,G449/26*(T449+U449)*300%+G449/26*T449,H449/26*(T449+U449)*300%+H449/26*T449)),0)</f>
        <v>0</v>
      </c>
      <c r="AJ449" s="166">
        <f t="shared" ref="AJ449:AJ450" si="1388">ROUND(IF((P449+Q449)=0,0,IF(BJ449="Lương tháng",MAX((G449+I449)/26*V449,(H449+I449)/26*V449),MAX(G449/26*V449,H449/26*V449))),0)</f>
        <v>0</v>
      </c>
      <c r="AK449" s="166">
        <f t="shared" ref="AK449:AK450" si="1389">ROUND(IF(G449&gt;0,G449/26*W449,H449/26*W449),0)</f>
        <v>0</v>
      </c>
      <c r="AL449" s="166">
        <f t="shared" ref="AL449:AL450" si="1390">ROUND(N449/26*Y449+O449/26*Z449+MAX(G449/26*AA449,H449/26*AA449),0)</f>
        <v>0</v>
      </c>
      <c r="AM449" s="166">
        <f t="shared" ref="AM449:AM450" si="1391">ROUND(IF(BJ449="Lương tháng",L449/26*AC449,L449/26*AC449+MAX((G449+I449)/26*AB449,(H449+I449)/26*AB449)),0)</f>
        <v>0</v>
      </c>
      <c r="AN449" s="166">
        <f t="shared" ref="AN449:AN450" si="1392">ROUND(IF(BJ449="lương tháng",0,MAX((G449+I449)/26*AD449*30%,(H449+I449)/26*AD449*30%)*BK449),0)</f>
        <v>173077</v>
      </c>
      <c r="AO449" s="167">
        <f t="shared" ref="AO449:AO450" si="1393">ROUND(BM449*AE449,0)</f>
        <v>0</v>
      </c>
      <c r="AP449" s="166">
        <v>0</v>
      </c>
      <c r="AQ449" s="166">
        <f t="shared" ref="AQ449:AQ450" si="1394">ROUND(SUM(AF449:AP449),0)</f>
        <v>7817692</v>
      </c>
      <c r="AR449" s="166"/>
      <c r="AS449" s="167"/>
      <c r="AT449" s="166"/>
      <c r="AU449" s="166"/>
      <c r="AV449" s="166">
        <f t="shared" ref="AV449:AV450" si="1395">ROUND(SUM(AQ449:AT449)-AU449,0)</f>
        <v>7817692</v>
      </c>
      <c r="AW449" s="166">
        <f t="shared" ref="AW449:AW474" si="1396">ROUND(IF($BH449=1,$G449*$AW$9,0),0)</f>
        <v>487200</v>
      </c>
      <c r="AX449" s="166">
        <f t="shared" ref="AX449:AX474" si="1397">ROUND(IF($BH449=1,$G449*$AX$9,0),0)</f>
        <v>91350</v>
      </c>
      <c r="AY449" s="166">
        <f t="shared" ref="AY449:AY474" si="1398">ROUND(IF($BH449=1,$G449*$AY$9,0),0)</f>
        <v>60900</v>
      </c>
      <c r="AZ449" s="166">
        <f t="shared" ref="AZ449:AZ450" si="1399">SUM(AW449:AY449)</f>
        <v>639450</v>
      </c>
      <c r="BA449" s="166">
        <f t="shared" ref="BA449:BA474" si="1400">ROUND(IF($BI449="1x",$G449*0.5%,0),0)</f>
        <v>30450</v>
      </c>
      <c r="BB449" s="166">
        <f t="shared" ref="BB449:BB450" si="1401">IF(BN449="Xem lại",0,IF(CM449&lt;11000000,5000,IF(AND(CM449&gt;=11000000,CM449&lt;25000000),10000,IF(AND(CM449&gt;=25000000,CM449&lt;40000000),15000,IF(AND(CM449&gt;=40000000,CM449&lt;120000000),20000,IF(AND(CM449&gt;=120000000,CM449&lt;240000000),25000,30000)))))*$BB$6)</f>
        <v>120000</v>
      </c>
      <c r="BC449" s="166"/>
      <c r="BD449" s="166">
        <v>0</v>
      </c>
      <c r="BE449" s="166">
        <f t="shared" ref="BE449:BE474" si="1402">ROUND(SUM(AZ449:BD449),0)</f>
        <v>789900</v>
      </c>
      <c r="BF449" s="166">
        <f t="shared" ref="BF449:BF474" si="1403">ROUND(IF(AV449&gt;BE449,AV449-BE449,0),0)</f>
        <v>7027792</v>
      </c>
      <c r="BG449" s="166">
        <f t="shared" ref="BG449:BG474" si="1404">ROUND(IF(BE449&gt;AV449,BE449-AV449,0),0)</f>
        <v>0</v>
      </c>
      <c r="BH449" s="166">
        <v>1</v>
      </c>
      <c r="BI449" s="369" t="s">
        <v>40</v>
      </c>
      <c r="BJ449" s="166">
        <f t="shared" ref="BJ449:BJ474" si="1405">IF(AND(D449="QTNV CL",CM449&gt;=11000000),"Lương tháng",IF(CM449&gt;=18000000,"Lương tháng",0))</f>
        <v>0</v>
      </c>
      <c r="BK449" s="166">
        <f t="shared" ref="BK449:BK474" si="1406">IF(BJ449="Lương tháng",0,1)</f>
        <v>1</v>
      </c>
      <c r="BL449" s="166">
        <v>0</v>
      </c>
      <c r="BM449" s="166">
        <f t="shared" ref="BM449:BM474" si="1407">IF(BL449="M1",13000,IF(BL449="M2",20000,IF(BL449="M3",26000,IF(BL449="M4",32000,0))))</f>
        <v>0</v>
      </c>
      <c r="BN449" s="166" t="str">
        <f t="shared" ref="BN449:BN474" si="1408">IF(AND(G449&gt;0,(P449+Q449)&gt;=5),"Trừ tiền","Xem lại")</f>
        <v>Trừ tiền</v>
      </c>
      <c r="BO449" s="410"/>
      <c r="BP449" s="166"/>
      <c r="BQ449" s="144"/>
      <c r="BR449" s="144"/>
      <c r="BS449" s="161">
        <f t="shared" ref="BS449:BS474" si="1409">AQ449+SUM(BO449:BR449)-AN449-AO449-SUM(BY449:CA449)</f>
        <v>7644615</v>
      </c>
      <c r="BT449" s="159">
        <v>0</v>
      </c>
      <c r="BU449" s="166">
        <f t="shared" ref="BU449:BU474" si="1410">BT449*4400000</f>
        <v>0</v>
      </c>
      <c r="BV449" s="166">
        <v>11000000</v>
      </c>
      <c r="BW449" s="166">
        <f t="shared" ref="BW449:BW474" si="1411">BU449+BV449</f>
        <v>11000000</v>
      </c>
      <c r="BX449" s="166">
        <f t="shared" ref="BX449:BX450" si="1412">BS449-SUM(CC449:CD449)-CB449-AZ449-BW449</f>
        <v>-3994835</v>
      </c>
      <c r="BY449" s="166"/>
      <c r="BZ449" s="166"/>
      <c r="CA449" s="171"/>
      <c r="CB449" s="166"/>
      <c r="CC449" s="166"/>
      <c r="CD449" s="166"/>
      <c r="CE449" s="369">
        <v>10000000</v>
      </c>
      <c r="CF449" s="369">
        <f>CE449*10%</f>
        <v>1000000</v>
      </c>
      <c r="CG449" s="369">
        <v>0</v>
      </c>
      <c r="CH449" s="369">
        <v>0</v>
      </c>
      <c r="CI449" s="369"/>
      <c r="CJ449" s="369">
        <f t="shared" ref="CJ449:CJ450" si="1413">SUM(CF449:CI449)</f>
        <v>1000000</v>
      </c>
      <c r="CK449" s="369">
        <f t="shared" ref="CK449:CK450" si="1414">CE449+CJ449</f>
        <v>11000000</v>
      </c>
      <c r="CL449" s="369"/>
      <c r="CM449" s="369">
        <f t="shared" ref="CM449:CN450" si="1415">CE449</f>
        <v>10000000</v>
      </c>
      <c r="CN449" s="369">
        <f t="shared" si="1415"/>
        <v>1000000</v>
      </c>
      <c r="CO449" s="369">
        <f t="shared" ref="CO449:CO450" si="1416">CH449</f>
        <v>0</v>
      </c>
      <c r="CP449" s="369">
        <f t="shared" ref="CP449:CQ450" si="1417">CH449</f>
        <v>0</v>
      </c>
      <c r="CQ449" s="369">
        <f t="shared" si="1417"/>
        <v>0</v>
      </c>
      <c r="CR449" s="369">
        <f t="shared" ref="CR449:CR450" si="1418">SUM(CN449:CQ449)</f>
        <v>1000000</v>
      </c>
      <c r="CS449" s="369">
        <f t="shared" ref="CS449:CS450" si="1419">CM449+CR449</f>
        <v>11000000</v>
      </c>
      <c r="CT449" s="173" t="s">
        <v>2412</v>
      </c>
      <c r="CU449" s="173" t="s">
        <v>2106</v>
      </c>
      <c r="CV449" s="450" t="s">
        <v>2268</v>
      </c>
      <c r="CW449" s="173" t="s">
        <v>2104</v>
      </c>
      <c r="CX449">
        <v>7027792</v>
      </c>
    </row>
    <row r="450" spans="1:102" ht="34.35" customHeight="1">
      <c r="A450" s="155">
        <f>SUBTOTAL(3,$C$11:C450)</f>
        <v>398</v>
      </c>
      <c r="B450" s="390" t="s">
        <v>2087</v>
      </c>
      <c r="C450" s="252" t="s">
        <v>2088</v>
      </c>
      <c r="D450" s="156" t="s">
        <v>101</v>
      </c>
      <c r="E450" s="157" t="str">
        <f t="shared" si="1379"/>
        <v>B3</v>
      </c>
      <c r="F450" s="392">
        <v>42499</v>
      </c>
      <c r="G450" s="369">
        <v>6530000</v>
      </c>
      <c r="H450" s="369"/>
      <c r="I450" s="160">
        <f t="shared" si="1380"/>
        <v>4970000</v>
      </c>
      <c r="J450" s="160">
        <f t="shared" si="1151"/>
        <v>575000</v>
      </c>
      <c r="K450" s="161">
        <f t="shared" si="1205"/>
        <v>5545000</v>
      </c>
      <c r="L450" s="161">
        <f t="shared" si="1206"/>
        <v>12075000</v>
      </c>
      <c r="M450" s="162">
        <f t="shared" si="1381"/>
        <v>0.8</v>
      </c>
      <c r="N450" s="163">
        <f t="shared" si="1382"/>
        <v>4571000</v>
      </c>
      <c r="O450" s="163">
        <v>0</v>
      </c>
      <c r="P450" s="406">
        <v>12</v>
      </c>
      <c r="Q450" s="406">
        <v>0</v>
      </c>
      <c r="R450" s="406">
        <v>1.57</v>
      </c>
      <c r="S450" s="406">
        <v>0</v>
      </c>
      <c r="T450" s="406"/>
      <c r="U450" s="406"/>
      <c r="V450" s="406"/>
      <c r="W450" s="406"/>
      <c r="X450" s="389"/>
      <c r="Y450" s="406"/>
      <c r="Z450" s="406"/>
      <c r="AA450" s="406"/>
      <c r="AB450" s="406"/>
      <c r="AC450" s="406"/>
      <c r="AD450" s="406">
        <v>0</v>
      </c>
      <c r="AE450" s="164">
        <f t="shared" si="1383"/>
        <v>0</v>
      </c>
      <c r="AF450" s="166">
        <f t="shared" si="1384"/>
        <v>4458462</v>
      </c>
      <c r="AG450" s="166">
        <f t="shared" si="1385"/>
        <v>591467</v>
      </c>
      <c r="AH450" s="166">
        <f t="shared" si="1386"/>
        <v>0</v>
      </c>
      <c r="AI450" s="166">
        <f t="shared" si="1387"/>
        <v>0</v>
      </c>
      <c r="AJ450" s="166">
        <f t="shared" si="1388"/>
        <v>0</v>
      </c>
      <c r="AK450" s="166">
        <f t="shared" si="1389"/>
        <v>0</v>
      </c>
      <c r="AL450" s="166">
        <f t="shared" si="1390"/>
        <v>0</v>
      </c>
      <c r="AM450" s="166">
        <f t="shared" si="1391"/>
        <v>0</v>
      </c>
      <c r="AN450" s="166">
        <f t="shared" si="1392"/>
        <v>0</v>
      </c>
      <c r="AO450" s="167">
        <f t="shared" si="1393"/>
        <v>0</v>
      </c>
      <c r="AP450" s="166">
        <v>0</v>
      </c>
      <c r="AQ450" s="166">
        <f t="shared" si="1394"/>
        <v>5049929</v>
      </c>
      <c r="AR450" s="166"/>
      <c r="AS450" s="167"/>
      <c r="AT450" s="166"/>
      <c r="AU450" s="166"/>
      <c r="AV450" s="166">
        <f t="shared" si="1395"/>
        <v>5049929</v>
      </c>
      <c r="AW450" s="166">
        <f t="shared" si="1396"/>
        <v>522400</v>
      </c>
      <c r="AX450" s="166">
        <f t="shared" si="1397"/>
        <v>97950</v>
      </c>
      <c r="AY450" s="166">
        <f t="shared" si="1398"/>
        <v>65300</v>
      </c>
      <c r="AZ450" s="166">
        <f t="shared" si="1399"/>
        <v>685650</v>
      </c>
      <c r="BA450" s="166">
        <f t="shared" si="1400"/>
        <v>0</v>
      </c>
      <c r="BB450" s="166">
        <f t="shared" si="1401"/>
        <v>240000</v>
      </c>
      <c r="BC450" s="166"/>
      <c r="BD450" s="166">
        <v>0</v>
      </c>
      <c r="BE450" s="166">
        <f t="shared" si="1402"/>
        <v>925650</v>
      </c>
      <c r="BF450" s="166">
        <f t="shared" si="1403"/>
        <v>4124279</v>
      </c>
      <c r="BG450" s="166">
        <f t="shared" si="1404"/>
        <v>0</v>
      </c>
      <c r="BH450" s="166">
        <v>1</v>
      </c>
      <c r="BI450" s="159">
        <v>0</v>
      </c>
      <c r="BJ450" s="166">
        <f t="shared" si="1405"/>
        <v>0</v>
      </c>
      <c r="BK450" s="166">
        <f t="shared" si="1406"/>
        <v>1</v>
      </c>
      <c r="BL450" s="166">
        <v>0</v>
      </c>
      <c r="BM450" s="166">
        <f t="shared" si="1407"/>
        <v>0</v>
      </c>
      <c r="BN450" s="166" t="str">
        <f t="shared" si="1408"/>
        <v>Trừ tiền</v>
      </c>
      <c r="BO450" s="410"/>
      <c r="BP450" s="166"/>
      <c r="BQ450" s="144"/>
      <c r="BR450" s="144"/>
      <c r="BS450" s="161">
        <f t="shared" si="1409"/>
        <v>5049929</v>
      </c>
      <c r="BT450" s="159">
        <v>0</v>
      </c>
      <c r="BU450" s="166">
        <f t="shared" si="1410"/>
        <v>0</v>
      </c>
      <c r="BV450" s="166">
        <v>11000000</v>
      </c>
      <c r="BW450" s="166">
        <f t="shared" si="1411"/>
        <v>11000000</v>
      </c>
      <c r="BX450" s="166">
        <f t="shared" si="1412"/>
        <v>-6635721</v>
      </c>
      <c r="BY450" s="166"/>
      <c r="BZ450" s="166"/>
      <c r="CA450" s="171"/>
      <c r="CB450" s="166"/>
      <c r="CC450" s="166"/>
      <c r="CD450" s="166"/>
      <c r="CE450" s="369">
        <v>11500000</v>
      </c>
      <c r="CF450" s="369">
        <f>5%*CE450</f>
        <v>575000</v>
      </c>
      <c r="CG450" s="369">
        <v>0</v>
      </c>
      <c r="CH450" s="369">
        <v>0</v>
      </c>
      <c r="CI450" s="369"/>
      <c r="CJ450" s="369">
        <f t="shared" si="1413"/>
        <v>575000</v>
      </c>
      <c r="CK450" s="369">
        <f t="shared" si="1414"/>
        <v>12075000</v>
      </c>
      <c r="CL450" s="369"/>
      <c r="CM450" s="369">
        <f t="shared" si="1415"/>
        <v>11500000</v>
      </c>
      <c r="CN450" s="369">
        <f t="shared" si="1415"/>
        <v>575000</v>
      </c>
      <c r="CO450" s="369">
        <f t="shared" si="1416"/>
        <v>0</v>
      </c>
      <c r="CP450" s="369">
        <f t="shared" si="1417"/>
        <v>0</v>
      </c>
      <c r="CQ450" s="369">
        <f t="shared" si="1417"/>
        <v>0</v>
      </c>
      <c r="CR450" s="369">
        <f t="shared" si="1418"/>
        <v>575000</v>
      </c>
      <c r="CS450" s="369">
        <f t="shared" si="1419"/>
        <v>12075000</v>
      </c>
      <c r="CT450" s="173" t="s">
        <v>2413</v>
      </c>
      <c r="CU450" s="173" t="s">
        <v>2106</v>
      </c>
      <c r="CV450" s="450" t="s">
        <v>2325</v>
      </c>
      <c r="CW450" s="173" t="s">
        <v>2104</v>
      </c>
      <c r="CX450">
        <v>4124279</v>
      </c>
    </row>
    <row r="451" spans="1:102" ht="34.35" customHeight="1">
      <c r="A451" s="367" t="s">
        <v>2213</v>
      </c>
      <c r="B451" s="298" t="str">
        <f>"Đội Lái xe đầu kéo VC Ô tô &amp; LKPT: " &amp;"["&amp;COUNT(A452:A455)&amp; "]"</f>
        <v>Đội Lái xe đầu kéo VC Ô tô &amp; LKPT: [4]</v>
      </c>
      <c r="C451" s="284"/>
      <c r="D451" s="293"/>
      <c r="E451" s="293"/>
      <c r="F451" s="293"/>
      <c r="G451" s="293">
        <f>SUM(G452:G455)</f>
        <v>24360000</v>
      </c>
      <c r="H451" s="293">
        <f t="shared" ref="H451:BS451" si="1420">SUM(H452:H455)</f>
        <v>0</v>
      </c>
      <c r="I451" s="293">
        <f t="shared" si="1420"/>
        <v>17640000</v>
      </c>
      <c r="J451" s="293">
        <f t="shared" si="1420"/>
        <v>0</v>
      </c>
      <c r="K451" s="293">
        <f t="shared" si="1420"/>
        <v>17640000</v>
      </c>
      <c r="L451" s="293">
        <f t="shared" si="1420"/>
        <v>42000000</v>
      </c>
      <c r="M451" s="293"/>
      <c r="N451" s="293">
        <f t="shared" si="1420"/>
        <v>17052000</v>
      </c>
      <c r="O451" s="293">
        <f t="shared" si="1420"/>
        <v>0</v>
      </c>
      <c r="P451" s="294">
        <f t="shared" si="1420"/>
        <v>51</v>
      </c>
      <c r="Q451" s="294">
        <f t="shared" si="1420"/>
        <v>0</v>
      </c>
      <c r="R451" s="294">
        <f t="shared" si="1420"/>
        <v>0</v>
      </c>
      <c r="S451" s="294">
        <f t="shared" si="1420"/>
        <v>0</v>
      </c>
      <c r="T451" s="294">
        <f t="shared" si="1420"/>
        <v>0</v>
      </c>
      <c r="U451" s="294">
        <f t="shared" si="1420"/>
        <v>0</v>
      </c>
      <c r="V451" s="294">
        <f t="shared" si="1420"/>
        <v>0</v>
      </c>
      <c r="W451" s="294">
        <f t="shared" si="1420"/>
        <v>0</v>
      </c>
      <c r="X451" s="294">
        <f t="shared" si="1420"/>
        <v>0</v>
      </c>
      <c r="Y451" s="294">
        <f t="shared" si="1420"/>
        <v>0</v>
      </c>
      <c r="Z451" s="294">
        <f t="shared" si="1420"/>
        <v>0</v>
      </c>
      <c r="AA451" s="294">
        <f t="shared" si="1420"/>
        <v>0</v>
      </c>
      <c r="AB451" s="294">
        <f t="shared" si="1420"/>
        <v>0</v>
      </c>
      <c r="AC451" s="294">
        <f t="shared" si="1420"/>
        <v>0</v>
      </c>
      <c r="AD451" s="294">
        <f t="shared" si="1420"/>
        <v>0</v>
      </c>
      <c r="AE451" s="294">
        <f t="shared" si="1420"/>
        <v>0</v>
      </c>
      <c r="AF451" s="293">
        <f t="shared" si="1420"/>
        <v>20596154</v>
      </c>
      <c r="AG451" s="293">
        <f t="shared" si="1420"/>
        <v>0</v>
      </c>
      <c r="AH451" s="293">
        <f t="shared" si="1420"/>
        <v>0</v>
      </c>
      <c r="AI451" s="293">
        <f t="shared" si="1420"/>
        <v>0</v>
      </c>
      <c r="AJ451" s="293">
        <f t="shared" si="1420"/>
        <v>0</v>
      </c>
      <c r="AK451" s="293">
        <f t="shared" si="1420"/>
        <v>0</v>
      </c>
      <c r="AL451" s="293">
        <f t="shared" si="1420"/>
        <v>0</v>
      </c>
      <c r="AM451" s="293">
        <f t="shared" si="1420"/>
        <v>0</v>
      </c>
      <c r="AN451" s="293">
        <f t="shared" si="1420"/>
        <v>0</v>
      </c>
      <c r="AO451" s="293">
        <f t="shared" si="1420"/>
        <v>0</v>
      </c>
      <c r="AP451" s="293">
        <f t="shared" si="1420"/>
        <v>0</v>
      </c>
      <c r="AQ451" s="293">
        <f t="shared" si="1420"/>
        <v>20596154</v>
      </c>
      <c r="AR451" s="293">
        <f t="shared" si="1420"/>
        <v>0</v>
      </c>
      <c r="AS451" s="293">
        <f t="shared" si="1420"/>
        <v>0</v>
      </c>
      <c r="AT451" s="293">
        <f t="shared" si="1420"/>
        <v>0</v>
      </c>
      <c r="AU451" s="293">
        <f t="shared" si="1420"/>
        <v>0</v>
      </c>
      <c r="AV451" s="293">
        <f t="shared" si="1420"/>
        <v>20596154</v>
      </c>
      <c r="AW451" s="293">
        <f t="shared" si="1420"/>
        <v>1948800</v>
      </c>
      <c r="AX451" s="293">
        <f t="shared" si="1420"/>
        <v>365400</v>
      </c>
      <c r="AY451" s="293">
        <f t="shared" si="1420"/>
        <v>243600</v>
      </c>
      <c r="AZ451" s="293">
        <f t="shared" si="1420"/>
        <v>2557800</v>
      </c>
      <c r="BA451" s="293">
        <f t="shared" si="1420"/>
        <v>0</v>
      </c>
      <c r="BB451" s="293">
        <f t="shared" si="1420"/>
        <v>480000</v>
      </c>
      <c r="BC451" s="293">
        <f t="shared" si="1420"/>
        <v>0</v>
      </c>
      <c r="BD451" s="293">
        <f t="shared" si="1420"/>
        <v>0</v>
      </c>
      <c r="BE451" s="293">
        <f t="shared" si="1420"/>
        <v>3037800</v>
      </c>
      <c r="BF451" s="293">
        <f t="shared" si="1420"/>
        <v>17558354</v>
      </c>
      <c r="BG451" s="293">
        <f t="shared" si="1420"/>
        <v>0</v>
      </c>
      <c r="BH451" s="293"/>
      <c r="BI451" s="293">
        <f t="shared" si="1420"/>
        <v>0</v>
      </c>
      <c r="BJ451" s="293">
        <f t="shared" si="1420"/>
        <v>0</v>
      </c>
      <c r="BK451" s="293"/>
      <c r="BL451" s="293">
        <f t="shared" si="1420"/>
        <v>0</v>
      </c>
      <c r="BM451" s="293">
        <f t="shared" si="1420"/>
        <v>0</v>
      </c>
      <c r="BN451" s="293">
        <f t="shared" si="1420"/>
        <v>0</v>
      </c>
      <c r="BO451" s="293">
        <f t="shared" si="1420"/>
        <v>0</v>
      </c>
      <c r="BP451" s="293">
        <f t="shared" si="1420"/>
        <v>0</v>
      </c>
      <c r="BQ451" s="293">
        <f t="shared" si="1420"/>
        <v>0</v>
      </c>
      <c r="BR451" s="293">
        <f t="shared" si="1420"/>
        <v>0</v>
      </c>
      <c r="BS451" s="293">
        <f t="shared" si="1420"/>
        <v>20596154</v>
      </c>
      <c r="BT451" s="293">
        <f t="shared" ref="BT451:CV451" si="1421">SUM(BT452:BT455)</f>
        <v>0</v>
      </c>
      <c r="BU451" s="293">
        <f t="shared" si="1421"/>
        <v>0</v>
      </c>
      <c r="BV451" s="293">
        <f t="shared" si="1421"/>
        <v>44000000</v>
      </c>
      <c r="BW451" s="293">
        <f t="shared" si="1421"/>
        <v>44000000</v>
      </c>
      <c r="BX451" s="293">
        <f t="shared" si="1421"/>
        <v>-25961646</v>
      </c>
      <c r="BY451" s="293">
        <f t="shared" si="1421"/>
        <v>0</v>
      </c>
      <c r="BZ451" s="293">
        <f t="shared" si="1421"/>
        <v>0</v>
      </c>
      <c r="CA451" s="293">
        <f t="shared" si="1421"/>
        <v>0</v>
      </c>
      <c r="CB451" s="293">
        <f t="shared" si="1421"/>
        <v>0</v>
      </c>
      <c r="CC451" s="293">
        <f t="shared" si="1421"/>
        <v>0</v>
      </c>
      <c r="CD451" s="293">
        <f t="shared" si="1421"/>
        <v>0</v>
      </c>
      <c r="CE451" s="293">
        <f t="shared" si="1421"/>
        <v>42000000</v>
      </c>
      <c r="CF451" s="293">
        <f t="shared" si="1421"/>
        <v>0</v>
      </c>
      <c r="CG451" s="293">
        <f t="shared" si="1421"/>
        <v>0</v>
      </c>
      <c r="CH451" s="293">
        <f t="shared" si="1421"/>
        <v>0</v>
      </c>
      <c r="CI451" s="293">
        <f t="shared" si="1421"/>
        <v>0</v>
      </c>
      <c r="CJ451" s="293">
        <f t="shared" si="1421"/>
        <v>0</v>
      </c>
      <c r="CK451" s="293">
        <f t="shared" si="1421"/>
        <v>42000000</v>
      </c>
      <c r="CL451" s="293">
        <f t="shared" si="1421"/>
        <v>0</v>
      </c>
      <c r="CM451" s="293">
        <f t="shared" si="1421"/>
        <v>42000000</v>
      </c>
      <c r="CN451" s="293">
        <f t="shared" si="1421"/>
        <v>0</v>
      </c>
      <c r="CO451" s="293">
        <f t="shared" si="1421"/>
        <v>0</v>
      </c>
      <c r="CP451" s="293">
        <f t="shared" si="1421"/>
        <v>0</v>
      </c>
      <c r="CQ451" s="293">
        <f t="shared" si="1421"/>
        <v>0</v>
      </c>
      <c r="CR451" s="293">
        <f t="shared" si="1421"/>
        <v>0</v>
      </c>
      <c r="CS451" s="293">
        <f t="shared" si="1421"/>
        <v>42000000</v>
      </c>
      <c r="CT451" s="293">
        <f t="shared" si="1421"/>
        <v>0</v>
      </c>
      <c r="CU451" s="293">
        <f t="shared" si="1421"/>
        <v>0</v>
      </c>
      <c r="CV451" s="445">
        <f t="shared" si="1421"/>
        <v>0</v>
      </c>
      <c r="CW451" s="293"/>
    </row>
    <row r="452" spans="1:102" ht="34.35" customHeight="1">
      <c r="A452" s="155">
        <f>SUBTOTAL(3,$C$11:C452)</f>
        <v>399</v>
      </c>
      <c r="B452" s="390" t="s">
        <v>2032</v>
      </c>
      <c r="C452" s="252" t="s">
        <v>2033</v>
      </c>
      <c r="D452" s="156" t="s">
        <v>101</v>
      </c>
      <c r="E452" s="157" t="str">
        <f>IF(CL452&gt;=400000000,"A1",IF(CL452&gt;=300000000,"A2",IF(CL452&gt;=240000000,"A3",IF(CL452&gt;=180000000,"A4",IF(CL452&gt;=120000000,"A5",IF(CL452&gt;=80000000,"A6",IF(CL452&gt;=40000000,"A7",IF(CL452&gt;=25000000,"B1",IF(CL452&gt;=12000000,"B2","B3")))))))))</f>
        <v>B3</v>
      </c>
      <c r="F452" s="392">
        <v>45782</v>
      </c>
      <c r="G452" s="369">
        <v>6090000</v>
      </c>
      <c r="H452" s="369"/>
      <c r="I452" s="160">
        <f t="shared" ref="I452:I455" si="1422">IF(G452&gt;0,CM452-G452,CM452-H452)</f>
        <v>4410000</v>
      </c>
      <c r="J452" s="160">
        <f t="shared" si="1151"/>
        <v>0</v>
      </c>
      <c r="K452" s="161">
        <f t="shared" si="1205"/>
        <v>4410000</v>
      </c>
      <c r="L452" s="161">
        <f t="shared" si="1206"/>
        <v>10500000</v>
      </c>
      <c r="M452" s="162">
        <f t="shared" si="1381"/>
        <v>1</v>
      </c>
      <c r="N452" s="163">
        <f t="shared" si="1382"/>
        <v>4263000</v>
      </c>
      <c r="O452" s="163">
        <v>0</v>
      </c>
      <c r="P452" s="406">
        <v>12</v>
      </c>
      <c r="Q452" s="406">
        <v>0</v>
      </c>
      <c r="R452" s="406">
        <v>0</v>
      </c>
      <c r="S452" s="406">
        <v>0</v>
      </c>
      <c r="T452" s="406"/>
      <c r="U452" s="406"/>
      <c r="V452" s="406"/>
      <c r="W452" s="406"/>
      <c r="X452" s="389"/>
      <c r="Y452" s="406"/>
      <c r="Z452" s="406"/>
      <c r="AA452" s="406"/>
      <c r="AB452" s="406"/>
      <c r="AC452" s="406"/>
      <c r="AD452" s="406">
        <v>0</v>
      </c>
      <c r="AE452" s="164">
        <f t="shared" ref="AE452:AE455" si="1423">IF(OR(BL452="M1",BL452="M2",BL452="M3",BL452="M4"),P452+R452+S452+T452+U452,0)</f>
        <v>0</v>
      </c>
      <c r="AF452" s="166">
        <f t="shared" ref="AF452:AF455" si="1424">ROUND(IF($P452=0,0,IF(OR($BJ452="lương tháng",$CE452&gt;=11000000),($L452/2-$L452/26*($CC$6-$P452))*$M452,$L452/26*$P452*$M452)),0)</f>
        <v>4846154</v>
      </c>
      <c r="AG452" s="166">
        <f t="shared" ref="AG452:AG455" si="1425">ROUND(MAX((G452+I452)*M452/26*R452,(H452+I452)*M452/26*R452,G452/26*R452*150%,H452/26*R452*150%)*BK452,0)</f>
        <v>0</v>
      </c>
      <c r="AH452" s="166">
        <f t="shared" ref="AH452:AH455" si="1426">ROUND(MAX((G452+I452)*M452/26*S452,(H452+I452)*M452/26*S452,G452/26*S452*200%,H452/26*S452*200%)*BK452,0)</f>
        <v>0</v>
      </c>
      <c r="AI452" s="166">
        <f t="shared" ref="AI452:AI455" si="1427">ROUND(IF(BJ452="Lương tháng",L452/26*T452,MAX((G452+I452)/26*(T452+U452)*200%+G452/26*T452,(H452+I452)/26*(T452+U452)*200%+H452/26*T452,G452/26*(T452+U452)*300%+G452/26*T452,H452/26*(T452+U452)*300%+H452/26*T452)),0)</f>
        <v>0</v>
      </c>
      <c r="AJ452" s="166">
        <f t="shared" ref="AJ452:AJ455" si="1428">ROUND(IF((P452+Q452)=0,0,IF(BJ452="Lương tháng",MAX((G452+I452)/26*V452,(H452+I452)/26*V452),MAX(G452/26*V452,H452/26*V452))),0)</f>
        <v>0</v>
      </c>
      <c r="AK452" s="166">
        <f t="shared" ref="AK452:AK455" si="1429">ROUND(IF(G452&gt;0,G452/26*W452,H452/26*W452),0)</f>
        <v>0</v>
      </c>
      <c r="AL452" s="166">
        <f t="shared" ref="AL452:AL455" si="1430">ROUND(N452/26*Y452+O452/26*Z452+MAX(G452/26*AA452,H452/26*AA452),0)</f>
        <v>0</v>
      </c>
      <c r="AM452" s="166">
        <f t="shared" ref="AM452:AM455" si="1431">ROUND(IF(BJ452="Lương tháng",L452/26*AC452,L452/26*AC452+MAX((G452+I452)/26*AB452,(H452+I452)/26*AB452)),0)</f>
        <v>0</v>
      </c>
      <c r="AN452" s="166">
        <f t="shared" ref="AN452:AN455" si="1432">ROUND(IF(BJ452="lương tháng",0,MAX((G452+I452)/26*AD452*30%,(H452+I452)/26*AD452*30%)*BK452),0)</f>
        <v>0</v>
      </c>
      <c r="AO452" s="167">
        <f t="shared" ref="AO452:AO455" si="1433">ROUND(BM452*AE452,0)</f>
        <v>0</v>
      </c>
      <c r="AP452" s="166">
        <v>0</v>
      </c>
      <c r="AQ452" s="166">
        <f t="shared" ref="AQ452:AQ455" si="1434">ROUND(SUM(AF452:AP452),0)</f>
        <v>4846154</v>
      </c>
      <c r="AR452" s="166"/>
      <c r="AS452" s="167"/>
      <c r="AT452" s="166"/>
      <c r="AU452" s="166"/>
      <c r="AV452" s="166">
        <f t="shared" ref="AV452:AV455" si="1435">ROUND(SUM(AQ452:AT452)-AU452,0)</f>
        <v>4846154</v>
      </c>
      <c r="AW452" s="166">
        <f t="shared" si="1396"/>
        <v>487200</v>
      </c>
      <c r="AX452" s="166">
        <f t="shared" si="1397"/>
        <v>91350</v>
      </c>
      <c r="AY452" s="166">
        <f t="shared" si="1398"/>
        <v>60900</v>
      </c>
      <c r="AZ452" s="166">
        <f t="shared" ref="AZ452:AZ455" si="1436">SUM(AW452:AY452)</f>
        <v>639450</v>
      </c>
      <c r="BA452" s="166">
        <f t="shared" si="1400"/>
        <v>0</v>
      </c>
      <c r="BB452" s="166">
        <f t="shared" ref="BB452:BB455" si="1437">IF(BN452="Xem lại",0,IF(CM452&lt;11000000,5000,IF(AND(CM452&gt;=11000000,CM452&lt;25000000),10000,IF(AND(CM452&gt;=25000000,CM452&lt;40000000),15000,IF(AND(CM452&gt;=40000000,CM452&lt;120000000),20000,IF(AND(CM452&gt;=120000000,CM452&lt;240000000),25000,30000)))))*$BB$6)</f>
        <v>120000</v>
      </c>
      <c r="BC452" s="166"/>
      <c r="BD452" s="166">
        <v>0</v>
      </c>
      <c r="BE452" s="166">
        <f t="shared" si="1402"/>
        <v>759450</v>
      </c>
      <c r="BF452" s="166">
        <f t="shared" si="1403"/>
        <v>4086704</v>
      </c>
      <c r="BG452" s="166">
        <f t="shared" si="1404"/>
        <v>0</v>
      </c>
      <c r="BH452" s="166">
        <v>1</v>
      </c>
      <c r="BI452" s="159">
        <v>0</v>
      </c>
      <c r="BJ452" s="166">
        <f t="shared" si="1405"/>
        <v>0</v>
      </c>
      <c r="BK452" s="166">
        <f t="shared" si="1406"/>
        <v>1</v>
      </c>
      <c r="BL452" s="166">
        <v>0</v>
      </c>
      <c r="BM452" s="166">
        <f t="shared" si="1407"/>
        <v>0</v>
      </c>
      <c r="BN452" s="166" t="str">
        <f t="shared" si="1408"/>
        <v>Trừ tiền</v>
      </c>
      <c r="BO452" s="410"/>
      <c r="BP452" s="166"/>
      <c r="BQ452" s="144"/>
      <c r="BR452" s="144"/>
      <c r="BS452" s="161">
        <f t="shared" si="1409"/>
        <v>4846154</v>
      </c>
      <c r="BT452" s="159">
        <v>0</v>
      </c>
      <c r="BU452" s="166">
        <f t="shared" si="1410"/>
        <v>0</v>
      </c>
      <c r="BV452" s="166">
        <v>11000000</v>
      </c>
      <c r="BW452" s="166">
        <f t="shared" si="1411"/>
        <v>11000000</v>
      </c>
      <c r="BX452" s="166">
        <f t="shared" ref="BX452:BX455" si="1438">BS452-SUM(CC452:CD452)-CB452-AZ452-BW452</f>
        <v>-6793296</v>
      </c>
      <c r="BY452" s="166"/>
      <c r="BZ452" s="166"/>
      <c r="CA452" s="171"/>
      <c r="CB452" s="166"/>
      <c r="CC452" s="166"/>
      <c r="CD452" s="166"/>
      <c r="CE452" s="369">
        <v>10500000</v>
      </c>
      <c r="CF452" s="369"/>
      <c r="CG452" s="369">
        <v>0</v>
      </c>
      <c r="CH452" s="369">
        <v>0</v>
      </c>
      <c r="CI452" s="369"/>
      <c r="CJ452" s="369">
        <f>SUM(CF452:CI452)</f>
        <v>0</v>
      </c>
      <c r="CK452" s="369">
        <f>CE452+CJ452</f>
        <v>10500000</v>
      </c>
      <c r="CL452" s="369"/>
      <c r="CM452" s="369">
        <f t="shared" ref="CM452:CN455" si="1439">CE452</f>
        <v>10500000</v>
      </c>
      <c r="CN452" s="369">
        <f t="shared" si="1439"/>
        <v>0</v>
      </c>
      <c r="CO452" s="369">
        <f>CH452</f>
        <v>0</v>
      </c>
      <c r="CP452" s="369">
        <f t="shared" ref="CP452:CQ455" si="1440">CH452</f>
        <v>0</v>
      </c>
      <c r="CQ452" s="369">
        <f t="shared" si="1440"/>
        <v>0</v>
      </c>
      <c r="CR452" s="369">
        <f>SUM(CN452:CQ452)</f>
        <v>0</v>
      </c>
      <c r="CS452" s="369">
        <f>CM452+CR452</f>
        <v>10500000</v>
      </c>
      <c r="CT452" s="173" t="s">
        <v>1758</v>
      </c>
      <c r="CU452" s="173" t="s">
        <v>2196</v>
      </c>
      <c r="CV452" s="450">
        <v>0</v>
      </c>
      <c r="CW452" s="173" t="s">
        <v>2104</v>
      </c>
      <c r="CX452">
        <v>4086704</v>
      </c>
    </row>
    <row r="453" spans="1:102" ht="34.35" customHeight="1">
      <c r="A453" s="155">
        <f>SUBTOTAL(3,$C$11:C453)</f>
        <v>400</v>
      </c>
      <c r="B453" s="390" t="s">
        <v>2074</v>
      </c>
      <c r="C453" s="252" t="s">
        <v>588</v>
      </c>
      <c r="D453" s="156" t="s">
        <v>101</v>
      </c>
      <c r="E453" s="157" t="str">
        <f>IF(CL453&gt;=400000000,"A1",IF(CL453&gt;=300000000,"A2",IF(CL453&gt;=240000000,"A3",IF(CL453&gt;=180000000,"A4",IF(CL453&gt;=120000000,"A5",IF(CL453&gt;=80000000,"A6",IF(CL453&gt;=40000000,"A7",IF(CL453&gt;=25000000,"B1",IF(CL453&gt;=12000000,"B2","B3")))))))))</f>
        <v>B3</v>
      </c>
      <c r="F453" s="392">
        <v>45813</v>
      </c>
      <c r="G453" s="369">
        <v>6090000</v>
      </c>
      <c r="H453" s="369"/>
      <c r="I453" s="160">
        <f t="shared" si="1422"/>
        <v>4410000</v>
      </c>
      <c r="J453" s="160">
        <f t="shared" si="1151"/>
        <v>0</v>
      </c>
      <c r="K453" s="161">
        <f t="shared" si="1205"/>
        <v>4410000</v>
      </c>
      <c r="L453" s="161">
        <f t="shared" si="1206"/>
        <v>10500000</v>
      </c>
      <c r="M453" s="162">
        <f t="shared" si="1381"/>
        <v>1</v>
      </c>
      <c r="N453" s="163">
        <f t="shared" si="1382"/>
        <v>4263000</v>
      </c>
      <c r="O453" s="163">
        <v>0</v>
      </c>
      <c r="P453" s="406">
        <v>13</v>
      </c>
      <c r="Q453" s="406">
        <v>0</v>
      </c>
      <c r="R453" s="406">
        <v>0</v>
      </c>
      <c r="S453" s="406">
        <v>0</v>
      </c>
      <c r="T453" s="406"/>
      <c r="U453" s="406"/>
      <c r="V453" s="406"/>
      <c r="W453" s="406"/>
      <c r="X453" s="389"/>
      <c r="Y453" s="406"/>
      <c r="Z453" s="406"/>
      <c r="AA453" s="406"/>
      <c r="AB453" s="406"/>
      <c r="AC453" s="406"/>
      <c r="AD453" s="406">
        <v>0</v>
      </c>
      <c r="AE453" s="164">
        <f t="shared" si="1423"/>
        <v>0</v>
      </c>
      <c r="AF453" s="166">
        <f t="shared" si="1424"/>
        <v>5250000</v>
      </c>
      <c r="AG453" s="166">
        <f t="shared" si="1425"/>
        <v>0</v>
      </c>
      <c r="AH453" s="166">
        <f t="shared" si="1426"/>
        <v>0</v>
      </c>
      <c r="AI453" s="166">
        <f t="shared" si="1427"/>
        <v>0</v>
      </c>
      <c r="AJ453" s="166">
        <f t="shared" si="1428"/>
        <v>0</v>
      </c>
      <c r="AK453" s="166">
        <f t="shared" si="1429"/>
        <v>0</v>
      </c>
      <c r="AL453" s="166">
        <f t="shared" si="1430"/>
        <v>0</v>
      </c>
      <c r="AM453" s="166">
        <f t="shared" si="1431"/>
        <v>0</v>
      </c>
      <c r="AN453" s="166">
        <f t="shared" si="1432"/>
        <v>0</v>
      </c>
      <c r="AO453" s="167">
        <f t="shared" si="1433"/>
        <v>0</v>
      </c>
      <c r="AP453" s="166">
        <v>0</v>
      </c>
      <c r="AQ453" s="166">
        <f t="shared" si="1434"/>
        <v>5250000</v>
      </c>
      <c r="AR453" s="166"/>
      <c r="AS453" s="167"/>
      <c r="AT453" s="166"/>
      <c r="AU453" s="166"/>
      <c r="AV453" s="166">
        <f t="shared" si="1435"/>
        <v>5250000</v>
      </c>
      <c r="AW453" s="166">
        <f t="shared" si="1396"/>
        <v>487200</v>
      </c>
      <c r="AX453" s="166">
        <f t="shared" si="1397"/>
        <v>91350</v>
      </c>
      <c r="AY453" s="166">
        <f t="shared" si="1398"/>
        <v>60900</v>
      </c>
      <c r="AZ453" s="166">
        <f t="shared" si="1436"/>
        <v>639450</v>
      </c>
      <c r="BA453" s="166">
        <f t="shared" si="1400"/>
        <v>0</v>
      </c>
      <c r="BB453" s="166">
        <f t="shared" si="1437"/>
        <v>120000</v>
      </c>
      <c r="BC453" s="166"/>
      <c r="BD453" s="166">
        <v>0</v>
      </c>
      <c r="BE453" s="166">
        <f t="shared" si="1402"/>
        <v>759450</v>
      </c>
      <c r="BF453" s="166">
        <f t="shared" si="1403"/>
        <v>4490550</v>
      </c>
      <c r="BG453" s="166">
        <f t="shared" si="1404"/>
        <v>0</v>
      </c>
      <c r="BH453" s="166">
        <v>1</v>
      </c>
      <c r="BI453" s="159">
        <v>0</v>
      </c>
      <c r="BJ453" s="166">
        <f t="shared" si="1405"/>
        <v>0</v>
      </c>
      <c r="BK453" s="166">
        <f t="shared" si="1406"/>
        <v>1</v>
      </c>
      <c r="BL453" s="166">
        <v>0</v>
      </c>
      <c r="BM453" s="166">
        <f t="shared" si="1407"/>
        <v>0</v>
      </c>
      <c r="BN453" s="166" t="str">
        <f t="shared" si="1408"/>
        <v>Trừ tiền</v>
      </c>
      <c r="BO453" s="410"/>
      <c r="BP453" s="166"/>
      <c r="BQ453" s="144"/>
      <c r="BR453" s="144"/>
      <c r="BS453" s="161">
        <f t="shared" si="1409"/>
        <v>5250000</v>
      </c>
      <c r="BT453" s="159">
        <v>0</v>
      </c>
      <c r="BU453" s="166">
        <f t="shared" si="1410"/>
        <v>0</v>
      </c>
      <c r="BV453" s="166">
        <v>11000000</v>
      </c>
      <c r="BW453" s="166">
        <f t="shared" si="1411"/>
        <v>11000000</v>
      </c>
      <c r="BX453" s="166">
        <f t="shared" si="1438"/>
        <v>-6389450</v>
      </c>
      <c r="BY453" s="166"/>
      <c r="BZ453" s="166"/>
      <c r="CA453" s="171"/>
      <c r="CB453" s="166"/>
      <c r="CC453" s="166"/>
      <c r="CD453" s="166"/>
      <c r="CE453" s="369">
        <v>10500000</v>
      </c>
      <c r="CF453" s="369"/>
      <c r="CG453" s="369">
        <v>0</v>
      </c>
      <c r="CH453" s="369">
        <v>0</v>
      </c>
      <c r="CI453" s="369"/>
      <c r="CJ453" s="369">
        <f>SUM(CF453:CI453)</f>
        <v>0</v>
      </c>
      <c r="CK453" s="369">
        <f>CE453+CJ453</f>
        <v>10500000</v>
      </c>
      <c r="CL453" s="369"/>
      <c r="CM453" s="369">
        <f t="shared" si="1439"/>
        <v>10500000</v>
      </c>
      <c r="CN453" s="369">
        <f t="shared" si="1439"/>
        <v>0</v>
      </c>
      <c r="CO453" s="369">
        <f>CH453</f>
        <v>0</v>
      </c>
      <c r="CP453" s="369">
        <f t="shared" si="1440"/>
        <v>0</v>
      </c>
      <c r="CQ453" s="369">
        <f t="shared" si="1440"/>
        <v>0</v>
      </c>
      <c r="CR453" s="369">
        <f>SUM(CN453:CQ453)</f>
        <v>0</v>
      </c>
      <c r="CS453" s="369">
        <f>CM453+CR453</f>
        <v>10500000</v>
      </c>
      <c r="CT453" s="173" t="s">
        <v>1758</v>
      </c>
      <c r="CU453" s="173" t="s">
        <v>2196</v>
      </c>
      <c r="CV453" s="450">
        <v>0</v>
      </c>
      <c r="CW453" s="173" t="s">
        <v>2104</v>
      </c>
      <c r="CX453">
        <v>4490550</v>
      </c>
    </row>
    <row r="454" spans="1:102" ht="34.35" customHeight="1">
      <c r="A454" s="155">
        <f>SUBTOTAL(3,$C$11:C454)</f>
        <v>401</v>
      </c>
      <c r="B454" s="244" t="s">
        <v>2306</v>
      </c>
      <c r="C454" s="253" t="s">
        <v>2307</v>
      </c>
      <c r="D454" s="156" t="s">
        <v>101</v>
      </c>
      <c r="E454" s="157" t="str">
        <f>IF(CL454&gt;=400000000,"A1",IF(CL454&gt;=300000000,"A2",IF(CL454&gt;=240000000,"A3",IF(CL454&gt;=180000000,"A4",IF(CL454&gt;=120000000,"A5",IF(CL454&gt;=80000000,"A6",IF(CL454&gt;=40000000,"A7",IF(CL454&gt;=25000000,"B1",IF(CL454&gt;=12000000,"B2","B3")))))))))</f>
        <v>B3</v>
      </c>
      <c r="F454" s="392">
        <v>45931</v>
      </c>
      <c r="G454" s="369">
        <v>6090000</v>
      </c>
      <c r="H454" s="369"/>
      <c r="I454" s="160">
        <f t="shared" si="1422"/>
        <v>4410000</v>
      </c>
      <c r="J454" s="160">
        <f t="shared" si="1151"/>
        <v>0</v>
      </c>
      <c r="K454" s="161">
        <f t="shared" si="1205"/>
        <v>4410000</v>
      </c>
      <c r="L454" s="161">
        <f t="shared" si="1206"/>
        <v>10500000</v>
      </c>
      <c r="M454" s="162">
        <f t="shared" si="1381"/>
        <v>1</v>
      </c>
      <c r="N454" s="163">
        <f t="shared" si="1382"/>
        <v>4263000</v>
      </c>
      <c r="O454" s="163">
        <v>0</v>
      </c>
      <c r="P454" s="406">
        <v>13</v>
      </c>
      <c r="Q454" s="406">
        <v>0</v>
      </c>
      <c r="R454" s="406">
        <v>0</v>
      </c>
      <c r="S454" s="406">
        <v>0</v>
      </c>
      <c r="T454" s="406"/>
      <c r="U454" s="406"/>
      <c r="V454" s="406"/>
      <c r="W454" s="406"/>
      <c r="X454" s="389"/>
      <c r="Y454" s="406"/>
      <c r="Z454" s="406"/>
      <c r="AA454" s="406"/>
      <c r="AB454" s="406"/>
      <c r="AC454" s="406"/>
      <c r="AD454" s="406">
        <v>0</v>
      </c>
      <c r="AE454" s="164">
        <f t="shared" si="1423"/>
        <v>0</v>
      </c>
      <c r="AF454" s="166">
        <f t="shared" si="1424"/>
        <v>5250000</v>
      </c>
      <c r="AG454" s="166">
        <f t="shared" si="1425"/>
        <v>0</v>
      </c>
      <c r="AH454" s="166">
        <f t="shared" si="1426"/>
        <v>0</v>
      </c>
      <c r="AI454" s="166">
        <f t="shared" si="1427"/>
        <v>0</v>
      </c>
      <c r="AJ454" s="166">
        <f t="shared" si="1428"/>
        <v>0</v>
      </c>
      <c r="AK454" s="166">
        <f t="shared" si="1429"/>
        <v>0</v>
      </c>
      <c r="AL454" s="166">
        <f t="shared" si="1430"/>
        <v>0</v>
      </c>
      <c r="AM454" s="166">
        <f t="shared" si="1431"/>
        <v>0</v>
      </c>
      <c r="AN454" s="166">
        <f t="shared" si="1432"/>
        <v>0</v>
      </c>
      <c r="AO454" s="167">
        <f t="shared" si="1433"/>
        <v>0</v>
      </c>
      <c r="AP454" s="166">
        <v>0</v>
      </c>
      <c r="AQ454" s="166">
        <f t="shared" si="1434"/>
        <v>5250000</v>
      </c>
      <c r="AR454" s="166"/>
      <c r="AS454" s="167"/>
      <c r="AT454" s="166"/>
      <c r="AU454" s="166"/>
      <c r="AV454" s="166">
        <f t="shared" si="1435"/>
        <v>5250000</v>
      </c>
      <c r="AW454" s="166">
        <f t="shared" si="1396"/>
        <v>487200</v>
      </c>
      <c r="AX454" s="166">
        <f t="shared" si="1397"/>
        <v>91350</v>
      </c>
      <c r="AY454" s="166">
        <f t="shared" si="1398"/>
        <v>60900</v>
      </c>
      <c r="AZ454" s="166">
        <f t="shared" si="1436"/>
        <v>639450</v>
      </c>
      <c r="BA454" s="166">
        <f t="shared" si="1400"/>
        <v>0</v>
      </c>
      <c r="BB454" s="166">
        <f t="shared" si="1437"/>
        <v>120000</v>
      </c>
      <c r="BC454" s="166"/>
      <c r="BD454" s="166">
        <v>0</v>
      </c>
      <c r="BE454" s="166">
        <f t="shared" si="1402"/>
        <v>759450</v>
      </c>
      <c r="BF454" s="166">
        <f t="shared" si="1403"/>
        <v>4490550</v>
      </c>
      <c r="BG454" s="166">
        <f t="shared" si="1404"/>
        <v>0</v>
      </c>
      <c r="BH454" s="166">
        <v>1</v>
      </c>
      <c r="BI454" s="159">
        <v>0</v>
      </c>
      <c r="BJ454" s="166">
        <f t="shared" si="1405"/>
        <v>0</v>
      </c>
      <c r="BK454" s="166">
        <f t="shared" si="1406"/>
        <v>1</v>
      </c>
      <c r="BL454" s="166">
        <v>0</v>
      </c>
      <c r="BM454" s="166">
        <f t="shared" si="1407"/>
        <v>0</v>
      </c>
      <c r="BN454" s="166" t="str">
        <f t="shared" si="1408"/>
        <v>Trừ tiền</v>
      </c>
      <c r="BO454" s="410"/>
      <c r="BP454" s="166"/>
      <c r="BQ454" s="144"/>
      <c r="BR454" s="144"/>
      <c r="BS454" s="161">
        <f t="shared" si="1409"/>
        <v>5250000</v>
      </c>
      <c r="BT454" s="159">
        <v>0</v>
      </c>
      <c r="BU454" s="166">
        <f t="shared" si="1410"/>
        <v>0</v>
      </c>
      <c r="BV454" s="166">
        <v>11000000</v>
      </c>
      <c r="BW454" s="166">
        <f t="shared" si="1411"/>
        <v>11000000</v>
      </c>
      <c r="BX454" s="166">
        <f t="shared" si="1438"/>
        <v>-6389450</v>
      </c>
      <c r="BY454" s="166"/>
      <c r="BZ454" s="166"/>
      <c r="CA454" s="171"/>
      <c r="CB454" s="166"/>
      <c r="CC454" s="166"/>
      <c r="CD454" s="166"/>
      <c r="CE454" s="369">
        <v>10500000</v>
      </c>
      <c r="CF454" s="369"/>
      <c r="CG454" s="369">
        <v>0</v>
      </c>
      <c r="CH454" s="369">
        <v>0</v>
      </c>
      <c r="CI454" s="369"/>
      <c r="CJ454" s="369">
        <f>SUM(CF454:CI454)</f>
        <v>0</v>
      </c>
      <c r="CK454" s="369">
        <f>CE454+CJ454</f>
        <v>10500000</v>
      </c>
      <c r="CL454" s="369"/>
      <c r="CM454" s="369">
        <f t="shared" si="1439"/>
        <v>10500000</v>
      </c>
      <c r="CN454" s="369">
        <f t="shared" si="1439"/>
        <v>0</v>
      </c>
      <c r="CO454" s="369">
        <f>CH454</f>
        <v>0</v>
      </c>
      <c r="CP454" s="369">
        <f t="shared" si="1440"/>
        <v>0</v>
      </c>
      <c r="CQ454" s="369">
        <f t="shared" si="1440"/>
        <v>0</v>
      </c>
      <c r="CR454" s="369">
        <f>SUM(CN454:CQ454)</f>
        <v>0</v>
      </c>
      <c r="CS454" s="369">
        <f>CM454+CR454</f>
        <v>10500000</v>
      </c>
      <c r="CT454" s="173" t="s">
        <v>1758</v>
      </c>
      <c r="CU454" s="173" t="s">
        <v>2196</v>
      </c>
      <c r="CV454" s="450"/>
      <c r="CW454" s="173" t="s">
        <v>2104</v>
      </c>
      <c r="CX454">
        <v>4490550</v>
      </c>
    </row>
    <row r="455" spans="1:102" ht="34.35" customHeight="1">
      <c r="A455" s="155">
        <f>SUBTOTAL(3,$C$11:C455)</f>
        <v>402</v>
      </c>
      <c r="B455" s="390" t="s">
        <v>2091</v>
      </c>
      <c r="C455" s="252" t="s">
        <v>2092</v>
      </c>
      <c r="D455" s="156" t="s">
        <v>101</v>
      </c>
      <c r="E455" s="157" t="str">
        <f t="shared" ref="E455" si="1441">IF(CL455&gt;=400000000,"A1",IF(CL455&gt;=300000000,"A2",IF(CL455&gt;=240000000,"A3",IF(CL455&gt;=180000000,"A4",IF(CL455&gt;=120000000,"A5",IF(CL455&gt;=80000000,"A6",IF(CL455&gt;=40000000,"A7",IF(CL455&gt;=25000000,"B1",IF(CL455&gt;=12000000,"B2","B3")))))))))</f>
        <v>B3</v>
      </c>
      <c r="F455" s="392">
        <v>45813</v>
      </c>
      <c r="G455" s="369">
        <v>6090000</v>
      </c>
      <c r="H455" s="369"/>
      <c r="I455" s="160">
        <f t="shared" si="1422"/>
        <v>4410000</v>
      </c>
      <c r="J455" s="160">
        <f t="shared" si="1151"/>
        <v>0</v>
      </c>
      <c r="K455" s="161">
        <f t="shared" si="1205"/>
        <v>4410000</v>
      </c>
      <c r="L455" s="161">
        <f t="shared" si="1206"/>
        <v>10500000</v>
      </c>
      <c r="M455" s="162">
        <f t="shared" si="1381"/>
        <v>1</v>
      </c>
      <c r="N455" s="163">
        <f t="shared" si="1382"/>
        <v>4263000</v>
      </c>
      <c r="O455" s="163">
        <v>0</v>
      </c>
      <c r="P455" s="406">
        <v>13</v>
      </c>
      <c r="Q455" s="406">
        <v>0</v>
      </c>
      <c r="R455" s="406">
        <v>0</v>
      </c>
      <c r="S455" s="406">
        <v>0</v>
      </c>
      <c r="T455" s="406"/>
      <c r="U455" s="406"/>
      <c r="V455" s="406"/>
      <c r="W455" s="406"/>
      <c r="X455" s="389"/>
      <c r="Y455" s="406"/>
      <c r="Z455" s="406"/>
      <c r="AA455" s="406"/>
      <c r="AB455" s="406"/>
      <c r="AC455" s="406"/>
      <c r="AD455" s="406">
        <v>0</v>
      </c>
      <c r="AE455" s="164">
        <f t="shared" si="1423"/>
        <v>0</v>
      </c>
      <c r="AF455" s="166">
        <f t="shared" si="1424"/>
        <v>5250000</v>
      </c>
      <c r="AG455" s="166">
        <f t="shared" si="1425"/>
        <v>0</v>
      </c>
      <c r="AH455" s="166">
        <f t="shared" si="1426"/>
        <v>0</v>
      </c>
      <c r="AI455" s="166">
        <f t="shared" si="1427"/>
        <v>0</v>
      </c>
      <c r="AJ455" s="166">
        <f t="shared" si="1428"/>
        <v>0</v>
      </c>
      <c r="AK455" s="166">
        <f t="shared" si="1429"/>
        <v>0</v>
      </c>
      <c r="AL455" s="166">
        <f t="shared" si="1430"/>
        <v>0</v>
      </c>
      <c r="AM455" s="166">
        <f t="shared" si="1431"/>
        <v>0</v>
      </c>
      <c r="AN455" s="166">
        <f t="shared" si="1432"/>
        <v>0</v>
      </c>
      <c r="AO455" s="167">
        <f t="shared" si="1433"/>
        <v>0</v>
      </c>
      <c r="AP455" s="166">
        <v>0</v>
      </c>
      <c r="AQ455" s="166">
        <f t="shared" si="1434"/>
        <v>5250000</v>
      </c>
      <c r="AR455" s="166"/>
      <c r="AS455" s="167"/>
      <c r="AT455" s="166"/>
      <c r="AU455" s="166"/>
      <c r="AV455" s="166">
        <f t="shared" si="1435"/>
        <v>5250000</v>
      </c>
      <c r="AW455" s="166">
        <f t="shared" si="1396"/>
        <v>487200</v>
      </c>
      <c r="AX455" s="166">
        <f t="shared" si="1397"/>
        <v>91350</v>
      </c>
      <c r="AY455" s="166">
        <f t="shared" si="1398"/>
        <v>60900</v>
      </c>
      <c r="AZ455" s="166">
        <f t="shared" si="1436"/>
        <v>639450</v>
      </c>
      <c r="BA455" s="166">
        <f t="shared" si="1400"/>
        <v>0</v>
      </c>
      <c r="BB455" s="166">
        <f t="shared" si="1437"/>
        <v>120000</v>
      </c>
      <c r="BC455" s="166"/>
      <c r="BD455" s="166">
        <v>0</v>
      </c>
      <c r="BE455" s="166">
        <f t="shared" si="1402"/>
        <v>759450</v>
      </c>
      <c r="BF455" s="166">
        <f t="shared" si="1403"/>
        <v>4490550</v>
      </c>
      <c r="BG455" s="166">
        <f t="shared" si="1404"/>
        <v>0</v>
      </c>
      <c r="BH455" s="166">
        <v>1</v>
      </c>
      <c r="BI455" s="159">
        <v>0</v>
      </c>
      <c r="BJ455" s="166">
        <f t="shared" si="1405"/>
        <v>0</v>
      </c>
      <c r="BK455" s="166">
        <f t="shared" si="1406"/>
        <v>1</v>
      </c>
      <c r="BL455" s="166">
        <v>0</v>
      </c>
      <c r="BM455" s="166">
        <f t="shared" si="1407"/>
        <v>0</v>
      </c>
      <c r="BN455" s="166" t="str">
        <f t="shared" si="1408"/>
        <v>Trừ tiền</v>
      </c>
      <c r="BO455" s="410"/>
      <c r="BP455" s="166"/>
      <c r="BQ455" s="144"/>
      <c r="BR455" s="144"/>
      <c r="BS455" s="161">
        <f t="shared" si="1409"/>
        <v>5250000</v>
      </c>
      <c r="BT455" s="159">
        <v>0</v>
      </c>
      <c r="BU455" s="166">
        <f t="shared" si="1410"/>
        <v>0</v>
      </c>
      <c r="BV455" s="166">
        <v>11000000</v>
      </c>
      <c r="BW455" s="166">
        <f t="shared" si="1411"/>
        <v>11000000</v>
      </c>
      <c r="BX455" s="166">
        <f t="shared" si="1438"/>
        <v>-6389450</v>
      </c>
      <c r="BY455" s="166"/>
      <c r="BZ455" s="166"/>
      <c r="CA455" s="171"/>
      <c r="CB455" s="166"/>
      <c r="CC455" s="166"/>
      <c r="CD455" s="166"/>
      <c r="CE455" s="369">
        <v>10500000</v>
      </c>
      <c r="CF455" s="369"/>
      <c r="CG455" s="369">
        <v>0</v>
      </c>
      <c r="CH455" s="369">
        <v>0</v>
      </c>
      <c r="CI455" s="369"/>
      <c r="CJ455" s="369">
        <f t="shared" ref="CJ455" si="1442">SUM(CF455:CI455)</f>
        <v>0</v>
      </c>
      <c r="CK455" s="369">
        <f t="shared" ref="CK455" si="1443">CE455+CJ455</f>
        <v>10500000</v>
      </c>
      <c r="CL455" s="369"/>
      <c r="CM455" s="369">
        <f t="shared" si="1439"/>
        <v>10500000</v>
      </c>
      <c r="CN455" s="369">
        <f t="shared" si="1439"/>
        <v>0</v>
      </c>
      <c r="CO455" s="369">
        <f t="shared" ref="CO455" si="1444">CH455</f>
        <v>0</v>
      </c>
      <c r="CP455" s="369">
        <f t="shared" si="1440"/>
        <v>0</v>
      </c>
      <c r="CQ455" s="369">
        <f t="shared" si="1440"/>
        <v>0</v>
      </c>
      <c r="CR455" s="369">
        <f t="shared" ref="CR455" si="1445">SUM(CN455:CQ455)</f>
        <v>0</v>
      </c>
      <c r="CS455" s="369">
        <f t="shared" ref="CS455" si="1446">CM455+CR455</f>
        <v>10500000</v>
      </c>
      <c r="CT455" s="173" t="s">
        <v>1758</v>
      </c>
      <c r="CU455" s="173" t="s">
        <v>2196</v>
      </c>
      <c r="CV455" s="450">
        <v>0</v>
      </c>
      <c r="CW455" s="173" t="s">
        <v>2104</v>
      </c>
      <c r="CX455">
        <v>4490550</v>
      </c>
    </row>
    <row r="456" spans="1:102" ht="34.35" customHeight="1">
      <c r="A456" s="367" t="s">
        <v>2214</v>
      </c>
      <c r="B456" s="298" t="str">
        <f>"Đội lái xe chuyên dụng: " &amp;"["&amp;COUNT(A457:A474)&amp; "]"</f>
        <v>Đội lái xe chuyên dụng: [18]</v>
      </c>
      <c r="C456" s="284"/>
      <c r="D456" s="293"/>
      <c r="E456" s="293"/>
      <c r="F456" s="293"/>
      <c r="G456" s="293">
        <f t="shared" ref="G456:L456" si="1447">SUM(G457:G474)</f>
        <v>98620000</v>
      </c>
      <c r="H456" s="293">
        <f t="shared" si="1447"/>
        <v>0</v>
      </c>
      <c r="I456" s="293">
        <f t="shared" si="1447"/>
        <v>57380000</v>
      </c>
      <c r="J456" s="293">
        <f t="shared" si="1447"/>
        <v>10925000</v>
      </c>
      <c r="K456" s="293">
        <f t="shared" si="1447"/>
        <v>68305000</v>
      </c>
      <c r="L456" s="293">
        <f t="shared" si="1447"/>
        <v>166925000</v>
      </c>
      <c r="M456" s="293"/>
      <c r="N456" s="293">
        <f t="shared" ref="N456:BG456" si="1448">SUM(N457:N474)</f>
        <v>69034000</v>
      </c>
      <c r="O456" s="293">
        <f t="shared" si="1448"/>
        <v>0</v>
      </c>
      <c r="P456" s="294">
        <f t="shared" si="1448"/>
        <v>0</v>
      </c>
      <c r="Q456" s="294">
        <f t="shared" si="1448"/>
        <v>234</v>
      </c>
      <c r="R456" s="294">
        <f t="shared" si="1448"/>
        <v>0</v>
      </c>
      <c r="S456" s="294">
        <f t="shared" si="1448"/>
        <v>0</v>
      </c>
      <c r="T456" s="294">
        <f t="shared" si="1448"/>
        <v>0</v>
      </c>
      <c r="U456" s="294">
        <f t="shared" si="1448"/>
        <v>0</v>
      </c>
      <c r="V456" s="294">
        <f t="shared" si="1448"/>
        <v>0</v>
      </c>
      <c r="W456" s="294">
        <f t="shared" si="1448"/>
        <v>0</v>
      </c>
      <c r="X456" s="294">
        <f t="shared" si="1448"/>
        <v>0</v>
      </c>
      <c r="Y456" s="294">
        <f t="shared" si="1448"/>
        <v>0</v>
      </c>
      <c r="Z456" s="294">
        <f t="shared" si="1448"/>
        <v>0</v>
      </c>
      <c r="AA456" s="294">
        <f t="shared" si="1448"/>
        <v>0</v>
      </c>
      <c r="AB456" s="294">
        <f t="shared" si="1448"/>
        <v>0</v>
      </c>
      <c r="AC456" s="294">
        <f t="shared" si="1448"/>
        <v>0</v>
      </c>
      <c r="AD456" s="294">
        <f t="shared" si="1448"/>
        <v>0</v>
      </c>
      <c r="AE456" s="294">
        <f t="shared" si="1448"/>
        <v>0</v>
      </c>
      <c r="AF456" s="293">
        <f t="shared" si="1448"/>
        <v>0</v>
      </c>
      <c r="AG456" s="293">
        <f t="shared" si="1448"/>
        <v>0</v>
      </c>
      <c r="AH456" s="293">
        <f t="shared" si="1448"/>
        <v>0</v>
      </c>
      <c r="AI456" s="293">
        <f t="shared" si="1448"/>
        <v>0</v>
      </c>
      <c r="AJ456" s="293">
        <f t="shared" si="1448"/>
        <v>0</v>
      </c>
      <c r="AK456" s="293">
        <f t="shared" si="1448"/>
        <v>0</v>
      </c>
      <c r="AL456" s="293">
        <f t="shared" si="1448"/>
        <v>0</v>
      </c>
      <c r="AM456" s="293">
        <f t="shared" si="1448"/>
        <v>0</v>
      </c>
      <c r="AN456" s="293">
        <f t="shared" si="1448"/>
        <v>0</v>
      </c>
      <c r="AO456" s="293">
        <f t="shared" si="1448"/>
        <v>0</v>
      </c>
      <c r="AP456" s="293">
        <f t="shared" si="1448"/>
        <v>0</v>
      </c>
      <c r="AQ456" s="293">
        <f t="shared" si="1448"/>
        <v>0</v>
      </c>
      <c r="AR456" s="293">
        <f t="shared" si="1448"/>
        <v>0</v>
      </c>
      <c r="AS456" s="293">
        <f t="shared" si="1448"/>
        <v>0</v>
      </c>
      <c r="AT456" s="293">
        <f t="shared" si="1448"/>
        <v>0</v>
      </c>
      <c r="AU456" s="293">
        <f t="shared" si="1448"/>
        <v>0</v>
      </c>
      <c r="AV456" s="293">
        <f t="shared" si="1448"/>
        <v>0</v>
      </c>
      <c r="AW456" s="293">
        <f t="shared" si="1448"/>
        <v>7889600</v>
      </c>
      <c r="AX456" s="293">
        <f t="shared" si="1448"/>
        <v>1479300</v>
      </c>
      <c r="AY456" s="293">
        <f t="shared" si="1448"/>
        <v>986200</v>
      </c>
      <c r="AZ456" s="293">
        <f t="shared" si="1448"/>
        <v>10355100</v>
      </c>
      <c r="BA456" s="293">
        <f t="shared" si="1448"/>
        <v>357700</v>
      </c>
      <c r="BB456" s="293">
        <f t="shared" si="1448"/>
        <v>2160000</v>
      </c>
      <c r="BC456" s="293">
        <f t="shared" si="1448"/>
        <v>0</v>
      </c>
      <c r="BD456" s="293">
        <f t="shared" si="1448"/>
        <v>0</v>
      </c>
      <c r="BE456" s="293">
        <f t="shared" si="1448"/>
        <v>12872800</v>
      </c>
      <c r="BF456" s="293">
        <f t="shared" si="1448"/>
        <v>0</v>
      </c>
      <c r="BG456" s="293">
        <f t="shared" si="1448"/>
        <v>12872800</v>
      </c>
      <c r="BH456" s="293"/>
      <c r="BI456" s="293">
        <f>SUM(BI457:BI474)</f>
        <v>0</v>
      </c>
      <c r="BJ456" s="293">
        <f>SUM(BJ457:BJ474)</f>
        <v>0</v>
      </c>
      <c r="BK456" s="293"/>
      <c r="BL456" s="293">
        <f t="shared" ref="BL456:CV456" si="1449">SUM(BL457:BL474)</f>
        <v>0</v>
      </c>
      <c r="BM456" s="293">
        <f t="shared" si="1449"/>
        <v>0</v>
      </c>
      <c r="BN456" s="293">
        <f t="shared" si="1449"/>
        <v>0</v>
      </c>
      <c r="BO456" s="293">
        <f t="shared" si="1449"/>
        <v>0</v>
      </c>
      <c r="BP456" s="293">
        <f t="shared" si="1449"/>
        <v>0</v>
      </c>
      <c r="BQ456" s="293">
        <f t="shared" si="1449"/>
        <v>0</v>
      </c>
      <c r="BR456" s="293">
        <f t="shared" si="1449"/>
        <v>0</v>
      </c>
      <c r="BS456" s="293">
        <f t="shared" si="1449"/>
        <v>0</v>
      </c>
      <c r="BT456" s="293">
        <f t="shared" si="1449"/>
        <v>0</v>
      </c>
      <c r="BU456" s="293">
        <f t="shared" si="1449"/>
        <v>0</v>
      </c>
      <c r="BV456" s="293">
        <f t="shared" si="1449"/>
        <v>198000000</v>
      </c>
      <c r="BW456" s="293">
        <f t="shared" si="1449"/>
        <v>198000000</v>
      </c>
      <c r="BX456" s="293">
        <f t="shared" si="1449"/>
        <v>-208355100</v>
      </c>
      <c r="BY456" s="293">
        <f t="shared" si="1449"/>
        <v>0</v>
      </c>
      <c r="BZ456" s="293">
        <f t="shared" si="1449"/>
        <v>0</v>
      </c>
      <c r="CA456" s="293">
        <f t="shared" si="1449"/>
        <v>0</v>
      </c>
      <c r="CB456" s="293">
        <f t="shared" si="1449"/>
        <v>0</v>
      </c>
      <c r="CC456" s="293">
        <f t="shared" si="1449"/>
        <v>0</v>
      </c>
      <c r="CD456" s="293">
        <f t="shared" si="1449"/>
        <v>0</v>
      </c>
      <c r="CE456" s="293">
        <f t="shared" si="1449"/>
        <v>156000000</v>
      </c>
      <c r="CF456" s="293">
        <f t="shared" si="1449"/>
        <v>10925000</v>
      </c>
      <c r="CG456" s="293">
        <f t="shared" si="1449"/>
        <v>0</v>
      </c>
      <c r="CH456" s="293">
        <f t="shared" si="1449"/>
        <v>0</v>
      </c>
      <c r="CI456" s="293">
        <f t="shared" si="1449"/>
        <v>0</v>
      </c>
      <c r="CJ456" s="293">
        <f t="shared" si="1449"/>
        <v>10925000</v>
      </c>
      <c r="CK456" s="293">
        <f t="shared" si="1449"/>
        <v>166925000</v>
      </c>
      <c r="CL456" s="293">
        <f t="shared" si="1449"/>
        <v>0</v>
      </c>
      <c r="CM456" s="293">
        <f t="shared" si="1449"/>
        <v>156000000</v>
      </c>
      <c r="CN456" s="293">
        <f t="shared" si="1449"/>
        <v>10925000</v>
      </c>
      <c r="CO456" s="293">
        <f t="shared" si="1449"/>
        <v>0</v>
      </c>
      <c r="CP456" s="293">
        <f t="shared" si="1449"/>
        <v>0</v>
      </c>
      <c r="CQ456" s="293">
        <f t="shared" si="1449"/>
        <v>0</v>
      </c>
      <c r="CR456" s="293">
        <f t="shared" si="1449"/>
        <v>10925000</v>
      </c>
      <c r="CS456" s="293">
        <f t="shared" si="1449"/>
        <v>166925000</v>
      </c>
      <c r="CT456" s="293">
        <f t="shared" si="1449"/>
        <v>0</v>
      </c>
      <c r="CU456" s="293">
        <f t="shared" si="1449"/>
        <v>0</v>
      </c>
      <c r="CV456" s="445">
        <f t="shared" si="1449"/>
        <v>0</v>
      </c>
      <c r="CW456" s="293"/>
    </row>
    <row r="457" spans="1:102" ht="34.35" customHeight="1">
      <c r="A457" s="155">
        <f>SUBTOTAL(3,$C$11:C457)</f>
        <v>403</v>
      </c>
      <c r="B457" s="390" t="s">
        <v>2020</v>
      </c>
      <c r="C457" s="252" t="s">
        <v>2021</v>
      </c>
      <c r="D457" s="156" t="s">
        <v>101</v>
      </c>
      <c r="E457" s="157" t="str">
        <f t="shared" ref="E457:E474" si="1450">IF(CL457&gt;=400000000,"A1",IF(CL457&gt;=300000000,"A2",IF(CL457&gt;=240000000,"A3",IF(CL457&gt;=180000000,"A4",IF(CL457&gt;=120000000,"A5",IF(CL457&gt;=80000000,"A6",IF(CL457&gt;=40000000,"A7",IF(CL457&gt;=25000000,"B1",IF(CL457&gt;=12000000,"B2","B3")))))))))</f>
        <v>B3</v>
      </c>
      <c r="F457" s="392">
        <v>44663</v>
      </c>
      <c r="G457" s="369">
        <v>5520000</v>
      </c>
      <c r="H457" s="369"/>
      <c r="I457" s="160">
        <f t="shared" ref="I457:I474" si="1451">IF(G457&gt;0,CM457-G457,CM457-H457)</f>
        <v>3480000</v>
      </c>
      <c r="J457" s="160">
        <f t="shared" si="1151"/>
        <v>0</v>
      </c>
      <c r="K457" s="161">
        <f t="shared" si="1205"/>
        <v>3480000</v>
      </c>
      <c r="L457" s="161">
        <f t="shared" si="1206"/>
        <v>9000000</v>
      </c>
      <c r="M457" s="162">
        <f t="shared" si="1381"/>
        <v>1</v>
      </c>
      <c r="N457" s="163">
        <f t="shared" si="1382"/>
        <v>3864000</v>
      </c>
      <c r="O457" s="163">
        <v>0</v>
      </c>
      <c r="P457" s="406">
        <v>0</v>
      </c>
      <c r="Q457" s="406">
        <v>13</v>
      </c>
      <c r="R457" s="406">
        <v>0</v>
      </c>
      <c r="S457" s="406">
        <v>0</v>
      </c>
      <c r="T457" s="406"/>
      <c r="U457" s="406"/>
      <c r="V457" s="406"/>
      <c r="W457" s="406"/>
      <c r="X457" s="389"/>
      <c r="Y457" s="406"/>
      <c r="Z457" s="406"/>
      <c r="AA457" s="406"/>
      <c r="AB457" s="406"/>
      <c r="AC457" s="406"/>
      <c r="AD457" s="406">
        <v>0</v>
      </c>
      <c r="AE457" s="164">
        <f t="shared" ref="AE457:AE474" si="1452">IF(OR(BL457="M1",BL457="M2",BL457="M3",BL457="M4"),P457+R457+S457+T457+U457,0)</f>
        <v>0</v>
      </c>
      <c r="AF457" s="166">
        <f t="shared" ref="AF457:AF474" si="1453">ROUND(IF($P457=0,0,IF(OR($BJ457="lương tháng",$CE457&gt;=11000000),($L457/2-$L457/26*($CC$6-$P457))*$M457,$L457/26*$P457*$M457)),0)</f>
        <v>0</v>
      </c>
      <c r="AG457" s="166">
        <f t="shared" ref="AG457:AG474" si="1454">ROUND(MAX((G457+I457)*M457/26*R457,(H457+I457)*M457/26*R457,G457/26*R457*150%,H457/26*R457*150%)*BK457,0)</f>
        <v>0</v>
      </c>
      <c r="AH457" s="166">
        <f t="shared" ref="AH457:AH474" si="1455">ROUND(MAX((G457+I457)*M457/26*S457,(H457+I457)*M457/26*S457,G457/26*S457*200%,H457/26*S457*200%)*BK457,0)</f>
        <v>0</v>
      </c>
      <c r="AI457" s="166">
        <f t="shared" ref="AI457:AI474" si="1456">ROUND(IF(BJ457="Lương tháng",L457/26*T457,MAX((G457+I457)/26*(T457+U457)*200%+G457/26*T457,(H457+I457)/26*(T457+U457)*200%+H457/26*T457,G457/26*(T457+U457)*300%+G457/26*T457,H457/26*(T457+U457)*300%+H457/26*T457)),0)</f>
        <v>0</v>
      </c>
      <c r="AJ457" s="166">
        <f t="shared" ref="AJ457:AJ474" si="1457">ROUND(IF((P457+Q457)=0,0,IF(BJ457="Lương tháng",MAX((G457+I457)/26*V457,(H457+I457)/26*V457),MAX(G457/26*V457,H457/26*V457))),0)</f>
        <v>0</v>
      </c>
      <c r="AK457" s="166">
        <f t="shared" ref="AK457:AK474" si="1458">ROUND(IF(G457&gt;0,G457/26*W457,H457/26*W457),0)</f>
        <v>0</v>
      </c>
      <c r="AL457" s="166">
        <f t="shared" ref="AL457:AL474" si="1459">ROUND(N457/26*Y457+O457/26*Z457+MAX(G457/26*AA457,H457/26*AA457),0)</f>
        <v>0</v>
      </c>
      <c r="AM457" s="166">
        <f t="shared" ref="AM457:AM474" si="1460">ROUND(IF(BJ457="Lương tháng",L457/26*AC457,L457/26*AC457+MAX((G457+I457)/26*AB457,(H457+I457)/26*AB457)),0)</f>
        <v>0</v>
      </c>
      <c r="AN457" s="166">
        <f t="shared" ref="AN457:AN474" si="1461">ROUND(IF(BJ457="lương tháng",0,MAX((G457+I457)/26*AD457*30%,(H457+I457)/26*AD457*30%)*BK457),0)</f>
        <v>0</v>
      </c>
      <c r="AO457" s="167">
        <f t="shared" ref="AO457:AO474" si="1462">ROUND(BM457*AE457,0)</f>
        <v>0</v>
      </c>
      <c r="AP457" s="166">
        <v>0</v>
      </c>
      <c r="AQ457" s="166">
        <f t="shared" ref="AQ457:AQ474" si="1463">ROUND(SUM(AF457:AP457),0)</f>
        <v>0</v>
      </c>
      <c r="AR457" s="166"/>
      <c r="AS457" s="167"/>
      <c r="AT457" s="166"/>
      <c r="AU457" s="166"/>
      <c r="AV457" s="166">
        <f t="shared" ref="AV457:AV474" si="1464">ROUND(SUM(AQ457:AT457)-AU457,0)</f>
        <v>0</v>
      </c>
      <c r="AW457" s="166">
        <f t="shared" si="1396"/>
        <v>441600</v>
      </c>
      <c r="AX457" s="166">
        <f t="shared" si="1397"/>
        <v>82800</v>
      </c>
      <c r="AY457" s="166">
        <f t="shared" si="1398"/>
        <v>55200</v>
      </c>
      <c r="AZ457" s="166">
        <f t="shared" ref="AZ457:AZ474" si="1465">SUM(AW457:AY457)</f>
        <v>579600</v>
      </c>
      <c r="BA457" s="166">
        <f t="shared" si="1400"/>
        <v>0</v>
      </c>
      <c r="BB457" s="166">
        <f t="shared" ref="BB457:BB474" si="1466">IF(BN457="Xem lại",0,IF(CM457&lt;11000000,5000,IF(AND(CM457&gt;=11000000,CM457&lt;25000000),10000,IF(AND(CM457&gt;=25000000,CM457&lt;40000000),15000,IF(AND(CM457&gt;=40000000,CM457&lt;120000000),20000,IF(AND(CM457&gt;=120000000,CM457&lt;240000000),25000,30000)))))*$BB$6)</f>
        <v>120000</v>
      </c>
      <c r="BC457" s="166"/>
      <c r="BD457" s="166">
        <v>0</v>
      </c>
      <c r="BE457" s="166">
        <f t="shared" si="1402"/>
        <v>699600</v>
      </c>
      <c r="BF457" s="166">
        <f t="shared" si="1403"/>
        <v>0</v>
      </c>
      <c r="BG457" s="166">
        <f t="shared" si="1404"/>
        <v>699600</v>
      </c>
      <c r="BH457" s="166">
        <v>1</v>
      </c>
      <c r="BI457" s="159">
        <v>0</v>
      </c>
      <c r="BJ457" s="166">
        <f t="shared" si="1405"/>
        <v>0</v>
      </c>
      <c r="BK457" s="166">
        <f t="shared" si="1406"/>
        <v>1</v>
      </c>
      <c r="BL457" s="166">
        <v>0</v>
      </c>
      <c r="BM457" s="166">
        <f t="shared" si="1407"/>
        <v>0</v>
      </c>
      <c r="BN457" s="166" t="str">
        <f t="shared" si="1408"/>
        <v>Trừ tiền</v>
      </c>
      <c r="BO457" s="410"/>
      <c r="BP457" s="166"/>
      <c r="BQ457" s="144"/>
      <c r="BR457" s="144"/>
      <c r="BS457" s="161">
        <f t="shared" si="1409"/>
        <v>0</v>
      </c>
      <c r="BT457" s="159">
        <v>0</v>
      </c>
      <c r="BU457" s="166">
        <f t="shared" si="1410"/>
        <v>0</v>
      </c>
      <c r="BV457" s="166">
        <v>11000000</v>
      </c>
      <c r="BW457" s="166">
        <f t="shared" si="1411"/>
        <v>11000000</v>
      </c>
      <c r="BX457" s="166">
        <f t="shared" ref="BX457:BX474" si="1467">BS457-SUM(CC457:CD457)-CB457-AZ457-BW457</f>
        <v>-11579600</v>
      </c>
      <c r="BY457" s="166"/>
      <c r="BZ457" s="166"/>
      <c r="CA457" s="171"/>
      <c r="CB457" s="166"/>
      <c r="CC457" s="166"/>
      <c r="CD457" s="166"/>
      <c r="CE457" s="369">
        <v>9000000</v>
      </c>
      <c r="CF457" s="369"/>
      <c r="CG457" s="369">
        <v>0</v>
      </c>
      <c r="CH457" s="369">
        <v>0</v>
      </c>
      <c r="CI457" s="369"/>
      <c r="CJ457" s="369">
        <f t="shared" ref="CJ457:CJ474" si="1468">SUM(CF457:CI457)</f>
        <v>0</v>
      </c>
      <c r="CK457" s="369">
        <f t="shared" ref="CK457:CK474" si="1469">CE457+CJ457</f>
        <v>9000000</v>
      </c>
      <c r="CL457" s="369"/>
      <c r="CM457" s="369">
        <f t="shared" ref="CM457:CN474" si="1470">CE457</f>
        <v>9000000</v>
      </c>
      <c r="CN457" s="369">
        <f t="shared" si="1470"/>
        <v>0</v>
      </c>
      <c r="CO457" s="369">
        <f t="shared" ref="CO457:CO474" si="1471">CH457</f>
        <v>0</v>
      </c>
      <c r="CP457" s="369">
        <f t="shared" ref="CP457:CQ474" si="1472">CH457</f>
        <v>0</v>
      </c>
      <c r="CQ457" s="369">
        <f t="shared" si="1472"/>
        <v>0</v>
      </c>
      <c r="CR457" s="369">
        <f t="shared" ref="CR457:CR474" si="1473">SUM(CN457:CQ457)</f>
        <v>0</v>
      </c>
      <c r="CS457" s="369">
        <f t="shared" ref="CS457:CS474" si="1474">CM457+CR457</f>
        <v>9000000</v>
      </c>
      <c r="CT457" s="173" t="s">
        <v>1417</v>
      </c>
      <c r="CU457" s="173" t="s">
        <v>2196</v>
      </c>
      <c r="CV457" s="450" t="s">
        <v>2269</v>
      </c>
      <c r="CW457" s="173" t="s">
        <v>2104</v>
      </c>
      <c r="CX457">
        <v>0</v>
      </c>
    </row>
    <row r="458" spans="1:102" ht="34.35" customHeight="1">
      <c r="A458" s="155">
        <f>SUBTOTAL(3,$C$11:C458)</f>
        <v>404</v>
      </c>
      <c r="B458" s="390" t="s">
        <v>2026</v>
      </c>
      <c r="C458" s="252" t="s">
        <v>2027</v>
      </c>
      <c r="D458" s="156" t="s">
        <v>101</v>
      </c>
      <c r="E458" s="157" t="str">
        <f t="shared" si="1450"/>
        <v>B3</v>
      </c>
      <c r="F458" s="392">
        <v>40284</v>
      </c>
      <c r="G458" s="369">
        <v>5520000</v>
      </c>
      <c r="H458" s="369"/>
      <c r="I458" s="160">
        <f t="shared" si="1451"/>
        <v>3480000</v>
      </c>
      <c r="J458" s="160">
        <f t="shared" si="1151"/>
        <v>900000</v>
      </c>
      <c r="K458" s="161">
        <f t="shared" si="1205"/>
        <v>4380000</v>
      </c>
      <c r="L458" s="161">
        <f t="shared" si="1206"/>
        <v>9900000</v>
      </c>
      <c r="M458" s="162">
        <f t="shared" si="1381"/>
        <v>1</v>
      </c>
      <c r="N458" s="163">
        <f t="shared" si="1382"/>
        <v>3864000</v>
      </c>
      <c r="O458" s="163">
        <v>0</v>
      </c>
      <c r="P458" s="406">
        <v>0</v>
      </c>
      <c r="Q458" s="406">
        <v>13</v>
      </c>
      <c r="R458" s="406">
        <v>0</v>
      </c>
      <c r="S458" s="406">
        <v>0</v>
      </c>
      <c r="T458" s="406"/>
      <c r="U458" s="406"/>
      <c r="V458" s="406"/>
      <c r="W458" s="406"/>
      <c r="X458" s="389"/>
      <c r="Y458" s="406"/>
      <c r="Z458" s="406"/>
      <c r="AA458" s="406"/>
      <c r="AB458" s="406"/>
      <c r="AC458" s="406"/>
      <c r="AD458" s="406">
        <v>0</v>
      </c>
      <c r="AE458" s="164">
        <f t="shared" si="1452"/>
        <v>0</v>
      </c>
      <c r="AF458" s="166">
        <f t="shared" si="1453"/>
        <v>0</v>
      </c>
      <c r="AG458" s="166">
        <f t="shared" si="1454"/>
        <v>0</v>
      </c>
      <c r="AH458" s="166">
        <f t="shared" si="1455"/>
        <v>0</v>
      </c>
      <c r="AI458" s="166">
        <f t="shared" si="1456"/>
        <v>0</v>
      </c>
      <c r="AJ458" s="166">
        <f t="shared" si="1457"/>
        <v>0</v>
      </c>
      <c r="AK458" s="166">
        <f t="shared" si="1458"/>
        <v>0</v>
      </c>
      <c r="AL458" s="166">
        <f t="shared" si="1459"/>
        <v>0</v>
      </c>
      <c r="AM458" s="166">
        <f t="shared" si="1460"/>
        <v>0</v>
      </c>
      <c r="AN458" s="166">
        <f t="shared" si="1461"/>
        <v>0</v>
      </c>
      <c r="AO458" s="167">
        <f t="shared" si="1462"/>
        <v>0</v>
      </c>
      <c r="AP458" s="166">
        <v>0</v>
      </c>
      <c r="AQ458" s="166">
        <f t="shared" si="1463"/>
        <v>0</v>
      </c>
      <c r="AR458" s="166"/>
      <c r="AS458" s="167"/>
      <c r="AT458" s="166"/>
      <c r="AU458" s="166"/>
      <c r="AV458" s="166">
        <f t="shared" si="1464"/>
        <v>0</v>
      </c>
      <c r="AW458" s="166">
        <f t="shared" si="1396"/>
        <v>441600</v>
      </c>
      <c r="AX458" s="166">
        <f t="shared" si="1397"/>
        <v>82800</v>
      </c>
      <c r="AY458" s="166">
        <f t="shared" si="1398"/>
        <v>55200</v>
      </c>
      <c r="AZ458" s="166">
        <f t="shared" si="1465"/>
        <v>579600</v>
      </c>
      <c r="BA458" s="166">
        <f t="shared" si="1400"/>
        <v>27600</v>
      </c>
      <c r="BB458" s="166">
        <f t="shared" si="1466"/>
        <v>120000</v>
      </c>
      <c r="BC458" s="166"/>
      <c r="BD458" s="166">
        <v>0</v>
      </c>
      <c r="BE458" s="166">
        <f t="shared" si="1402"/>
        <v>727200</v>
      </c>
      <c r="BF458" s="166">
        <f t="shared" si="1403"/>
        <v>0</v>
      </c>
      <c r="BG458" s="166">
        <f t="shared" si="1404"/>
        <v>727200</v>
      </c>
      <c r="BH458" s="166">
        <v>1</v>
      </c>
      <c r="BI458" s="369" t="s">
        <v>40</v>
      </c>
      <c r="BJ458" s="166">
        <f t="shared" si="1405"/>
        <v>0</v>
      </c>
      <c r="BK458" s="166">
        <f t="shared" si="1406"/>
        <v>1</v>
      </c>
      <c r="BL458" s="166">
        <v>0</v>
      </c>
      <c r="BM458" s="166">
        <f t="shared" si="1407"/>
        <v>0</v>
      </c>
      <c r="BN458" s="166" t="str">
        <f t="shared" si="1408"/>
        <v>Trừ tiền</v>
      </c>
      <c r="BO458" s="410"/>
      <c r="BP458" s="166"/>
      <c r="BQ458" s="144"/>
      <c r="BR458" s="144"/>
      <c r="BS458" s="161">
        <f t="shared" si="1409"/>
        <v>0</v>
      </c>
      <c r="BT458" s="159">
        <v>0</v>
      </c>
      <c r="BU458" s="166">
        <f t="shared" si="1410"/>
        <v>0</v>
      </c>
      <c r="BV458" s="166">
        <v>11000000</v>
      </c>
      <c r="BW458" s="166">
        <f t="shared" si="1411"/>
        <v>11000000</v>
      </c>
      <c r="BX458" s="166">
        <f t="shared" si="1467"/>
        <v>-11579600</v>
      </c>
      <c r="BY458" s="166"/>
      <c r="BZ458" s="166"/>
      <c r="CA458" s="171"/>
      <c r="CB458" s="166"/>
      <c r="CC458" s="166"/>
      <c r="CD458" s="166"/>
      <c r="CE458" s="369">
        <v>9000000</v>
      </c>
      <c r="CF458" s="369">
        <f>CE458*10%</f>
        <v>900000</v>
      </c>
      <c r="CG458" s="369">
        <v>0</v>
      </c>
      <c r="CH458" s="369">
        <v>0</v>
      </c>
      <c r="CI458" s="369"/>
      <c r="CJ458" s="369">
        <f t="shared" si="1468"/>
        <v>900000</v>
      </c>
      <c r="CK458" s="369">
        <f t="shared" si="1469"/>
        <v>9900000</v>
      </c>
      <c r="CL458" s="369"/>
      <c r="CM458" s="369">
        <f t="shared" si="1470"/>
        <v>9000000</v>
      </c>
      <c r="CN458" s="369">
        <f t="shared" si="1470"/>
        <v>900000</v>
      </c>
      <c r="CO458" s="369">
        <f t="shared" si="1471"/>
        <v>0</v>
      </c>
      <c r="CP458" s="369">
        <f t="shared" si="1472"/>
        <v>0</v>
      </c>
      <c r="CQ458" s="369">
        <f t="shared" si="1472"/>
        <v>0</v>
      </c>
      <c r="CR458" s="369">
        <f t="shared" si="1473"/>
        <v>900000</v>
      </c>
      <c r="CS458" s="369">
        <f t="shared" si="1474"/>
        <v>9900000</v>
      </c>
      <c r="CT458" s="173" t="s">
        <v>1417</v>
      </c>
      <c r="CU458" s="173" t="s">
        <v>2196</v>
      </c>
      <c r="CV458" s="450" t="s">
        <v>2270</v>
      </c>
      <c r="CW458" s="173" t="s">
        <v>2104</v>
      </c>
      <c r="CX458">
        <v>0</v>
      </c>
    </row>
    <row r="459" spans="1:102" ht="30" customHeight="1">
      <c r="A459" s="155">
        <f>SUBTOTAL(3,$C$11:C459)</f>
        <v>405</v>
      </c>
      <c r="B459" s="390" t="s">
        <v>2034</v>
      </c>
      <c r="C459" s="252" t="s">
        <v>2035</v>
      </c>
      <c r="D459" s="156" t="s">
        <v>101</v>
      </c>
      <c r="E459" s="157" t="str">
        <f t="shared" si="1450"/>
        <v>B3</v>
      </c>
      <c r="F459" s="392">
        <v>42240</v>
      </c>
      <c r="G459" s="369">
        <v>5800000</v>
      </c>
      <c r="H459" s="369"/>
      <c r="I459" s="160">
        <f t="shared" si="1451"/>
        <v>3200000</v>
      </c>
      <c r="J459" s="160">
        <f t="shared" si="1151"/>
        <v>900000</v>
      </c>
      <c r="K459" s="161">
        <f t="shared" si="1205"/>
        <v>4100000</v>
      </c>
      <c r="L459" s="161">
        <f t="shared" si="1206"/>
        <v>9900000</v>
      </c>
      <c r="M459" s="162">
        <f t="shared" si="1381"/>
        <v>1</v>
      </c>
      <c r="N459" s="163">
        <f t="shared" si="1382"/>
        <v>4060000</v>
      </c>
      <c r="O459" s="163">
        <v>0</v>
      </c>
      <c r="P459" s="406">
        <v>0</v>
      </c>
      <c r="Q459" s="406">
        <v>13</v>
      </c>
      <c r="R459" s="406">
        <v>0</v>
      </c>
      <c r="S459" s="406">
        <v>0</v>
      </c>
      <c r="T459" s="406"/>
      <c r="U459" s="406"/>
      <c r="V459" s="406"/>
      <c r="W459" s="406"/>
      <c r="X459" s="389"/>
      <c r="Y459" s="406"/>
      <c r="Z459" s="406"/>
      <c r="AA459" s="406"/>
      <c r="AB459" s="406"/>
      <c r="AC459" s="406"/>
      <c r="AD459" s="406">
        <v>0</v>
      </c>
      <c r="AE459" s="164">
        <f t="shared" si="1452"/>
        <v>0</v>
      </c>
      <c r="AF459" s="166">
        <f t="shared" si="1453"/>
        <v>0</v>
      </c>
      <c r="AG459" s="166">
        <f t="shared" si="1454"/>
        <v>0</v>
      </c>
      <c r="AH459" s="166">
        <f t="shared" si="1455"/>
        <v>0</v>
      </c>
      <c r="AI459" s="166">
        <f t="shared" si="1456"/>
        <v>0</v>
      </c>
      <c r="AJ459" s="166">
        <f t="shared" si="1457"/>
        <v>0</v>
      </c>
      <c r="AK459" s="166">
        <f t="shared" si="1458"/>
        <v>0</v>
      </c>
      <c r="AL459" s="166">
        <f t="shared" si="1459"/>
        <v>0</v>
      </c>
      <c r="AM459" s="166">
        <f t="shared" si="1460"/>
        <v>0</v>
      </c>
      <c r="AN459" s="166">
        <f t="shared" si="1461"/>
        <v>0</v>
      </c>
      <c r="AO459" s="167">
        <f t="shared" si="1462"/>
        <v>0</v>
      </c>
      <c r="AP459" s="166">
        <v>0</v>
      </c>
      <c r="AQ459" s="166">
        <f t="shared" si="1463"/>
        <v>0</v>
      </c>
      <c r="AR459" s="166"/>
      <c r="AS459" s="407"/>
      <c r="AT459" s="407"/>
      <c r="AU459" s="407"/>
      <c r="AV459" s="166">
        <f t="shared" si="1464"/>
        <v>0</v>
      </c>
      <c r="AW459" s="166">
        <f t="shared" si="1396"/>
        <v>464000</v>
      </c>
      <c r="AX459" s="166">
        <f t="shared" si="1397"/>
        <v>87000</v>
      </c>
      <c r="AY459" s="166">
        <f t="shared" si="1398"/>
        <v>58000</v>
      </c>
      <c r="AZ459" s="166">
        <f t="shared" si="1465"/>
        <v>609000</v>
      </c>
      <c r="BA459" s="166">
        <f t="shared" si="1400"/>
        <v>29000</v>
      </c>
      <c r="BB459" s="166">
        <f t="shared" si="1466"/>
        <v>120000</v>
      </c>
      <c r="BC459" s="281"/>
      <c r="BD459" s="166">
        <v>0</v>
      </c>
      <c r="BE459" s="166">
        <f t="shared" si="1402"/>
        <v>758000</v>
      </c>
      <c r="BF459" s="166">
        <f t="shared" si="1403"/>
        <v>0</v>
      </c>
      <c r="BG459" s="166">
        <f t="shared" si="1404"/>
        <v>758000</v>
      </c>
      <c r="BH459" s="166">
        <v>1</v>
      </c>
      <c r="BI459" s="369" t="s">
        <v>40</v>
      </c>
      <c r="BJ459" s="166">
        <f t="shared" si="1405"/>
        <v>0</v>
      </c>
      <c r="BK459" s="166">
        <f t="shared" si="1406"/>
        <v>1</v>
      </c>
      <c r="BL459" s="166">
        <v>0</v>
      </c>
      <c r="BM459" s="166">
        <f t="shared" si="1407"/>
        <v>0</v>
      </c>
      <c r="BN459" s="166" t="str">
        <f t="shared" si="1408"/>
        <v>Trừ tiền</v>
      </c>
      <c r="BO459" s="410"/>
      <c r="BP459" s="407"/>
      <c r="BQ459" s="407"/>
      <c r="BR459" s="407"/>
      <c r="BS459" s="161">
        <f t="shared" si="1409"/>
        <v>0</v>
      </c>
      <c r="BT459" s="159">
        <v>0</v>
      </c>
      <c r="BU459" s="166">
        <f t="shared" si="1410"/>
        <v>0</v>
      </c>
      <c r="BV459" s="166">
        <v>11000000</v>
      </c>
      <c r="BW459" s="166">
        <f t="shared" si="1411"/>
        <v>11000000</v>
      </c>
      <c r="BX459" s="166">
        <f t="shared" si="1467"/>
        <v>-11609000</v>
      </c>
      <c r="BY459" s="407"/>
      <c r="BZ459" s="407"/>
      <c r="CA459" s="407"/>
      <c r="CB459" s="407"/>
      <c r="CC459" s="407"/>
      <c r="CD459" s="407"/>
      <c r="CE459" s="369">
        <v>9000000</v>
      </c>
      <c r="CF459" s="413">
        <f>CE459*10%</f>
        <v>900000</v>
      </c>
      <c r="CG459" s="369">
        <v>0</v>
      </c>
      <c r="CH459" s="369">
        <v>0</v>
      </c>
      <c r="CI459" s="369"/>
      <c r="CJ459" s="369">
        <f t="shared" si="1468"/>
        <v>900000</v>
      </c>
      <c r="CK459" s="369">
        <f t="shared" si="1469"/>
        <v>9900000</v>
      </c>
      <c r="CL459" s="369"/>
      <c r="CM459" s="369">
        <f t="shared" si="1470"/>
        <v>9000000</v>
      </c>
      <c r="CN459" s="369">
        <f t="shared" si="1470"/>
        <v>900000</v>
      </c>
      <c r="CO459" s="369">
        <f t="shared" si="1471"/>
        <v>0</v>
      </c>
      <c r="CP459" s="369">
        <f t="shared" si="1472"/>
        <v>0</v>
      </c>
      <c r="CQ459" s="369">
        <f t="shared" si="1472"/>
        <v>0</v>
      </c>
      <c r="CR459" s="369">
        <f t="shared" si="1473"/>
        <v>900000</v>
      </c>
      <c r="CS459" s="369">
        <f t="shared" si="1474"/>
        <v>9900000</v>
      </c>
      <c r="CT459" s="173" t="s">
        <v>1417</v>
      </c>
      <c r="CU459" s="173" t="s">
        <v>2196</v>
      </c>
      <c r="CV459" s="450" t="s">
        <v>2271</v>
      </c>
      <c r="CW459" s="173" t="s">
        <v>2104</v>
      </c>
      <c r="CX459">
        <v>0</v>
      </c>
    </row>
    <row r="460" spans="1:102" ht="34.35" customHeight="1">
      <c r="A460" s="155">
        <f>SUBTOTAL(3,$C$11:C460)</f>
        <v>406</v>
      </c>
      <c r="B460" s="390" t="s">
        <v>2038</v>
      </c>
      <c r="C460" s="252" t="s">
        <v>2039</v>
      </c>
      <c r="D460" s="156" t="s">
        <v>101</v>
      </c>
      <c r="E460" s="157" t="str">
        <f t="shared" si="1450"/>
        <v>B3</v>
      </c>
      <c r="F460" s="392">
        <v>39188</v>
      </c>
      <c r="G460" s="369">
        <v>5520000</v>
      </c>
      <c r="H460" s="369"/>
      <c r="I460" s="160">
        <f t="shared" si="1451"/>
        <v>3480000</v>
      </c>
      <c r="J460" s="160">
        <f t="shared" si="1151"/>
        <v>900000</v>
      </c>
      <c r="K460" s="161">
        <f t="shared" si="1205"/>
        <v>4380000</v>
      </c>
      <c r="L460" s="161">
        <f t="shared" si="1206"/>
        <v>9900000</v>
      </c>
      <c r="M460" s="162">
        <f t="shared" si="1381"/>
        <v>1</v>
      </c>
      <c r="N460" s="163">
        <f t="shared" si="1382"/>
        <v>3864000</v>
      </c>
      <c r="O460" s="163">
        <v>0</v>
      </c>
      <c r="P460" s="406">
        <v>0</v>
      </c>
      <c r="Q460" s="406">
        <v>13</v>
      </c>
      <c r="R460" s="406">
        <v>0</v>
      </c>
      <c r="S460" s="406">
        <v>0</v>
      </c>
      <c r="T460" s="406"/>
      <c r="U460" s="406"/>
      <c r="V460" s="406"/>
      <c r="W460" s="406"/>
      <c r="X460" s="389"/>
      <c r="Y460" s="406"/>
      <c r="Z460" s="406"/>
      <c r="AA460" s="406"/>
      <c r="AB460" s="406"/>
      <c r="AC460" s="406"/>
      <c r="AD460" s="406">
        <v>0</v>
      </c>
      <c r="AE460" s="164">
        <f t="shared" si="1452"/>
        <v>0</v>
      </c>
      <c r="AF460" s="166">
        <f t="shared" si="1453"/>
        <v>0</v>
      </c>
      <c r="AG460" s="166">
        <f t="shared" si="1454"/>
        <v>0</v>
      </c>
      <c r="AH460" s="166">
        <f t="shared" si="1455"/>
        <v>0</v>
      </c>
      <c r="AI460" s="166">
        <f t="shared" si="1456"/>
        <v>0</v>
      </c>
      <c r="AJ460" s="166">
        <f t="shared" si="1457"/>
        <v>0</v>
      </c>
      <c r="AK460" s="166">
        <f t="shared" si="1458"/>
        <v>0</v>
      </c>
      <c r="AL460" s="166">
        <f t="shared" si="1459"/>
        <v>0</v>
      </c>
      <c r="AM460" s="166">
        <f t="shared" si="1460"/>
        <v>0</v>
      </c>
      <c r="AN460" s="166">
        <f t="shared" si="1461"/>
        <v>0</v>
      </c>
      <c r="AO460" s="167">
        <f t="shared" si="1462"/>
        <v>0</v>
      </c>
      <c r="AP460" s="166">
        <v>0</v>
      </c>
      <c r="AQ460" s="166">
        <f t="shared" si="1463"/>
        <v>0</v>
      </c>
      <c r="AR460" s="166"/>
      <c r="AS460" s="167"/>
      <c r="AT460" s="166"/>
      <c r="AU460" s="166"/>
      <c r="AV460" s="166">
        <f t="shared" si="1464"/>
        <v>0</v>
      </c>
      <c r="AW460" s="166">
        <f t="shared" si="1396"/>
        <v>441600</v>
      </c>
      <c r="AX460" s="166">
        <f t="shared" si="1397"/>
        <v>82800</v>
      </c>
      <c r="AY460" s="166">
        <f t="shared" si="1398"/>
        <v>55200</v>
      </c>
      <c r="AZ460" s="166">
        <f t="shared" si="1465"/>
        <v>579600</v>
      </c>
      <c r="BA460" s="166">
        <f t="shared" si="1400"/>
        <v>27600</v>
      </c>
      <c r="BB460" s="166">
        <f t="shared" si="1466"/>
        <v>120000</v>
      </c>
      <c r="BC460" s="166"/>
      <c r="BD460" s="166">
        <v>0</v>
      </c>
      <c r="BE460" s="166">
        <f t="shared" si="1402"/>
        <v>727200</v>
      </c>
      <c r="BF460" s="166">
        <f t="shared" si="1403"/>
        <v>0</v>
      </c>
      <c r="BG460" s="166">
        <f t="shared" si="1404"/>
        <v>727200</v>
      </c>
      <c r="BH460" s="166">
        <v>1</v>
      </c>
      <c r="BI460" s="369" t="s">
        <v>40</v>
      </c>
      <c r="BJ460" s="166">
        <f t="shared" si="1405"/>
        <v>0</v>
      </c>
      <c r="BK460" s="166">
        <f t="shared" si="1406"/>
        <v>1</v>
      </c>
      <c r="BL460" s="166">
        <v>0</v>
      </c>
      <c r="BM460" s="166">
        <f t="shared" si="1407"/>
        <v>0</v>
      </c>
      <c r="BN460" s="166" t="str">
        <f t="shared" si="1408"/>
        <v>Trừ tiền</v>
      </c>
      <c r="BO460" s="410"/>
      <c r="BP460" s="166"/>
      <c r="BQ460" s="144"/>
      <c r="BR460" s="144"/>
      <c r="BS460" s="161">
        <f t="shared" si="1409"/>
        <v>0</v>
      </c>
      <c r="BT460" s="159">
        <v>0</v>
      </c>
      <c r="BU460" s="166">
        <f t="shared" si="1410"/>
        <v>0</v>
      </c>
      <c r="BV460" s="166">
        <v>11000000</v>
      </c>
      <c r="BW460" s="166">
        <f t="shared" si="1411"/>
        <v>11000000</v>
      </c>
      <c r="BX460" s="166">
        <f t="shared" si="1467"/>
        <v>-11579600</v>
      </c>
      <c r="BY460" s="166"/>
      <c r="BZ460" s="166"/>
      <c r="CA460" s="171"/>
      <c r="CB460" s="166"/>
      <c r="CC460" s="166"/>
      <c r="CD460" s="166"/>
      <c r="CE460" s="369">
        <v>9000000</v>
      </c>
      <c r="CF460" s="369">
        <f>CE460*10%</f>
        <v>900000</v>
      </c>
      <c r="CG460" s="369">
        <v>0</v>
      </c>
      <c r="CH460" s="369">
        <v>0</v>
      </c>
      <c r="CI460" s="369"/>
      <c r="CJ460" s="369">
        <f t="shared" si="1468"/>
        <v>900000</v>
      </c>
      <c r="CK460" s="369">
        <f t="shared" si="1469"/>
        <v>9900000</v>
      </c>
      <c r="CL460" s="369"/>
      <c r="CM460" s="369">
        <f t="shared" si="1470"/>
        <v>9000000</v>
      </c>
      <c r="CN460" s="369">
        <f t="shared" si="1470"/>
        <v>900000</v>
      </c>
      <c r="CO460" s="369">
        <f t="shared" si="1471"/>
        <v>0</v>
      </c>
      <c r="CP460" s="369">
        <f t="shared" si="1472"/>
        <v>0</v>
      </c>
      <c r="CQ460" s="369">
        <f t="shared" si="1472"/>
        <v>0</v>
      </c>
      <c r="CR460" s="369">
        <f t="shared" si="1473"/>
        <v>900000</v>
      </c>
      <c r="CS460" s="369">
        <f t="shared" si="1474"/>
        <v>9900000</v>
      </c>
      <c r="CT460" s="173" t="s">
        <v>1417</v>
      </c>
      <c r="CU460" s="173" t="s">
        <v>2196</v>
      </c>
      <c r="CV460" s="450" t="s">
        <v>2197</v>
      </c>
      <c r="CW460" s="173" t="s">
        <v>2104</v>
      </c>
      <c r="CX460">
        <v>0</v>
      </c>
    </row>
    <row r="461" spans="1:102" ht="34.35" customHeight="1">
      <c r="A461" s="155">
        <f>SUBTOTAL(3,$C$11:C461)</f>
        <v>407</v>
      </c>
      <c r="B461" s="390" t="s">
        <v>2046</v>
      </c>
      <c r="C461" s="252" t="s">
        <v>764</v>
      </c>
      <c r="D461" s="156" t="s">
        <v>101</v>
      </c>
      <c r="E461" s="157" t="str">
        <f t="shared" si="1450"/>
        <v>B3</v>
      </c>
      <c r="F461" s="392">
        <v>44312</v>
      </c>
      <c r="G461" s="369">
        <v>5520000</v>
      </c>
      <c r="H461" s="369"/>
      <c r="I461" s="160">
        <f t="shared" si="1451"/>
        <v>2980000</v>
      </c>
      <c r="J461" s="160">
        <f t="shared" si="1151"/>
        <v>0</v>
      </c>
      <c r="K461" s="161">
        <f t="shared" si="1205"/>
        <v>2980000</v>
      </c>
      <c r="L461" s="161">
        <f t="shared" si="1206"/>
        <v>8500000</v>
      </c>
      <c r="M461" s="162">
        <f t="shared" si="1381"/>
        <v>1</v>
      </c>
      <c r="N461" s="163">
        <f t="shared" si="1382"/>
        <v>3864000</v>
      </c>
      <c r="O461" s="163">
        <v>0</v>
      </c>
      <c r="P461" s="406">
        <v>0</v>
      </c>
      <c r="Q461" s="406">
        <v>13</v>
      </c>
      <c r="R461" s="406">
        <v>0</v>
      </c>
      <c r="S461" s="406">
        <v>0</v>
      </c>
      <c r="T461" s="406"/>
      <c r="U461" s="406"/>
      <c r="V461" s="406"/>
      <c r="W461" s="406"/>
      <c r="X461" s="389"/>
      <c r="Y461" s="406"/>
      <c r="Z461" s="406"/>
      <c r="AA461" s="406"/>
      <c r="AB461" s="406"/>
      <c r="AC461" s="406"/>
      <c r="AD461" s="406">
        <v>0</v>
      </c>
      <c r="AE461" s="164">
        <f t="shared" si="1452"/>
        <v>0</v>
      </c>
      <c r="AF461" s="166">
        <f t="shared" si="1453"/>
        <v>0</v>
      </c>
      <c r="AG461" s="166">
        <f t="shared" si="1454"/>
        <v>0</v>
      </c>
      <c r="AH461" s="166">
        <f t="shared" si="1455"/>
        <v>0</v>
      </c>
      <c r="AI461" s="166">
        <f t="shared" si="1456"/>
        <v>0</v>
      </c>
      <c r="AJ461" s="166">
        <f t="shared" si="1457"/>
        <v>0</v>
      </c>
      <c r="AK461" s="166">
        <f t="shared" si="1458"/>
        <v>0</v>
      </c>
      <c r="AL461" s="166">
        <f t="shared" si="1459"/>
        <v>0</v>
      </c>
      <c r="AM461" s="166">
        <f t="shared" si="1460"/>
        <v>0</v>
      </c>
      <c r="AN461" s="166">
        <f t="shared" si="1461"/>
        <v>0</v>
      </c>
      <c r="AO461" s="167">
        <f t="shared" si="1462"/>
        <v>0</v>
      </c>
      <c r="AP461" s="166">
        <v>0</v>
      </c>
      <c r="AQ461" s="166">
        <f t="shared" si="1463"/>
        <v>0</v>
      </c>
      <c r="AR461" s="166"/>
      <c r="AS461" s="167"/>
      <c r="AT461" s="166"/>
      <c r="AU461" s="166"/>
      <c r="AV461" s="166">
        <f t="shared" si="1464"/>
        <v>0</v>
      </c>
      <c r="AW461" s="166">
        <f t="shared" si="1396"/>
        <v>441600</v>
      </c>
      <c r="AX461" s="166">
        <f t="shared" si="1397"/>
        <v>82800</v>
      </c>
      <c r="AY461" s="166">
        <f t="shared" si="1398"/>
        <v>55200</v>
      </c>
      <c r="AZ461" s="166">
        <f t="shared" si="1465"/>
        <v>579600</v>
      </c>
      <c r="BA461" s="166">
        <f t="shared" si="1400"/>
        <v>0</v>
      </c>
      <c r="BB461" s="166">
        <f t="shared" si="1466"/>
        <v>120000</v>
      </c>
      <c r="BC461" s="166"/>
      <c r="BD461" s="166">
        <v>0</v>
      </c>
      <c r="BE461" s="166">
        <f t="shared" si="1402"/>
        <v>699600</v>
      </c>
      <c r="BF461" s="166">
        <f t="shared" si="1403"/>
        <v>0</v>
      </c>
      <c r="BG461" s="166">
        <f t="shared" si="1404"/>
        <v>699600</v>
      </c>
      <c r="BH461" s="166">
        <v>1</v>
      </c>
      <c r="BI461" s="159">
        <v>0</v>
      </c>
      <c r="BJ461" s="166">
        <f t="shared" si="1405"/>
        <v>0</v>
      </c>
      <c r="BK461" s="166">
        <f t="shared" si="1406"/>
        <v>1</v>
      </c>
      <c r="BL461" s="166">
        <v>0</v>
      </c>
      <c r="BM461" s="166">
        <f t="shared" si="1407"/>
        <v>0</v>
      </c>
      <c r="BN461" s="166" t="str">
        <f t="shared" si="1408"/>
        <v>Trừ tiền</v>
      </c>
      <c r="BO461" s="410"/>
      <c r="BP461" s="166"/>
      <c r="BQ461" s="144"/>
      <c r="BR461" s="144"/>
      <c r="BS461" s="161">
        <f t="shared" si="1409"/>
        <v>0</v>
      </c>
      <c r="BT461" s="159">
        <v>0</v>
      </c>
      <c r="BU461" s="166">
        <f t="shared" si="1410"/>
        <v>0</v>
      </c>
      <c r="BV461" s="166">
        <v>11000000</v>
      </c>
      <c r="BW461" s="166">
        <f t="shared" si="1411"/>
        <v>11000000</v>
      </c>
      <c r="BX461" s="166">
        <f t="shared" si="1467"/>
        <v>-11579600</v>
      </c>
      <c r="BY461" s="166"/>
      <c r="BZ461" s="166"/>
      <c r="CA461" s="171"/>
      <c r="CB461" s="166"/>
      <c r="CC461" s="166"/>
      <c r="CD461" s="166"/>
      <c r="CE461" s="369">
        <v>8500000</v>
      </c>
      <c r="CF461" s="369"/>
      <c r="CG461" s="369">
        <v>0</v>
      </c>
      <c r="CH461" s="369">
        <v>0</v>
      </c>
      <c r="CI461" s="369"/>
      <c r="CJ461" s="369">
        <f t="shared" si="1468"/>
        <v>0</v>
      </c>
      <c r="CK461" s="369">
        <f t="shared" si="1469"/>
        <v>8500000</v>
      </c>
      <c r="CL461" s="369"/>
      <c r="CM461" s="369">
        <f t="shared" si="1470"/>
        <v>8500000</v>
      </c>
      <c r="CN461" s="369">
        <f t="shared" si="1470"/>
        <v>0</v>
      </c>
      <c r="CO461" s="369">
        <f t="shared" si="1471"/>
        <v>0</v>
      </c>
      <c r="CP461" s="369">
        <f t="shared" si="1472"/>
        <v>0</v>
      </c>
      <c r="CQ461" s="369">
        <f t="shared" si="1472"/>
        <v>0</v>
      </c>
      <c r="CR461" s="369">
        <f t="shared" si="1473"/>
        <v>0</v>
      </c>
      <c r="CS461" s="369">
        <f t="shared" si="1474"/>
        <v>8500000</v>
      </c>
      <c r="CT461" s="173" t="s">
        <v>1417</v>
      </c>
      <c r="CU461" s="173" t="s">
        <v>2196</v>
      </c>
      <c r="CV461" s="450" t="s">
        <v>2272</v>
      </c>
      <c r="CW461" s="173" t="s">
        <v>2104</v>
      </c>
      <c r="CX461">
        <v>0</v>
      </c>
    </row>
    <row r="462" spans="1:102" ht="34.35" customHeight="1">
      <c r="A462" s="155">
        <f>SUBTOTAL(3,$C$11:C462)</f>
        <v>408</v>
      </c>
      <c r="B462" s="390" t="s">
        <v>2055</v>
      </c>
      <c r="C462" s="252" t="s">
        <v>2056</v>
      </c>
      <c r="D462" s="156" t="s">
        <v>101</v>
      </c>
      <c r="E462" s="157" t="str">
        <f t="shared" si="1450"/>
        <v>B3</v>
      </c>
      <c r="F462" s="392">
        <v>42548</v>
      </c>
      <c r="G462" s="369">
        <v>5260000</v>
      </c>
      <c r="H462" s="369"/>
      <c r="I462" s="160">
        <f t="shared" si="1451"/>
        <v>2740000</v>
      </c>
      <c r="J462" s="160">
        <f t="shared" si="1151"/>
        <v>400000</v>
      </c>
      <c r="K462" s="161">
        <f t="shared" si="1205"/>
        <v>3140000</v>
      </c>
      <c r="L462" s="161">
        <f t="shared" si="1206"/>
        <v>8400000</v>
      </c>
      <c r="M462" s="162">
        <f t="shared" si="1381"/>
        <v>1</v>
      </c>
      <c r="N462" s="163">
        <f t="shared" si="1382"/>
        <v>3682000</v>
      </c>
      <c r="O462" s="163">
        <v>0</v>
      </c>
      <c r="P462" s="406">
        <v>0</v>
      </c>
      <c r="Q462" s="406">
        <v>13</v>
      </c>
      <c r="R462" s="406">
        <v>0</v>
      </c>
      <c r="S462" s="406">
        <v>0</v>
      </c>
      <c r="T462" s="406"/>
      <c r="U462" s="406"/>
      <c r="V462" s="406"/>
      <c r="W462" s="406"/>
      <c r="X462" s="389"/>
      <c r="Y462" s="406"/>
      <c r="Z462" s="406"/>
      <c r="AA462" s="406"/>
      <c r="AB462" s="406"/>
      <c r="AC462" s="406"/>
      <c r="AD462" s="406">
        <v>0</v>
      </c>
      <c r="AE462" s="164">
        <f t="shared" si="1452"/>
        <v>0</v>
      </c>
      <c r="AF462" s="166">
        <f t="shared" si="1453"/>
        <v>0</v>
      </c>
      <c r="AG462" s="166">
        <f t="shared" si="1454"/>
        <v>0</v>
      </c>
      <c r="AH462" s="166">
        <f t="shared" si="1455"/>
        <v>0</v>
      </c>
      <c r="AI462" s="166">
        <f t="shared" si="1456"/>
        <v>0</v>
      </c>
      <c r="AJ462" s="166">
        <f t="shared" si="1457"/>
        <v>0</v>
      </c>
      <c r="AK462" s="166">
        <f t="shared" si="1458"/>
        <v>0</v>
      </c>
      <c r="AL462" s="166">
        <f t="shared" si="1459"/>
        <v>0</v>
      </c>
      <c r="AM462" s="166">
        <f t="shared" si="1460"/>
        <v>0</v>
      </c>
      <c r="AN462" s="166">
        <f t="shared" si="1461"/>
        <v>0</v>
      </c>
      <c r="AO462" s="167">
        <f t="shared" si="1462"/>
        <v>0</v>
      </c>
      <c r="AP462" s="166">
        <v>0</v>
      </c>
      <c r="AQ462" s="166">
        <f t="shared" si="1463"/>
        <v>0</v>
      </c>
      <c r="AR462" s="166"/>
      <c r="AS462" s="167"/>
      <c r="AT462" s="166"/>
      <c r="AU462" s="166"/>
      <c r="AV462" s="166">
        <f t="shared" si="1464"/>
        <v>0</v>
      </c>
      <c r="AW462" s="166">
        <f t="shared" si="1396"/>
        <v>420800</v>
      </c>
      <c r="AX462" s="166">
        <f t="shared" si="1397"/>
        <v>78900</v>
      </c>
      <c r="AY462" s="166">
        <f t="shared" si="1398"/>
        <v>52600</v>
      </c>
      <c r="AZ462" s="166">
        <f t="shared" si="1465"/>
        <v>552300</v>
      </c>
      <c r="BA462" s="166">
        <f t="shared" si="1400"/>
        <v>0</v>
      </c>
      <c r="BB462" s="166">
        <f t="shared" si="1466"/>
        <v>120000</v>
      </c>
      <c r="BC462" s="166"/>
      <c r="BD462" s="166">
        <v>0</v>
      </c>
      <c r="BE462" s="166">
        <f t="shared" si="1402"/>
        <v>672300</v>
      </c>
      <c r="BF462" s="166">
        <f t="shared" si="1403"/>
        <v>0</v>
      </c>
      <c r="BG462" s="166">
        <f t="shared" si="1404"/>
        <v>672300</v>
      </c>
      <c r="BH462" s="166">
        <v>1</v>
      </c>
      <c r="BI462" s="159">
        <v>0</v>
      </c>
      <c r="BJ462" s="166">
        <f t="shared" si="1405"/>
        <v>0</v>
      </c>
      <c r="BK462" s="166">
        <f t="shared" si="1406"/>
        <v>1</v>
      </c>
      <c r="BL462" s="166">
        <v>0</v>
      </c>
      <c r="BM462" s="166">
        <f t="shared" si="1407"/>
        <v>0</v>
      </c>
      <c r="BN462" s="166" t="str">
        <f t="shared" si="1408"/>
        <v>Trừ tiền</v>
      </c>
      <c r="BO462" s="410"/>
      <c r="BP462" s="166"/>
      <c r="BQ462" s="144"/>
      <c r="BR462" s="144"/>
      <c r="BS462" s="161">
        <f t="shared" si="1409"/>
        <v>0</v>
      </c>
      <c r="BT462" s="159">
        <v>0</v>
      </c>
      <c r="BU462" s="166">
        <f t="shared" si="1410"/>
        <v>0</v>
      </c>
      <c r="BV462" s="166">
        <v>11000000</v>
      </c>
      <c r="BW462" s="166">
        <f t="shared" si="1411"/>
        <v>11000000</v>
      </c>
      <c r="BX462" s="166">
        <f t="shared" si="1467"/>
        <v>-11552300</v>
      </c>
      <c r="BY462" s="166"/>
      <c r="BZ462" s="166"/>
      <c r="CA462" s="171"/>
      <c r="CB462" s="166"/>
      <c r="CC462" s="166"/>
      <c r="CD462" s="166"/>
      <c r="CE462" s="369">
        <v>8000000</v>
      </c>
      <c r="CF462" s="369">
        <f>5%*CE462</f>
        <v>400000</v>
      </c>
      <c r="CG462" s="369">
        <v>0</v>
      </c>
      <c r="CH462" s="369">
        <v>0</v>
      </c>
      <c r="CI462" s="369"/>
      <c r="CJ462" s="369">
        <f t="shared" si="1468"/>
        <v>400000</v>
      </c>
      <c r="CK462" s="369">
        <f t="shared" si="1469"/>
        <v>8400000</v>
      </c>
      <c r="CL462" s="369"/>
      <c r="CM462" s="369">
        <f t="shared" si="1470"/>
        <v>8000000</v>
      </c>
      <c r="CN462" s="369">
        <f t="shared" si="1470"/>
        <v>400000</v>
      </c>
      <c r="CO462" s="369">
        <f t="shared" si="1471"/>
        <v>0</v>
      </c>
      <c r="CP462" s="369">
        <f t="shared" si="1472"/>
        <v>0</v>
      </c>
      <c r="CQ462" s="369">
        <f t="shared" si="1472"/>
        <v>0</v>
      </c>
      <c r="CR462" s="369">
        <f t="shared" si="1473"/>
        <v>400000</v>
      </c>
      <c r="CS462" s="369">
        <f t="shared" si="1474"/>
        <v>8400000</v>
      </c>
      <c r="CT462" s="173" t="s">
        <v>1417</v>
      </c>
      <c r="CU462" s="173" t="s">
        <v>2196</v>
      </c>
      <c r="CV462" s="450" t="s">
        <v>2273</v>
      </c>
      <c r="CW462" s="173" t="s">
        <v>2104</v>
      </c>
      <c r="CX462">
        <v>0</v>
      </c>
    </row>
    <row r="463" spans="1:102" ht="34.35" customHeight="1">
      <c r="A463" s="155">
        <f>SUBTOTAL(3,$C$11:C463)</f>
        <v>409</v>
      </c>
      <c r="B463" s="390" t="s">
        <v>2057</v>
      </c>
      <c r="C463" s="252" t="s">
        <v>2058</v>
      </c>
      <c r="D463" s="156" t="s">
        <v>101</v>
      </c>
      <c r="E463" s="157" t="str">
        <f t="shared" si="1450"/>
        <v>B3</v>
      </c>
      <c r="F463" s="392">
        <v>41885</v>
      </c>
      <c r="G463" s="369">
        <v>5260000</v>
      </c>
      <c r="H463" s="369"/>
      <c r="I463" s="160">
        <f t="shared" si="1451"/>
        <v>2740000</v>
      </c>
      <c r="J463" s="160">
        <f t="shared" si="1151"/>
        <v>800000</v>
      </c>
      <c r="K463" s="161">
        <f t="shared" si="1205"/>
        <v>3540000</v>
      </c>
      <c r="L463" s="161">
        <f t="shared" si="1206"/>
        <v>8800000</v>
      </c>
      <c r="M463" s="162">
        <f t="shared" si="1381"/>
        <v>1</v>
      </c>
      <c r="N463" s="163">
        <f t="shared" si="1382"/>
        <v>3682000</v>
      </c>
      <c r="O463" s="163">
        <v>0</v>
      </c>
      <c r="P463" s="406">
        <v>0</v>
      </c>
      <c r="Q463" s="406">
        <v>13</v>
      </c>
      <c r="R463" s="406">
        <v>0</v>
      </c>
      <c r="S463" s="406">
        <v>0</v>
      </c>
      <c r="T463" s="406"/>
      <c r="U463" s="406"/>
      <c r="V463" s="406"/>
      <c r="W463" s="406"/>
      <c r="X463" s="389"/>
      <c r="Y463" s="406"/>
      <c r="Z463" s="406"/>
      <c r="AA463" s="406"/>
      <c r="AB463" s="406"/>
      <c r="AC463" s="406"/>
      <c r="AD463" s="406">
        <v>0</v>
      </c>
      <c r="AE463" s="164">
        <f t="shared" si="1452"/>
        <v>0</v>
      </c>
      <c r="AF463" s="166">
        <f t="shared" si="1453"/>
        <v>0</v>
      </c>
      <c r="AG463" s="166">
        <f t="shared" si="1454"/>
        <v>0</v>
      </c>
      <c r="AH463" s="166">
        <f t="shared" si="1455"/>
        <v>0</v>
      </c>
      <c r="AI463" s="166">
        <f t="shared" si="1456"/>
        <v>0</v>
      </c>
      <c r="AJ463" s="166">
        <f t="shared" si="1457"/>
        <v>0</v>
      </c>
      <c r="AK463" s="166">
        <f t="shared" si="1458"/>
        <v>0</v>
      </c>
      <c r="AL463" s="166">
        <f t="shared" si="1459"/>
        <v>0</v>
      </c>
      <c r="AM463" s="166">
        <f t="shared" si="1460"/>
        <v>0</v>
      </c>
      <c r="AN463" s="166">
        <f t="shared" si="1461"/>
        <v>0</v>
      </c>
      <c r="AO463" s="167">
        <f t="shared" si="1462"/>
        <v>0</v>
      </c>
      <c r="AP463" s="166">
        <v>0</v>
      </c>
      <c r="AQ463" s="166">
        <f t="shared" si="1463"/>
        <v>0</v>
      </c>
      <c r="AR463" s="166"/>
      <c r="AS463" s="167"/>
      <c r="AT463" s="166"/>
      <c r="AU463" s="166"/>
      <c r="AV463" s="166">
        <f t="shared" si="1464"/>
        <v>0</v>
      </c>
      <c r="AW463" s="166">
        <f t="shared" si="1396"/>
        <v>420800</v>
      </c>
      <c r="AX463" s="166">
        <f t="shared" si="1397"/>
        <v>78900</v>
      </c>
      <c r="AY463" s="166">
        <f t="shared" si="1398"/>
        <v>52600</v>
      </c>
      <c r="AZ463" s="166">
        <f t="shared" si="1465"/>
        <v>552300</v>
      </c>
      <c r="BA463" s="166">
        <f t="shared" si="1400"/>
        <v>26300</v>
      </c>
      <c r="BB463" s="166">
        <f t="shared" si="1466"/>
        <v>120000</v>
      </c>
      <c r="BC463" s="166"/>
      <c r="BD463" s="166">
        <v>0</v>
      </c>
      <c r="BE463" s="166">
        <f t="shared" si="1402"/>
        <v>698600</v>
      </c>
      <c r="BF463" s="166">
        <f t="shared" si="1403"/>
        <v>0</v>
      </c>
      <c r="BG463" s="166">
        <f t="shared" si="1404"/>
        <v>698600</v>
      </c>
      <c r="BH463" s="166">
        <v>1</v>
      </c>
      <c r="BI463" s="369" t="s">
        <v>40</v>
      </c>
      <c r="BJ463" s="166">
        <f t="shared" si="1405"/>
        <v>0</v>
      </c>
      <c r="BK463" s="166">
        <f t="shared" si="1406"/>
        <v>1</v>
      </c>
      <c r="BL463" s="166">
        <v>0</v>
      </c>
      <c r="BM463" s="166">
        <f t="shared" si="1407"/>
        <v>0</v>
      </c>
      <c r="BN463" s="166" t="str">
        <f t="shared" si="1408"/>
        <v>Trừ tiền</v>
      </c>
      <c r="BO463" s="410"/>
      <c r="BP463" s="166"/>
      <c r="BQ463" s="144"/>
      <c r="BR463" s="144"/>
      <c r="BS463" s="161">
        <f t="shared" si="1409"/>
        <v>0</v>
      </c>
      <c r="BT463" s="159">
        <v>0</v>
      </c>
      <c r="BU463" s="166">
        <f t="shared" si="1410"/>
        <v>0</v>
      </c>
      <c r="BV463" s="166">
        <v>11000000</v>
      </c>
      <c r="BW463" s="166">
        <f t="shared" si="1411"/>
        <v>11000000</v>
      </c>
      <c r="BX463" s="166">
        <f t="shared" si="1467"/>
        <v>-11552300</v>
      </c>
      <c r="BY463" s="166"/>
      <c r="BZ463" s="166"/>
      <c r="CA463" s="171"/>
      <c r="CB463" s="166"/>
      <c r="CC463" s="166"/>
      <c r="CD463" s="166"/>
      <c r="CE463" s="369">
        <v>8000000</v>
      </c>
      <c r="CF463" s="369">
        <f t="shared" ref="CF463:CF464" si="1475">CE463*10%</f>
        <v>800000</v>
      </c>
      <c r="CG463" s="369">
        <v>0</v>
      </c>
      <c r="CH463" s="369">
        <v>0</v>
      </c>
      <c r="CI463" s="369"/>
      <c r="CJ463" s="369">
        <f t="shared" si="1468"/>
        <v>800000</v>
      </c>
      <c r="CK463" s="369">
        <f t="shared" si="1469"/>
        <v>8800000</v>
      </c>
      <c r="CL463" s="369"/>
      <c r="CM463" s="369">
        <f t="shared" si="1470"/>
        <v>8000000</v>
      </c>
      <c r="CN463" s="369">
        <f t="shared" si="1470"/>
        <v>800000</v>
      </c>
      <c r="CO463" s="369">
        <f t="shared" si="1471"/>
        <v>0</v>
      </c>
      <c r="CP463" s="369">
        <f t="shared" si="1472"/>
        <v>0</v>
      </c>
      <c r="CQ463" s="369">
        <f t="shared" si="1472"/>
        <v>0</v>
      </c>
      <c r="CR463" s="369">
        <f t="shared" si="1473"/>
        <v>800000</v>
      </c>
      <c r="CS463" s="369">
        <f t="shared" si="1474"/>
        <v>8800000</v>
      </c>
      <c r="CT463" s="173" t="s">
        <v>1417</v>
      </c>
      <c r="CU463" s="173" t="s">
        <v>2196</v>
      </c>
      <c r="CV463" s="450" t="s">
        <v>2274</v>
      </c>
      <c r="CW463" s="173" t="s">
        <v>2104</v>
      </c>
      <c r="CX463">
        <v>0</v>
      </c>
    </row>
    <row r="464" spans="1:102" ht="34.35" customHeight="1">
      <c r="A464" s="155">
        <f>SUBTOTAL(3,$C$11:C464)</f>
        <v>410</v>
      </c>
      <c r="B464" s="390" t="s">
        <v>2059</v>
      </c>
      <c r="C464" s="252" t="s">
        <v>2060</v>
      </c>
      <c r="D464" s="156" t="s">
        <v>101</v>
      </c>
      <c r="E464" s="157" t="str">
        <f t="shared" si="1450"/>
        <v>B3</v>
      </c>
      <c r="F464" s="392">
        <v>42111</v>
      </c>
      <c r="G464" s="369">
        <v>5520000</v>
      </c>
      <c r="H464" s="369"/>
      <c r="I464" s="160">
        <f t="shared" si="1451"/>
        <v>3480000</v>
      </c>
      <c r="J464" s="160">
        <f t="shared" si="1151"/>
        <v>900000</v>
      </c>
      <c r="K464" s="161">
        <f t="shared" si="1205"/>
        <v>4380000</v>
      </c>
      <c r="L464" s="161">
        <f t="shared" si="1206"/>
        <v>9900000</v>
      </c>
      <c r="M464" s="162">
        <f t="shared" si="1381"/>
        <v>1</v>
      </c>
      <c r="N464" s="163">
        <f t="shared" si="1382"/>
        <v>3864000</v>
      </c>
      <c r="O464" s="163">
        <v>0</v>
      </c>
      <c r="P464" s="406">
        <v>0</v>
      </c>
      <c r="Q464" s="406">
        <v>13</v>
      </c>
      <c r="R464" s="406">
        <v>0</v>
      </c>
      <c r="S464" s="406">
        <v>0</v>
      </c>
      <c r="T464" s="406"/>
      <c r="U464" s="406"/>
      <c r="V464" s="406"/>
      <c r="W464" s="406"/>
      <c r="X464" s="389"/>
      <c r="Y464" s="406"/>
      <c r="Z464" s="406"/>
      <c r="AA464" s="406"/>
      <c r="AB464" s="406"/>
      <c r="AC464" s="406"/>
      <c r="AD464" s="406">
        <v>0</v>
      </c>
      <c r="AE464" s="164">
        <f t="shared" si="1452"/>
        <v>0</v>
      </c>
      <c r="AF464" s="166">
        <f t="shared" si="1453"/>
        <v>0</v>
      </c>
      <c r="AG464" s="166">
        <f t="shared" si="1454"/>
        <v>0</v>
      </c>
      <c r="AH464" s="166">
        <f t="shared" si="1455"/>
        <v>0</v>
      </c>
      <c r="AI464" s="166">
        <f t="shared" si="1456"/>
        <v>0</v>
      </c>
      <c r="AJ464" s="166">
        <f t="shared" si="1457"/>
        <v>0</v>
      </c>
      <c r="AK464" s="166">
        <f t="shared" si="1458"/>
        <v>0</v>
      </c>
      <c r="AL464" s="166">
        <f t="shared" si="1459"/>
        <v>0</v>
      </c>
      <c r="AM464" s="166">
        <f t="shared" si="1460"/>
        <v>0</v>
      </c>
      <c r="AN464" s="166">
        <f t="shared" si="1461"/>
        <v>0</v>
      </c>
      <c r="AO464" s="167">
        <f t="shared" si="1462"/>
        <v>0</v>
      </c>
      <c r="AP464" s="166">
        <v>0</v>
      </c>
      <c r="AQ464" s="166">
        <f t="shared" si="1463"/>
        <v>0</v>
      </c>
      <c r="AR464" s="166"/>
      <c r="AS464" s="167"/>
      <c r="AT464" s="166"/>
      <c r="AU464" s="166"/>
      <c r="AV464" s="166">
        <f t="shared" si="1464"/>
        <v>0</v>
      </c>
      <c r="AW464" s="166">
        <f t="shared" si="1396"/>
        <v>441600</v>
      </c>
      <c r="AX464" s="166">
        <f t="shared" si="1397"/>
        <v>82800</v>
      </c>
      <c r="AY464" s="166">
        <f t="shared" si="1398"/>
        <v>55200</v>
      </c>
      <c r="AZ464" s="166">
        <f t="shared" si="1465"/>
        <v>579600</v>
      </c>
      <c r="BA464" s="166">
        <f t="shared" si="1400"/>
        <v>27600</v>
      </c>
      <c r="BB464" s="166">
        <f t="shared" si="1466"/>
        <v>120000</v>
      </c>
      <c r="BC464" s="166"/>
      <c r="BD464" s="166">
        <v>0</v>
      </c>
      <c r="BE464" s="166">
        <f t="shared" si="1402"/>
        <v>727200</v>
      </c>
      <c r="BF464" s="166">
        <f t="shared" si="1403"/>
        <v>0</v>
      </c>
      <c r="BG464" s="166">
        <f t="shared" si="1404"/>
        <v>727200</v>
      </c>
      <c r="BH464" s="166">
        <v>1</v>
      </c>
      <c r="BI464" s="369" t="s">
        <v>40</v>
      </c>
      <c r="BJ464" s="166">
        <f t="shared" si="1405"/>
        <v>0</v>
      </c>
      <c r="BK464" s="166">
        <f t="shared" si="1406"/>
        <v>1</v>
      </c>
      <c r="BL464" s="166">
        <v>0</v>
      </c>
      <c r="BM464" s="166">
        <f t="shared" si="1407"/>
        <v>0</v>
      </c>
      <c r="BN464" s="166" t="str">
        <f t="shared" si="1408"/>
        <v>Trừ tiền</v>
      </c>
      <c r="BO464" s="410"/>
      <c r="BP464" s="166"/>
      <c r="BQ464" s="144"/>
      <c r="BR464" s="144"/>
      <c r="BS464" s="161">
        <f t="shared" si="1409"/>
        <v>0</v>
      </c>
      <c r="BT464" s="159">
        <v>0</v>
      </c>
      <c r="BU464" s="166">
        <f t="shared" si="1410"/>
        <v>0</v>
      </c>
      <c r="BV464" s="166">
        <v>11000000</v>
      </c>
      <c r="BW464" s="166">
        <f t="shared" si="1411"/>
        <v>11000000</v>
      </c>
      <c r="BX464" s="166">
        <f t="shared" si="1467"/>
        <v>-11579600</v>
      </c>
      <c r="BY464" s="166"/>
      <c r="BZ464" s="166"/>
      <c r="CA464" s="171"/>
      <c r="CB464" s="166"/>
      <c r="CC464" s="166"/>
      <c r="CD464" s="166"/>
      <c r="CE464" s="369">
        <v>9000000</v>
      </c>
      <c r="CF464" s="369">
        <f t="shared" si="1475"/>
        <v>900000</v>
      </c>
      <c r="CG464" s="369">
        <v>0</v>
      </c>
      <c r="CH464" s="369">
        <v>0</v>
      </c>
      <c r="CI464" s="369"/>
      <c r="CJ464" s="369">
        <f t="shared" si="1468"/>
        <v>900000</v>
      </c>
      <c r="CK464" s="369">
        <f t="shared" si="1469"/>
        <v>9900000</v>
      </c>
      <c r="CL464" s="369"/>
      <c r="CM464" s="369">
        <f t="shared" si="1470"/>
        <v>9000000</v>
      </c>
      <c r="CN464" s="369">
        <f t="shared" si="1470"/>
        <v>900000</v>
      </c>
      <c r="CO464" s="369">
        <f t="shared" si="1471"/>
        <v>0</v>
      </c>
      <c r="CP464" s="369">
        <f t="shared" si="1472"/>
        <v>0</v>
      </c>
      <c r="CQ464" s="369">
        <f t="shared" si="1472"/>
        <v>0</v>
      </c>
      <c r="CR464" s="369">
        <f t="shared" si="1473"/>
        <v>900000</v>
      </c>
      <c r="CS464" s="369">
        <f t="shared" si="1474"/>
        <v>9900000</v>
      </c>
      <c r="CT464" s="173" t="s">
        <v>1417</v>
      </c>
      <c r="CU464" s="173" t="s">
        <v>2196</v>
      </c>
      <c r="CV464" s="450" t="s">
        <v>2275</v>
      </c>
      <c r="CW464" s="173" t="s">
        <v>2104</v>
      </c>
      <c r="CX464">
        <v>0</v>
      </c>
    </row>
    <row r="465" spans="1:102" ht="34.35" customHeight="1">
      <c r="A465" s="155">
        <f>SUBTOTAL(3,$C$11:C465)</f>
        <v>411</v>
      </c>
      <c r="B465" s="390" t="s">
        <v>2063</v>
      </c>
      <c r="C465" s="252" t="s">
        <v>2064</v>
      </c>
      <c r="D465" s="156" t="s">
        <v>101</v>
      </c>
      <c r="E465" s="157" t="str">
        <f t="shared" si="1450"/>
        <v>B3</v>
      </c>
      <c r="F465" s="392">
        <v>45061</v>
      </c>
      <c r="G465" s="369">
        <v>5260000</v>
      </c>
      <c r="H465" s="369"/>
      <c r="I465" s="160">
        <f t="shared" si="1451"/>
        <v>2740000</v>
      </c>
      <c r="J465" s="160">
        <f t="shared" si="1151"/>
        <v>0</v>
      </c>
      <c r="K465" s="161">
        <f t="shared" si="1205"/>
        <v>2740000</v>
      </c>
      <c r="L465" s="161">
        <f t="shared" si="1206"/>
        <v>8000000</v>
      </c>
      <c r="M465" s="162">
        <f t="shared" si="1381"/>
        <v>1</v>
      </c>
      <c r="N465" s="163">
        <f t="shared" si="1382"/>
        <v>3682000</v>
      </c>
      <c r="O465" s="163">
        <v>0</v>
      </c>
      <c r="P465" s="406">
        <v>0</v>
      </c>
      <c r="Q465" s="406">
        <v>13</v>
      </c>
      <c r="R465" s="406">
        <v>0</v>
      </c>
      <c r="S465" s="406">
        <v>0</v>
      </c>
      <c r="T465" s="406"/>
      <c r="U465" s="406"/>
      <c r="V465" s="406"/>
      <c r="W465" s="406"/>
      <c r="X465" s="389"/>
      <c r="Y465" s="406"/>
      <c r="Z465" s="406"/>
      <c r="AA465" s="406"/>
      <c r="AB465" s="406"/>
      <c r="AC465" s="406"/>
      <c r="AD465" s="406">
        <v>0</v>
      </c>
      <c r="AE465" s="164">
        <f t="shared" si="1452"/>
        <v>0</v>
      </c>
      <c r="AF465" s="166">
        <f t="shared" si="1453"/>
        <v>0</v>
      </c>
      <c r="AG465" s="166">
        <f t="shared" si="1454"/>
        <v>0</v>
      </c>
      <c r="AH465" s="166">
        <f t="shared" si="1455"/>
        <v>0</v>
      </c>
      <c r="AI465" s="166">
        <f t="shared" si="1456"/>
        <v>0</v>
      </c>
      <c r="AJ465" s="166">
        <f t="shared" si="1457"/>
        <v>0</v>
      </c>
      <c r="AK465" s="166">
        <f t="shared" si="1458"/>
        <v>0</v>
      </c>
      <c r="AL465" s="166">
        <f t="shared" si="1459"/>
        <v>0</v>
      </c>
      <c r="AM465" s="166">
        <f t="shared" si="1460"/>
        <v>0</v>
      </c>
      <c r="AN465" s="166">
        <f t="shared" si="1461"/>
        <v>0</v>
      </c>
      <c r="AO465" s="167">
        <f t="shared" si="1462"/>
        <v>0</v>
      </c>
      <c r="AP465" s="166">
        <v>0</v>
      </c>
      <c r="AQ465" s="166">
        <f t="shared" si="1463"/>
        <v>0</v>
      </c>
      <c r="AR465" s="166"/>
      <c r="AS465" s="167"/>
      <c r="AT465" s="166"/>
      <c r="AU465" s="166"/>
      <c r="AV465" s="166">
        <f t="shared" si="1464"/>
        <v>0</v>
      </c>
      <c r="AW465" s="166">
        <f t="shared" si="1396"/>
        <v>420800</v>
      </c>
      <c r="AX465" s="166">
        <f t="shared" si="1397"/>
        <v>78900</v>
      </c>
      <c r="AY465" s="166">
        <f t="shared" si="1398"/>
        <v>52600</v>
      </c>
      <c r="AZ465" s="166">
        <f t="shared" si="1465"/>
        <v>552300</v>
      </c>
      <c r="BA465" s="166">
        <f t="shared" si="1400"/>
        <v>0</v>
      </c>
      <c r="BB465" s="166">
        <f t="shared" si="1466"/>
        <v>120000</v>
      </c>
      <c r="BC465" s="166"/>
      <c r="BD465" s="166">
        <v>0</v>
      </c>
      <c r="BE465" s="166">
        <f t="shared" si="1402"/>
        <v>672300</v>
      </c>
      <c r="BF465" s="166">
        <f t="shared" si="1403"/>
        <v>0</v>
      </c>
      <c r="BG465" s="166">
        <f t="shared" si="1404"/>
        <v>672300</v>
      </c>
      <c r="BH465" s="166">
        <v>1</v>
      </c>
      <c r="BI465" s="159">
        <v>0</v>
      </c>
      <c r="BJ465" s="166">
        <f t="shared" si="1405"/>
        <v>0</v>
      </c>
      <c r="BK465" s="166">
        <f t="shared" si="1406"/>
        <v>1</v>
      </c>
      <c r="BL465" s="166">
        <v>0</v>
      </c>
      <c r="BM465" s="166">
        <f t="shared" si="1407"/>
        <v>0</v>
      </c>
      <c r="BN465" s="166" t="str">
        <f t="shared" si="1408"/>
        <v>Trừ tiền</v>
      </c>
      <c r="BO465" s="410"/>
      <c r="BP465" s="166"/>
      <c r="BQ465" s="144"/>
      <c r="BR465" s="144"/>
      <c r="BS465" s="161">
        <f t="shared" si="1409"/>
        <v>0</v>
      </c>
      <c r="BT465" s="159">
        <v>0</v>
      </c>
      <c r="BU465" s="166">
        <f t="shared" si="1410"/>
        <v>0</v>
      </c>
      <c r="BV465" s="166">
        <v>11000000</v>
      </c>
      <c r="BW465" s="166">
        <f t="shared" si="1411"/>
        <v>11000000</v>
      </c>
      <c r="BX465" s="166">
        <f t="shared" si="1467"/>
        <v>-11552300</v>
      </c>
      <c r="BY465" s="166"/>
      <c r="BZ465" s="166"/>
      <c r="CA465" s="171"/>
      <c r="CB465" s="166"/>
      <c r="CC465" s="166"/>
      <c r="CD465" s="166"/>
      <c r="CE465" s="369">
        <v>8000000</v>
      </c>
      <c r="CF465" s="369"/>
      <c r="CG465" s="369">
        <v>0</v>
      </c>
      <c r="CH465" s="369">
        <v>0</v>
      </c>
      <c r="CI465" s="369"/>
      <c r="CJ465" s="369">
        <f t="shared" si="1468"/>
        <v>0</v>
      </c>
      <c r="CK465" s="369">
        <f t="shared" si="1469"/>
        <v>8000000</v>
      </c>
      <c r="CL465" s="369"/>
      <c r="CM465" s="369">
        <f t="shared" si="1470"/>
        <v>8000000</v>
      </c>
      <c r="CN465" s="369">
        <f t="shared" si="1470"/>
        <v>0</v>
      </c>
      <c r="CO465" s="369">
        <f t="shared" si="1471"/>
        <v>0</v>
      </c>
      <c r="CP465" s="369">
        <f t="shared" si="1472"/>
        <v>0</v>
      </c>
      <c r="CQ465" s="369">
        <f t="shared" si="1472"/>
        <v>0</v>
      </c>
      <c r="CR465" s="369">
        <f t="shared" si="1473"/>
        <v>0</v>
      </c>
      <c r="CS465" s="369">
        <f t="shared" si="1474"/>
        <v>8000000</v>
      </c>
      <c r="CT465" s="173" t="s">
        <v>1417</v>
      </c>
      <c r="CU465" s="173" t="s">
        <v>2196</v>
      </c>
      <c r="CV465" s="450" t="s">
        <v>2276</v>
      </c>
      <c r="CW465" s="173" t="s">
        <v>2104</v>
      </c>
      <c r="CX465">
        <v>0</v>
      </c>
    </row>
    <row r="466" spans="1:102" ht="34.35" customHeight="1">
      <c r="A466" s="155">
        <f>SUBTOTAL(3,$C$11:C466)</f>
        <v>412</v>
      </c>
      <c r="B466" s="390" t="s">
        <v>2065</v>
      </c>
      <c r="C466" s="252" t="s">
        <v>983</v>
      </c>
      <c r="D466" s="156" t="s">
        <v>101</v>
      </c>
      <c r="E466" s="157" t="str">
        <f t="shared" si="1450"/>
        <v>B3</v>
      </c>
      <c r="F466" s="392">
        <v>41561</v>
      </c>
      <c r="G466" s="369">
        <v>5800000</v>
      </c>
      <c r="H466" s="369"/>
      <c r="I466" s="160">
        <f t="shared" si="1451"/>
        <v>3200000</v>
      </c>
      <c r="J466" s="160">
        <f t="shared" si="1151"/>
        <v>900000</v>
      </c>
      <c r="K466" s="161">
        <f t="shared" si="1205"/>
        <v>4100000</v>
      </c>
      <c r="L466" s="161">
        <f t="shared" si="1206"/>
        <v>9900000</v>
      </c>
      <c r="M466" s="162">
        <f t="shared" si="1381"/>
        <v>1</v>
      </c>
      <c r="N466" s="163">
        <f t="shared" si="1382"/>
        <v>4060000</v>
      </c>
      <c r="O466" s="163">
        <v>0</v>
      </c>
      <c r="P466" s="406">
        <v>0</v>
      </c>
      <c r="Q466" s="406">
        <v>13</v>
      </c>
      <c r="R466" s="406">
        <v>0</v>
      </c>
      <c r="S466" s="406">
        <v>0</v>
      </c>
      <c r="T466" s="406"/>
      <c r="U466" s="406"/>
      <c r="V466" s="406"/>
      <c r="W466" s="406"/>
      <c r="X466" s="389"/>
      <c r="Y466" s="406"/>
      <c r="Z466" s="406"/>
      <c r="AA466" s="406"/>
      <c r="AB466" s="406"/>
      <c r="AC466" s="406"/>
      <c r="AD466" s="406">
        <v>0</v>
      </c>
      <c r="AE466" s="164">
        <f t="shared" si="1452"/>
        <v>0</v>
      </c>
      <c r="AF466" s="166">
        <f t="shared" si="1453"/>
        <v>0</v>
      </c>
      <c r="AG466" s="166">
        <f t="shared" si="1454"/>
        <v>0</v>
      </c>
      <c r="AH466" s="166">
        <f t="shared" si="1455"/>
        <v>0</v>
      </c>
      <c r="AI466" s="166">
        <f t="shared" si="1456"/>
        <v>0</v>
      </c>
      <c r="AJ466" s="166">
        <f t="shared" si="1457"/>
        <v>0</v>
      </c>
      <c r="AK466" s="166">
        <f t="shared" si="1458"/>
        <v>0</v>
      </c>
      <c r="AL466" s="166">
        <f t="shared" si="1459"/>
        <v>0</v>
      </c>
      <c r="AM466" s="166">
        <f t="shared" si="1460"/>
        <v>0</v>
      </c>
      <c r="AN466" s="166">
        <f t="shared" si="1461"/>
        <v>0</v>
      </c>
      <c r="AO466" s="167">
        <f t="shared" si="1462"/>
        <v>0</v>
      </c>
      <c r="AP466" s="166">
        <v>0</v>
      </c>
      <c r="AQ466" s="166">
        <f t="shared" si="1463"/>
        <v>0</v>
      </c>
      <c r="AR466" s="166"/>
      <c r="AS466" s="167"/>
      <c r="AT466" s="166"/>
      <c r="AU466" s="166"/>
      <c r="AV466" s="166">
        <f t="shared" si="1464"/>
        <v>0</v>
      </c>
      <c r="AW466" s="166">
        <f t="shared" si="1396"/>
        <v>464000</v>
      </c>
      <c r="AX466" s="166">
        <f t="shared" si="1397"/>
        <v>87000</v>
      </c>
      <c r="AY466" s="166">
        <f t="shared" si="1398"/>
        <v>58000</v>
      </c>
      <c r="AZ466" s="166">
        <f t="shared" si="1465"/>
        <v>609000</v>
      </c>
      <c r="BA466" s="166">
        <f t="shared" si="1400"/>
        <v>29000</v>
      </c>
      <c r="BB466" s="166">
        <f t="shared" si="1466"/>
        <v>120000</v>
      </c>
      <c r="BC466" s="166"/>
      <c r="BD466" s="166">
        <v>0</v>
      </c>
      <c r="BE466" s="166">
        <f t="shared" si="1402"/>
        <v>758000</v>
      </c>
      <c r="BF466" s="166">
        <f t="shared" si="1403"/>
        <v>0</v>
      </c>
      <c r="BG466" s="166">
        <f t="shared" si="1404"/>
        <v>758000</v>
      </c>
      <c r="BH466" s="166">
        <v>1</v>
      </c>
      <c r="BI466" s="369" t="s">
        <v>40</v>
      </c>
      <c r="BJ466" s="166">
        <f t="shared" si="1405"/>
        <v>0</v>
      </c>
      <c r="BK466" s="166">
        <f t="shared" si="1406"/>
        <v>1</v>
      </c>
      <c r="BL466" s="166">
        <v>0</v>
      </c>
      <c r="BM466" s="166">
        <f t="shared" si="1407"/>
        <v>0</v>
      </c>
      <c r="BN466" s="166" t="str">
        <f t="shared" si="1408"/>
        <v>Trừ tiền</v>
      </c>
      <c r="BO466" s="410"/>
      <c r="BP466" s="166"/>
      <c r="BQ466" s="144"/>
      <c r="BR466" s="144"/>
      <c r="BS466" s="161">
        <f t="shared" si="1409"/>
        <v>0</v>
      </c>
      <c r="BT466" s="159">
        <v>0</v>
      </c>
      <c r="BU466" s="166">
        <f t="shared" si="1410"/>
        <v>0</v>
      </c>
      <c r="BV466" s="166">
        <v>11000000</v>
      </c>
      <c r="BW466" s="166">
        <f t="shared" si="1411"/>
        <v>11000000</v>
      </c>
      <c r="BX466" s="166">
        <f t="shared" si="1467"/>
        <v>-11609000</v>
      </c>
      <c r="BY466" s="166"/>
      <c r="BZ466" s="166"/>
      <c r="CA466" s="171"/>
      <c r="CB466" s="166"/>
      <c r="CC466" s="166"/>
      <c r="CD466" s="166"/>
      <c r="CE466" s="369">
        <v>9000000</v>
      </c>
      <c r="CF466" s="369">
        <f>CE466*10%</f>
        <v>900000</v>
      </c>
      <c r="CG466" s="369">
        <v>0</v>
      </c>
      <c r="CH466" s="369">
        <v>0</v>
      </c>
      <c r="CI466" s="369"/>
      <c r="CJ466" s="369">
        <f t="shared" si="1468"/>
        <v>900000</v>
      </c>
      <c r="CK466" s="369">
        <f t="shared" si="1469"/>
        <v>9900000</v>
      </c>
      <c r="CL466" s="369"/>
      <c r="CM466" s="369">
        <f t="shared" si="1470"/>
        <v>9000000</v>
      </c>
      <c r="CN466" s="369">
        <f t="shared" si="1470"/>
        <v>900000</v>
      </c>
      <c r="CO466" s="369">
        <f t="shared" si="1471"/>
        <v>0</v>
      </c>
      <c r="CP466" s="369">
        <f t="shared" si="1472"/>
        <v>0</v>
      </c>
      <c r="CQ466" s="369">
        <f t="shared" si="1472"/>
        <v>0</v>
      </c>
      <c r="CR466" s="369">
        <f t="shared" si="1473"/>
        <v>900000</v>
      </c>
      <c r="CS466" s="369">
        <f t="shared" si="1474"/>
        <v>9900000</v>
      </c>
      <c r="CT466" s="173" t="s">
        <v>1417</v>
      </c>
      <c r="CU466" s="173" t="s">
        <v>2196</v>
      </c>
      <c r="CV466" s="450" t="s">
        <v>2277</v>
      </c>
      <c r="CW466" s="173" t="s">
        <v>2104</v>
      </c>
      <c r="CX466">
        <v>0</v>
      </c>
    </row>
    <row r="467" spans="1:102" ht="34.35" customHeight="1">
      <c r="A467" s="155">
        <f>SUBTOTAL(3,$C$11:C467)</f>
        <v>413</v>
      </c>
      <c r="B467" s="390" t="s">
        <v>2066</v>
      </c>
      <c r="C467" s="252" t="s">
        <v>2067</v>
      </c>
      <c r="D467" s="156" t="s">
        <v>101</v>
      </c>
      <c r="E467" s="157" t="str">
        <f t="shared" si="1450"/>
        <v>B3</v>
      </c>
      <c r="F467" s="392">
        <v>42341</v>
      </c>
      <c r="G467" s="369">
        <v>5520000</v>
      </c>
      <c r="H467" s="369"/>
      <c r="I467" s="160">
        <f t="shared" si="1451"/>
        <v>2980000</v>
      </c>
      <c r="J467" s="160">
        <f t="shared" si="1151"/>
        <v>425000</v>
      </c>
      <c r="K467" s="161">
        <f t="shared" si="1205"/>
        <v>3405000</v>
      </c>
      <c r="L467" s="161">
        <f t="shared" si="1206"/>
        <v>8925000</v>
      </c>
      <c r="M467" s="162">
        <f t="shared" si="1381"/>
        <v>1</v>
      </c>
      <c r="N467" s="163">
        <f t="shared" si="1382"/>
        <v>3864000</v>
      </c>
      <c r="O467" s="163">
        <v>0</v>
      </c>
      <c r="P467" s="406">
        <v>0</v>
      </c>
      <c r="Q467" s="406">
        <v>13</v>
      </c>
      <c r="R467" s="406">
        <v>0</v>
      </c>
      <c r="S467" s="406">
        <v>0</v>
      </c>
      <c r="T467" s="406"/>
      <c r="U467" s="406"/>
      <c r="V467" s="406"/>
      <c r="W467" s="406"/>
      <c r="X467" s="389"/>
      <c r="Y467" s="406"/>
      <c r="Z467" s="406"/>
      <c r="AA467" s="406"/>
      <c r="AB467" s="406"/>
      <c r="AC467" s="406"/>
      <c r="AD467" s="406">
        <v>0</v>
      </c>
      <c r="AE467" s="164">
        <f t="shared" si="1452"/>
        <v>0</v>
      </c>
      <c r="AF467" s="166">
        <f t="shared" si="1453"/>
        <v>0</v>
      </c>
      <c r="AG467" s="166">
        <f t="shared" si="1454"/>
        <v>0</v>
      </c>
      <c r="AH467" s="166">
        <f t="shared" si="1455"/>
        <v>0</v>
      </c>
      <c r="AI467" s="166">
        <f t="shared" si="1456"/>
        <v>0</v>
      </c>
      <c r="AJ467" s="166">
        <f t="shared" si="1457"/>
        <v>0</v>
      </c>
      <c r="AK467" s="166">
        <f t="shared" si="1458"/>
        <v>0</v>
      </c>
      <c r="AL467" s="166">
        <f t="shared" si="1459"/>
        <v>0</v>
      </c>
      <c r="AM467" s="166">
        <f t="shared" si="1460"/>
        <v>0</v>
      </c>
      <c r="AN467" s="166">
        <f t="shared" si="1461"/>
        <v>0</v>
      </c>
      <c r="AO467" s="167">
        <f t="shared" si="1462"/>
        <v>0</v>
      </c>
      <c r="AP467" s="166">
        <v>0</v>
      </c>
      <c r="AQ467" s="166">
        <f t="shared" si="1463"/>
        <v>0</v>
      </c>
      <c r="AR467" s="166"/>
      <c r="AS467" s="167"/>
      <c r="AT467" s="166"/>
      <c r="AU467" s="166"/>
      <c r="AV467" s="166">
        <f t="shared" si="1464"/>
        <v>0</v>
      </c>
      <c r="AW467" s="166">
        <f t="shared" si="1396"/>
        <v>441600</v>
      </c>
      <c r="AX467" s="166">
        <f t="shared" si="1397"/>
        <v>82800</v>
      </c>
      <c r="AY467" s="166">
        <f t="shared" si="1398"/>
        <v>55200</v>
      </c>
      <c r="AZ467" s="166">
        <f t="shared" si="1465"/>
        <v>579600</v>
      </c>
      <c r="BA467" s="166">
        <f t="shared" si="1400"/>
        <v>0</v>
      </c>
      <c r="BB467" s="166">
        <f t="shared" si="1466"/>
        <v>120000</v>
      </c>
      <c r="BC467" s="166"/>
      <c r="BD467" s="166">
        <v>0</v>
      </c>
      <c r="BE467" s="166">
        <f t="shared" si="1402"/>
        <v>699600</v>
      </c>
      <c r="BF467" s="166">
        <f t="shared" si="1403"/>
        <v>0</v>
      </c>
      <c r="BG467" s="166">
        <f t="shared" si="1404"/>
        <v>699600</v>
      </c>
      <c r="BH467" s="166">
        <v>1</v>
      </c>
      <c r="BI467" s="159">
        <v>0</v>
      </c>
      <c r="BJ467" s="166">
        <f t="shared" si="1405"/>
        <v>0</v>
      </c>
      <c r="BK467" s="166">
        <f t="shared" si="1406"/>
        <v>1</v>
      </c>
      <c r="BL467" s="166">
        <v>0</v>
      </c>
      <c r="BM467" s="166">
        <f t="shared" si="1407"/>
        <v>0</v>
      </c>
      <c r="BN467" s="166" t="str">
        <f t="shared" si="1408"/>
        <v>Trừ tiền</v>
      </c>
      <c r="BO467" s="410"/>
      <c r="BP467" s="166"/>
      <c r="BQ467" s="144"/>
      <c r="BR467" s="144"/>
      <c r="BS467" s="161">
        <f t="shared" si="1409"/>
        <v>0</v>
      </c>
      <c r="BT467" s="159">
        <v>0</v>
      </c>
      <c r="BU467" s="166">
        <f t="shared" si="1410"/>
        <v>0</v>
      </c>
      <c r="BV467" s="166">
        <v>11000000</v>
      </c>
      <c r="BW467" s="166">
        <f t="shared" si="1411"/>
        <v>11000000</v>
      </c>
      <c r="BX467" s="166">
        <f t="shared" si="1467"/>
        <v>-11579600</v>
      </c>
      <c r="BY467" s="166"/>
      <c r="BZ467" s="166"/>
      <c r="CA467" s="171"/>
      <c r="CB467" s="166"/>
      <c r="CC467" s="166"/>
      <c r="CD467" s="166"/>
      <c r="CE467" s="369">
        <v>8500000</v>
      </c>
      <c r="CF467" s="369">
        <f>5%*CE467</f>
        <v>425000</v>
      </c>
      <c r="CG467" s="369">
        <v>0</v>
      </c>
      <c r="CH467" s="369">
        <v>0</v>
      </c>
      <c r="CI467" s="369"/>
      <c r="CJ467" s="369">
        <f t="shared" si="1468"/>
        <v>425000</v>
      </c>
      <c r="CK467" s="369">
        <f t="shared" si="1469"/>
        <v>8925000</v>
      </c>
      <c r="CL467" s="369"/>
      <c r="CM467" s="369">
        <f t="shared" si="1470"/>
        <v>8500000</v>
      </c>
      <c r="CN467" s="369">
        <f t="shared" si="1470"/>
        <v>425000</v>
      </c>
      <c r="CO467" s="369">
        <f t="shared" si="1471"/>
        <v>0</v>
      </c>
      <c r="CP467" s="369">
        <f t="shared" si="1472"/>
        <v>0</v>
      </c>
      <c r="CQ467" s="369">
        <f t="shared" si="1472"/>
        <v>0</v>
      </c>
      <c r="CR467" s="369">
        <f t="shared" si="1473"/>
        <v>425000</v>
      </c>
      <c r="CS467" s="369">
        <f t="shared" si="1474"/>
        <v>8925000</v>
      </c>
      <c r="CT467" s="173" t="s">
        <v>1417</v>
      </c>
      <c r="CU467" s="173" t="s">
        <v>2196</v>
      </c>
      <c r="CV467" s="450" t="s">
        <v>2278</v>
      </c>
      <c r="CW467" s="173" t="s">
        <v>2104</v>
      </c>
      <c r="CX467">
        <v>0</v>
      </c>
    </row>
    <row r="468" spans="1:102" ht="34.35" customHeight="1">
      <c r="A468" s="155">
        <f>SUBTOTAL(3,$C$11:C468)</f>
        <v>414</v>
      </c>
      <c r="B468" s="390" t="s">
        <v>2068</v>
      </c>
      <c r="C468" s="252" t="s">
        <v>2069</v>
      </c>
      <c r="D468" s="156" t="s">
        <v>101</v>
      </c>
      <c r="E468" s="157" t="str">
        <f t="shared" si="1450"/>
        <v>B3</v>
      </c>
      <c r="F468" s="392">
        <v>40695</v>
      </c>
      <c r="G468" s="369">
        <v>5520000</v>
      </c>
      <c r="H468" s="369"/>
      <c r="I468" s="160">
        <f t="shared" si="1451"/>
        <v>3480000</v>
      </c>
      <c r="J468" s="160">
        <f t="shared" si="1151"/>
        <v>900000</v>
      </c>
      <c r="K468" s="161">
        <f t="shared" si="1205"/>
        <v>4380000</v>
      </c>
      <c r="L468" s="161">
        <f t="shared" si="1206"/>
        <v>9900000</v>
      </c>
      <c r="M468" s="162">
        <f t="shared" si="1381"/>
        <v>1</v>
      </c>
      <c r="N468" s="163">
        <f t="shared" si="1382"/>
        <v>3864000</v>
      </c>
      <c r="O468" s="163">
        <v>0</v>
      </c>
      <c r="P468" s="406">
        <v>0</v>
      </c>
      <c r="Q468" s="406">
        <v>13</v>
      </c>
      <c r="R468" s="406">
        <v>0</v>
      </c>
      <c r="S468" s="406">
        <v>0</v>
      </c>
      <c r="T468" s="406"/>
      <c r="U468" s="406"/>
      <c r="V468" s="406"/>
      <c r="W468" s="406"/>
      <c r="X468" s="389"/>
      <c r="Y468" s="406"/>
      <c r="Z468" s="406"/>
      <c r="AA468" s="406"/>
      <c r="AB468" s="406"/>
      <c r="AC468" s="406"/>
      <c r="AD468" s="406">
        <v>0</v>
      </c>
      <c r="AE468" s="164">
        <f t="shared" si="1452"/>
        <v>0</v>
      </c>
      <c r="AF468" s="166">
        <f t="shared" si="1453"/>
        <v>0</v>
      </c>
      <c r="AG468" s="166">
        <f t="shared" si="1454"/>
        <v>0</v>
      </c>
      <c r="AH468" s="166">
        <f t="shared" si="1455"/>
        <v>0</v>
      </c>
      <c r="AI468" s="166">
        <f t="shared" si="1456"/>
        <v>0</v>
      </c>
      <c r="AJ468" s="166">
        <f t="shared" si="1457"/>
        <v>0</v>
      </c>
      <c r="AK468" s="166">
        <f t="shared" si="1458"/>
        <v>0</v>
      </c>
      <c r="AL468" s="166">
        <f t="shared" si="1459"/>
        <v>0</v>
      </c>
      <c r="AM468" s="166">
        <f t="shared" si="1460"/>
        <v>0</v>
      </c>
      <c r="AN468" s="166">
        <f t="shared" si="1461"/>
        <v>0</v>
      </c>
      <c r="AO468" s="167">
        <f t="shared" si="1462"/>
        <v>0</v>
      </c>
      <c r="AP468" s="166">
        <v>0</v>
      </c>
      <c r="AQ468" s="166">
        <f t="shared" si="1463"/>
        <v>0</v>
      </c>
      <c r="AR468" s="166"/>
      <c r="AS468" s="167"/>
      <c r="AT468" s="166"/>
      <c r="AU468" s="166"/>
      <c r="AV468" s="166">
        <f t="shared" si="1464"/>
        <v>0</v>
      </c>
      <c r="AW468" s="166">
        <f t="shared" si="1396"/>
        <v>441600</v>
      </c>
      <c r="AX468" s="166">
        <f t="shared" si="1397"/>
        <v>82800</v>
      </c>
      <c r="AY468" s="166">
        <f t="shared" si="1398"/>
        <v>55200</v>
      </c>
      <c r="AZ468" s="166">
        <f t="shared" si="1465"/>
        <v>579600</v>
      </c>
      <c r="BA468" s="166">
        <f t="shared" si="1400"/>
        <v>27600</v>
      </c>
      <c r="BB468" s="166">
        <f t="shared" si="1466"/>
        <v>120000</v>
      </c>
      <c r="BC468" s="166"/>
      <c r="BD468" s="166">
        <v>0</v>
      </c>
      <c r="BE468" s="166">
        <f t="shared" si="1402"/>
        <v>727200</v>
      </c>
      <c r="BF468" s="166">
        <f t="shared" si="1403"/>
        <v>0</v>
      </c>
      <c r="BG468" s="166">
        <f t="shared" si="1404"/>
        <v>727200</v>
      </c>
      <c r="BH468" s="166">
        <v>1</v>
      </c>
      <c r="BI468" s="369" t="s">
        <v>40</v>
      </c>
      <c r="BJ468" s="166">
        <f t="shared" si="1405"/>
        <v>0</v>
      </c>
      <c r="BK468" s="166">
        <f t="shared" si="1406"/>
        <v>1</v>
      </c>
      <c r="BL468" s="166">
        <v>0</v>
      </c>
      <c r="BM468" s="166">
        <f t="shared" si="1407"/>
        <v>0</v>
      </c>
      <c r="BN468" s="166" t="str">
        <f t="shared" si="1408"/>
        <v>Trừ tiền</v>
      </c>
      <c r="BO468" s="410"/>
      <c r="BP468" s="166"/>
      <c r="BQ468" s="144"/>
      <c r="BR468" s="144"/>
      <c r="BS468" s="161">
        <f t="shared" si="1409"/>
        <v>0</v>
      </c>
      <c r="BT468" s="159">
        <v>0</v>
      </c>
      <c r="BU468" s="166">
        <f t="shared" si="1410"/>
        <v>0</v>
      </c>
      <c r="BV468" s="166">
        <v>11000000</v>
      </c>
      <c r="BW468" s="166">
        <f t="shared" si="1411"/>
        <v>11000000</v>
      </c>
      <c r="BX468" s="166">
        <f t="shared" si="1467"/>
        <v>-11579600</v>
      </c>
      <c r="BY468" s="166"/>
      <c r="BZ468" s="166"/>
      <c r="CA468" s="171"/>
      <c r="CB468" s="166"/>
      <c r="CC468" s="166"/>
      <c r="CD468" s="166"/>
      <c r="CE468" s="369">
        <v>9000000</v>
      </c>
      <c r="CF468" s="369">
        <f t="shared" ref="CF468:CF469" si="1476">CE468*10%</f>
        <v>900000</v>
      </c>
      <c r="CG468" s="369">
        <v>0</v>
      </c>
      <c r="CH468" s="369">
        <v>0</v>
      </c>
      <c r="CI468" s="369"/>
      <c r="CJ468" s="369">
        <f t="shared" si="1468"/>
        <v>900000</v>
      </c>
      <c r="CK468" s="369">
        <f t="shared" si="1469"/>
        <v>9900000</v>
      </c>
      <c r="CL468" s="369"/>
      <c r="CM468" s="369">
        <f t="shared" si="1470"/>
        <v>9000000</v>
      </c>
      <c r="CN468" s="369">
        <f t="shared" si="1470"/>
        <v>900000</v>
      </c>
      <c r="CO468" s="369">
        <f t="shared" si="1471"/>
        <v>0</v>
      </c>
      <c r="CP468" s="369">
        <f t="shared" si="1472"/>
        <v>0</v>
      </c>
      <c r="CQ468" s="369">
        <f t="shared" si="1472"/>
        <v>0</v>
      </c>
      <c r="CR468" s="369">
        <f t="shared" si="1473"/>
        <v>900000</v>
      </c>
      <c r="CS468" s="369">
        <f t="shared" si="1474"/>
        <v>9900000</v>
      </c>
      <c r="CT468" s="173" t="s">
        <v>1417</v>
      </c>
      <c r="CU468" s="173" t="s">
        <v>2196</v>
      </c>
      <c r="CV468" s="450" t="s">
        <v>2279</v>
      </c>
      <c r="CW468" s="173" t="s">
        <v>2104</v>
      </c>
      <c r="CX468">
        <v>0</v>
      </c>
    </row>
    <row r="469" spans="1:102" ht="34.35" customHeight="1">
      <c r="A469" s="155">
        <f>SUBTOTAL(3,$C$11:C469)</f>
        <v>415</v>
      </c>
      <c r="B469" s="390" t="s">
        <v>2070</v>
      </c>
      <c r="C469" s="252" t="s">
        <v>2071</v>
      </c>
      <c r="D469" s="156" t="s">
        <v>101</v>
      </c>
      <c r="E469" s="157" t="str">
        <f t="shared" si="1450"/>
        <v>B3</v>
      </c>
      <c r="F469" s="392">
        <v>41505</v>
      </c>
      <c r="G469" s="369">
        <v>5260000</v>
      </c>
      <c r="H469" s="369"/>
      <c r="I469" s="160">
        <f t="shared" si="1451"/>
        <v>2740000</v>
      </c>
      <c r="J469" s="160">
        <f t="shared" si="1151"/>
        <v>800000</v>
      </c>
      <c r="K469" s="161">
        <f t="shared" si="1205"/>
        <v>3540000</v>
      </c>
      <c r="L469" s="161">
        <f t="shared" si="1206"/>
        <v>8800000</v>
      </c>
      <c r="M469" s="162">
        <f t="shared" si="1381"/>
        <v>1</v>
      </c>
      <c r="N469" s="163">
        <f t="shared" si="1382"/>
        <v>3682000</v>
      </c>
      <c r="O469" s="163">
        <v>0</v>
      </c>
      <c r="P469" s="406">
        <v>0</v>
      </c>
      <c r="Q469" s="406">
        <v>13</v>
      </c>
      <c r="R469" s="406">
        <v>0</v>
      </c>
      <c r="S469" s="406">
        <v>0</v>
      </c>
      <c r="T469" s="406"/>
      <c r="U469" s="406"/>
      <c r="V469" s="406"/>
      <c r="W469" s="406"/>
      <c r="X469" s="389"/>
      <c r="Y469" s="406"/>
      <c r="Z469" s="406"/>
      <c r="AA469" s="406"/>
      <c r="AB469" s="406"/>
      <c r="AC469" s="406"/>
      <c r="AD469" s="406">
        <v>0</v>
      </c>
      <c r="AE469" s="164">
        <f t="shared" si="1452"/>
        <v>0</v>
      </c>
      <c r="AF469" s="166">
        <f t="shared" si="1453"/>
        <v>0</v>
      </c>
      <c r="AG469" s="166">
        <f t="shared" si="1454"/>
        <v>0</v>
      </c>
      <c r="AH469" s="166">
        <f t="shared" si="1455"/>
        <v>0</v>
      </c>
      <c r="AI469" s="166">
        <f t="shared" si="1456"/>
        <v>0</v>
      </c>
      <c r="AJ469" s="166">
        <f t="shared" si="1457"/>
        <v>0</v>
      </c>
      <c r="AK469" s="166">
        <f t="shared" si="1458"/>
        <v>0</v>
      </c>
      <c r="AL469" s="166">
        <f t="shared" si="1459"/>
        <v>0</v>
      </c>
      <c r="AM469" s="166">
        <f t="shared" si="1460"/>
        <v>0</v>
      </c>
      <c r="AN469" s="166">
        <f t="shared" si="1461"/>
        <v>0</v>
      </c>
      <c r="AO469" s="167">
        <f t="shared" si="1462"/>
        <v>0</v>
      </c>
      <c r="AP469" s="166">
        <v>0</v>
      </c>
      <c r="AQ469" s="166">
        <f t="shared" si="1463"/>
        <v>0</v>
      </c>
      <c r="AR469" s="166"/>
      <c r="AS469" s="167"/>
      <c r="AT469" s="166"/>
      <c r="AU469" s="166"/>
      <c r="AV469" s="166">
        <f t="shared" si="1464"/>
        <v>0</v>
      </c>
      <c r="AW469" s="166">
        <f t="shared" si="1396"/>
        <v>420800</v>
      </c>
      <c r="AX469" s="166">
        <f t="shared" si="1397"/>
        <v>78900</v>
      </c>
      <c r="AY469" s="166">
        <f t="shared" si="1398"/>
        <v>52600</v>
      </c>
      <c r="AZ469" s="166">
        <f t="shared" si="1465"/>
        <v>552300</v>
      </c>
      <c r="BA469" s="166">
        <f t="shared" si="1400"/>
        <v>26300</v>
      </c>
      <c r="BB469" s="166">
        <f t="shared" si="1466"/>
        <v>120000</v>
      </c>
      <c r="BC469" s="166"/>
      <c r="BD469" s="166">
        <v>0</v>
      </c>
      <c r="BE469" s="166">
        <f t="shared" si="1402"/>
        <v>698600</v>
      </c>
      <c r="BF469" s="166">
        <f t="shared" si="1403"/>
        <v>0</v>
      </c>
      <c r="BG469" s="166">
        <f t="shared" si="1404"/>
        <v>698600</v>
      </c>
      <c r="BH469" s="166">
        <v>1</v>
      </c>
      <c r="BI469" s="369" t="s">
        <v>40</v>
      </c>
      <c r="BJ469" s="166">
        <f t="shared" si="1405"/>
        <v>0</v>
      </c>
      <c r="BK469" s="166">
        <f t="shared" si="1406"/>
        <v>1</v>
      </c>
      <c r="BL469" s="166">
        <v>0</v>
      </c>
      <c r="BM469" s="166">
        <f t="shared" si="1407"/>
        <v>0</v>
      </c>
      <c r="BN469" s="166" t="str">
        <f t="shared" si="1408"/>
        <v>Trừ tiền</v>
      </c>
      <c r="BO469" s="410"/>
      <c r="BP469" s="166"/>
      <c r="BQ469" s="144"/>
      <c r="BR469" s="144"/>
      <c r="BS469" s="161">
        <f t="shared" si="1409"/>
        <v>0</v>
      </c>
      <c r="BT469" s="159">
        <v>0</v>
      </c>
      <c r="BU469" s="166">
        <f t="shared" si="1410"/>
        <v>0</v>
      </c>
      <c r="BV469" s="166">
        <v>11000000</v>
      </c>
      <c r="BW469" s="166">
        <f t="shared" si="1411"/>
        <v>11000000</v>
      </c>
      <c r="BX469" s="166">
        <f t="shared" si="1467"/>
        <v>-11552300</v>
      </c>
      <c r="BY469" s="166"/>
      <c r="BZ469" s="166"/>
      <c r="CA469" s="171"/>
      <c r="CB469" s="166"/>
      <c r="CC469" s="166"/>
      <c r="CD469" s="166"/>
      <c r="CE469" s="369">
        <v>8000000</v>
      </c>
      <c r="CF469" s="369">
        <f t="shared" si="1476"/>
        <v>800000</v>
      </c>
      <c r="CG469" s="369">
        <v>0</v>
      </c>
      <c r="CH469" s="369">
        <v>0</v>
      </c>
      <c r="CI469" s="369"/>
      <c r="CJ469" s="369">
        <f t="shared" si="1468"/>
        <v>800000</v>
      </c>
      <c r="CK469" s="369">
        <f t="shared" si="1469"/>
        <v>8800000</v>
      </c>
      <c r="CL469" s="369"/>
      <c r="CM469" s="369">
        <f t="shared" si="1470"/>
        <v>8000000</v>
      </c>
      <c r="CN469" s="369">
        <f t="shared" si="1470"/>
        <v>800000</v>
      </c>
      <c r="CO469" s="369">
        <f t="shared" si="1471"/>
        <v>0</v>
      </c>
      <c r="CP469" s="369">
        <f t="shared" si="1472"/>
        <v>0</v>
      </c>
      <c r="CQ469" s="369">
        <f t="shared" si="1472"/>
        <v>0</v>
      </c>
      <c r="CR469" s="369">
        <f t="shared" si="1473"/>
        <v>800000</v>
      </c>
      <c r="CS469" s="369">
        <f t="shared" si="1474"/>
        <v>8800000</v>
      </c>
      <c r="CT469" s="173" t="s">
        <v>1417</v>
      </c>
      <c r="CU469" s="173" t="s">
        <v>2196</v>
      </c>
      <c r="CV469" s="450" t="s">
        <v>2280</v>
      </c>
      <c r="CW469" s="173" t="s">
        <v>2104</v>
      </c>
      <c r="CX469">
        <v>0</v>
      </c>
    </row>
    <row r="470" spans="1:102" ht="34.35" customHeight="1">
      <c r="A470" s="155">
        <f>SUBTOTAL(3,$C$11:C470)</f>
        <v>416</v>
      </c>
      <c r="B470" s="390" t="s">
        <v>2072</v>
      </c>
      <c r="C470" s="252" t="s">
        <v>2073</v>
      </c>
      <c r="D470" s="156" t="s">
        <v>101</v>
      </c>
      <c r="E470" s="157" t="str">
        <f t="shared" si="1450"/>
        <v>B3</v>
      </c>
      <c r="F470" s="392">
        <v>42478</v>
      </c>
      <c r="G470" s="369">
        <v>5520000</v>
      </c>
      <c r="H470" s="369"/>
      <c r="I470" s="160">
        <f t="shared" si="1451"/>
        <v>3480000</v>
      </c>
      <c r="J470" s="160">
        <f t="shared" si="1151"/>
        <v>450000</v>
      </c>
      <c r="K470" s="161">
        <f t="shared" si="1205"/>
        <v>3930000</v>
      </c>
      <c r="L470" s="161">
        <f t="shared" si="1206"/>
        <v>9450000</v>
      </c>
      <c r="M470" s="162">
        <f t="shared" si="1381"/>
        <v>1</v>
      </c>
      <c r="N470" s="163">
        <f t="shared" si="1382"/>
        <v>3864000</v>
      </c>
      <c r="O470" s="163">
        <v>0</v>
      </c>
      <c r="P470" s="406">
        <v>0</v>
      </c>
      <c r="Q470" s="406">
        <v>13</v>
      </c>
      <c r="R470" s="406">
        <v>0</v>
      </c>
      <c r="S470" s="406">
        <v>0</v>
      </c>
      <c r="T470" s="406"/>
      <c r="U470" s="406"/>
      <c r="V470" s="406"/>
      <c r="W470" s="406"/>
      <c r="X470" s="389"/>
      <c r="Y470" s="406"/>
      <c r="Z470" s="406"/>
      <c r="AA470" s="406"/>
      <c r="AB470" s="406"/>
      <c r="AC470" s="406"/>
      <c r="AD470" s="406">
        <v>0</v>
      </c>
      <c r="AE470" s="164">
        <f t="shared" si="1452"/>
        <v>0</v>
      </c>
      <c r="AF470" s="166">
        <f t="shared" si="1453"/>
        <v>0</v>
      </c>
      <c r="AG470" s="166">
        <f t="shared" si="1454"/>
        <v>0</v>
      </c>
      <c r="AH470" s="166">
        <f t="shared" si="1455"/>
        <v>0</v>
      </c>
      <c r="AI470" s="166">
        <f t="shared" si="1456"/>
        <v>0</v>
      </c>
      <c r="AJ470" s="166">
        <f t="shared" si="1457"/>
        <v>0</v>
      </c>
      <c r="AK470" s="166">
        <f t="shared" si="1458"/>
        <v>0</v>
      </c>
      <c r="AL470" s="166">
        <f t="shared" si="1459"/>
        <v>0</v>
      </c>
      <c r="AM470" s="166">
        <f t="shared" si="1460"/>
        <v>0</v>
      </c>
      <c r="AN470" s="166">
        <f t="shared" si="1461"/>
        <v>0</v>
      </c>
      <c r="AO470" s="167">
        <f t="shared" si="1462"/>
        <v>0</v>
      </c>
      <c r="AP470" s="166">
        <v>0</v>
      </c>
      <c r="AQ470" s="166">
        <f t="shared" si="1463"/>
        <v>0</v>
      </c>
      <c r="AR470" s="166"/>
      <c r="AS470" s="167"/>
      <c r="AT470" s="166"/>
      <c r="AU470" s="166"/>
      <c r="AV470" s="166">
        <f t="shared" si="1464"/>
        <v>0</v>
      </c>
      <c r="AW470" s="166">
        <f t="shared" si="1396"/>
        <v>441600</v>
      </c>
      <c r="AX470" s="166">
        <f t="shared" si="1397"/>
        <v>82800</v>
      </c>
      <c r="AY470" s="166">
        <f t="shared" si="1398"/>
        <v>55200</v>
      </c>
      <c r="AZ470" s="166">
        <f t="shared" si="1465"/>
        <v>579600</v>
      </c>
      <c r="BA470" s="166">
        <f t="shared" si="1400"/>
        <v>27600</v>
      </c>
      <c r="BB470" s="166">
        <f t="shared" si="1466"/>
        <v>120000</v>
      </c>
      <c r="BC470" s="166"/>
      <c r="BD470" s="166">
        <v>0</v>
      </c>
      <c r="BE470" s="166">
        <f t="shared" si="1402"/>
        <v>727200</v>
      </c>
      <c r="BF470" s="166">
        <f t="shared" si="1403"/>
        <v>0</v>
      </c>
      <c r="BG470" s="166">
        <f t="shared" si="1404"/>
        <v>727200</v>
      </c>
      <c r="BH470" s="166">
        <v>1</v>
      </c>
      <c r="BI470" s="369" t="s">
        <v>40</v>
      </c>
      <c r="BJ470" s="166">
        <f t="shared" si="1405"/>
        <v>0</v>
      </c>
      <c r="BK470" s="166">
        <f t="shared" si="1406"/>
        <v>1</v>
      </c>
      <c r="BL470" s="166">
        <v>0</v>
      </c>
      <c r="BM470" s="166">
        <f t="shared" si="1407"/>
        <v>0</v>
      </c>
      <c r="BN470" s="166" t="str">
        <f t="shared" si="1408"/>
        <v>Trừ tiền</v>
      </c>
      <c r="BO470" s="410"/>
      <c r="BP470" s="166"/>
      <c r="BQ470" s="144"/>
      <c r="BR470" s="144"/>
      <c r="BS470" s="161">
        <f t="shared" si="1409"/>
        <v>0</v>
      </c>
      <c r="BT470" s="159">
        <v>0</v>
      </c>
      <c r="BU470" s="166">
        <f t="shared" si="1410"/>
        <v>0</v>
      </c>
      <c r="BV470" s="166">
        <v>11000000</v>
      </c>
      <c r="BW470" s="166">
        <f t="shared" si="1411"/>
        <v>11000000</v>
      </c>
      <c r="BX470" s="166">
        <f t="shared" si="1467"/>
        <v>-11579600</v>
      </c>
      <c r="BY470" s="166"/>
      <c r="BZ470" s="166"/>
      <c r="CA470" s="171"/>
      <c r="CB470" s="166"/>
      <c r="CC470" s="166"/>
      <c r="CD470" s="166"/>
      <c r="CE470" s="369">
        <v>9000000</v>
      </c>
      <c r="CF470" s="369">
        <f>5%*CE470</f>
        <v>450000</v>
      </c>
      <c r="CG470" s="369">
        <v>0</v>
      </c>
      <c r="CH470" s="369">
        <v>0</v>
      </c>
      <c r="CI470" s="369"/>
      <c r="CJ470" s="369">
        <f t="shared" si="1468"/>
        <v>450000</v>
      </c>
      <c r="CK470" s="369">
        <f t="shared" si="1469"/>
        <v>9450000</v>
      </c>
      <c r="CL470" s="369"/>
      <c r="CM470" s="369">
        <f t="shared" si="1470"/>
        <v>9000000</v>
      </c>
      <c r="CN470" s="369">
        <f t="shared" si="1470"/>
        <v>450000</v>
      </c>
      <c r="CO470" s="369">
        <f t="shared" si="1471"/>
        <v>0</v>
      </c>
      <c r="CP470" s="369">
        <f t="shared" si="1472"/>
        <v>0</v>
      </c>
      <c r="CQ470" s="369">
        <f t="shared" si="1472"/>
        <v>0</v>
      </c>
      <c r="CR470" s="369">
        <f t="shared" si="1473"/>
        <v>450000</v>
      </c>
      <c r="CS470" s="369">
        <f t="shared" si="1474"/>
        <v>9450000</v>
      </c>
      <c r="CT470" s="173" t="s">
        <v>1417</v>
      </c>
      <c r="CU470" s="173" t="s">
        <v>2196</v>
      </c>
      <c r="CV470" s="450" t="s">
        <v>2281</v>
      </c>
      <c r="CW470" s="173" t="s">
        <v>2104</v>
      </c>
      <c r="CX470">
        <v>0</v>
      </c>
    </row>
    <row r="471" spans="1:102" ht="34.35" customHeight="1">
      <c r="A471" s="155">
        <f>SUBTOTAL(3,$C$11:C471)</f>
        <v>417</v>
      </c>
      <c r="B471" s="390" t="s">
        <v>2075</v>
      </c>
      <c r="C471" s="252" t="s">
        <v>2076</v>
      </c>
      <c r="D471" s="156" t="s">
        <v>101</v>
      </c>
      <c r="E471" s="157" t="str">
        <f t="shared" si="1450"/>
        <v>B3</v>
      </c>
      <c r="F471" s="392">
        <v>35806</v>
      </c>
      <c r="G471" s="369">
        <v>5520000</v>
      </c>
      <c r="H471" s="369"/>
      <c r="I471" s="160">
        <f t="shared" si="1451"/>
        <v>3480000</v>
      </c>
      <c r="J471" s="160">
        <f t="shared" si="1151"/>
        <v>900000</v>
      </c>
      <c r="K471" s="161">
        <f t="shared" si="1205"/>
        <v>4380000</v>
      </c>
      <c r="L471" s="161">
        <f t="shared" si="1206"/>
        <v>9900000</v>
      </c>
      <c r="M471" s="162">
        <f t="shared" si="1381"/>
        <v>1</v>
      </c>
      <c r="N471" s="163">
        <f t="shared" si="1382"/>
        <v>3864000</v>
      </c>
      <c r="O471" s="163">
        <v>0</v>
      </c>
      <c r="P471" s="406">
        <v>0</v>
      </c>
      <c r="Q471" s="406">
        <v>13</v>
      </c>
      <c r="R471" s="406">
        <v>0</v>
      </c>
      <c r="S471" s="406">
        <v>0</v>
      </c>
      <c r="T471" s="406"/>
      <c r="U471" s="406"/>
      <c r="V471" s="406"/>
      <c r="W471" s="406"/>
      <c r="X471" s="389"/>
      <c r="Y471" s="406"/>
      <c r="Z471" s="406"/>
      <c r="AA471" s="406"/>
      <c r="AB471" s="406"/>
      <c r="AC471" s="406"/>
      <c r="AD471" s="406">
        <v>0</v>
      </c>
      <c r="AE471" s="164">
        <f t="shared" si="1452"/>
        <v>0</v>
      </c>
      <c r="AF471" s="166">
        <f t="shared" si="1453"/>
        <v>0</v>
      </c>
      <c r="AG471" s="166">
        <f t="shared" si="1454"/>
        <v>0</v>
      </c>
      <c r="AH471" s="166">
        <f t="shared" si="1455"/>
        <v>0</v>
      </c>
      <c r="AI471" s="166">
        <f t="shared" si="1456"/>
        <v>0</v>
      </c>
      <c r="AJ471" s="166">
        <f t="shared" si="1457"/>
        <v>0</v>
      </c>
      <c r="AK471" s="166">
        <f t="shared" si="1458"/>
        <v>0</v>
      </c>
      <c r="AL471" s="166">
        <f t="shared" si="1459"/>
        <v>0</v>
      </c>
      <c r="AM471" s="166">
        <f t="shared" si="1460"/>
        <v>0</v>
      </c>
      <c r="AN471" s="166">
        <f t="shared" si="1461"/>
        <v>0</v>
      </c>
      <c r="AO471" s="167">
        <f t="shared" si="1462"/>
        <v>0</v>
      </c>
      <c r="AP471" s="166">
        <v>0</v>
      </c>
      <c r="AQ471" s="166">
        <f t="shared" si="1463"/>
        <v>0</v>
      </c>
      <c r="AR471" s="166"/>
      <c r="AS471" s="167"/>
      <c r="AT471" s="166"/>
      <c r="AU471" s="166"/>
      <c r="AV471" s="166">
        <f t="shared" si="1464"/>
        <v>0</v>
      </c>
      <c r="AW471" s="166">
        <f t="shared" si="1396"/>
        <v>441600</v>
      </c>
      <c r="AX471" s="166">
        <f t="shared" si="1397"/>
        <v>82800</v>
      </c>
      <c r="AY471" s="166">
        <f t="shared" si="1398"/>
        <v>55200</v>
      </c>
      <c r="AZ471" s="166">
        <f t="shared" si="1465"/>
        <v>579600</v>
      </c>
      <c r="BA471" s="166">
        <f t="shared" si="1400"/>
        <v>27600</v>
      </c>
      <c r="BB471" s="166">
        <f t="shared" si="1466"/>
        <v>120000</v>
      </c>
      <c r="BC471" s="166"/>
      <c r="BD471" s="166">
        <v>0</v>
      </c>
      <c r="BE471" s="166">
        <f t="shared" si="1402"/>
        <v>727200</v>
      </c>
      <c r="BF471" s="166">
        <f t="shared" si="1403"/>
        <v>0</v>
      </c>
      <c r="BG471" s="166">
        <f t="shared" si="1404"/>
        <v>727200</v>
      </c>
      <c r="BH471" s="166">
        <v>1</v>
      </c>
      <c r="BI471" s="369" t="s">
        <v>40</v>
      </c>
      <c r="BJ471" s="166">
        <f t="shared" si="1405"/>
        <v>0</v>
      </c>
      <c r="BK471" s="166">
        <f t="shared" si="1406"/>
        <v>1</v>
      </c>
      <c r="BL471" s="166">
        <v>0</v>
      </c>
      <c r="BM471" s="166">
        <f t="shared" si="1407"/>
        <v>0</v>
      </c>
      <c r="BN471" s="166" t="str">
        <f t="shared" si="1408"/>
        <v>Trừ tiền</v>
      </c>
      <c r="BO471" s="410"/>
      <c r="BP471" s="166"/>
      <c r="BQ471" s="144"/>
      <c r="BR471" s="144"/>
      <c r="BS471" s="161">
        <f t="shared" si="1409"/>
        <v>0</v>
      </c>
      <c r="BT471" s="159">
        <v>0</v>
      </c>
      <c r="BU471" s="166">
        <f t="shared" si="1410"/>
        <v>0</v>
      </c>
      <c r="BV471" s="166">
        <v>11000000</v>
      </c>
      <c r="BW471" s="166">
        <f t="shared" si="1411"/>
        <v>11000000</v>
      </c>
      <c r="BX471" s="166">
        <f t="shared" si="1467"/>
        <v>-11579600</v>
      </c>
      <c r="BY471" s="166"/>
      <c r="BZ471" s="166"/>
      <c r="CA471" s="171"/>
      <c r="CB471" s="166"/>
      <c r="CC471" s="166"/>
      <c r="CD471" s="166"/>
      <c r="CE471" s="369">
        <v>9000000</v>
      </c>
      <c r="CF471" s="369">
        <f>CE471*10%</f>
        <v>900000</v>
      </c>
      <c r="CG471" s="369">
        <v>0</v>
      </c>
      <c r="CH471" s="369">
        <v>0</v>
      </c>
      <c r="CI471" s="369"/>
      <c r="CJ471" s="369">
        <f t="shared" si="1468"/>
        <v>900000</v>
      </c>
      <c r="CK471" s="369">
        <f t="shared" si="1469"/>
        <v>9900000</v>
      </c>
      <c r="CL471" s="369"/>
      <c r="CM471" s="369">
        <f t="shared" si="1470"/>
        <v>9000000</v>
      </c>
      <c r="CN471" s="369">
        <f t="shared" si="1470"/>
        <v>900000</v>
      </c>
      <c r="CO471" s="369">
        <f t="shared" si="1471"/>
        <v>0</v>
      </c>
      <c r="CP471" s="369">
        <f t="shared" si="1472"/>
        <v>0</v>
      </c>
      <c r="CQ471" s="369">
        <f t="shared" si="1472"/>
        <v>0</v>
      </c>
      <c r="CR471" s="369">
        <f t="shared" si="1473"/>
        <v>900000</v>
      </c>
      <c r="CS471" s="369">
        <f t="shared" si="1474"/>
        <v>9900000</v>
      </c>
      <c r="CT471" s="173" t="s">
        <v>1417</v>
      </c>
      <c r="CU471" s="173" t="s">
        <v>2196</v>
      </c>
      <c r="CV471" s="450" t="s">
        <v>2282</v>
      </c>
      <c r="CW471" s="173" t="s">
        <v>2104</v>
      </c>
      <c r="CX471">
        <v>0</v>
      </c>
    </row>
    <row r="472" spans="1:102" ht="34.35" customHeight="1">
      <c r="A472" s="155">
        <f>SUBTOTAL(3,$C$11:C472)</f>
        <v>418</v>
      </c>
      <c r="B472" s="390" t="s">
        <v>2081</v>
      </c>
      <c r="C472" s="252" t="s">
        <v>2082</v>
      </c>
      <c r="D472" s="156" t="s">
        <v>101</v>
      </c>
      <c r="E472" s="157" t="str">
        <f t="shared" si="1450"/>
        <v>B3</v>
      </c>
      <c r="F472" s="392">
        <v>42438</v>
      </c>
      <c r="G472" s="369">
        <v>5260000</v>
      </c>
      <c r="H472" s="369"/>
      <c r="I472" s="160">
        <f t="shared" si="1451"/>
        <v>2740000</v>
      </c>
      <c r="J472" s="160">
        <f t="shared" si="1151"/>
        <v>400000</v>
      </c>
      <c r="K472" s="161">
        <f t="shared" si="1205"/>
        <v>3140000</v>
      </c>
      <c r="L472" s="161">
        <f t="shared" si="1206"/>
        <v>8400000</v>
      </c>
      <c r="M472" s="162">
        <f t="shared" si="1381"/>
        <v>1</v>
      </c>
      <c r="N472" s="163">
        <f t="shared" si="1382"/>
        <v>3682000</v>
      </c>
      <c r="O472" s="163">
        <v>0</v>
      </c>
      <c r="P472" s="406">
        <v>0</v>
      </c>
      <c r="Q472" s="406">
        <v>13</v>
      </c>
      <c r="R472" s="406">
        <v>0</v>
      </c>
      <c r="S472" s="406">
        <v>0</v>
      </c>
      <c r="T472" s="406"/>
      <c r="U472" s="406"/>
      <c r="V472" s="406"/>
      <c r="W472" s="406"/>
      <c r="X472" s="389"/>
      <c r="Y472" s="406"/>
      <c r="Z472" s="406"/>
      <c r="AA472" s="406"/>
      <c r="AB472" s="406"/>
      <c r="AC472" s="406"/>
      <c r="AD472" s="406">
        <v>0</v>
      </c>
      <c r="AE472" s="164">
        <f t="shared" si="1452"/>
        <v>0</v>
      </c>
      <c r="AF472" s="166">
        <f t="shared" si="1453"/>
        <v>0</v>
      </c>
      <c r="AG472" s="166">
        <f t="shared" si="1454"/>
        <v>0</v>
      </c>
      <c r="AH472" s="166">
        <f t="shared" si="1455"/>
        <v>0</v>
      </c>
      <c r="AI472" s="166">
        <f t="shared" si="1456"/>
        <v>0</v>
      </c>
      <c r="AJ472" s="166">
        <f t="shared" si="1457"/>
        <v>0</v>
      </c>
      <c r="AK472" s="166">
        <f t="shared" si="1458"/>
        <v>0</v>
      </c>
      <c r="AL472" s="166">
        <f t="shared" si="1459"/>
        <v>0</v>
      </c>
      <c r="AM472" s="166">
        <f t="shared" si="1460"/>
        <v>0</v>
      </c>
      <c r="AN472" s="166">
        <f t="shared" si="1461"/>
        <v>0</v>
      </c>
      <c r="AO472" s="167">
        <f t="shared" si="1462"/>
        <v>0</v>
      </c>
      <c r="AP472" s="166">
        <v>0</v>
      </c>
      <c r="AQ472" s="166">
        <f t="shared" si="1463"/>
        <v>0</v>
      </c>
      <c r="AR472" s="166"/>
      <c r="AS472" s="167"/>
      <c r="AT472" s="166"/>
      <c r="AU472" s="166"/>
      <c r="AV472" s="166">
        <f t="shared" si="1464"/>
        <v>0</v>
      </c>
      <c r="AW472" s="166">
        <f t="shared" si="1396"/>
        <v>420800</v>
      </c>
      <c r="AX472" s="166">
        <f t="shared" si="1397"/>
        <v>78900</v>
      </c>
      <c r="AY472" s="166">
        <f t="shared" si="1398"/>
        <v>52600</v>
      </c>
      <c r="AZ472" s="166">
        <f t="shared" si="1465"/>
        <v>552300</v>
      </c>
      <c r="BA472" s="166">
        <f t="shared" si="1400"/>
        <v>26300</v>
      </c>
      <c r="BB472" s="166">
        <f t="shared" si="1466"/>
        <v>120000</v>
      </c>
      <c r="BC472" s="166"/>
      <c r="BD472" s="166">
        <v>0</v>
      </c>
      <c r="BE472" s="166">
        <f t="shared" si="1402"/>
        <v>698600</v>
      </c>
      <c r="BF472" s="166">
        <f t="shared" si="1403"/>
        <v>0</v>
      </c>
      <c r="BG472" s="166">
        <f t="shared" si="1404"/>
        <v>698600</v>
      </c>
      <c r="BH472" s="166">
        <v>1</v>
      </c>
      <c r="BI472" s="369" t="s">
        <v>40</v>
      </c>
      <c r="BJ472" s="166">
        <f t="shared" si="1405"/>
        <v>0</v>
      </c>
      <c r="BK472" s="166">
        <f t="shared" si="1406"/>
        <v>1</v>
      </c>
      <c r="BL472" s="166">
        <v>0</v>
      </c>
      <c r="BM472" s="166">
        <f t="shared" si="1407"/>
        <v>0</v>
      </c>
      <c r="BN472" s="166" t="str">
        <f t="shared" si="1408"/>
        <v>Trừ tiền</v>
      </c>
      <c r="BO472" s="410"/>
      <c r="BP472" s="166"/>
      <c r="BQ472" s="144"/>
      <c r="BR472" s="144"/>
      <c r="BS472" s="161">
        <f t="shared" si="1409"/>
        <v>0</v>
      </c>
      <c r="BT472" s="159">
        <v>0</v>
      </c>
      <c r="BU472" s="166">
        <f t="shared" si="1410"/>
        <v>0</v>
      </c>
      <c r="BV472" s="166">
        <v>11000000</v>
      </c>
      <c r="BW472" s="166">
        <f t="shared" si="1411"/>
        <v>11000000</v>
      </c>
      <c r="BX472" s="166">
        <f t="shared" si="1467"/>
        <v>-11552300</v>
      </c>
      <c r="BY472" s="166"/>
      <c r="BZ472" s="166"/>
      <c r="CA472" s="171"/>
      <c r="CB472" s="166"/>
      <c r="CC472" s="166"/>
      <c r="CD472" s="166"/>
      <c r="CE472" s="369">
        <v>8000000</v>
      </c>
      <c r="CF472" s="369">
        <f>5%*CE472</f>
        <v>400000</v>
      </c>
      <c r="CG472" s="369">
        <v>0</v>
      </c>
      <c r="CH472" s="369">
        <v>0</v>
      </c>
      <c r="CI472" s="369"/>
      <c r="CJ472" s="369">
        <f t="shared" si="1468"/>
        <v>400000</v>
      </c>
      <c r="CK472" s="369">
        <f t="shared" si="1469"/>
        <v>8400000</v>
      </c>
      <c r="CL472" s="369"/>
      <c r="CM472" s="369">
        <f t="shared" si="1470"/>
        <v>8000000</v>
      </c>
      <c r="CN472" s="369">
        <f t="shared" si="1470"/>
        <v>400000</v>
      </c>
      <c r="CO472" s="369">
        <f t="shared" si="1471"/>
        <v>0</v>
      </c>
      <c r="CP472" s="369">
        <f t="shared" si="1472"/>
        <v>0</v>
      </c>
      <c r="CQ472" s="369">
        <f t="shared" si="1472"/>
        <v>0</v>
      </c>
      <c r="CR472" s="369">
        <f t="shared" si="1473"/>
        <v>400000</v>
      </c>
      <c r="CS472" s="369">
        <f t="shared" si="1474"/>
        <v>8400000</v>
      </c>
      <c r="CT472" s="173" t="s">
        <v>1417</v>
      </c>
      <c r="CU472" s="173" t="s">
        <v>2196</v>
      </c>
      <c r="CV472" s="450" t="s">
        <v>2283</v>
      </c>
      <c r="CW472" s="173" t="s">
        <v>2104</v>
      </c>
      <c r="CX472">
        <v>0</v>
      </c>
    </row>
    <row r="473" spans="1:102" ht="34.35" customHeight="1">
      <c r="A473" s="155">
        <f>SUBTOTAL(3,$C$11:C473)</f>
        <v>419</v>
      </c>
      <c r="B473" s="390" t="s">
        <v>2085</v>
      </c>
      <c r="C473" s="252" t="s">
        <v>2086</v>
      </c>
      <c r="D473" s="156" t="s">
        <v>101</v>
      </c>
      <c r="E473" s="157" t="str">
        <f t="shared" si="1450"/>
        <v>B3</v>
      </c>
      <c r="F473" s="392">
        <v>41967</v>
      </c>
      <c r="G473" s="369">
        <v>5520000</v>
      </c>
      <c r="H473" s="369"/>
      <c r="I473" s="160">
        <f t="shared" si="1451"/>
        <v>3480000</v>
      </c>
      <c r="J473" s="160">
        <f t="shared" ref="J473:J474" si="1477">CR473</f>
        <v>900000</v>
      </c>
      <c r="K473" s="161">
        <f t="shared" si="1205"/>
        <v>4380000</v>
      </c>
      <c r="L473" s="161">
        <f t="shared" si="1206"/>
        <v>9900000</v>
      </c>
      <c r="M473" s="162">
        <f t="shared" si="1381"/>
        <v>1</v>
      </c>
      <c r="N473" s="163">
        <f t="shared" si="1382"/>
        <v>3864000</v>
      </c>
      <c r="O473" s="163">
        <v>0</v>
      </c>
      <c r="P473" s="406">
        <v>0</v>
      </c>
      <c r="Q473" s="406">
        <v>13</v>
      </c>
      <c r="R473" s="406">
        <v>0</v>
      </c>
      <c r="S473" s="406">
        <v>0</v>
      </c>
      <c r="T473" s="406"/>
      <c r="U473" s="406"/>
      <c r="V473" s="406"/>
      <c r="W473" s="406"/>
      <c r="X473" s="389"/>
      <c r="Y473" s="406"/>
      <c r="Z473" s="406"/>
      <c r="AA473" s="406"/>
      <c r="AB473" s="406"/>
      <c r="AC473" s="406"/>
      <c r="AD473" s="406">
        <v>0</v>
      </c>
      <c r="AE473" s="164">
        <f t="shared" si="1452"/>
        <v>0</v>
      </c>
      <c r="AF473" s="166">
        <f t="shared" si="1453"/>
        <v>0</v>
      </c>
      <c r="AG473" s="166">
        <f t="shared" si="1454"/>
        <v>0</v>
      </c>
      <c r="AH473" s="166">
        <f t="shared" si="1455"/>
        <v>0</v>
      </c>
      <c r="AI473" s="166">
        <f t="shared" si="1456"/>
        <v>0</v>
      </c>
      <c r="AJ473" s="166">
        <f t="shared" si="1457"/>
        <v>0</v>
      </c>
      <c r="AK473" s="166">
        <f t="shared" si="1458"/>
        <v>0</v>
      </c>
      <c r="AL473" s="166">
        <f t="shared" si="1459"/>
        <v>0</v>
      </c>
      <c r="AM473" s="166">
        <f t="shared" si="1460"/>
        <v>0</v>
      </c>
      <c r="AN473" s="166">
        <f t="shared" si="1461"/>
        <v>0</v>
      </c>
      <c r="AO473" s="167">
        <f t="shared" si="1462"/>
        <v>0</v>
      </c>
      <c r="AP473" s="166">
        <v>0</v>
      </c>
      <c r="AQ473" s="166">
        <f t="shared" si="1463"/>
        <v>0</v>
      </c>
      <c r="AR473" s="166"/>
      <c r="AS473" s="167"/>
      <c r="AT473" s="166"/>
      <c r="AU473" s="166"/>
      <c r="AV473" s="166">
        <f t="shared" si="1464"/>
        <v>0</v>
      </c>
      <c r="AW473" s="166">
        <f t="shared" si="1396"/>
        <v>441600</v>
      </c>
      <c r="AX473" s="166">
        <f t="shared" si="1397"/>
        <v>82800</v>
      </c>
      <c r="AY473" s="166">
        <f t="shared" si="1398"/>
        <v>55200</v>
      </c>
      <c r="AZ473" s="166">
        <f t="shared" si="1465"/>
        <v>579600</v>
      </c>
      <c r="BA473" s="166">
        <f t="shared" si="1400"/>
        <v>27600</v>
      </c>
      <c r="BB473" s="166">
        <f t="shared" si="1466"/>
        <v>120000</v>
      </c>
      <c r="BC473" s="166"/>
      <c r="BD473" s="166">
        <v>0</v>
      </c>
      <c r="BE473" s="166">
        <f t="shared" si="1402"/>
        <v>727200</v>
      </c>
      <c r="BF473" s="166">
        <f t="shared" si="1403"/>
        <v>0</v>
      </c>
      <c r="BG473" s="166">
        <f t="shared" si="1404"/>
        <v>727200</v>
      </c>
      <c r="BH473" s="166">
        <v>1</v>
      </c>
      <c r="BI473" s="369" t="s">
        <v>40</v>
      </c>
      <c r="BJ473" s="166">
        <f t="shared" si="1405"/>
        <v>0</v>
      </c>
      <c r="BK473" s="166">
        <f t="shared" si="1406"/>
        <v>1</v>
      </c>
      <c r="BL473" s="166">
        <v>0</v>
      </c>
      <c r="BM473" s="166">
        <f t="shared" si="1407"/>
        <v>0</v>
      </c>
      <c r="BN473" s="166" t="str">
        <f t="shared" si="1408"/>
        <v>Trừ tiền</v>
      </c>
      <c r="BO473" s="410"/>
      <c r="BP473" s="166"/>
      <c r="BQ473" s="144"/>
      <c r="BR473" s="144"/>
      <c r="BS473" s="161">
        <f t="shared" si="1409"/>
        <v>0</v>
      </c>
      <c r="BT473" s="159">
        <v>0</v>
      </c>
      <c r="BU473" s="166">
        <f t="shared" si="1410"/>
        <v>0</v>
      </c>
      <c r="BV473" s="166">
        <v>11000000</v>
      </c>
      <c r="BW473" s="166">
        <f t="shared" si="1411"/>
        <v>11000000</v>
      </c>
      <c r="BX473" s="166">
        <f t="shared" si="1467"/>
        <v>-11579600</v>
      </c>
      <c r="BY473" s="166"/>
      <c r="BZ473" s="166"/>
      <c r="CA473" s="171"/>
      <c r="CB473" s="166"/>
      <c r="CC473" s="166"/>
      <c r="CD473" s="166"/>
      <c r="CE473" s="369">
        <v>9000000</v>
      </c>
      <c r="CF473" s="369">
        <f>CE473*10%</f>
        <v>900000</v>
      </c>
      <c r="CG473" s="369">
        <v>0</v>
      </c>
      <c r="CH473" s="369">
        <v>0</v>
      </c>
      <c r="CI473" s="369"/>
      <c r="CJ473" s="369">
        <f t="shared" si="1468"/>
        <v>900000</v>
      </c>
      <c r="CK473" s="369">
        <f t="shared" si="1469"/>
        <v>9900000</v>
      </c>
      <c r="CL473" s="369"/>
      <c r="CM473" s="369">
        <f t="shared" si="1470"/>
        <v>9000000</v>
      </c>
      <c r="CN473" s="369">
        <f t="shared" si="1470"/>
        <v>900000</v>
      </c>
      <c r="CO473" s="369">
        <f t="shared" si="1471"/>
        <v>0</v>
      </c>
      <c r="CP473" s="369">
        <f t="shared" si="1472"/>
        <v>0</v>
      </c>
      <c r="CQ473" s="369">
        <f t="shared" si="1472"/>
        <v>0</v>
      </c>
      <c r="CR473" s="369">
        <f t="shared" si="1473"/>
        <v>900000</v>
      </c>
      <c r="CS473" s="369">
        <f t="shared" si="1474"/>
        <v>9900000</v>
      </c>
      <c r="CT473" s="173" t="s">
        <v>1417</v>
      </c>
      <c r="CU473" s="173" t="s">
        <v>2196</v>
      </c>
      <c r="CV473" s="450" t="s">
        <v>2284</v>
      </c>
      <c r="CW473" s="173" t="s">
        <v>2104</v>
      </c>
      <c r="CX473">
        <v>0</v>
      </c>
    </row>
    <row r="474" spans="1:102" ht="34.35" customHeight="1">
      <c r="A474" s="155">
        <f>SUBTOTAL(3,$C$11:C474)</f>
        <v>420</v>
      </c>
      <c r="B474" s="390" t="s">
        <v>2089</v>
      </c>
      <c r="C474" s="252" t="s">
        <v>2090</v>
      </c>
      <c r="D474" s="156" t="s">
        <v>101</v>
      </c>
      <c r="E474" s="157" t="str">
        <f t="shared" si="1450"/>
        <v>B3</v>
      </c>
      <c r="F474" s="392">
        <v>42478</v>
      </c>
      <c r="G474" s="369">
        <v>5520000</v>
      </c>
      <c r="H474" s="369"/>
      <c r="I474" s="160">
        <f t="shared" si="1451"/>
        <v>3480000</v>
      </c>
      <c r="J474" s="160">
        <f t="shared" si="1477"/>
        <v>450000</v>
      </c>
      <c r="K474" s="161">
        <f t="shared" si="1205"/>
        <v>3930000</v>
      </c>
      <c r="L474" s="161">
        <f t="shared" si="1206"/>
        <v>9450000</v>
      </c>
      <c r="M474" s="162">
        <f t="shared" si="1381"/>
        <v>1</v>
      </c>
      <c r="N474" s="163">
        <f t="shared" si="1382"/>
        <v>3864000</v>
      </c>
      <c r="O474" s="163">
        <v>0</v>
      </c>
      <c r="P474" s="406">
        <v>0</v>
      </c>
      <c r="Q474" s="406">
        <v>13</v>
      </c>
      <c r="R474" s="406">
        <v>0</v>
      </c>
      <c r="S474" s="406">
        <v>0</v>
      </c>
      <c r="T474" s="406"/>
      <c r="U474" s="406"/>
      <c r="V474" s="406"/>
      <c r="W474" s="406"/>
      <c r="X474" s="389"/>
      <c r="Y474" s="406"/>
      <c r="Z474" s="406"/>
      <c r="AA474" s="406"/>
      <c r="AB474" s="406"/>
      <c r="AC474" s="406"/>
      <c r="AD474" s="406">
        <v>0</v>
      </c>
      <c r="AE474" s="164">
        <f t="shared" si="1452"/>
        <v>0</v>
      </c>
      <c r="AF474" s="166">
        <f t="shared" si="1453"/>
        <v>0</v>
      </c>
      <c r="AG474" s="166">
        <f t="shared" si="1454"/>
        <v>0</v>
      </c>
      <c r="AH474" s="166">
        <f t="shared" si="1455"/>
        <v>0</v>
      </c>
      <c r="AI474" s="166">
        <f t="shared" si="1456"/>
        <v>0</v>
      </c>
      <c r="AJ474" s="166">
        <f t="shared" si="1457"/>
        <v>0</v>
      </c>
      <c r="AK474" s="166">
        <f t="shared" si="1458"/>
        <v>0</v>
      </c>
      <c r="AL474" s="166">
        <f t="shared" si="1459"/>
        <v>0</v>
      </c>
      <c r="AM474" s="166">
        <f t="shared" si="1460"/>
        <v>0</v>
      </c>
      <c r="AN474" s="166">
        <f t="shared" si="1461"/>
        <v>0</v>
      </c>
      <c r="AO474" s="167">
        <f t="shared" si="1462"/>
        <v>0</v>
      </c>
      <c r="AP474" s="166">
        <v>0</v>
      </c>
      <c r="AQ474" s="166">
        <f t="shared" si="1463"/>
        <v>0</v>
      </c>
      <c r="AR474" s="166"/>
      <c r="AS474" s="167"/>
      <c r="AT474" s="166"/>
      <c r="AU474" s="166"/>
      <c r="AV474" s="166">
        <f t="shared" si="1464"/>
        <v>0</v>
      </c>
      <c r="AW474" s="166">
        <f t="shared" si="1396"/>
        <v>441600</v>
      </c>
      <c r="AX474" s="166">
        <f t="shared" si="1397"/>
        <v>82800</v>
      </c>
      <c r="AY474" s="166">
        <f t="shared" si="1398"/>
        <v>55200</v>
      </c>
      <c r="AZ474" s="166">
        <f t="shared" si="1465"/>
        <v>579600</v>
      </c>
      <c r="BA474" s="166">
        <f t="shared" si="1400"/>
        <v>27600</v>
      </c>
      <c r="BB474" s="166">
        <f t="shared" si="1466"/>
        <v>120000</v>
      </c>
      <c r="BC474" s="166"/>
      <c r="BD474" s="166">
        <v>0</v>
      </c>
      <c r="BE474" s="166">
        <f t="shared" si="1402"/>
        <v>727200</v>
      </c>
      <c r="BF474" s="166">
        <f t="shared" si="1403"/>
        <v>0</v>
      </c>
      <c r="BG474" s="166">
        <f t="shared" si="1404"/>
        <v>727200</v>
      </c>
      <c r="BH474" s="166">
        <v>1</v>
      </c>
      <c r="BI474" s="369" t="s">
        <v>40</v>
      </c>
      <c r="BJ474" s="166">
        <f t="shared" si="1405"/>
        <v>0</v>
      </c>
      <c r="BK474" s="166">
        <f t="shared" si="1406"/>
        <v>1</v>
      </c>
      <c r="BL474" s="166">
        <v>0</v>
      </c>
      <c r="BM474" s="166">
        <f t="shared" si="1407"/>
        <v>0</v>
      </c>
      <c r="BN474" s="166" t="str">
        <f t="shared" si="1408"/>
        <v>Trừ tiền</v>
      </c>
      <c r="BO474" s="410"/>
      <c r="BP474" s="166"/>
      <c r="BQ474" s="144"/>
      <c r="BR474" s="144"/>
      <c r="BS474" s="161">
        <f t="shared" si="1409"/>
        <v>0</v>
      </c>
      <c r="BT474" s="159">
        <v>0</v>
      </c>
      <c r="BU474" s="166">
        <f t="shared" si="1410"/>
        <v>0</v>
      </c>
      <c r="BV474" s="166">
        <v>11000000</v>
      </c>
      <c r="BW474" s="166">
        <f t="shared" si="1411"/>
        <v>11000000</v>
      </c>
      <c r="BX474" s="166">
        <f t="shared" si="1467"/>
        <v>-11579600</v>
      </c>
      <c r="BY474" s="166"/>
      <c r="BZ474" s="166"/>
      <c r="CA474" s="171"/>
      <c r="CB474" s="166"/>
      <c r="CC474" s="166"/>
      <c r="CD474" s="166"/>
      <c r="CE474" s="369">
        <v>9000000</v>
      </c>
      <c r="CF474" s="369">
        <f>5%*CE474</f>
        <v>450000</v>
      </c>
      <c r="CG474" s="369">
        <v>0</v>
      </c>
      <c r="CH474" s="369">
        <v>0</v>
      </c>
      <c r="CI474" s="369"/>
      <c r="CJ474" s="369">
        <f t="shared" si="1468"/>
        <v>450000</v>
      </c>
      <c r="CK474" s="369">
        <f t="shared" si="1469"/>
        <v>9450000</v>
      </c>
      <c r="CL474" s="369"/>
      <c r="CM474" s="369">
        <f t="shared" si="1470"/>
        <v>9000000</v>
      </c>
      <c r="CN474" s="369">
        <f t="shared" si="1470"/>
        <v>450000</v>
      </c>
      <c r="CO474" s="369">
        <f t="shared" si="1471"/>
        <v>0</v>
      </c>
      <c r="CP474" s="369">
        <f t="shared" si="1472"/>
        <v>0</v>
      </c>
      <c r="CQ474" s="369">
        <f t="shared" si="1472"/>
        <v>0</v>
      </c>
      <c r="CR474" s="369">
        <f t="shared" si="1473"/>
        <v>450000</v>
      </c>
      <c r="CS474" s="369">
        <f t="shared" si="1474"/>
        <v>9450000</v>
      </c>
      <c r="CT474" s="173" t="s">
        <v>1417</v>
      </c>
      <c r="CU474" s="173" t="s">
        <v>2196</v>
      </c>
      <c r="CV474" s="450" t="s">
        <v>2285</v>
      </c>
      <c r="CW474" s="173" t="s">
        <v>2104</v>
      </c>
      <c r="CX474">
        <v>0</v>
      </c>
    </row>
    <row r="475" spans="1:102" ht="34.35" customHeight="1">
      <c r="A475" s="422" t="s">
        <v>2223</v>
      </c>
      <c r="B475" s="423" t="str">
        <f>"KHU VỰC NAM BỘ:  "&amp;"["&amp;COUNT(A476:A623)&amp;"]"</f>
        <v>KHU VỰC NAM BỘ:  [127]</v>
      </c>
      <c r="C475" s="424"/>
      <c r="D475" s="285"/>
      <c r="E475" s="285"/>
      <c r="F475" s="285"/>
      <c r="G475" s="425">
        <f t="shared" ref="G475:L475" si="1478">G476+G478+G483+G485+G507+G587</f>
        <v>784490000</v>
      </c>
      <c r="H475" s="425">
        <f t="shared" si="1478"/>
        <v>12180000</v>
      </c>
      <c r="I475" s="425">
        <f t="shared" si="1478"/>
        <v>655830000</v>
      </c>
      <c r="J475" s="425">
        <f t="shared" si="1478"/>
        <v>62400000</v>
      </c>
      <c r="K475" s="425">
        <f t="shared" si="1478"/>
        <v>718230000</v>
      </c>
      <c r="L475" s="425">
        <f t="shared" si="1478"/>
        <v>1514900000</v>
      </c>
      <c r="M475" s="425"/>
      <c r="N475" s="425">
        <f t="shared" ref="N475:BG475" si="1479">N476+N478+N483+N485+N507+N587</f>
        <v>557669000</v>
      </c>
      <c r="O475" s="425">
        <f t="shared" si="1479"/>
        <v>0</v>
      </c>
      <c r="P475" s="426">
        <f t="shared" si="1479"/>
        <v>1177</v>
      </c>
      <c r="Q475" s="426">
        <f t="shared" si="1479"/>
        <v>338</v>
      </c>
      <c r="R475" s="426">
        <f t="shared" si="1479"/>
        <v>30.639999999999993</v>
      </c>
      <c r="S475" s="426">
        <f t="shared" si="1479"/>
        <v>8</v>
      </c>
      <c r="T475" s="426">
        <f t="shared" si="1479"/>
        <v>0</v>
      </c>
      <c r="U475" s="426">
        <f t="shared" si="1479"/>
        <v>0</v>
      </c>
      <c r="V475" s="426">
        <f t="shared" si="1479"/>
        <v>0</v>
      </c>
      <c r="W475" s="426">
        <f t="shared" si="1479"/>
        <v>0</v>
      </c>
      <c r="X475" s="426">
        <f t="shared" si="1479"/>
        <v>0</v>
      </c>
      <c r="Y475" s="426">
        <f t="shared" si="1479"/>
        <v>0</v>
      </c>
      <c r="Z475" s="426">
        <f t="shared" si="1479"/>
        <v>0</v>
      </c>
      <c r="AA475" s="426">
        <f t="shared" si="1479"/>
        <v>0</v>
      </c>
      <c r="AB475" s="426">
        <f t="shared" si="1479"/>
        <v>0</v>
      </c>
      <c r="AC475" s="426">
        <f t="shared" si="1479"/>
        <v>0</v>
      </c>
      <c r="AD475" s="426">
        <f t="shared" si="1479"/>
        <v>4.8899999999999997</v>
      </c>
      <c r="AE475" s="426">
        <f t="shared" si="1479"/>
        <v>34</v>
      </c>
      <c r="AF475" s="425">
        <f t="shared" si="1479"/>
        <v>499971921</v>
      </c>
      <c r="AG475" s="425">
        <f t="shared" si="1479"/>
        <v>12056331</v>
      </c>
      <c r="AH475" s="425">
        <f t="shared" si="1479"/>
        <v>4275000</v>
      </c>
      <c r="AI475" s="425">
        <f t="shared" si="1479"/>
        <v>0</v>
      </c>
      <c r="AJ475" s="425">
        <f t="shared" si="1479"/>
        <v>0</v>
      </c>
      <c r="AK475" s="425">
        <f t="shared" si="1479"/>
        <v>0</v>
      </c>
      <c r="AL475" s="425">
        <f t="shared" si="1479"/>
        <v>0</v>
      </c>
      <c r="AM475" s="425">
        <f t="shared" si="1479"/>
        <v>0</v>
      </c>
      <c r="AN475" s="425">
        <f t="shared" si="1479"/>
        <v>650827</v>
      </c>
      <c r="AO475" s="425">
        <f t="shared" si="1479"/>
        <v>442000</v>
      </c>
      <c r="AP475" s="425">
        <f t="shared" si="1479"/>
        <v>0</v>
      </c>
      <c r="AQ475" s="425">
        <f t="shared" si="1479"/>
        <v>517396079</v>
      </c>
      <c r="AR475" s="425">
        <f t="shared" si="1479"/>
        <v>35411600</v>
      </c>
      <c r="AS475" s="425">
        <f t="shared" si="1479"/>
        <v>0</v>
      </c>
      <c r="AT475" s="425">
        <f t="shared" si="1479"/>
        <v>0</v>
      </c>
      <c r="AU475" s="425">
        <f t="shared" si="1479"/>
        <v>0</v>
      </c>
      <c r="AV475" s="425">
        <f t="shared" si="1479"/>
        <v>552807679</v>
      </c>
      <c r="AW475" s="425">
        <f t="shared" si="1479"/>
        <v>59923200</v>
      </c>
      <c r="AX475" s="425">
        <f t="shared" si="1479"/>
        <v>11529450</v>
      </c>
      <c r="AY475" s="425">
        <f t="shared" si="1479"/>
        <v>7490400</v>
      </c>
      <c r="AZ475" s="425">
        <f t="shared" si="1479"/>
        <v>78943050</v>
      </c>
      <c r="BA475" s="425">
        <f t="shared" si="1479"/>
        <v>2674050</v>
      </c>
      <c r="BB475" s="425">
        <f t="shared" si="1479"/>
        <v>21000000</v>
      </c>
      <c r="BC475" s="425">
        <f t="shared" si="1479"/>
        <v>0</v>
      </c>
      <c r="BD475" s="425">
        <f t="shared" si="1479"/>
        <v>0</v>
      </c>
      <c r="BE475" s="425">
        <f t="shared" si="1479"/>
        <v>102617100</v>
      </c>
      <c r="BF475" s="425">
        <f t="shared" si="1479"/>
        <v>450190579</v>
      </c>
      <c r="BG475" s="425">
        <f t="shared" si="1479"/>
        <v>0</v>
      </c>
      <c r="BH475" s="425"/>
      <c r="BI475" s="425">
        <f>BI476+BI478+BI483+BI485+BI507+BI587</f>
        <v>0</v>
      </c>
      <c r="BJ475" s="425">
        <f>BJ476+BJ478+BJ483+BJ485+BJ507+BJ587</f>
        <v>0</v>
      </c>
      <c r="BK475" s="425"/>
      <c r="BL475" s="425">
        <f t="shared" ref="BL475:CV475" si="1480">BL476+BL478+BL483+BL485+BL507+BL587</f>
        <v>0</v>
      </c>
      <c r="BM475" s="425">
        <f t="shared" si="1480"/>
        <v>104000</v>
      </c>
      <c r="BN475" s="425">
        <f t="shared" si="1480"/>
        <v>0</v>
      </c>
      <c r="BO475" s="425">
        <f t="shared" si="1480"/>
        <v>0</v>
      </c>
      <c r="BP475" s="425">
        <f t="shared" si="1480"/>
        <v>0</v>
      </c>
      <c r="BQ475" s="425">
        <f t="shared" si="1480"/>
        <v>0</v>
      </c>
      <c r="BR475" s="425">
        <f t="shared" si="1480"/>
        <v>0</v>
      </c>
      <c r="BS475" s="425">
        <f t="shared" si="1480"/>
        <v>516303252</v>
      </c>
      <c r="BT475" s="425">
        <f t="shared" si="1480"/>
        <v>0</v>
      </c>
      <c r="BU475" s="425">
        <f t="shared" si="1480"/>
        <v>0</v>
      </c>
      <c r="BV475" s="425">
        <f t="shared" si="1480"/>
        <v>1397000000</v>
      </c>
      <c r="BW475" s="425">
        <f t="shared" si="1480"/>
        <v>1397000000</v>
      </c>
      <c r="BX475" s="425">
        <f t="shared" si="1480"/>
        <v>-959639798</v>
      </c>
      <c r="BY475" s="425">
        <f t="shared" si="1480"/>
        <v>0</v>
      </c>
      <c r="BZ475" s="425">
        <f t="shared" si="1480"/>
        <v>0</v>
      </c>
      <c r="CA475" s="425">
        <f t="shared" si="1480"/>
        <v>0</v>
      </c>
      <c r="CB475" s="425">
        <f t="shared" si="1480"/>
        <v>0</v>
      </c>
      <c r="CC475" s="425">
        <f t="shared" si="1480"/>
        <v>0</v>
      </c>
      <c r="CD475" s="425">
        <f t="shared" si="1480"/>
        <v>0</v>
      </c>
      <c r="CE475" s="425">
        <f t="shared" si="1480"/>
        <v>1452500000</v>
      </c>
      <c r="CF475" s="425">
        <f t="shared" si="1480"/>
        <v>62400000</v>
      </c>
      <c r="CG475" s="425">
        <f t="shared" si="1480"/>
        <v>0</v>
      </c>
      <c r="CH475" s="425">
        <f t="shared" si="1480"/>
        <v>0</v>
      </c>
      <c r="CI475" s="425">
        <f t="shared" si="1480"/>
        <v>0</v>
      </c>
      <c r="CJ475" s="425">
        <f t="shared" si="1480"/>
        <v>62400000</v>
      </c>
      <c r="CK475" s="425">
        <f t="shared" si="1480"/>
        <v>1514900000</v>
      </c>
      <c r="CL475" s="425">
        <f t="shared" si="1480"/>
        <v>0</v>
      </c>
      <c r="CM475" s="425">
        <f t="shared" si="1480"/>
        <v>1452500000</v>
      </c>
      <c r="CN475" s="425">
        <f t="shared" si="1480"/>
        <v>62400000</v>
      </c>
      <c r="CO475" s="425">
        <f t="shared" si="1480"/>
        <v>0</v>
      </c>
      <c r="CP475" s="425">
        <f t="shared" si="1480"/>
        <v>0</v>
      </c>
      <c r="CQ475" s="425">
        <f t="shared" si="1480"/>
        <v>0</v>
      </c>
      <c r="CR475" s="425">
        <f t="shared" si="1480"/>
        <v>62400000</v>
      </c>
      <c r="CS475" s="425">
        <f t="shared" si="1480"/>
        <v>1514900000</v>
      </c>
      <c r="CT475" s="425">
        <f t="shared" si="1480"/>
        <v>0</v>
      </c>
      <c r="CU475" s="425">
        <f t="shared" si="1480"/>
        <v>0</v>
      </c>
      <c r="CV475" s="448">
        <f t="shared" si="1480"/>
        <v>0</v>
      </c>
      <c r="CW475" s="173" t="s">
        <v>2103</v>
      </c>
    </row>
    <row r="476" spans="1:102" ht="34.35" customHeight="1">
      <c r="A476" s="295" t="s">
        <v>21</v>
      </c>
      <c r="B476" s="283" t="str">
        <f>"Ban Lãnh đạo: " &amp;"["&amp;COUNT(A477:A477)&amp; "]"</f>
        <v>Ban Lãnh đạo: [1]</v>
      </c>
      <c r="C476" s="284"/>
      <c r="D476" s="285"/>
      <c r="E476" s="285"/>
      <c r="F476" s="285"/>
      <c r="G476" s="285">
        <f t="shared" ref="G476:L476" si="1481">SUM(G477:G477)</f>
        <v>10870000</v>
      </c>
      <c r="H476" s="285">
        <f t="shared" si="1481"/>
        <v>0</v>
      </c>
      <c r="I476" s="285">
        <f t="shared" si="1481"/>
        <v>39130000</v>
      </c>
      <c r="J476" s="285">
        <f t="shared" si="1481"/>
        <v>0</v>
      </c>
      <c r="K476" s="285">
        <f t="shared" si="1481"/>
        <v>39130000</v>
      </c>
      <c r="L476" s="285">
        <f t="shared" si="1481"/>
        <v>50000000</v>
      </c>
      <c r="M476" s="285"/>
      <c r="N476" s="285">
        <f t="shared" ref="N476:BG476" si="1482">SUM(N477:N477)</f>
        <v>7609000</v>
      </c>
      <c r="O476" s="285">
        <f t="shared" si="1482"/>
        <v>0</v>
      </c>
      <c r="P476" s="388">
        <f t="shared" si="1482"/>
        <v>12</v>
      </c>
      <c r="Q476" s="388">
        <f t="shared" si="1482"/>
        <v>0</v>
      </c>
      <c r="R476" s="388">
        <f t="shared" si="1482"/>
        <v>0</v>
      </c>
      <c r="S476" s="388">
        <f t="shared" si="1482"/>
        <v>0</v>
      </c>
      <c r="T476" s="388">
        <f t="shared" si="1482"/>
        <v>0</v>
      </c>
      <c r="U476" s="388">
        <f t="shared" si="1482"/>
        <v>0</v>
      </c>
      <c r="V476" s="388">
        <f t="shared" si="1482"/>
        <v>0</v>
      </c>
      <c r="W476" s="388">
        <f t="shared" si="1482"/>
        <v>0</v>
      </c>
      <c r="X476" s="388">
        <f t="shared" si="1482"/>
        <v>0</v>
      </c>
      <c r="Y476" s="388">
        <f t="shared" si="1482"/>
        <v>0</v>
      </c>
      <c r="Z476" s="388">
        <f t="shared" si="1482"/>
        <v>0</v>
      </c>
      <c r="AA476" s="388">
        <f t="shared" si="1482"/>
        <v>0</v>
      </c>
      <c r="AB476" s="388">
        <f t="shared" si="1482"/>
        <v>0</v>
      </c>
      <c r="AC476" s="388">
        <f t="shared" si="1482"/>
        <v>0</v>
      </c>
      <c r="AD476" s="388">
        <f t="shared" si="1482"/>
        <v>0</v>
      </c>
      <c r="AE476" s="388">
        <f t="shared" si="1482"/>
        <v>0</v>
      </c>
      <c r="AF476" s="285">
        <f t="shared" si="1482"/>
        <v>18461538</v>
      </c>
      <c r="AG476" s="285">
        <f t="shared" si="1482"/>
        <v>0</v>
      </c>
      <c r="AH476" s="285">
        <f t="shared" si="1482"/>
        <v>0</v>
      </c>
      <c r="AI476" s="285">
        <f t="shared" si="1482"/>
        <v>0</v>
      </c>
      <c r="AJ476" s="285">
        <f t="shared" si="1482"/>
        <v>0</v>
      </c>
      <c r="AK476" s="285">
        <f t="shared" si="1482"/>
        <v>0</v>
      </c>
      <c r="AL476" s="285">
        <f t="shared" si="1482"/>
        <v>0</v>
      </c>
      <c r="AM476" s="285">
        <f t="shared" si="1482"/>
        <v>0</v>
      </c>
      <c r="AN476" s="285">
        <f t="shared" si="1482"/>
        <v>0</v>
      </c>
      <c r="AO476" s="285">
        <f t="shared" si="1482"/>
        <v>0</v>
      </c>
      <c r="AP476" s="285">
        <f t="shared" si="1482"/>
        <v>0</v>
      </c>
      <c r="AQ476" s="285">
        <f t="shared" si="1482"/>
        <v>18461538</v>
      </c>
      <c r="AR476" s="285">
        <f t="shared" si="1482"/>
        <v>0</v>
      </c>
      <c r="AS476" s="285">
        <f t="shared" si="1482"/>
        <v>0</v>
      </c>
      <c r="AT476" s="285">
        <f t="shared" si="1482"/>
        <v>0</v>
      </c>
      <c r="AU476" s="285">
        <f t="shared" si="1482"/>
        <v>0</v>
      </c>
      <c r="AV476" s="285">
        <f t="shared" si="1482"/>
        <v>18461538</v>
      </c>
      <c r="AW476" s="285">
        <f t="shared" si="1482"/>
        <v>869600</v>
      </c>
      <c r="AX476" s="285">
        <f t="shared" si="1482"/>
        <v>163050</v>
      </c>
      <c r="AY476" s="285">
        <f t="shared" si="1482"/>
        <v>108700</v>
      </c>
      <c r="AZ476" s="285">
        <f t="shared" si="1482"/>
        <v>1141350</v>
      </c>
      <c r="BA476" s="285">
        <f t="shared" si="1482"/>
        <v>54350</v>
      </c>
      <c r="BB476" s="285">
        <f t="shared" si="1482"/>
        <v>480000</v>
      </c>
      <c r="BC476" s="285">
        <f t="shared" si="1482"/>
        <v>0</v>
      </c>
      <c r="BD476" s="285">
        <f t="shared" si="1482"/>
        <v>0</v>
      </c>
      <c r="BE476" s="285">
        <f t="shared" si="1482"/>
        <v>1675700</v>
      </c>
      <c r="BF476" s="285">
        <f t="shared" si="1482"/>
        <v>16785838</v>
      </c>
      <c r="BG476" s="285">
        <f t="shared" si="1482"/>
        <v>0</v>
      </c>
      <c r="BH476" s="285"/>
      <c r="BI476" s="285">
        <f>SUM(BI477:BI477)</f>
        <v>0</v>
      </c>
      <c r="BJ476" s="285">
        <f>SUM(BJ477:BJ477)</f>
        <v>0</v>
      </c>
      <c r="BK476" s="285"/>
      <c r="BL476" s="285">
        <f t="shared" ref="BL476:CV476" si="1483">SUM(BL477:BL477)</f>
        <v>0</v>
      </c>
      <c r="BM476" s="285">
        <f t="shared" si="1483"/>
        <v>0</v>
      </c>
      <c r="BN476" s="285">
        <f t="shared" si="1483"/>
        <v>0</v>
      </c>
      <c r="BO476" s="285">
        <f t="shared" si="1483"/>
        <v>0</v>
      </c>
      <c r="BP476" s="285">
        <f t="shared" si="1483"/>
        <v>0</v>
      </c>
      <c r="BQ476" s="285">
        <f t="shared" si="1483"/>
        <v>0</v>
      </c>
      <c r="BR476" s="285">
        <f t="shared" si="1483"/>
        <v>0</v>
      </c>
      <c r="BS476" s="285">
        <f t="shared" si="1483"/>
        <v>18461538</v>
      </c>
      <c r="BT476" s="285">
        <f t="shared" si="1483"/>
        <v>0</v>
      </c>
      <c r="BU476" s="285">
        <f t="shared" si="1483"/>
        <v>0</v>
      </c>
      <c r="BV476" s="285">
        <f t="shared" si="1483"/>
        <v>11000000</v>
      </c>
      <c r="BW476" s="285">
        <f t="shared" si="1483"/>
        <v>11000000</v>
      </c>
      <c r="BX476" s="285">
        <f t="shared" si="1483"/>
        <v>6320188</v>
      </c>
      <c r="BY476" s="285">
        <f t="shared" si="1483"/>
        <v>0</v>
      </c>
      <c r="BZ476" s="285">
        <f t="shared" si="1483"/>
        <v>0</v>
      </c>
      <c r="CA476" s="285">
        <f t="shared" si="1483"/>
        <v>0</v>
      </c>
      <c r="CB476" s="285">
        <f t="shared" si="1483"/>
        <v>0</v>
      </c>
      <c r="CC476" s="285">
        <f t="shared" si="1483"/>
        <v>0</v>
      </c>
      <c r="CD476" s="285">
        <f t="shared" si="1483"/>
        <v>0</v>
      </c>
      <c r="CE476" s="285">
        <f t="shared" si="1483"/>
        <v>50000000</v>
      </c>
      <c r="CF476" s="285">
        <f t="shared" si="1483"/>
        <v>0</v>
      </c>
      <c r="CG476" s="285">
        <f t="shared" si="1483"/>
        <v>0</v>
      </c>
      <c r="CH476" s="285">
        <f t="shared" si="1483"/>
        <v>0</v>
      </c>
      <c r="CI476" s="285">
        <f t="shared" si="1483"/>
        <v>0</v>
      </c>
      <c r="CJ476" s="285">
        <f t="shared" si="1483"/>
        <v>0</v>
      </c>
      <c r="CK476" s="285">
        <f t="shared" si="1483"/>
        <v>50000000</v>
      </c>
      <c r="CL476" s="285">
        <f t="shared" si="1483"/>
        <v>0</v>
      </c>
      <c r="CM476" s="285">
        <f t="shared" si="1483"/>
        <v>50000000</v>
      </c>
      <c r="CN476" s="285">
        <f t="shared" si="1483"/>
        <v>0</v>
      </c>
      <c r="CO476" s="285">
        <f t="shared" si="1483"/>
        <v>0</v>
      </c>
      <c r="CP476" s="285">
        <f t="shared" si="1483"/>
        <v>0</v>
      </c>
      <c r="CQ476" s="285">
        <f t="shared" si="1483"/>
        <v>0</v>
      </c>
      <c r="CR476" s="285">
        <f t="shared" si="1483"/>
        <v>0</v>
      </c>
      <c r="CS476" s="285">
        <f t="shared" si="1483"/>
        <v>50000000</v>
      </c>
      <c r="CT476" s="285">
        <f t="shared" si="1483"/>
        <v>0</v>
      </c>
      <c r="CU476" s="285">
        <f t="shared" si="1483"/>
        <v>0</v>
      </c>
      <c r="CV476" s="444">
        <f t="shared" si="1483"/>
        <v>0</v>
      </c>
      <c r="CW476" s="285"/>
    </row>
    <row r="477" spans="1:102" ht="34.35" customHeight="1">
      <c r="A477" s="155">
        <f>SUBTOTAL(3,$C$11:C477)</f>
        <v>421</v>
      </c>
      <c r="B477" s="390" t="s">
        <v>1796</v>
      </c>
      <c r="C477" s="252" t="s">
        <v>1797</v>
      </c>
      <c r="D477" s="156" t="s">
        <v>101</v>
      </c>
      <c r="E477" s="157" t="str">
        <f t="shared" ref="E477" si="1484">IF(CL477&gt;=400000000,"A1",IF(CL477&gt;=300000000,"A2",IF(CL477&gt;=240000000,"A3",IF(CL477&gt;=180000000,"A4",IF(CL477&gt;=120000000,"A5",IF(CL477&gt;=80000000,"A6",IF(CL477&gt;=40000000,"A7",IF(CL477&gt;=25000000,"B1",IF(CL477&gt;=12000000,"B2","B3")))))))))</f>
        <v>B3</v>
      </c>
      <c r="F477" s="392">
        <v>39566</v>
      </c>
      <c r="G477" s="369">
        <v>10870000</v>
      </c>
      <c r="H477" s="368"/>
      <c r="I477" s="160">
        <f t="shared" ref="I477" si="1485">IF(G477&gt;0,CM477-G477,CM477-H477)</f>
        <v>39130000</v>
      </c>
      <c r="J477" s="160">
        <f t="shared" ref="J477:J514" si="1486">CR477</f>
        <v>0</v>
      </c>
      <c r="K477" s="161">
        <f t="shared" ref="K477:K514" si="1487">SUM(I477:J477)</f>
        <v>39130000</v>
      </c>
      <c r="L477" s="161">
        <f t="shared" ref="L477:L514" si="1488">IF(G477&gt;0,G477+K477,H477+K477)</f>
        <v>50000000</v>
      </c>
      <c r="M477" s="162">
        <f t="shared" ref="M477:M514" si="1489">IF(CE477&gt;=11000000,80%,100%)</f>
        <v>0.8</v>
      </c>
      <c r="N477" s="163">
        <f t="shared" ref="N477:N514" si="1490">ROUND(MAX(G477*70%,H477*70%,3640000),0)</f>
        <v>7609000</v>
      </c>
      <c r="O477" s="163">
        <v>0</v>
      </c>
      <c r="P477" s="406">
        <v>12</v>
      </c>
      <c r="Q477" s="406">
        <v>0</v>
      </c>
      <c r="R477" s="406">
        <v>0</v>
      </c>
      <c r="S477" s="406">
        <v>0</v>
      </c>
      <c r="T477" s="406"/>
      <c r="U477" s="406"/>
      <c r="V477" s="406"/>
      <c r="W477" s="406"/>
      <c r="X477" s="389"/>
      <c r="Y477" s="406"/>
      <c r="Z477" s="406"/>
      <c r="AA477" s="406"/>
      <c r="AB477" s="406"/>
      <c r="AC477" s="406"/>
      <c r="AD477" s="406">
        <v>0</v>
      </c>
      <c r="AE477" s="164">
        <v>0</v>
      </c>
      <c r="AF477" s="166">
        <f>ROUND(IF($P477=0,0,IF(OR($BJ477="lương tháng",$CE477&gt;=11000000),($L477/2-$L477/26*($CC$6-$P477))*$M477,$L477/26*$P477*$M477)),0)</f>
        <v>18461538</v>
      </c>
      <c r="AG477" s="166">
        <f t="shared" ref="AG477" si="1491">ROUND(MAX((G477+I477)*M477/26*R477,(H477+I477)*M477/26*R477,G477/26*R477*150%,H477/26*R477*150%)*BK477,0)</f>
        <v>0</v>
      </c>
      <c r="AH477" s="166">
        <f t="shared" ref="AH477" si="1492">ROUND(MAX((G477+I477)*M477/26*S477,(H477+I477)*M477/26*S477,G477/26*S477*200%,H477/26*S477*200%)*BK477,0)</f>
        <v>0</v>
      </c>
      <c r="AI477" s="166">
        <f t="shared" ref="AI477" si="1493">ROUND(IF(BJ477="Lương tháng",L477/26*T477,MAX((G477+I477)/26*(T477+U477)*200%+G477/26*T477,(H477+I477)/26*(T477+U477)*200%+H477/26*T477,G477/26*(T477+U477)*300%+G477/26*T477,H477/26*(T477+U477)*300%+H477/26*T477)),0)</f>
        <v>0</v>
      </c>
      <c r="AJ477" s="166">
        <f t="shared" ref="AJ477" si="1494">ROUND(IF((P477+Q477)=0,0,IF(BJ477="Lương tháng",MAX((G477+I477)/26*V477,(H477+I477)/26*V477),MAX(G477/26*V477,H477/26*V477))),0)</f>
        <v>0</v>
      </c>
      <c r="AK477" s="166">
        <f t="shared" ref="AK477" si="1495">ROUND(IF(G477&gt;0,G477/26*W477,H477/26*W477),0)</f>
        <v>0</v>
      </c>
      <c r="AL477" s="166">
        <f>ROUND(N477/26*Y477+O477/26*Z477+MAX(G477/26*AA477,H477/26*AA477),0)</f>
        <v>0</v>
      </c>
      <c r="AM477" s="166">
        <f t="shared" ref="AM477" si="1496">ROUND(IF(BJ477="Lương tháng",L477/26*AC477,L477/26*AC477+MAX((G477+I477)/26*AB477,(H477+I477)/26*AB477)),0)</f>
        <v>0</v>
      </c>
      <c r="AN477" s="166">
        <f t="shared" ref="AN477" si="1497">ROUND(IF(BJ477="lương tháng",0,MAX((G477+I477)/26*AD477*30%,(H477+I477)/26*AD477*30%)*BK477),0)</f>
        <v>0</v>
      </c>
      <c r="AO477" s="167">
        <f t="shared" ref="AO477" si="1498">ROUND(BM477*AE477,0)</f>
        <v>0</v>
      </c>
      <c r="AP477" s="166">
        <v>0</v>
      </c>
      <c r="AQ477" s="166">
        <f>ROUND(SUM(AF477:AP477),0)</f>
        <v>18461538</v>
      </c>
      <c r="AR477" s="166">
        <v>0</v>
      </c>
      <c r="AS477" s="167"/>
      <c r="AT477" s="166"/>
      <c r="AU477" s="166"/>
      <c r="AV477" s="166">
        <f t="shared" ref="AV477" si="1499">ROUND(SUM(AQ477:AT477)-AU477,0)</f>
        <v>18461538</v>
      </c>
      <c r="AW477" s="166">
        <f t="shared" ref="AW477:AW514" si="1500">ROUND(IF($BH477=1,$G477*$AW$9,0),0)</f>
        <v>869600</v>
      </c>
      <c r="AX477" s="166">
        <f t="shared" ref="AX477:AX514" si="1501">ROUND(IF($BH477=1,$G477*$AX$9,0),0)</f>
        <v>163050</v>
      </c>
      <c r="AY477" s="166">
        <f t="shared" ref="AY477:AY514" si="1502">ROUND(IF($BH477=1,$G477*$AY$9,0),0)</f>
        <v>108700</v>
      </c>
      <c r="AZ477" s="166">
        <f t="shared" ref="AZ477" si="1503">SUM(AW477:AY477)</f>
        <v>1141350</v>
      </c>
      <c r="BA477" s="166">
        <f t="shared" ref="BA477:BA514" si="1504">ROUND(IF($BI477="1x",$G477*0.5%,0),0)</f>
        <v>54350</v>
      </c>
      <c r="BB477" s="166">
        <f>IF(BN477="Xem lại",0,IF(CM477&lt;11000000,5000,IF(AND(CM477&gt;=11000000,CM477&lt;25000000),10000,IF(AND(CM477&gt;=25000000,CM477&lt;40000000),15000,IF(AND(CM477&gt;=40000000,CM477&lt;120000000),20000,IF(AND(CM477&gt;=120000000,CM477&lt;240000000),25000,30000)))))*$BB$5)</f>
        <v>480000</v>
      </c>
      <c r="BC477" s="166"/>
      <c r="BD477" s="166">
        <v>0</v>
      </c>
      <c r="BE477" s="166">
        <f t="shared" ref="BE477:BE514" si="1505">ROUND(SUM(AZ477:BD477),0)</f>
        <v>1675700</v>
      </c>
      <c r="BF477" s="166">
        <f t="shared" ref="BF477:BF514" si="1506">ROUND(IF(AV477&gt;BE477,AV477-BE477,0),0)</f>
        <v>16785838</v>
      </c>
      <c r="BG477" s="166">
        <f t="shared" ref="BG477:BG514" si="1507">ROUND(IF(BE477&gt;AV477,BE477-AV477,0),0)</f>
        <v>0</v>
      </c>
      <c r="BH477" s="166">
        <v>1</v>
      </c>
      <c r="BI477" s="369" t="s">
        <v>40</v>
      </c>
      <c r="BJ477" s="166" t="str">
        <f t="shared" ref="BJ477:BJ514" si="1508">IF(AND(D477="QTNV CL",CM477&gt;=11000000),"Lương tháng",IF(CM477&gt;=18000000,"Lương tháng",0))</f>
        <v>Lương tháng</v>
      </c>
      <c r="BK477" s="166">
        <f t="shared" ref="BK477:BK514" si="1509">IF(BJ477="Lương tháng",0,1)</f>
        <v>0</v>
      </c>
      <c r="BL477" s="166">
        <v>0</v>
      </c>
      <c r="BM477" s="166">
        <f t="shared" ref="BM477:BM514" si="1510">IF(BL477="M1",13000,IF(BL477="M2",20000,IF(BL477="M3",26000,IF(BL477="M4",32000,0))))</f>
        <v>0</v>
      </c>
      <c r="BN477" s="166" t="str">
        <f t="shared" ref="BN477:BN514" si="1511">IF(AND(G477&gt;0,(P477+Q477)&gt;=5),"Trừ tiền","Xem lại")</f>
        <v>Trừ tiền</v>
      </c>
      <c r="BO477" s="410"/>
      <c r="BP477" s="166"/>
      <c r="BQ477" s="144"/>
      <c r="BR477" s="144"/>
      <c r="BS477" s="161">
        <f t="shared" ref="BS477:BS514" si="1512">AQ477+SUM(BO477:BR477)-AN477-AO477-SUM(BY477:CA477)</f>
        <v>18461538</v>
      </c>
      <c r="BT477" s="159">
        <v>0</v>
      </c>
      <c r="BU477" s="166">
        <f t="shared" ref="BU477:BU514" si="1513">BT477*4400000</f>
        <v>0</v>
      </c>
      <c r="BV477" s="166">
        <v>11000000</v>
      </c>
      <c r="BW477" s="166">
        <f t="shared" ref="BW477:BW514" si="1514">BU477+BV477</f>
        <v>11000000</v>
      </c>
      <c r="BX477" s="166">
        <f t="shared" ref="BX477" si="1515">BS477-SUM(CC477:CD477)-CB477-AZ477-BW477</f>
        <v>6320188</v>
      </c>
      <c r="BY477" s="166"/>
      <c r="BZ477" s="166"/>
      <c r="CA477" s="171"/>
      <c r="CB477" s="166"/>
      <c r="CC477" s="166"/>
      <c r="CD477" s="166"/>
      <c r="CE477" s="369">
        <v>50000000</v>
      </c>
      <c r="CF477" s="369"/>
      <c r="CG477" s="369">
        <v>0</v>
      </c>
      <c r="CH477" s="369">
        <v>0</v>
      </c>
      <c r="CI477" s="369"/>
      <c r="CJ477" s="369">
        <f>SUM(CF477:CI477)</f>
        <v>0</v>
      </c>
      <c r="CK477" s="369">
        <f>CE477+CJ477</f>
        <v>50000000</v>
      </c>
      <c r="CL477" s="368"/>
      <c r="CM477" s="369">
        <f>CE477</f>
        <v>50000000</v>
      </c>
      <c r="CN477" s="369">
        <f>CF477</f>
        <v>0</v>
      </c>
      <c r="CO477" s="369">
        <f>CH477</f>
        <v>0</v>
      </c>
      <c r="CP477" s="369">
        <f>CH477</f>
        <v>0</v>
      </c>
      <c r="CQ477" s="369">
        <f>CI477</f>
        <v>0</v>
      </c>
      <c r="CR477" s="369">
        <f>SUM(CN477:CQ477)</f>
        <v>0</v>
      </c>
      <c r="CS477" s="369">
        <f>CM477+CR477</f>
        <v>50000000</v>
      </c>
      <c r="CT477" s="173" t="s">
        <v>2414</v>
      </c>
      <c r="CU477" s="173" t="s">
        <v>2109</v>
      </c>
      <c r="CV477" s="449" t="s">
        <v>2120</v>
      </c>
      <c r="CW477" s="173" t="s">
        <v>2103</v>
      </c>
    </row>
    <row r="478" spans="1:102" ht="34.35" customHeight="1">
      <c r="A478" s="295" t="s">
        <v>22</v>
      </c>
      <c r="B478" s="283" t="str">
        <f>"Phòng Kế toán: " &amp;"["&amp;COUNT(A479:A482)&amp; "]"</f>
        <v>Phòng Kế toán: [4]</v>
      </c>
      <c r="C478" s="284"/>
      <c r="D478" s="285"/>
      <c r="E478" s="285"/>
      <c r="F478" s="285"/>
      <c r="G478" s="285">
        <f>SUM(G479:G482)</f>
        <v>28350000</v>
      </c>
      <c r="H478" s="285">
        <f t="shared" ref="H478:BS478" si="1516">SUM(H479:H482)</f>
        <v>0</v>
      </c>
      <c r="I478" s="285">
        <f t="shared" si="1516"/>
        <v>29650000</v>
      </c>
      <c r="J478" s="285">
        <f t="shared" si="1516"/>
        <v>2650000</v>
      </c>
      <c r="K478" s="285">
        <f t="shared" si="1516"/>
        <v>32300000</v>
      </c>
      <c r="L478" s="285">
        <f t="shared" si="1516"/>
        <v>60650000</v>
      </c>
      <c r="M478" s="285"/>
      <c r="N478" s="285">
        <f t="shared" si="1516"/>
        <v>19845000</v>
      </c>
      <c r="O478" s="285">
        <f t="shared" si="1516"/>
        <v>0</v>
      </c>
      <c r="P478" s="388">
        <f t="shared" si="1516"/>
        <v>48</v>
      </c>
      <c r="Q478" s="388">
        <f t="shared" si="1516"/>
        <v>0</v>
      </c>
      <c r="R478" s="388">
        <f t="shared" si="1516"/>
        <v>0</v>
      </c>
      <c r="S478" s="388">
        <f t="shared" si="1516"/>
        <v>0</v>
      </c>
      <c r="T478" s="388">
        <f t="shared" si="1516"/>
        <v>0</v>
      </c>
      <c r="U478" s="388">
        <f t="shared" si="1516"/>
        <v>0</v>
      </c>
      <c r="V478" s="388">
        <f t="shared" si="1516"/>
        <v>0</v>
      </c>
      <c r="W478" s="388">
        <f t="shared" si="1516"/>
        <v>0</v>
      </c>
      <c r="X478" s="388">
        <f t="shared" si="1516"/>
        <v>0</v>
      </c>
      <c r="Y478" s="388">
        <f t="shared" si="1516"/>
        <v>0</v>
      </c>
      <c r="Z478" s="388">
        <f t="shared" si="1516"/>
        <v>0</v>
      </c>
      <c r="AA478" s="388">
        <f t="shared" si="1516"/>
        <v>0</v>
      </c>
      <c r="AB478" s="388">
        <f t="shared" si="1516"/>
        <v>0</v>
      </c>
      <c r="AC478" s="388">
        <f t="shared" si="1516"/>
        <v>0</v>
      </c>
      <c r="AD478" s="388">
        <f t="shared" si="1516"/>
        <v>0</v>
      </c>
      <c r="AE478" s="388">
        <f t="shared" si="1516"/>
        <v>0</v>
      </c>
      <c r="AF478" s="285">
        <f t="shared" si="1516"/>
        <v>23316923</v>
      </c>
      <c r="AG478" s="285">
        <f t="shared" si="1516"/>
        <v>0</v>
      </c>
      <c r="AH478" s="285">
        <f t="shared" si="1516"/>
        <v>0</v>
      </c>
      <c r="AI478" s="285">
        <f t="shared" si="1516"/>
        <v>0</v>
      </c>
      <c r="AJ478" s="285">
        <f t="shared" si="1516"/>
        <v>0</v>
      </c>
      <c r="AK478" s="285">
        <f t="shared" si="1516"/>
        <v>0</v>
      </c>
      <c r="AL478" s="285">
        <f t="shared" si="1516"/>
        <v>0</v>
      </c>
      <c r="AM478" s="285">
        <f t="shared" si="1516"/>
        <v>0</v>
      </c>
      <c r="AN478" s="285">
        <f t="shared" si="1516"/>
        <v>0</v>
      </c>
      <c r="AO478" s="285">
        <f t="shared" si="1516"/>
        <v>0</v>
      </c>
      <c r="AP478" s="285">
        <f t="shared" si="1516"/>
        <v>0</v>
      </c>
      <c r="AQ478" s="285">
        <f t="shared" si="1516"/>
        <v>23316923</v>
      </c>
      <c r="AR478" s="285">
        <f t="shared" si="1516"/>
        <v>0</v>
      </c>
      <c r="AS478" s="285">
        <f t="shared" si="1516"/>
        <v>0</v>
      </c>
      <c r="AT478" s="285">
        <f t="shared" si="1516"/>
        <v>0</v>
      </c>
      <c r="AU478" s="285">
        <f t="shared" si="1516"/>
        <v>0</v>
      </c>
      <c r="AV478" s="285">
        <f t="shared" si="1516"/>
        <v>23316923</v>
      </c>
      <c r="AW478" s="285">
        <f t="shared" si="1516"/>
        <v>2268000</v>
      </c>
      <c r="AX478" s="285">
        <f t="shared" si="1516"/>
        <v>425250</v>
      </c>
      <c r="AY478" s="285">
        <f t="shared" si="1516"/>
        <v>283500</v>
      </c>
      <c r="AZ478" s="285">
        <f t="shared" si="1516"/>
        <v>2976750</v>
      </c>
      <c r="BA478" s="285">
        <f t="shared" si="1516"/>
        <v>141750</v>
      </c>
      <c r="BB478" s="285">
        <f t="shared" si="1516"/>
        <v>840000</v>
      </c>
      <c r="BC478" s="285">
        <f t="shared" si="1516"/>
        <v>0</v>
      </c>
      <c r="BD478" s="285">
        <f t="shared" si="1516"/>
        <v>0</v>
      </c>
      <c r="BE478" s="285">
        <f t="shared" si="1516"/>
        <v>3958500</v>
      </c>
      <c r="BF478" s="285">
        <f t="shared" si="1516"/>
        <v>19358423</v>
      </c>
      <c r="BG478" s="285">
        <f t="shared" si="1516"/>
        <v>0</v>
      </c>
      <c r="BH478" s="285"/>
      <c r="BI478" s="285">
        <f t="shared" si="1516"/>
        <v>0</v>
      </c>
      <c r="BJ478" s="285">
        <f t="shared" si="1516"/>
        <v>0</v>
      </c>
      <c r="BK478" s="285"/>
      <c r="BL478" s="285">
        <f t="shared" si="1516"/>
        <v>0</v>
      </c>
      <c r="BM478" s="285">
        <f t="shared" si="1516"/>
        <v>0</v>
      </c>
      <c r="BN478" s="285">
        <f t="shared" si="1516"/>
        <v>0</v>
      </c>
      <c r="BO478" s="285">
        <f t="shared" si="1516"/>
        <v>0</v>
      </c>
      <c r="BP478" s="285">
        <f t="shared" si="1516"/>
        <v>0</v>
      </c>
      <c r="BQ478" s="285">
        <f t="shared" si="1516"/>
        <v>0</v>
      </c>
      <c r="BR478" s="285">
        <f t="shared" si="1516"/>
        <v>0</v>
      </c>
      <c r="BS478" s="285">
        <f t="shared" si="1516"/>
        <v>23316923</v>
      </c>
      <c r="BT478" s="285">
        <f t="shared" ref="BT478:CV478" si="1517">SUM(BT479:BT482)</f>
        <v>0</v>
      </c>
      <c r="BU478" s="285">
        <f t="shared" si="1517"/>
        <v>0</v>
      </c>
      <c r="BV478" s="285">
        <f t="shared" si="1517"/>
        <v>44000000</v>
      </c>
      <c r="BW478" s="285">
        <f t="shared" si="1517"/>
        <v>44000000</v>
      </c>
      <c r="BX478" s="285">
        <f t="shared" si="1517"/>
        <v>-23659827</v>
      </c>
      <c r="BY478" s="285">
        <f t="shared" si="1517"/>
        <v>0</v>
      </c>
      <c r="BZ478" s="285">
        <f t="shared" si="1517"/>
        <v>0</v>
      </c>
      <c r="CA478" s="285">
        <f t="shared" si="1517"/>
        <v>0</v>
      </c>
      <c r="CB478" s="285">
        <f t="shared" si="1517"/>
        <v>0</v>
      </c>
      <c r="CC478" s="285">
        <f t="shared" si="1517"/>
        <v>0</v>
      </c>
      <c r="CD478" s="285">
        <f t="shared" si="1517"/>
        <v>0</v>
      </c>
      <c r="CE478" s="285">
        <f t="shared" si="1517"/>
        <v>58000000</v>
      </c>
      <c r="CF478" s="285">
        <f t="shared" si="1517"/>
        <v>2650000</v>
      </c>
      <c r="CG478" s="285">
        <f t="shared" si="1517"/>
        <v>0</v>
      </c>
      <c r="CH478" s="285">
        <f t="shared" si="1517"/>
        <v>0</v>
      </c>
      <c r="CI478" s="285">
        <f t="shared" si="1517"/>
        <v>0</v>
      </c>
      <c r="CJ478" s="285">
        <f t="shared" si="1517"/>
        <v>2650000</v>
      </c>
      <c r="CK478" s="285">
        <f t="shared" si="1517"/>
        <v>60650000</v>
      </c>
      <c r="CL478" s="285">
        <f t="shared" si="1517"/>
        <v>0</v>
      </c>
      <c r="CM478" s="285">
        <f t="shared" si="1517"/>
        <v>58000000</v>
      </c>
      <c r="CN478" s="285">
        <f t="shared" si="1517"/>
        <v>2650000</v>
      </c>
      <c r="CO478" s="285">
        <f t="shared" si="1517"/>
        <v>0</v>
      </c>
      <c r="CP478" s="285">
        <f t="shared" si="1517"/>
        <v>0</v>
      </c>
      <c r="CQ478" s="285">
        <f t="shared" si="1517"/>
        <v>0</v>
      </c>
      <c r="CR478" s="285">
        <f t="shared" si="1517"/>
        <v>2650000</v>
      </c>
      <c r="CS478" s="285">
        <f t="shared" si="1517"/>
        <v>60650000</v>
      </c>
      <c r="CT478" s="285">
        <f t="shared" si="1517"/>
        <v>0</v>
      </c>
      <c r="CU478" s="285">
        <f t="shared" si="1517"/>
        <v>0</v>
      </c>
      <c r="CV478" s="444">
        <f t="shared" si="1517"/>
        <v>0</v>
      </c>
      <c r="CW478" s="285"/>
    </row>
    <row r="479" spans="1:102" ht="34.35" customHeight="1">
      <c r="A479" s="155">
        <f>SUBTOTAL(3,$C$11:C479)</f>
        <v>422</v>
      </c>
      <c r="B479" s="390" t="s">
        <v>1798</v>
      </c>
      <c r="C479" s="252" t="s">
        <v>1799</v>
      </c>
      <c r="D479" s="156" t="s">
        <v>101</v>
      </c>
      <c r="E479" s="157" t="str">
        <f t="shared" ref="E479:E482" si="1518">IF(CL479&gt;=400000000,"A1",IF(CL479&gt;=300000000,"A2",IF(CL479&gt;=240000000,"A3",IF(CL479&gt;=180000000,"A4",IF(CL479&gt;=120000000,"A5",IF(CL479&gt;=80000000,"A6",IF(CL479&gt;=40000000,"A7",IF(CL479&gt;=25000000,"B1",IF(CL479&gt;=12000000,"B2","B3")))))))))</f>
        <v>B3</v>
      </c>
      <c r="F479" s="392">
        <v>40855</v>
      </c>
      <c r="G479" s="369">
        <v>9210000</v>
      </c>
      <c r="H479" s="368"/>
      <c r="I479" s="160">
        <f t="shared" ref="I479:I482" si="1519">IF(G479&gt;0,CM479-G479,CM479-H479)</f>
        <v>11790000</v>
      </c>
      <c r="J479" s="160">
        <f t="shared" si="1486"/>
        <v>1050000</v>
      </c>
      <c r="K479" s="161">
        <f t="shared" si="1487"/>
        <v>12840000</v>
      </c>
      <c r="L479" s="161">
        <f t="shared" si="1488"/>
        <v>22050000</v>
      </c>
      <c r="M479" s="162">
        <f t="shared" si="1489"/>
        <v>0.8</v>
      </c>
      <c r="N479" s="163">
        <f t="shared" si="1490"/>
        <v>6447000</v>
      </c>
      <c r="O479" s="163">
        <v>0</v>
      </c>
      <c r="P479" s="406">
        <v>12</v>
      </c>
      <c r="Q479" s="406">
        <v>0</v>
      </c>
      <c r="R479" s="406">
        <v>0</v>
      </c>
      <c r="S479" s="406">
        <v>0</v>
      </c>
      <c r="T479" s="406"/>
      <c r="U479" s="406"/>
      <c r="V479" s="406"/>
      <c r="W479" s="406"/>
      <c r="X479" s="389"/>
      <c r="Y479" s="406"/>
      <c r="Z479" s="406"/>
      <c r="AA479" s="406"/>
      <c r="AB479" s="406"/>
      <c r="AC479" s="406"/>
      <c r="AD479" s="406">
        <v>0</v>
      </c>
      <c r="AE479" s="164">
        <v>0</v>
      </c>
      <c r="AF479" s="166">
        <f t="shared" ref="AF479:AF482" si="1520">ROUND(IF($P479=0,0,IF(OR($BJ479="lương tháng",$CE479&gt;=11000000),($L479/2-$L479/26*($CC$6-$P479))*$M479,$L479/26*$P479*$M479)),0)</f>
        <v>8141538</v>
      </c>
      <c r="AG479" s="166">
        <f t="shared" ref="AG479:AG482" si="1521">ROUND(MAX((G479+I479)*M479/26*R479,(H479+I479)*M479/26*R479,G479/26*R479*150%,H479/26*R479*150%)*BK479,0)</f>
        <v>0</v>
      </c>
      <c r="AH479" s="166">
        <f t="shared" ref="AH479:AH482" si="1522">ROUND(MAX((G479+I479)*M479/26*S479,(H479+I479)*M479/26*S479,G479/26*S479*200%,H479/26*S479*200%)*BK479,0)</f>
        <v>0</v>
      </c>
      <c r="AI479" s="166">
        <f t="shared" ref="AI479:AI482" si="1523">ROUND(IF(BJ479="Lương tháng",L479/26*T479,MAX((G479+I479)/26*(T479+U479)*200%+G479/26*T479,(H479+I479)/26*(T479+U479)*200%+H479/26*T479,G479/26*(T479+U479)*300%+G479/26*T479,H479/26*(T479+U479)*300%+H479/26*T479)),0)</f>
        <v>0</v>
      </c>
      <c r="AJ479" s="166">
        <f t="shared" ref="AJ479:AJ482" si="1524">ROUND(IF((P479+Q479)=0,0,IF(BJ479="Lương tháng",MAX((G479+I479)/26*V479,(H479+I479)/26*V479),MAX(G479/26*V479,H479/26*V479))),0)</f>
        <v>0</v>
      </c>
      <c r="AK479" s="166">
        <f t="shared" ref="AK479:AK482" si="1525">ROUND(IF(G479&gt;0,G479/26*W479,H479/26*W479),0)</f>
        <v>0</v>
      </c>
      <c r="AL479" s="166">
        <f t="shared" ref="AL479:AL482" si="1526">ROUND(N479/26*Y479+O479/26*Z479+MAX(G479/26*AA479,H479/26*AA479),0)</f>
        <v>0</v>
      </c>
      <c r="AM479" s="166">
        <f t="shared" ref="AM479:AM482" si="1527">ROUND(IF(BJ479="Lương tháng",L479/26*AC479,L479/26*AC479+MAX((G479+I479)/26*AB479,(H479+I479)/26*AB479)),0)</f>
        <v>0</v>
      </c>
      <c r="AN479" s="166">
        <f t="shared" ref="AN479:AN482" si="1528">ROUND(IF(BJ479="lương tháng",0,MAX((G479+I479)/26*AD479*30%,(H479+I479)/26*AD479*30%)*BK479),0)</f>
        <v>0</v>
      </c>
      <c r="AO479" s="167">
        <f t="shared" ref="AO479:AO482" si="1529">ROUND(BM479*AE479,0)</f>
        <v>0</v>
      </c>
      <c r="AP479" s="166">
        <v>0</v>
      </c>
      <c r="AQ479" s="166">
        <f t="shared" ref="AQ479:AQ482" si="1530">ROUND(SUM(AF479:AP479),0)</f>
        <v>8141538</v>
      </c>
      <c r="AR479" s="166">
        <v>0</v>
      </c>
      <c r="AS479" s="167"/>
      <c r="AT479" s="166"/>
      <c r="AU479" s="166"/>
      <c r="AV479" s="166">
        <f t="shared" ref="AV479:AV482" si="1531">ROUND(SUM(AQ479:AT479)-AU479,0)</f>
        <v>8141538</v>
      </c>
      <c r="AW479" s="166">
        <f t="shared" si="1500"/>
        <v>736800</v>
      </c>
      <c r="AX479" s="166">
        <f t="shared" si="1501"/>
        <v>138150</v>
      </c>
      <c r="AY479" s="166">
        <f t="shared" si="1502"/>
        <v>92100</v>
      </c>
      <c r="AZ479" s="166">
        <f t="shared" ref="AZ479:AZ482" si="1532">SUM(AW479:AY479)</f>
        <v>967050</v>
      </c>
      <c r="BA479" s="166">
        <f t="shared" si="1504"/>
        <v>46050</v>
      </c>
      <c r="BB479" s="166">
        <f t="shared" ref="BB479:BB482" si="1533">IF(BN479="Xem lại",0,IF(CM479&lt;11000000,5000,IF(AND(CM479&gt;=11000000,CM479&lt;25000000),10000,IF(AND(CM479&gt;=25000000,CM479&lt;40000000),15000,IF(AND(CM479&gt;=40000000,CM479&lt;120000000),20000,IF(AND(CM479&gt;=120000000,CM479&lt;240000000),25000,30000)))))*$BB$5)</f>
        <v>240000</v>
      </c>
      <c r="BC479" s="166"/>
      <c r="BD479" s="166">
        <v>0</v>
      </c>
      <c r="BE479" s="166">
        <f t="shared" si="1505"/>
        <v>1253100</v>
      </c>
      <c r="BF479" s="166">
        <f t="shared" si="1506"/>
        <v>6888438</v>
      </c>
      <c r="BG479" s="166">
        <f t="shared" si="1507"/>
        <v>0</v>
      </c>
      <c r="BH479" s="166">
        <v>1</v>
      </c>
      <c r="BI479" s="369" t="s">
        <v>40</v>
      </c>
      <c r="BJ479" s="166" t="str">
        <f t="shared" si="1508"/>
        <v>Lương tháng</v>
      </c>
      <c r="BK479" s="166">
        <f t="shared" si="1509"/>
        <v>0</v>
      </c>
      <c r="BL479" s="166">
        <v>0</v>
      </c>
      <c r="BM479" s="166">
        <f t="shared" si="1510"/>
        <v>0</v>
      </c>
      <c r="BN479" s="166" t="str">
        <f t="shared" si="1511"/>
        <v>Trừ tiền</v>
      </c>
      <c r="BO479" s="410"/>
      <c r="BP479" s="166"/>
      <c r="BQ479" s="144"/>
      <c r="BR479" s="144"/>
      <c r="BS479" s="161">
        <f t="shared" si="1512"/>
        <v>8141538</v>
      </c>
      <c r="BT479" s="159">
        <v>0</v>
      </c>
      <c r="BU479" s="166">
        <f t="shared" si="1513"/>
        <v>0</v>
      </c>
      <c r="BV479" s="166">
        <v>11000000</v>
      </c>
      <c r="BW479" s="166">
        <f t="shared" si="1514"/>
        <v>11000000</v>
      </c>
      <c r="BX479" s="166">
        <f t="shared" ref="BX479:BX482" si="1534">BS479-SUM(CC479:CD479)-CB479-AZ479-BW479</f>
        <v>-3825512</v>
      </c>
      <c r="BY479" s="166"/>
      <c r="BZ479" s="166"/>
      <c r="CA479" s="171"/>
      <c r="CB479" s="166"/>
      <c r="CC479" s="166"/>
      <c r="CD479" s="166"/>
      <c r="CE479" s="369">
        <v>21000000</v>
      </c>
      <c r="CF479" s="369">
        <f>5%*CE479</f>
        <v>1050000</v>
      </c>
      <c r="CG479" s="369">
        <v>0</v>
      </c>
      <c r="CH479" s="369">
        <v>0</v>
      </c>
      <c r="CI479" s="369"/>
      <c r="CJ479" s="369">
        <f t="shared" ref="CJ479:CJ482" si="1535">SUM(CF479:CI479)</f>
        <v>1050000</v>
      </c>
      <c r="CK479" s="369">
        <f t="shared" ref="CK479:CK482" si="1536">CE479+CJ479</f>
        <v>22050000</v>
      </c>
      <c r="CL479" s="368"/>
      <c r="CM479" s="369">
        <f t="shared" ref="CM479:CN482" si="1537">CE479</f>
        <v>21000000</v>
      </c>
      <c r="CN479" s="369">
        <f t="shared" si="1537"/>
        <v>1050000</v>
      </c>
      <c r="CO479" s="369">
        <f t="shared" ref="CO479:CO482" si="1538">CH479</f>
        <v>0</v>
      </c>
      <c r="CP479" s="369">
        <f t="shared" ref="CP479:CQ482" si="1539">CH479</f>
        <v>0</v>
      </c>
      <c r="CQ479" s="369">
        <f t="shared" si="1539"/>
        <v>0</v>
      </c>
      <c r="CR479" s="369">
        <f t="shared" ref="CR479:CR482" si="1540">SUM(CN479:CQ479)</f>
        <v>1050000</v>
      </c>
      <c r="CS479" s="369">
        <f t="shared" ref="CS479:CS482" si="1541">CM479+CR479</f>
        <v>22050000</v>
      </c>
      <c r="CT479" s="173" t="s">
        <v>2122</v>
      </c>
      <c r="CU479" s="173" t="s">
        <v>2101</v>
      </c>
      <c r="CV479" s="450" t="s">
        <v>2123</v>
      </c>
      <c r="CW479" s="173" t="s">
        <v>2103</v>
      </c>
    </row>
    <row r="480" spans="1:102" ht="34.35" customHeight="1">
      <c r="A480" s="155">
        <f>SUBTOTAL(3,$C$11:C480)</f>
        <v>423</v>
      </c>
      <c r="B480" s="390" t="s">
        <v>1800</v>
      </c>
      <c r="C480" s="252" t="s">
        <v>1801</v>
      </c>
      <c r="D480" s="156" t="s">
        <v>101</v>
      </c>
      <c r="E480" s="157" t="str">
        <f t="shared" si="1518"/>
        <v>B3</v>
      </c>
      <c r="F480" s="392">
        <v>39849</v>
      </c>
      <c r="G480" s="369">
        <v>6520000</v>
      </c>
      <c r="H480" s="368"/>
      <c r="I480" s="160">
        <f t="shared" si="1519"/>
        <v>9480000</v>
      </c>
      <c r="J480" s="160">
        <f t="shared" si="1486"/>
        <v>1600000</v>
      </c>
      <c r="K480" s="161">
        <f t="shared" si="1487"/>
        <v>11080000</v>
      </c>
      <c r="L480" s="161">
        <f t="shared" si="1488"/>
        <v>17600000</v>
      </c>
      <c r="M480" s="162">
        <f t="shared" si="1489"/>
        <v>0.8</v>
      </c>
      <c r="N480" s="163">
        <f t="shared" si="1490"/>
        <v>4564000</v>
      </c>
      <c r="O480" s="163">
        <v>0</v>
      </c>
      <c r="P480" s="406">
        <v>12</v>
      </c>
      <c r="Q480" s="406">
        <v>0</v>
      </c>
      <c r="R480" s="406">
        <v>0</v>
      </c>
      <c r="S480" s="406">
        <v>0</v>
      </c>
      <c r="T480" s="406"/>
      <c r="U480" s="406"/>
      <c r="V480" s="406"/>
      <c r="W480" s="406"/>
      <c r="X480" s="389"/>
      <c r="Y480" s="406"/>
      <c r="Z480" s="406"/>
      <c r="AA480" s="406"/>
      <c r="AB480" s="406"/>
      <c r="AC480" s="406"/>
      <c r="AD480" s="406">
        <v>0</v>
      </c>
      <c r="AE480" s="164">
        <v>0</v>
      </c>
      <c r="AF480" s="166">
        <f t="shared" si="1520"/>
        <v>6498462</v>
      </c>
      <c r="AG480" s="166">
        <f t="shared" si="1521"/>
        <v>0</v>
      </c>
      <c r="AH480" s="166">
        <f t="shared" si="1522"/>
        <v>0</v>
      </c>
      <c r="AI480" s="166">
        <f t="shared" si="1523"/>
        <v>0</v>
      </c>
      <c r="AJ480" s="166">
        <f t="shared" si="1524"/>
        <v>0</v>
      </c>
      <c r="AK480" s="166">
        <f t="shared" si="1525"/>
        <v>0</v>
      </c>
      <c r="AL480" s="166">
        <f t="shared" si="1526"/>
        <v>0</v>
      </c>
      <c r="AM480" s="166">
        <f t="shared" si="1527"/>
        <v>0</v>
      </c>
      <c r="AN480" s="166">
        <f t="shared" si="1528"/>
        <v>0</v>
      </c>
      <c r="AO480" s="167">
        <f t="shared" si="1529"/>
        <v>0</v>
      </c>
      <c r="AP480" s="166">
        <v>0</v>
      </c>
      <c r="AQ480" s="166">
        <f t="shared" si="1530"/>
        <v>6498462</v>
      </c>
      <c r="AR480" s="166">
        <v>0</v>
      </c>
      <c r="AS480" s="167"/>
      <c r="AT480" s="166"/>
      <c r="AU480" s="166"/>
      <c r="AV480" s="166">
        <f t="shared" si="1531"/>
        <v>6498462</v>
      </c>
      <c r="AW480" s="166">
        <f t="shared" si="1500"/>
        <v>521600</v>
      </c>
      <c r="AX480" s="166">
        <f t="shared" si="1501"/>
        <v>97800</v>
      </c>
      <c r="AY480" s="166">
        <f t="shared" si="1502"/>
        <v>65200</v>
      </c>
      <c r="AZ480" s="166">
        <f t="shared" si="1532"/>
        <v>684600</v>
      </c>
      <c r="BA480" s="166">
        <f t="shared" si="1504"/>
        <v>32600</v>
      </c>
      <c r="BB480" s="166">
        <f t="shared" si="1533"/>
        <v>240000</v>
      </c>
      <c r="BC480" s="166"/>
      <c r="BD480" s="166">
        <v>0</v>
      </c>
      <c r="BE480" s="166">
        <f t="shared" si="1505"/>
        <v>957200</v>
      </c>
      <c r="BF480" s="166">
        <f t="shared" si="1506"/>
        <v>5541262</v>
      </c>
      <c r="BG480" s="166">
        <f t="shared" si="1507"/>
        <v>0</v>
      </c>
      <c r="BH480" s="166">
        <v>1</v>
      </c>
      <c r="BI480" s="369" t="s">
        <v>40</v>
      </c>
      <c r="BJ480" s="166">
        <f t="shared" si="1508"/>
        <v>0</v>
      </c>
      <c r="BK480" s="166">
        <f t="shared" si="1509"/>
        <v>1</v>
      </c>
      <c r="BL480" s="166">
        <v>0</v>
      </c>
      <c r="BM480" s="166">
        <f t="shared" si="1510"/>
        <v>0</v>
      </c>
      <c r="BN480" s="166" t="str">
        <f t="shared" si="1511"/>
        <v>Trừ tiền</v>
      </c>
      <c r="BO480" s="410"/>
      <c r="BP480" s="166"/>
      <c r="BQ480" s="144"/>
      <c r="BR480" s="144"/>
      <c r="BS480" s="161">
        <f t="shared" si="1512"/>
        <v>6498462</v>
      </c>
      <c r="BT480" s="159">
        <v>0</v>
      </c>
      <c r="BU480" s="166">
        <f t="shared" si="1513"/>
        <v>0</v>
      </c>
      <c r="BV480" s="166">
        <v>11000000</v>
      </c>
      <c r="BW480" s="166">
        <f t="shared" si="1514"/>
        <v>11000000</v>
      </c>
      <c r="BX480" s="166">
        <f t="shared" si="1534"/>
        <v>-5186138</v>
      </c>
      <c r="BY480" s="166"/>
      <c r="BZ480" s="166"/>
      <c r="CA480" s="171"/>
      <c r="CB480" s="166"/>
      <c r="CC480" s="166"/>
      <c r="CD480" s="166"/>
      <c r="CE480" s="369">
        <v>16000000</v>
      </c>
      <c r="CF480" s="369">
        <f>CE480*10%</f>
        <v>1600000</v>
      </c>
      <c r="CG480" s="369">
        <v>0</v>
      </c>
      <c r="CH480" s="369">
        <v>0</v>
      </c>
      <c r="CI480" s="369"/>
      <c r="CJ480" s="369">
        <f t="shared" si="1535"/>
        <v>1600000</v>
      </c>
      <c r="CK480" s="369">
        <f t="shared" si="1536"/>
        <v>17600000</v>
      </c>
      <c r="CL480" s="368"/>
      <c r="CM480" s="369">
        <f t="shared" si="1537"/>
        <v>16000000</v>
      </c>
      <c r="CN480" s="369">
        <f t="shared" si="1537"/>
        <v>1600000</v>
      </c>
      <c r="CO480" s="369">
        <f t="shared" si="1538"/>
        <v>0</v>
      </c>
      <c r="CP480" s="369">
        <f t="shared" si="1539"/>
        <v>0</v>
      </c>
      <c r="CQ480" s="369">
        <f t="shared" si="1539"/>
        <v>0</v>
      </c>
      <c r="CR480" s="369">
        <f t="shared" si="1540"/>
        <v>1600000</v>
      </c>
      <c r="CS480" s="369">
        <f t="shared" si="1541"/>
        <v>17600000</v>
      </c>
      <c r="CT480" s="173" t="s">
        <v>2124</v>
      </c>
      <c r="CU480" s="173" t="s">
        <v>2101</v>
      </c>
      <c r="CV480" s="450" t="s">
        <v>2125</v>
      </c>
      <c r="CW480" s="173" t="s">
        <v>2103</v>
      </c>
    </row>
    <row r="481" spans="1:101" ht="34.35" customHeight="1">
      <c r="A481" s="155">
        <f>SUBTOTAL(3,$C$11:C481)</f>
        <v>424</v>
      </c>
      <c r="B481" s="390" t="s">
        <v>1802</v>
      </c>
      <c r="C481" s="252" t="s">
        <v>1803</v>
      </c>
      <c r="D481" s="156" t="s">
        <v>101</v>
      </c>
      <c r="E481" s="157" t="str">
        <f t="shared" si="1518"/>
        <v>B3</v>
      </c>
      <c r="F481" s="392">
        <v>45414</v>
      </c>
      <c r="G481" s="369">
        <v>6090000</v>
      </c>
      <c r="H481" s="368"/>
      <c r="I481" s="160">
        <f t="shared" si="1519"/>
        <v>3910000</v>
      </c>
      <c r="J481" s="160">
        <f t="shared" si="1486"/>
        <v>0</v>
      </c>
      <c r="K481" s="161">
        <f t="shared" si="1487"/>
        <v>3910000</v>
      </c>
      <c r="L481" s="161">
        <f t="shared" si="1488"/>
        <v>10000000</v>
      </c>
      <c r="M481" s="162">
        <f t="shared" si="1489"/>
        <v>1</v>
      </c>
      <c r="N481" s="163">
        <f t="shared" si="1490"/>
        <v>4263000</v>
      </c>
      <c r="O481" s="163">
        <v>0</v>
      </c>
      <c r="P481" s="406">
        <v>12</v>
      </c>
      <c r="Q481" s="406">
        <v>0</v>
      </c>
      <c r="R481" s="406">
        <v>0</v>
      </c>
      <c r="S481" s="406">
        <v>0</v>
      </c>
      <c r="T481" s="406"/>
      <c r="U481" s="406"/>
      <c r="V481" s="406"/>
      <c r="W481" s="406"/>
      <c r="X481" s="389"/>
      <c r="Y481" s="406"/>
      <c r="Z481" s="406"/>
      <c r="AA481" s="406"/>
      <c r="AB481" s="406"/>
      <c r="AC481" s="406"/>
      <c r="AD481" s="406">
        <v>0</v>
      </c>
      <c r="AE481" s="164">
        <v>0</v>
      </c>
      <c r="AF481" s="166">
        <f t="shared" si="1520"/>
        <v>4615385</v>
      </c>
      <c r="AG481" s="166">
        <f t="shared" si="1521"/>
        <v>0</v>
      </c>
      <c r="AH481" s="166">
        <f t="shared" si="1522"/>
        <v>0</v>
      </c>
      <c r="AI481" s="166">
        <f t="shared" si="1523"/>
        <v>0</v>
      </c>
      <c r="AJ481" s="166">
        <f t="shared" si="1524"/>
        <v>0</v>
      </c>
      <c r="AK481" s="166">
        <f t="shared" si="1525"/>
        <v>0</v>
      </c>
      <c r="AL481" s="166">
        <f t="shared" si="1526"/>
        <v>0</v>
      </c>
      <c r="AM481" s="166">
        <f t="shared" si="1527"/>
        <v>0</v>
      </c>
      <c r="AN481" s="166">
        <f t="shared" si="1528"/>
        <v>0</v>
      </c>
      <c r="AO481" s="167">
        <f t="shared" si="1529"/>
        <v>0</v>
      </c>
      <c r="AP481" s="166">
        <v>0</v>
      </c>
      <c r="AQ481" s="166">
        <f t="shared" si="1530"/>
        <v>4615385</v>
      </c>
      <c r="AR481" s="166">
        <v>0</v>
      </c>
      <c r="AS481" s="167"/>
      <c r="AT481" s="166"/>
      <c r="AU481" s="166"/>
      <c r="AV481" s="166">
        <f t="shared" si="1531"/>
        <v>4615385</v>
      </c>
      <c r="AW481" s="166">
        <f t="shared" si="1500"/>
        <v>487200</v>
      </c>
      <c r="AX481" s="166">
        <f t="shared" si="1501"/>
        <v>91350</v>
      </c>
      <c r="AY481" s="166">
        <f t="shared" si="1502"/>
        <v>60900</v>
      </c>
      <c r="AZ481" s="166">
        <f t="shared" si="1532"/>
        <v>639450</v>
      </c>
      <c r="BA481" s="166">
        <f t="shared" si="1504"/>
        <v>30450</v>
      </c>
      <c r="BB481" s="166">
        <f t="shared" si="1533"/>
        <v>120000</v>
      </c>
      <c r="BC481" s="166"/>
      <c r="BD481" s="166">
        <v>0</v>
      </c>
      <c r="BE481" s="166">
        <f t="shared" si="1505"/>
        <v>789900</v>
      </c>
      <c r="BF481" s="166">
        <f t="shared" si="1506"/>
        <v>3825485</v>
      </c>
      <c r="BG481" s="166">
        <f t="shared" si="1507"/>
        <v>0</v>
      </c>
      <c r="BH481" s="166">
        <v>1</v>
      </c>
      <c r="BI481" s="369" t="s">
        <v>40</v>
      </c>
      <c r="BJ481" s="166">
        <f t="shared" si="1508"/>
        <v>0</v>
      </c>
      <c r="BK481" s="166">
        <f t="shared" si="1509"/>
        <v>1</v>
      </c>
      <c r="BL481" s="166">
        <v>0</v>
      </c>
      <c r="BM481" s="166">
        <f t="shared" si="1510"/>
        <v>0</v>
      </c>
      <c r="BN481" s="166" t="str">
        <f t="shared" si="1511"/>
        <v>Trừ tiền</v>
      </c>
      <c r="BO481" s="410"/>
      <c r="BP481" s="166"/>
      <c r="BQ481" s="144"/>
      <c r="BR481" s="144"/>
      <c r="BS481" s="161">
        <f t="shared" si="1512"/>
        <v>4615385</v>
      </c>
      <c r="BT481" s="159">
        <v>0</v>
      </c>
      <c r="BU481" s="166">
        <f t="shared" si="1513"/>
        <v>0</v>
      </c>
      <c r="BV481" s="166">
        <v>11000000</v>
      </c>
      <c r="BW481" s="166">
        <f t="shared" si="1514"/>
        <v>11000000</v>
      </c>
      <c r="BX481" s="166">
        <f t="shared" si="1534"/>
        <v>-7024065</v>
      </c>
      <c r="BY481" s="166"/>
      <c r="BZ481" s="166"/>
      <c r="CA481" s="171"/>
      <c r="CB481" s="166"/>
      <c r="CC481" s="166"/>
      <c r="CD481" s="166"/>
      <c r="CE481" s="369">
        <v>10000000</v>
      </c>
      <c r="CF481" s="369"/>
      <c r="CG481" s="369">
        <v>0</v>
      </c>
      <c r="CH481" s="369">
        <v>0</v>
      </c>
      <c r="CI481" s="369"/>
      <c r="CJ481" s="369">
        <f t="shared" si="1535"/>
        <v>0</v>
      </c>
      <c r="CK481" s="369">
        <f t="shared" si="1536"/>
        <v>10000000</v>
      </c>
      <c r="CL481" s="368"/>
      <c r="CM481" s="369">
        <f t="shared" si="1537"/>
        <v>10000000</v>
      </c>
      <c r="CN481" s="369">
        <f t="shared" si="1537"/>
        <v>0</v>
      </c>
      <c r="CO481" s="369">
        <f t="shared" si="1538"/>
        <v>0</v>
      </c>
      <c r="CP481" s="369">
        <f t="shared" si="1539"/>
        <v>0</v>
      </c>
      <c r="CQ481" s="369">
        <f t="shared" si="1539"/>
        <v>0</v>
      </c>
      <c r="CR481" s="369">
        <f t="shared" si="1540"/>
        <v>0</v>
      </c>
      <c r="CS481" s="369">
        <f t="shared" si="1541"/>
        <v>10000000</v>
      </c>
      <c r="CT481" s="173" t="s">
        <v>1610</v>
      </c>
      <c r="CU481" s="173" t="s">
        <v>2101</v>
      </c>
      <c r="CV481" s="450" t="s">
        <v>2126</v>
      </c>
      <c r="CW481" s="173" t="s">
        <v>2103</v>
      </c>
    </row>
    <row r="482" spans="1:101" ht="34.35" customHeight="1">
      <c r="A482" s="155">
        <f>SUBTOTAL(3,$C$11:C482)</f>
        <v>425</v>
      </c>
      <c r="B482" s="390" t="s">
        <v>1804</v>
      </c>
      <c r="C482" s="252" t="s">
        <v>1805</v>
      </c>
      <c r="D482" s="156" t="s">
        <v>101</v>
      </c>
      <c r="E482" s="157" t="str">
        <f t="shared" si="1518"/>
        <v>B3</v>
      </c>
      <c r="F482" s="392">
        <v>45427</v>
      </c>
      <c r="G482" s="369">
        <v>6530000</v>
      </c>
      <c r="H482" s="368"/>
      <c r="I482" s="160">
        <f t="shared" si="1519"/>
        <v>4470000</v>
      </c>
      <c r="J482" s="160">
        <f t="shared" si="1486"/>
        <v>0</v>
      </c>
      <c r="K482" s="161">
        <f t="shared" si="1487"/>
        <v>4470000</v>
      </c>
      <c r="L482" s="161">
        <f t="shared" si="1488"/>
        <v>11000000</v>
      </c>
      <c r="M482" s="162">
        <f t="shared" si="1489"/>
        <v>0.8</v>
      </c>
      <c r="N482" s="163">
        <f t="shared" si="1490"/>
        <v>4571000</v>
      </c>
      <c r="O482" s="163">
        <v>0</v>
      </c>
      <c r="P482" s="406">
        <v>12</v>
      </c>
      <c r="Q482" s="406">
        <v>0</v>
      </c>
      <c r="R482" s="406">
        <v>0</v>
      </c>
      <c r="S482" s="406">
        <v>0</v>
      </c>
      <c r="T482" s="406"/>
      <c r="U482" s="406"/>
      <c r="V482" s="406"/>
      <c r="W482" s="406"/>
      <c r="X482" s="389"/>
      <c r="Y482" s="406"/>
      <c r="Z482" s="406"/>
      <c r="AA482" s="406"/>
      <c r="AB482" s="406"/>
      <c r="AC482" s="406"/>
      <c r="AD482" s="406">
        <v>0</v>
      </c>
      <c r="AE482" s="164">
        <v>0</v>
      </c>
      <c r="AF482" s="166">
        <f t="shared" si="1520"/>
        <v>4061538</v>
      </c>
      <c r="AG482" s="166">
        <f t="shared" si="1521"/>
        <v>0</v>
      </c>
      <c r="AH482" s="166">
        <f t="shared" si="1522"/>
        <v>0</v>
      </c>
      <c r="AI482" s="166">
        <f t="shared" si="1523"/>
        <v>0</v>
      </c>
      <c r="AJ482" s="166">
        <f t="shared" si="1524"/>
        <v>0</v>
      </c>
      <c r="AK482" s="166">
        <f t="shared" si="1525"/>
        <v>0</v>
      </c>
      <c r="AL482" s="166">
        <f t="shared" si="1526"/>
        <v>0</v>
      </c>
      <c r="AM482" s="166">
        <f t="shared" si="1527"/>
        <v>0</v>
      </c>
      <c r="AN482" s="166">
        <f t="shared" si="1528"/>
        <v>0</v>
      </c>
      <c r="AO482" s="167">
        <f t="shared" si="1529"/>
        <v>0</v>
      </c>
      <c r="AP482" s="166">
        <v>0</v>
      </c>
      <c r="AQ482" s="166">
        <f t="shared" si="1530"/>
        <v>4061538</v>
      </c>
      <c r="AR482" s="166">
        <v>0</v>
      </c>
      <c r="AS482" s="167"/>
      <c r="AT482" s="166"/>
      <c r="AU482" s="166"/>
      <c r="AV482" s="166">
        <f t="shared" si="1531"/>
        <v>4061538</v>
      </c>
      <c r="AW482" s="166">
        <f t="shared" si="1500"/>
        <v>522400</v>
      </c>
      <c r="AX482" s="166">
        <f t="shared" si="1501"/>
        <v>97950</v>
      </c>
      <c r="AY482" s="166">
        <f t="shared" si="1502"/>
        <v>65300</v>
      </c>
      <c r="AZ482" s="166">
        <f t="shared" si="1532"/>
        <v>685650</v>
      </c>
      <c r="BA482" s="166">
        <f t="shared" si="1504"/>
        <v>32650</v>
      </c>
      <c r="BB482" s="166">
        <f t="shared" si="1533"/>
        <v>240000</v>
      </c>
      <c r="BC482" s="166"/>
      <c r="BD482" s="166">
        <v>0</v>
      </c>
      <c r="BE482" s="166">
        <f t="shared" si="1505"/>
        <v>958300</v>
      </c>
      <c r="BF482" s="166">
        <f t="shared" si="1506"/>
        <v>3103238</v>
      </c>
      <c r="BG482" s="166">
        <f t="shared" si="1507"/>
        <v>0</v>
      </c>
      <c r="BH482" s="166">
        <v>1</v>
      </c>
      <c r="BI482" s="369" t="s">
        <v>40</v>
      </c>
      <c r="BJ482" s="166">
        <f t="shared" si="1508"/>
        <v>0</v>
      </c>
      <c r="BK482" s="166">
        <f t="shared" si="1509"/>
        <v>1</v>
      </c>
      <c r="BL482" s="166">
        <v>0</v>
      </c>
      <c r="BM482" s="166">
        <f t="shared" si="1510"/>
        <v>0</v>
      </c>
      <c r="BN482" s="166" t="str">
        <f t="shared" si="1511"/>
        <v>Trừ tiền</v>
      </c>
      <c r="BO482" s="410"/>
      <c r="BP482" s="166"/>
      <c r="BQ482" s="144"/>
      <c r="BR482" s="144"/>
      <c r="BS482" s="161">
        <f t="shared" si="1512"/>
        <v>4061538</v>
      </c>
      <c r="BT482" s="159">
        <v>0</v>
      </c>
      <c r="BU482" s="166">
        <f t="shared" si="1513"/>
        <v>0</v>
      </c>
      <c r="BV482" s="166">
        <v>11000000</v>
      </c>
      <c r="BW482" s="166">
        <f t="shared" si="1514"/>
        <v>11000000</v>
      </c>
      <c r="BX482" s="166">
        <f t="shared" si="1534"/>
        <v>-7624112</v>
      </c>
      <c r="BY482" s="166"/>
      <c r="BZ482" s="166"/>
      <c r="CA482" s="171"/>
      <c r="CB482" s="166"/>
      <c r="CC482" s="166"/>
      <c r="CD482" s="166"/>
      <c r="CE482" s="369">
        <v>11000000</v>
      </c>
      <c r="CF482" s="369"/>
      <c r="CG482" s="369">
        <v>0</v>
      </c>
      <c r="CH482" s="369">
        <v>0</v>
      </c>
      <c r="CI482" s="369"/>
      <c r="CJ482" s="369">
        <f t="shared" si="1535"/>
        <v>0</v>
      </c>
      <c r="CK482" s="369">
        <f t="shared" si="1536"/>
        <v>11000000</v>
      </c>
      <c r="CL482" s="368"/>
      <c r="CM482" s="369">
        <f t="shared" si="1537"/>
        <v>11000000</v>
      </c>
      <c r="CN482" s="369">
        <f t="shared" si="1537"/>
        <v>0</v>
      </c>
      <c r="CO482" s="369">
        <f t="shared" si="1538"/>
        <v>0</v>
      </c>
      <c r="CP482" s="369">
        <f t="shared" si="1539"/>
        <v>0</v>
      </c>
      <c r="CQ482" s="369">
        <f t="shared" si="1539"/>
        <v>0</v>
      </c>
      <c r="CR482" s="369">
        <f t="shared" si="1540"/>
        <v>0</v>
      </c>
      <c r="CS482" s="369">
        <f t="shared" si="1541"/>
        <v>11000000</v>
      </c>
      <c r="CT482" s="173" t="s">
        <v>1610</v>
      </c>
      <c r="CU482" s="173" t="s">
        <v>2101</v>
      </c>
      <c r="CV482" s="450" t="s">
        <v>2127</v>
      </c>
      <c r="CW482" s="173" t="s">
        <v>2103</v>
      </c>
    </row>
    <row r="483" spans="1:101" ht="34.35" customHeight="1">
      <c r="A483" s="295" t="s">
        <v>1026</v>
      </c>
      <c r="B483" s="283" t="str">
        <f>"Phòng Kế hoạch: " &amp;"["&amp;COUNT(A484:A484)&amp; "]"</f>
        <v>Phòng Kế hoạch: [1]</v>
      </c>
      <c r="C483" s="284"/>
      <c r="D483" s="285"/>
      <c r="E483" s="285"/>
      <c r="F483" s="285"/>
      <c r="G483" s="285">
        <f>SUM(G484)</f>
        <v>8350000</v>
      </c>
      <c r="H483" s="285">
        <f t="shared" ref="H483:BS483" si="1542">SUM(H484)</f>
        <v>0</v>
      </c>
      <c r="I483" s="285">
        <f t="shared" si="1542"/>
        <v>11650000</v>
      </c>
      <c r="J483" s="285">
        <f t="shared" si="1542"/>
        <v>1000000</v>
      </c>
      <c r="K483" s="285">
        <f t="shared" si="1542"/>
        <v>12650000</v>
      </c>
      <c r="L483" s="285">
        <f t="shared" si="1542"/>
        <v>21000000</v>
      </c>
      <c r="M483" s="285"/>
      <c r="N483" s="285">
        <f t="shared" si="1542"/>
        <v>5845000</v>
      </c>
      <c r="O483" s="285">
        <f t="shared" si="1542"/>
        <v>0</v>
      </c>
      <c r="P483" s="388">
        <f t="shared" si="1542"/>
        <v>12</v>
      </c>
      <c r="Q483" s="388">
        <f t="shared" si="1542"/>
        <v>0</v>
      </c>
      <c r="R483" s="388">
        <f t="shared" si="1542"/>
        <v>0</v>
      </c>
      <c r="S483" s="388">
        <f t="shared" si="1542"/>
        <v>0</v>
      </c>
      <c r="T483" s="388">
        <f t="shared" si="1542"/>
        <v>0</v>
      </c>
      <c r="U483" s="388">
        <f t="shared" si="1542"/>
        <v>0</v>
      </c>
      <c r="V483" s="388">
        <f t="shared" si="1542"/>
        <v>0</v>
      </c>
      <c r="W483" s="388">
        <f t="shared" si="1542"/>
        <v>0</v>
      </c>
      <c r="X483" s="388">
        <f t="shared" si="1542"/>
        <v>0</v>
      </c>
      <c r="Y483" s="388">
        <f t="shared" si="1542"/>
        <v>0</v>
      </c>
      <c r="Z483" s="388">
        <f t="shared" si="1542"/>
        <v>0</v>
      </c>
      <c r="AA483" s="388">
        <f t="shared" si="1542"/>
        <v>0</v>
      </c>
      <c r="AB483" s="388">
        <f t="shared" si="1542"/>
        <v>0</v>
      </c>
      <c r="AC483" s="388">
        <f t="shared" si="1542"/>
        <v>0</v>
      </c>
      <c r="AD483" s="388">
        <f t="shared" si="1542"/>
        <v>0</v>
      </c>
      <c r="AE483" s="388">
        <f t="shared" si="1542"/>
        <v>0</v>
      </c>
      <c r="AF483" s="285">
        <f t="shared" si="1542"/>
        <v>7753846</v>
      </c>
      <c r="AG483" s="285">
        <f t="shared" si="1542"/>
        <v>0</v>
      </c>
      <c r="AH483" s="285">
        <f t="shared" si="1542"/>
        <v>0</v>
      </c>
      <c r="AI483" s="285">
        <f t="shared" si="1542"/>
        <v>0</v>
      </c>
      <c r="AJ483" s="285">
        <f t="shared" si="1542"/>
        <v>0</v>
      </c>
      <c r="AK483" s="285">
        <f t="shared" si="1542"/>
        <v>0</v>
      </c>
      <c r="AL483" s="285">
        <f t="shared" si="1542"/>
        <v>0</v>
      </c>
      <c r="AM483" s="285">
        <f t="shared" si="1542"/>
        <v>0</v>
      </c>
      <c r="AN483" s="285">
        <f t="shared" si="1542"/>
        <v>0</v>
      </c>
      <c r="AO483" s="285">
        <f t="shared" si="1542"/>
        <v>0</v>
      </c>
      <c r="AP483" s="285">
        <f t="shared" si="1542"/>
        <v>0</v>
      </c>
      <c r="AQ483" s="285">
        <f t="shared" si="1542"/>
        <v>7753846</v>
      </c>
      <c r="AR483" s="285">
        <f t="shared" si="1542"/>
        <v>0</v>
      </c>
      <c r="AS483" s="285">
        <f t="shared" si="1542"/>
        <v>0</v>
      </c>
      <c r="AT483" s="285">
        <f t="shared" si="1542"/>
        <v>0</v>
      </c>
      <c r="AU483" s="285">
        <f t="shared" si="1542"/>
        <v>0</v>
      </c>
      <c r="AV483" s="285">
        <f t="shared" si="1542"/>
        <v>7753846</v>
      </c>
      <c r="AW483" s="285">
        <f t="shared" si="1542"/>
        <v>668000</v>
      </c>
      <c r="AX483" s="285">
        <f t="shared" si="1542"/>
        <v>125250</v>
      </c>
      <c r="AY483" s="285">
        <f t="shared" si="1542"/>
        <v>83500</v>
      </c>
      <c r="AZ483" s="285">
        <f t="shared" si="1542"/>
        <v>876750</v>
      </c>
      <c r="BA483" s="285">
        <f t="shared" si="1542"/>
        <v>41750</v>
      </c>
      <c r="BB483" s="285">
        <f t="shared" si="1542"/>
        <v>240000</v>
      </c>
      <c r="BC483" s="285">
        <f t="shared" si="1542"/>
        <v>0</v>
      </c>
      <c r="BD483" s="285">
        <f t="shared" si="1542"/>
        <v>0</v>
      </c>
      <c r="BE483" s="285">
        <f t="shared" si="1542"/>
        <v>1158500</v>
      </c>
      <c r="BF483" s="285">
        <f t="shared" si="1542"/>
        <v>6595346</v>
      </c>
      <c r="BG483" s="285">
        <f t="shared" si="1542"/>
        <v>0</v>
      </c>
      <c r="BH483" s="285"/>
      <c r="BI483" s="285">
        <f t="shared" si="1542"/>
        <v>0</v>
      </c>
      <c r="BJ483" s="285">
        <f t="shared" si="1542"/>
        <v>0</v>
      </c>
      <c r="BK483" s="285"/>
      <c r="BL483" s="285">
        <f t="shared" si="1542"/>
        <v>0</v>
      </c>
      <c r="BM483" s="285">
        <f t="shared" si="1542"/>
        <v>0</v>
      </c>
      <c r="BN483" s="285">
        <f t="shared" si="1542"/>
        <v>0</v>
      </c>
      <c r="BO483" s="285">
        <f t="shared" si="1542"/>
        <v>0</v>
      </c>
      <c r="BP483" s="285">
        <f t="shared" si="1542"/>
        <v>0</v>
      </c>
      <c r="BQ483" s="285">
        <f t="shared" si="1542"/>
        <v>0</v>
      </c>
      <c r="BR483" s="285">
        <f t="shared" si="1542"/>
        <v>0</v>
      </c>
      <c r="BS483" s="285">
        <f t="shared" si="1542"/>
        <v>7753846</v>
      </c>
      <c r="BT483" s="285">
        <f t="shared" ref="BT483:CV483" si="1543">SUM(BT484)</f>
        <v>0</v>
      </c>
      <c r="BU483" s="285">
        <f t="shared" si="1543"/>
        <v>0</v>
      </c>
      <c r="BV483" s="285">
        <f t="shared" si="1543"/>
        <v>11000000</v>
      </c>
      <c r="BW483" s="285">
        <f t="shared" si="1543"/>
        <v>11000000</v>
      </c>
      <c r="BX483" s="285">
        <f t="shared" si="1543"/>
        <v>-4122904</v>
      </c>
      <c r="BY483" s="285">
        <f t="shared" si="1543"/>
        <v>0</v>
      </c>
      <c r="BZ483" s="285">
        <f t="shared" si="1543"/>
        <v>0</v>
      </c>
      <c r="CA483" s="285">
        <f t="shared" si="1543"/>
        <v>0</v>
      </c>
      <c r="CB483" s="285">
        <f t="shared" si="1543"/>
        <v>0</v>
      </c>
      <c r="CC483" s="285">
        <f t="shared" si="1543"/>
        <v>0</v>
      </c>
      <c r="CD483" s="285">
        <f t="shared" si="1543"/>
        <v>0</v>
      </c>
      <c r="CE483" s="285">
        <f t="shared" si="1543"/>
        <v>20000000</v>
      </c>
      <c r="CF483" s="285">
        <f t="shared" si="1543"/>
        <v>1000000</v>
      </c>
      <c r="CG483" s="285">
        <f t="shared" si="1543"/>
        <v>0</v>
      </c>
      <c r="CH483" s="285">
        <f t="shared" si="1543"/>
        <v>0</v>
      </c>
      <c r="CI483" s="285">
        <f t="shared" si="1543"/>
        <v>0</v>
      </c>
      <c r="CJ483" s="285">
        <f t="shared" si="1543"/>
        <v>1000000</v>
      </c>
      <c r="CK483" s="285">
        <f t="shared" si="1543"/>
        <v>21000000</v>
      </c>
      <c r="CL483" s="285">
        <f t="shared" si="1543"/>
        <v>0</v>
      </c>
      <c r="CM483" s="285">
        <f t="shared" si="1543"/>
        <v>20000000</v>
      </c>
      <c r="CN483" s="285">
        <f t="shared" si="1543"/>
        <v>1000000</v>
      </c>
      <c r="CO483" s="285">
        <f t="shared" si="1543"/>
        <v>0</v>
      </c>
      <c r="CP483" s="285">
        <f t="shared" si="1543"/>
        <v>0</v>
      </c>
      <c r="CQ483" s="285">
        <f t="shared" si="1543"/>
        <v>0</v>
      </c>
      <c r="CR483" s="285">
        <f t="shared" si="1543"/>
        <v>1000000</v>
      </c>
      <c r="CS483" s="285">
        <f t="shared" si="1543"/>
        <v>21000000</v>
      </c>
      <c r="CT483" s="285">
        <f t="shared" si="1543"/>
        <v>0</v>
      </c>
      <c r="CU483" s="285">
        <f t="shared" si="1543"/>
        <v>0</v>
      </c>
      <c r="CV483" s="444">
        <f t="shared" si="1543"/>
        <v>0</v>
      </c>
      <c r="CW483" s="285"/>
    </row>
    <row r="484" spans="1:101" ht="34.35" customHeight="1">
      <c r="A484" s="155">
        <f>SUBTOTAL(3,$C$11:C484)</f>
        <v>426</v>
      </c>
      <c r="B484" s="390" t="s">
        <v>1806</v>
      </c>
      <c r="C484" s="252" t="s">
        <v>1807</v>
      </c>
      <c r="D484" s="156" t="s">
        <v>101</v>
      </c>
      <c r="E484" s="157" t="str">
        <f t="shared" ref="E484" si="1544">IF(CL484&gt;=400000000,"A1",IF(CL484&gt;=300000000,"A2",IF(CL484&gt;=240000000,"A3",IF(CL484&gt;=180000000,"A4",IF(CL484&gt;=120000000,"A5",IF(CL484&gt;=80000000,"A6",IF(CL484&gt;=40000000,"A7",IF(CL484&gt;=25000000,"B1",IF(CL484&gt;=12000000,"B2","B3")))))))))</f>
        <v>B3</v>
      </c>
      <c r="F484" s="392">
        <v>42171</v>
      </c>
      <c r="G484" s="369">
        <v>8350000</v>
      </c>
      <c r="H484" s="368"/>
      <c r="I484" s="160">
        <f>IF(G484&gt;0,CM484-G484,CM484-H484)</f>
        <v>11650000</v>
      </c>
      <c r="J484" s="160">
        <f t="shared" si="1486"/>
        <v>1000000</v>
      </c>
      <c r="K484" s="161">
        <f t="shared" si="1487"/>
        <v>12650000</v>
      </c>
      <c r="L484" s="161">
        <f t="shared" si="1488"/>
        <v>21000000</v>
      </c>
      <c r="M484" s="162">
        <f t="shared" si="1489"/>
        <v>0.8</v>
      </c>
      <c r="N484" s="163">
        <f t="shared" si="1490"/>
        <v>5845000</v>
      </c>
      <c r="O484" s="163">
        <v>0</v>
      </c>
      <c r="P484" s="406">
        <v>12</v>
      </c>
      <c r="Q484" s="406">
        <v>0</v>
      </c>
      <c r="R484" s="406">
        <v>0</v>
      </c>
      <c r="S484" s="406">
        <v>0</v>
      </c>
      <c r="T484" s="406"/>
      <c r="U484" s="406"/>
      <c r="V484" s="406"/>
      <c r="W484" s="406"/>
      <c r="X484" s="389"/>
      <c r="Y484" s="406"/>
      <c r="Z484" s="406"/>
      <c r="AA484" s="406"/>
      <c r="AB484" s="406"/>
      <c r="AC484" s="406"/>
      <c r="AD484" s="406">
        <v>0</v>
      </c>
      <c r="AE484" s="164">
        <v>0</v>
      </c>
      <c r="AF484" s="166">
        <f>ROUND(IF($P484=0,0,IF(OR($BJ484="lương tháng",$CE484&gt;=11000000),($L484/2-$L484/26*($CC$6-$P484))*$M484,$L484/26*$P484*$M484)),0)</f>
        <v>7753846</v>
      </c>
      <c r="AG484" s="166">
        <f t="shared" ref="AG484" si="1545">ROUND(MAX((G484+I484)*M484/26*R484,(H484+I484)*M484/26*R484,G484/26*R484*150%,H484/26*R484*150%)*BK484,0)</f>
        <v>0</v>
      </c>
      <c r="AH484" s="166">
        <f t="shared" ref="AH484" si="1546">ROUND(MAX((G484+I484)*M484/26*S484,(H484+I484)*M484/26*S484,G484/26*S484*200%,H484/26*S484*200%)*BK484,0)</f>
        <v>0</v>
      </c>
      <c r="AI484" s="166">
        <f t="shared" ref="AI484" si="1547">ROUND(IF(BJ484="Lương tháng",L484/26*T484,MAX((G484+I484)/26*(T484+U484)*200%+G484/26*T484,(H484+I484)/26*(T484+U484)*200%+H484/26*T484,G484/26*(T484+U484)*300%+G484/26*T484,H484/26*(T484+U484)*300%+H484/26*T484)),0)</f>
        <v>0</v>
      </c>
      <c r="AJ484" s="166">
        <f t="shared" ref="AJ484" si="1548">ROUND(IF((P484+Q484)=0,0,IF(BJ484="Lương tháng",MAX((G484+I484)/26*V484,(H484+I484)/26*V484),MAX(G484/26*V484,H484/26*V484))),0)</f>
        <v>0</v>
      </c>
      <c r="AK484" s="166">
        <f t="shared" ref="AK484" si="1549">ROUND(IF(G484&gt;0,G484/26*W484,H484/26*W484),0)</f>
        <v>0</v>
      </c>
      <c r="AL484" s="166">
        <f>ROUND(N484/26*Y484+O484/26*Z484+MAX(G484/26*AA484,H484/26*AA484),0)</f>
        <v>0</v>
      </c>
      <c r="AM484" s="166">
        <f t="shared" ref="AM484" si="1550">ROUND(IF(BJ484="Lương tháng",L484/26*AC484,L484/26*AC484+MAX((G484+I484)/26*AB484,(H484+I484)/26*AB484)),0)</f>
        <v>0</v>
      </c>
      <c r="AN484" s="166">
        <f t="shared" ref="AN484" si="1551">ROUND(IF(BJ484="lương tháng",0,MAX((G484+I484)/26*AD484*30%,(H484+I484)/26*AD484*30%)*BK484),0)</f>
        <v>0</v>
      </c>
      <c r="AO484" s="167">
        <f t="shared" ref="AO484" si="1552">ROUND(BM484*AE484,0)</f>
        <v>0</v>
      </c>
      <c r="AP484" s="166">
        <v>0</v>
      </c>
      <c r="AQ484" s="166">
        <f>ROUND(SUM(AF484:AP484),0)</f>
        <v>7753846</v>
      </c>
      <c r="AR484" s="166">
        <v>0</v>
      </c>
      <c r="AS484" s="167"/>
      <c r="AT484" s="166"/>
      <c r="AU484" s="166"/>
      <c r="AV484" s="166">
        <f t="shared" ref="AV484" si="1553">ROUND(SUM(AQ484:AT484)-AU484,0)</f>
        <v>7753846</v>
      </c>
      <c r="AW484" s="166">
        <f t="shared" si="1500"/>
        <v>668000</v>
      </c>
      <c r="AX484" s="166">
        <f t="shared" si="1501"/>
        <v>125250</v>
      </c>
      <c r="AY484" s="166">
        <f t="shared" si="1502"/>
        <v>83500</v>
      </c>
      <c r="AZ484" s="166">
        <f t="shared" ref="AZ484" si="1554">SUM(AW484:AY484)</f>
        <v>876750</v>
      </c>
      <c r="BA484" s="166">
        <f t="shared" si="1504"/>
        <v>41750</v>
      </c>
      <c r="BB484" s="166">
        <f>IF(BN484="Xem lại",0,IF(CM484&lt;11000000,5000,IF(AND(CM484&gt;=11000000,CM484&lt;25000000),10000,IF(AND(CM484&gt;=25000000,CM484&lt;40000000),15000,IF(AND(CM484&gt;=40000000,CM484&lt;120000000),20000,IF(AND(CM484&gt;=120000000,CM484&lt;240000000),25000,30000)))))*$BB$5)</f>
        <v>240000</v>
      </c>
      <c r="BC484" s="166"/>
      <c r="BD484" s="166">
        <v>0</v>
      </c>
      <c r="BE484" s="166">
        <f t="shared" si="1505"/>
        <v>1158500</v>
      </c>
      <c r="BF484" s="166">
        <f t="shared" si="1506"/>
        <v>6595346</v>
      </c>
      <c r="BG484" s="166">
        <f t="shared" si="1507"/>
        <v>0</v>
      </c>
      <c r="BH484" s="166">
        <v>1</v>
      </c>
      <c r="BI484" s="369" t="s">
        <v>40</v>
      </c>
      <c r="BJ484" s="166" t="str">
        <f t="shared" si="1508"/>
        <v>Lương tháng</v>
      </c>
      <c r="BK484" s="166">
        <f t="shared" si="1509"/>
        <v>0</v>
      </c>
      <c r="BL484" s="166">
        <v>0</v>
      </c>
      <c r="BM484" s="166">
        <f t="shared" si="1510"/>
        <v>0</v>
      </c>
      <c r="BN484" s="166" t="str">
        <f t="shared" si="1511"/>
        <v>Trừ tiền</v>
      </c>
      <c r="BO484" s="410"/>
      <c r="BP484" s="166"/>
      <c r="BQ484" s="144"/>
      <c r="BR484" s="144"/>
      <c r="BS484" s="161">
        <f t="shared" si="1512"/>
        <v>7753846</v>
      </c>
      <c r="BT484" s="159">
        <v>0</v>
      </c>
      <c r="BU484" s="166">
        <f t="shared" si="1513"/>
        <v>0</v>
      </c>
      <c r="BV484" s="166">
        <v>11000000</v>
      </c>
      <c r="BW484" s="166">
        <f t="shared" si="1514"/>
        <v>11000000</v>
      </c>
      <c r="BX484" s="166">
        <f t="shared" ref="BX484" si="1555">BS484-SUM(CC484:CD484)-CB484-AZ484-BW484</f>
        <v>-4122904</v>
      </c>
      <c r="BY484" s="166"/>
      <c r="BZ484" s="166"/>
      <c r="CA484" s="171"/>
      <c r="CB484" s="166"/>
      <c r="CC484" s="166"/>
      <c r="CD484" s="166"/>
      <c r="CE484" s="369">
        <v>20000000</v>
      </c>
      <c r="CF484" s="369">
        <f>5%*CE484</f>
        <v>1000000</v>
      </c>
      <c r="CG484" s="369">
        <v>0</v>
      </c>
      <c r="CH484" s="369">
        <v>0</v>
      </c>
      <c r="CI484" s="369"/>
      <c r="CJ484" s="369">
        <f>SUM(CF484:CI484)</f>
        <v>1000000</v>
      </c>
      <c r="CK484" s="369">
        <f>CE484+CJ484</f>
        <v>21000000</v>
      </c>
      <c r="CL484" s="368"/>
      <c r="CM484" s="369">
        <f>CE484</f>
        <v>20000000</v>
      </c>
      <c r="CN484" s="369">
        <f>CF484</f>
        <v>1000000</v>
      </c>
      <c r="CO484" s="369">
        <f>CH484</f>
        <v>0</v>
      </c>
      <c r="CP484" s="369">
        <f>CH484</f>
        <v>0</v>
      </c>
      <c r="CQ484" s="369">
        <f>CI484</f>
        <v>0</v>
      </c>
      <c r="CR484" s="369">
        <f>SUM(CN484:CQ484)</f>
        <v>1000000</v>
      </c>
      <c r="CS484" s="369">
        <f>CM484+CR484</f>
        <v>21000000</v>
      </c>
      <c r="CT484" s="173" t="s">
        <v>1630</v>
      </c>
      <c r="CU484" s="173" t="s">
        <v>2110</v>
      </c>
      <c r="CV484" s="450" t="s">
        <v>2128</v>
      </c>
      <c r="CW484" s="173" t="s">
        <v>2103</v>
      </c>
    </row>
    <row r="485" spans="1:101" ht="34.35" customHeight="1">
      <c r="A485" s="295" t="s">
        <v>1027</v>
      </c>
      <c r="B485" s="283" t="str">
        <f>"Bộ phận Hành chính: " &amp;"["&amp;COUNT(A486:A506)&amp; "]"</f>
        <v>Bộ phận Hành chính: [18]</v>
      </c>
      <c r="C485" s="284"/>
      <c r="D485" s="285"/>
      <c r="E485" s="285"/>
      <c r="F485" s="285"/>
      <c r="G485" s="285">
        <f t="shared" ref="G485:L485" si="1556">G486+G488+G504</f>
        <v>106000000</v>
      </c>
      <c r="H485" s="285">
        <f t="shared" si="1556"/>
        <v>0</v>
      </c>
      <c r="I485" s="285">
        <f t="shared" si="1556"/>
        <v>63500000</v>
      </c>
      <c r="J485" s="285">
        <f t="shared" si="1556"/>
        <v>12550000</v>
      </c>
      <c r="K485" s="285">
        <f t="shared" si="1556"/>
        <v>76050000</v>
      </c>
      <c r="L485" s="285">
        <f t="shared" si="1556"/>
        <v>182050000</v>
      </c>
      <c r="M485" s="285"/>
      <c r="N485" s="285">
        <f t="shared" ref="N485:BG485" si="1557">N486+N488+N504</f>
        <v>74200000</v>
      </c>
      <c r="O485" s="285">
        <f t="shared" si="1557"/>
        <v>0</v>
      </c>
      <c r="P485" s="388">
        <f t="shared" si="1557"/>
        <v>255</v>
      </c>
      <c r="Q485" s="388">
        <f t="shared" si="1557"/>
        <v>0</v>
      </c>
      <c r="R485" s="388">
        <f t="shared" si="1557"/>
        <v>1.79</v>
      </c>
      <c r="S485" s="388">
        <f t="shared" si="1557"/>
        <v>0</v>
      </c>
      <c r="T485" s="388">
        <f t="shared" si="1557"/>
        <v>0</v>
      </c>
      <c r="U485" s="388">
        <f t="shared" si="1557"/>
        <v>0</v>
      </c>
      <c r="V485" s="388">
        <f t="shared" si="1557"/>
        <v>0</v>
      </c>
      <c r="W485" s="388">
        <f t="shared" si="1557"/>
        <v>0</v>
      </c>
      <c r="X485" s="388">
        <f t="shared" si="1557"/>
        <v>0</v>
      </c>
      <c r="Y485" s="388">
        <f t="shared" si="1557"/>
        <v>0</v>
      </c>
      <c r="Z485" s="388">
        <f t="shared" si="1557"/>
        <v>0</v>
      </c>
      <c r="AA485" s="388">
        <f t="shared" si="1557"/>
        <v>0</v>
      </c>
      <c r="AB485" s="388">
        <f t="shared" si="1557"/>
        <v>0</v>
      </c>
      <c r="AC485" s="388">
        <f t="shared" si="1557"/>
        <v>0</v>
      </c>
      <c r="AD485" s="388">
        <f t="shared" si="1557"/>
        <v>0</v>
      </c>
      <c r="AE485" s="388">
        <f t="shared" si="1557"/>
        <v>0</v>
      </c>
      <c r="AF485" s="285">
        <f t="shared" si="1557"/>
        <v>95835190</v>
      </c>
      <c r="AG485" s="285">
        <f t="shared" si="1557"/>
        <v>615031</v>
      </c>
      <c r="AH485" s="285">
        <f t="shared" si="1557"/>
        <v>0</v>
      </c>
      <c r="AI485" s="285">
        <f t="shared" si="1557"/>
        <v>0</v>
      </c>
      <c r="AJ485" s="285">
        <f t="shared" si="1557"/>
        <v>0</v>
      </c>
      <c r="AK485" s="285">
        <f t="shared" si="1557"/>
        <v>0</v>
      </c>
      <c r="AL485" s="285">
        <f t="shared" si="1557"/>
        <v>0</v>
      </c>
      <c r="AM485" s="285">
        <f t="shared" si="1557"/>
        <v>0</v>
      </c>
      <c r="AN485" s="285">
        <f t="shared" si="1557"/>
        <v>0</v>
      </c>
      <c r="AO485" s="285">
        <f t="shared" si="1557"/>
        <v>0</v>
      </c>
      <c r="AP485" s="285">
        <f t="shared" si="1557"/>
        <v>0</v>
      </c>
      <c r="AQ485" s="285">
        <f t="shared" si="1557"/>
        <v>96450221</v>
      </c>
      <c r="AR485" s="285">
        <f t="shared" si="1557"/>
        <v>0</v>
      </c>
      <c r="AS485" s="285">
        <f t="shared" si="1557"/>
        <v>0</v>
      </c>
      <c r="AT485" s="285">
        <f t="shared" si="1557"/>
        <v>0</v>
      </c>
      <c r="AU485" s="285">
        <f t="shared" si="1557"/>
        <v>0</v>
      </c>
      <c r="AV485" s="285">
        <f t="shared" si="1557"/>
        <v>96450221</v>
      </c>
      <c r="AW485" s="285">
        <f t="shared" si="1557"/>
        <v>8038400</v>
      </c>
      <c r="AX485" s="285">
        <f t="shared" si="1557"/>
        <v>1507200</v>
      </c>
      <c r="AY485" s="285">
        <f t="shared" si="1557"/>
        <v>1004800</v>
      </c>
      <c r="AZ485" s="285">
        <f t="shared" si="1557"/>
        <v>10550400</v>
      </c>
      <c r="BA485" s="285">
        <f t="shared" si="1557"/>
        <v>470550</v>
      </c>
      <c r="BB485" s="285">
        <f t="shared" si="1557"/>
        <v>2400000</v>
      </c>
      <c r="BC485" s="285">
        <f t="shared" si="1557"/>
        <v>0</v>
      </c>
      <c r="BD485" s="285">
        <f t="shared" si="1557"/>
        <v>0</v>
      </c>
      <c r="BE485" s="285">
        <f t="shared" si="1557"/>
        <v>13420950</v>
      </c>
      <c r="BF485" s="285">
        <f t="shared" si="1557"/>
        <v>83029271</v>
      </c>
      <c r="BG485" s="285">
        <f t="shared" si="1557"/>
        <v>0</v>
      </c>
      <c r="BH485" s="285"/>
      <c r="BI485" s="285">
        <f>BI486+BI488+BI504</f>
        <v>0</v>
      </c>
      <c r="BJ485" s="285">
        <f>BJ486+BJ488+BJ504</f>
        <v>0</v>
      </c>
      <c r="BK485" s="285"/>
      <c r="BL485" s="285">
        <f t="shared" ref="BL485:CV485" si="1558">BL486+BL488+BL504</f>
        <v>0</v>
      </c>
      <c r="BM485" s="285">
        <f t="shared" si="1558"/>
        <v>0</v>
      </c>
      <c r="BN485" s="285">
        <f t="shared" si="1558"/>
        <v>0</v>
      </c>
      <c r="BO485" s="285">
        <f t="shared" si="1558"/>
        <v>0</v>
      </c>
      <c r="BP485" s="285">
        <f t="shared" si="1558"/>
        <v>0</v>
      </c>
      <c r="BQ485" s="285">
        <f t="shared" si="1558"/>
        <v>0</v>
      </c>
      <c r="BR485" s="285">
        <f t="shared" si="1558"/>
        <v>0</v>
      </c>
      <c r="BS485" s="285">
        <f t="shared" si="1558"/>
        <v>96450221</v>
      </c>
      <c r="BT485" s="285">
        <f t="shared" si="1558"/>
        <v>0</v>
      </c>
      <c r="BU485" s="285">
        <f t="shared" si="1558"/>
        <v>0</v>
      </c>
      <c r="BV485" s="285">
        <f t="shared" si="1558"/>
        <v>198000000</v>
      </c>
      <c r="BW485" s="285">
        <f t="shared" si="1558"/>
        <v>198000000</v>
      </c>
      <c r="BX485" s="285">
        <f t="shared" si="1558"/>
        <v>-112100179</v>
      </c>
      <c r="BY485" s="285">
        <f t="shared" si="1558"/>
        <v>0</v>
      </c>
      <c r="BZ485" s="285">
        <f t="shared" si="1558"/>
        <v>0</v>
      </c>
      <c r="CA485" s="285">
        <f t="shared" si="1558"/>
        <v>0</v>
      </c>
      <c r="CB485" s="285">
        <f t="shared" si="1558"/>
        <v>0</v>
      </c>
      <c r="CC485" s="285">
        <f t="shared" si="1558"/>
        <v>0</v>
      </c>
      <c r="CD485" s="285">
        <f t="shared" si="1558"/>
        <v>0</v>
      </c>
      <c r="CE485" s="285">
        <f t="shared" si="1558"/>
        <v>169500000</v>
      </c>
      <c r="CF485" s="285">
        <f t="shared" si="1558"/>
        <v>12550000</v>
      </c>
      <c r="CG485" s="285">
        <f t="shared" si="1558"/>
        <v>0</v>
      </c>
      <c r="CH485" s="285">
        <f t="shared" si="1558"/>
        <v>0</v>
      </c>
      <c r="CI485" s="285">
        <f t="shared" si="1558"/>
        <v>0</v>
      </c>
      <c r="CJ485" s="285">
        <f t="shared" si="1558"/>
        <v>12550000</v>
      </c>
      <c r="CK485" s="285">
        <f t="shared" si="1558"/>
        <v>182050000</v>
      </c>
      <c r="CL485" s="285">
        <f t="shared" si="1558"/>
        <v>0</v>
      </c>
      <c r="CM485" s="285">
        <f t="shared" si="1558"/>
        <v>169500000</v>
      </c>
      <c r="CN485" s="285">
        <f t="shared" si="1558"/>
        <v>12550000</v>
      </c>
      <c r="CO485" s="285">
        <f t="shared" si="1558"/>
        <v>0</v>
      </c>
      <c r="CP485" s="285">
        <f t="shared" si="1558"/>
        <v>0</v>
      </c>
      <c r="CQ485" s="285">
        <f t="shared" si="1558"/>
        <v>0</v>
      </c>
      <c r="CR485" s="285">
        <f t="shared" si="1558"/>
        <v>12550000</v>
      </c>
      <c r="CS485" s="285">
        <f t="shared" si="1558"/>
        <v>182050000</v>
      </c>
      <c r="CT485" s="285">
        <f t="shared" si="1558"/>
        <v>0</v>
      </c>
      <c r="CU485" s="285">
        <f t="shared" si="1558"/>
        <v>0</v>
      </c>
      <c r="CV485" s="444">
        <f t="shared" si="1558"/>
        <v>0</v>
      </c>
      <c r="CW485" s="285"/>
    </row>
    <row r="486" spans="1:101" ht="34.35" customHeight="1">
      <c r="A486" s="302" t="s">
        <v>2205</v>
      </c>
      <c r="B486" s="723" t="str">
        <f>"Tổ Hành chính: " &amp;"["&amp;COUNT(A487:A487)&amp; "]"</f>
        <v>Tổ Hành chính: [1]</v>
      </c>
      <c r="C486" s="724"/>
      <c r="D486" s="293"/>
      <c r="E486" s="293"/>
      <c r="F486" s="293"/>
      <c r="G486" s="301">
        <f>SUM(G487:G487)</f>
        <v>7200000</v>
      </c>
      <c r="H486" s="301">
        <f t="shared" ref="H486:BS486" si="1559">SUM(H487:H487)</f>
        <v>0</v>
      </c>
      <c r="I486" s="301">
        <f t="shared" si="1559"/>
        <v>6800000</v>
      </c>
      <c r="J486" s="301">
        <f t="shared" si="1559"/>
        <v>1400000</v>
      </c>
      <c r="K486" s="301">
        <f t="shared" si="1559"/>
        <v>8200000</v>
      </c>
      <c r="L486" s="301">
        <f t="shared" si="1559"/>
        <v>15400000</v>
      </c>
      <c r="M486" s="301"/>
      <c r="N486" s="301">
        <f t="shared" si="1559"/>
        <v>5040000</v>
      </c>
      <c r="O486" s="301">
        <f t="shared" si="1559"/>
        <v>0</v>
      </c>
      <c r="P486" s="374">
        <f t="shared" si="1559"/>
        <v>12</v>
      </c>
      <c r="Q486" s="374">
        <f t="shared" si="1559"/>
        <v>0</v>
      </c>
      <c r="R486" s="374">
        <f t="shared" si="1559"/>
        <v>0</v>
      </c>
      <c r="S486" s="374">
        <f t="shared" si="1559"/>
        <v>0</v>
      </c>
      <c r="T486" s="374">
        <f t="shared" si="1559"/>
        <v>0</v>
      </c>
      <c r="U486" s="374">
        <f t="shared" si="1559"/>
        <v>0</v>
      </c>
      <c r="V486" s="374">
        <f t="shared" si="1559"/>
        <v>0</v>
      </c>
      <c r="W486" s="374">
        <f t="shared" si="1559"/>
        <v>0</v>
      </c>
      <c r="X486" s="374">
        <f t="shared" si="1559"/>
        <v>0</v>
      </c>
      <c r="Y486" s="374">
        <f t="shared" si="1559"/>
        <v>0</v>
      </c>
      <c r="Z486" s="374">
        <f t="shared" si="1559"/>
        <v>0</v>
      </c>
      <c r="AA486" s="374">
        <f t="shared" si="1559"/>
        <v>0</v>
      </c>
      <c r="AB486" s="374">
        <f t="shared" si="1559"/>
        <v>0</v>
      </c>
      <c r="AC486" s="374">
        <f t="shared" si="1559"/>
        <v>0</v>
      </c>
      <c r="AD486" s="374">
        <f t="shared" si="1559"/>
        <v>0</v>
      </c>
      <c r="AE486" s="374">
        <f t="shared" si="1559"/>
        <v>0</v>
      </c>
      <c r="AF486" s="301">
        <f t="shared" si="1559"/>
        <v>5686154</v>
      </c>
      <c r="AG486" s="301">
        <f t="shared" si="1559"/>
        <v>0</v>
      </c>
      <c r="AH486" s="301">
        <f t="shared" si="1559"/>
        <v>0</v>
      </c>
      <c r="AI486" s="301">
        <f t="shared" si="1559"/>
        <v>0</v>
      </c>
      <c r="AJ486" s="301">
        <f t="shared" si="1559"/>
        <v>0</v>
      </c>
      <c r="AK486" s="301">
        <f t="shared" si="1559"/>
        <v>0</v>
      </c>
      <c r="AL486" s="301">
        <f t="shared" si="1559"/>
        <v>0</v>
      </c>
      <c r="AM486" s="301">
        <f t="shared" si="1559"/>
        <v>0</v>
      </c>
      <c r="AN486" s="301">
        <f t="shared" si="1559"/>
        <v>0</v>
      </c>
      <c r="AO486" s="301">
        <f t="shared" si="1559"/>
        <v>0</v>
      </c>
      <c r="AP486" s="301">
        <f t="shared" si="1559"/>
        <v>0</v>
      </c>
      <c r="AQ486" s="301">
        <f t="shared" si="1559"/>
        <v>5686154</v>
      </c>
      <c r="AR486" s="301">
        <f t="shared" si="1559"/>
        <v>0</v>
      </c>
      <c r="AS486" s="301">
        <f t="shared" si="1559"/>
        <v>0</v>
      </c>
      <c r="AT486" s="301">
        <f t="shared" si="1559"/>
        <v>0</v>
      </c>
      <c r="AU486" s="301">
        <f t="shared" si="1559"/>
        <v>0</v>
      </c>
      <c r="AV486" s="301">
        <f t="shared" si="1559"/>
        <v>5686154</v>
      </c>
      <c r="AW486" s="301">
        <f t="shared" si="1559"/>
        <v>576000</v>
      </c>
      <c r="AX486" s="301">
        <f t="shared" si="1559"/>
        <v>108000</v>
      </c>
      <c r="AY486" s="301">
        <f t="shared" si="1559"/>
        <v>72000</v>
      </c>
      <c r="AZ486" s="301">
        <f t="shared" si="1559"/>
        <v>756000</v>
      </c>
      <c r="BA486" s="301">
        <f t="shared" si="1559"/>
        <v>36000</v>
      </c>
      <c r="BB486" s="301">
        <f t="shared" si="1559"/>
        <v>240000</v>
      </c>
      <c r="BC486" s="301">
        <f t="shared" si="1559"/>
        <v>0</v>
      </c>
      <c r="BD486" s="301">
        <f t="shared" si="1559"/>
        <v>0</v>
      </c>
      <c r="BE486" s="301">
        <f t="shared" si="1559"/>
        <v>1032000</v>
      </c>
      <c r="BF486" s="301">
        <f t="shared" si="1559"/>
        <v>4654154</v>
      </c>
      <c r="BG486" s="301">
        <f t="shared" si="1559"/>
        <v>0</v>
      </c>
      <c r="BH486" s="301"/>
      <c r="BI486" s="301">
        <f t="shared" si="1559"/>
        <v>0</v>
      </c>
      <c r="BJ486" s="301">
        <f t="shared" si="1559"/>
        <v>0</v>
      </c>
      <c r="BK486" s="301"/>
      <c r="BL486" s="301">
        <f t="shared" si="1559"/>
        <v>0</v>
      </c>
      <c r="BM486" s="301">
        <f t="shared" si="1559"/>
        <v>0</v>
      </c>
      <c r="BN486" s="301">
        <f t="shared" si="1559"/>
        <v>0</v>
      </c>
      <c r="BO486" s="301">
        <f t="shared" si="1559"/>
        <v>0</v>
      </c>
      <c r="BP486" s="301">
        <f t="shared" si="1559"/>
        <v>0</v>
      </c>
      <c r="BQ486" s="301">
        <f t="shared" si="1559"/>
        <v>0</v>
      </c>
      <c r="BR486" s="301">
        <f t="shared" si="1559"/>
        <v>0</v>
      </c>
      <c r="BS486" s="301">
        <f t="shared" si="1559"/>
        <v>5686154</v>
      </c>
      <c r="BT486" s="301">
        <f t="shared" ref="BT486:CV486" si="1560">SUM(BT487:BT487)</f>
        <v>0</v>
      </c>
      <c r="BU486" s="301">
        <f t="shared" si="1560"/>
        <v>0</v>
      </c>
      <c r="BV486" s="301">
        <f t="shared" si="1560"/>
        <v>11000000</v>
      </c>
      <c r="BW486" s="301">
        <f t="shared" si="1560"/>
        <v>11000000</v>
      </c>
      <c r="BX486" s="301">
        <f t="shared" si="1560"/>
        <v>-6069846</v>
      </c>
      <c r="BY486" s="301">
        <f t="shared" si="1560"/>
        <v>0</v>
      </c>
      <c r="BZ486" s="301">
        <f t="shared" si="1560"/>
        <v>0</v>
      </c>
      <c r="CA486" s="301">
        <f t="shared" si="1560"/>
        <v>0</v>
      </c>
      <c r="CB486" s="301">
        <f t="shared" si="1560"/>
        <v>0</v>
      </c>
      <c r="CC486" s="301">
        <f t="shared" si="1560"/>
        <v>0</v>
      </c>
      <c r="CD486" s="301">
        <f t="shared" si="1560"/>
        <v>0</v>
      </c>
      <c r="CE486" s="301">
        <f t="shared" si="1560"/>
        <v>14000000</v>
      </c>
      <c r="CF486" s="301">
        <f t="shared" si="1560"/>
        <v>1400000</v>
      </c>
      <c r="CG486" s="301">
        <f t="shared" si="1560"/>
        <v>0</v>
      </c>
      <c r="CH486" s="301">
        <f t="shared" si="1560"/>
        <v>0</v>
      </c>
      <c r="CI486" s="301">
        <f t="shared" si="1560"/>
        <v>0</v>
      </c>
      <c r="CJ486" s="301">
        <f t="shared" si="1560"/>
        <v>1400000</v>
      </c>
      <c r="CK486" s="301">
        <f t="shared" si="1560"/>
        <v>15400000</v>
      </c>
      <c r="CL486" s="301">
        <f t="shared" si="1560"/>
        <v>0</v>
      </c>
      <c r="CM486" s="301">
        <f t="shared" si="1560"/>
        <v>14000000</v>
      </c>
      <c r="CN486" s="301">
        <f t="shared" si="1560"/>
        <v>1400000</v>
      </c>
      <c r="CO486" s="301">
        <f t="shared" si="1560"/>
        <v>0</v>
      </c>
      <c r="CP486" s="301">
        <f t="shared" si="1560"/>
        <v>0</v>
      </c>
      <c r="CQ486" s="301">
        <f t="shared" si="1560"/>
        <v>0</v>
      </c>
      <c r="CR486" s="301">
        <f t="shared" si="1560"/>
        <v>1400000</v>
      </c>
      <c r="CS486" s="301">
        <f t="shared" si="1560"/>
        <v>15400000</v>
      </c>
      <c r="CT486" s="301">
        <f t="shared" si="1560"/>
        <v>0</v>
      </c>
      <c r="CU486" s="301">
        <f t="shared" si="1560"/>
        <v>0</v>
      </c>
      <c r="CV486" s="301">
        <f t="shared" si="1560"/>
        <v>0</v>
      </c>
      <c r="CW486" s="301"/>
    </row>
    <row r="487" spans="1:101" ht="34.35" customHeight="1">
      <c r="A487" s="155">
        <f>SUBTOTAL(3,$C$11:C487)</f>
        <v>427</v>
      </c>
      <c r="B487" s="390" t="s">
        <v>1933</v>
      </c>
      <c r="C487" s="252" t="s">
        <v>1934</v>
      </c>
      <c r="D487" s="156" t="s">
        <v>101</v>
      </c>
      <c r="E487" s="157" t="str">
        <f>IF(CL487&gt;=400000000,"A1",IF(CL487&gt;=300000000,"A2",IF(CL487&gt;=240000000,"A3",IF(CL487&gt;=180000000,"A4",IF(CL487&gt;=120000000,"A5",IF(CL487&gt;=80000000,"A6",IF(CL487&gt;=40000000,"A7",IF(CL487&gt;=25000000,"B1",IF(CL487&gt;=12000000,"B2","B3")))))))))</f>
        <v>B3</v>
      </c>
      <c r="F487" s="392">
        <v>37194</v>
      </c>
      <c r="G487" s="369">
        <v>7200000</v>
      </c>
      <c r="H487" s="368"/>
      <c r="I487" s="160">
        <f>IF(G487&gt;0,CM487-G487,CM487-H487)</f>
        <v>6800000</v>
      </c>
      <c r="J487" s="160">
        <f t="shared" si="1486"/>
        <v>1400000</v>
      </c>
      <c r="K487" s="161">
        <f t="shared" si="1487"/>
        <v>8200000</v>
      </c>
      <c r="L487" s="161">
        <f t="shared" si="1488"/>
        <v>15400000</v>
      </c>
      <c r="M487" s="162">
        <f t="shared" si="1489"/>
        <v>0.8</v>
      </c>
      <c r="N487" s="163">
        <f t="shared" si="1490"/>
        <v>5040000</v>
      </c>
      <c r="O487" s="163">
        <v>0</v>
      </c>
      <c r="P487" s="406">
        <v>12</v>
      </c>
      <c r="Q487" s="406">
        <v>0</v>
      </c>
      <c r="R487" s="406">
        <v>0</v>
      </c>
      <c r="S487" s="406">
        <v>0</v>
      </c>
      <c r="T487" s="406"/>
      <c r="U487" s="406"/>
      <c r="V487" s="406"/>
      <c r="W487" s="406"/>
      <c r="X487" s="389"/>
      <c r="Y487" s="406"/>
      <c r="Z487" s="406"/>
      <c r="AA487" s="406"/>
      <c r="AB487" s="406"/>
      <c r="AC487" s="406"/>
      <c r="AD487" s="406">
        <v>0</v>
      </c>
      <c r="AE487" s="164">
        <v>0</v>
      </c>
      <c r="AF487" s="166">
        <f>ROUND(IF($P487=0,0,IF(OR($BJ487="lương tháng",$CE487&gt;=11000000),($L487/2-$L487/26*($CC$6-$P487))*$M487,$L487/26*$P487*$M487)),0)</f>
        <v>5686154</v>
      </c>
      <c r="AG487" s="166">
        <f t="shared" ref="AG487" si="1561">ROUND(MAX((G487+I487)*M487/26*R487,(H487+I487)*M487/26*R487,G487/26*R487*150%,H487/26*R487*150%)*BK487,0)</f>
        <v>0</v>
      </c>
      <c r="AH487" s="166">
        <f t="shared" ref="AH487" si="1562">ROUND(MAX((G487+I487)*M487/26*S487,(H487+I487)*M487/26*S487,G487/26*S487*200%,H487/26*S487*200%)*BK487,0)</f>
        <v>0</v>
      </c>
      <c r="AI487" s="166">
        <f t="shared" ref="AI487" si="1563">ROUND(IF(BJ487="Lương tháng",L487/26*T487,MAX((G487+I487)/26*(T487+U487)*200%+G487/26*T487,(H487+I487)/26*(T487+U487)*200%+H487/26*T487,G487/26*(T487+U487)*300%+G487/26*T487,H487/26*(T487+U487)*300%+H487/26*T487)),0)</f>
        <v>0</v>
      </c>
      <c r="AJ487" s="166">
        <f t="shared" ref="AJ487" si="1564">ROUND(IF((P487+Q487)=0,0,IF(BJ487="Lương tháng",MAX((G487+I487)/26*V487,(H487+I487)/26*V487),MAX(G487/26*V487,H487/26*V487))),0)</f>
        <v>0</v>
      </c>
      <c r="AK487" s="166">
        <f t="shared" ref="AK487" si="1565">ROUND(IF(G487&gt;0,G487/26*W487,H487/26*W487),0)</f>
        <v>0</v>
      </c>
      <c r="AL487" s="166">
        <f>ROUND(N487/26*Y487+O487/26*Z487+MAX(G487/26*AA487,H487/26*AA487),0)</f>
        <v>0</v>
      </c>
      <c r="AM487" s="166">
        <f t="shared" ref="AM487" si="1566">ROUND(IF(BJ487="Lương tháng",L487/26*AC487,L487/26*AC487+MAX((G487+I487)/26*AB487,(H487+I487)/26*AB487)),0)</f>
        <v>0</v>
      </c>
      <c r="AN487" s="166">
        <f t="shared" ref="AN487" si="1567">ROUND(IF(BJ487="lương tháng",0,MAX((G487+I487)/26*AD487*30%,(H487+I487)/26*AD487*30%)*BK487),0)</f>
        <v>0</v>
      </c>
      <c r="AO487" s="167">
        <f t="shared" ref="AO487" si="1568">ROUND(BM487*AE487,0)</f>
        <v>0</v>
      </c>
      <c r="AP487" s="166">
        <v>0</v>
      </c>
      <c r="AQ487" s="166">
        <f>ROUND(SUM(AF487:AP487),0)</f>
        <v>5686154</v>
      </c>
      <c r="AR487" s="166">
        <v>0</v>
      </c>
      <c r="AS487" s="167"/>
      <c r="AT487" s="166"/>
      <c r="AU487" s="166"/>
      <c r="AV487" s="166">
        <f t="shared" ref="AV487" si="1569">ROUND(SUM(AQ487:AT487)-AU487,0)</f>
        <v>5686154</v>
      </c>
      <c r="AW487" s="166">
        <f t="shared" si="1500"/>
        <v>576000</v>
      </c>
      <c r="AX487" s="166">
        <f t="shared" si="1501"/>
        <v>108000</v>
      </c>
      <c r="AY487" s="166">
        <f t="shared" si="1502"/>
        <v>72000</v>
      </c>
      <c r="AZ487" s="166">
        <f t="shared" ref="AZ487" si="1570">SUM(AW487:AY487)</f>
        <v>756000</v>
      </c>
      <c r="BA487" s="166">
        <f t="shared" si="1504"/>
        <v>36000</v>
      </c>
      <c r="BB487" s="166">
        <f>IF(BN487="Xem lại",0,IF(CM487&lt;11000000,5000,IF(AND(CM487&gt;=11000000,CM487&lt;25000000),10000,IF(AND(CM487&gt;=25000000,CM487&lt;40000000),15000,IF(AND(CM487&gt;=40000000,CM487&lt;120000000),20000,IF(AND(CM487&gt;=120000000,CM487&lt;240000000),25000,30000)))))*$BB$5)</f>
        <v>240000</v>
      </c>
      <c r="BC487" s="166"/>
      <c r="BD487" s="166">
        <v>0</v>
      </c>
      <c r="BE487" s="166">
        <f t="shared" si="1505"/>
        <v>1032000</v>
      </c>
      <c r="BF487" s="166">
        <f t="shared" si="1506"/>
        <v>4654154</v>
      </c>
      <c r="BG487" s="166">
        <f t="shared" si="1507"/>
        <v>0</v>
      </c>
      <c r="BH487" s="166">
        <v>1</v>
      </c>
      <c r="BI487" s="369" t="s">
        <v>40</v>
      </c>
      <c r="BJ487" s="166">
        <f t="shared" si="1508"/>
        <v>0</v>
      </c>
      <c r="BK487" s="166">
        <f t="shared" si="1509"/>
        <v>1</v>
      </c>
      <c r="BL487" s="166">
        <v>0</v>
      </c>
      <c r="BM487" s="166">
        <f t="shared" si="1510"/>
        <v>0</v>
      </c>
      <c r="BN487" s="166" t="str">
        <f t="shared" si="1511"/>
        <v>Trừ tiền</v>
      </c>
      <c r="BO487" s="410"/>
      <c r="BP487" s="166"/>
      <c r="BQ487" s="144"/>
      <c r="BR487" s="144"/>
      <c r="BS487" s="161">
        <f t="shared" si="1512"/>
        <v>5686154</v>
      </c>
      <c r="BT487" s="159">
        <v>0</v>
      </c>
      <c r="BU487" s="166">
        <f t="shared" si="1513"/>
        <v>0</v>
      </c>
      <c r="BV487" s="166">
        <v>11000000</v>
      </c>
      <c r="BW487" s="166">
        <f t="shared" si="1514"/>
        <v>11000000</v>
      </c>
      <c r="BX487" s="166">
        <f t="shared" ref="BX487" si="1571">BS487-SUM(CC487:CD487)-CB487-AZ487-BW487</f>
        <v>-6069846</v>
      </c>
      <c r="BY487" s="166"/>
      <c r="BZ487" s="166"/>
      <c r="CA487" s="171"/>
      <c r="CB487" s="166"/>
      <c r="CC487" s="166"/>
      <c r="CD487" s="166"/>
      <c r="CE487" s="369">
        <v>14000000</v>
      </c>
      <c r="CF487" s="369">
        <f>CE487*10%</f>
        <v>1400000</v>
      </c>
      <c r="CG487" s="369">
        <v>0</v>
      </c>
      <c r="CH487" s="369">
        <v>0</v>
      </c>
      <c r="CI487" s="369"/>
      <c r="CJ487" s="369">
        <f>SUM(CF487:CI487)</f>
        <v>1400000</v>
      </c>
      <c r="CK487" s="369">
        <f>CE487+CJ487</f>
        <v>15400000</v>
      </c>
      <c r="CL487" s="368"/>
      <c r="CM487" s="369">
        <f>CE487</f>
        <v>14000000</v>
      </c>
      <c r="CN487" s="369">
        <f>CF487</f>
        <v>1400000</v>
      </c>
      <c r="CO487" s="369">
        <f>CH487</f>
        <v>0</v>
      </c>
      <c r="CP487" s="369">
        <f>CH487</f>
        <v>0</v>
      </c>
      <c r="CQ487" s="369">
        <f>CI487</f>
        <v>0</v>
      </c>
      <c r="CR487" s="369">
        <f>SUM(CN487:CQ487)</f>
        <v>1400000</v>
      </c>
      <c r="CS487" s="369">
        <f>CM487+CR487</f>
        <v>15400000</v>
      </c>
      <c r="CT487" s="173" t="s">
        <v>2141</v>
      </c>
      <c r="CU487" s="173" t="s">
        <v>2111</v>
      </c>
      <c r="CV487" s="450" t="s">
        <v>2142</v>
      </c>
      <c r="CW487" s="173" t="s">
        <v>2103</v>
      </c>
    </row>
    <row r="488" spans="1:101" ht="34.35" customHeight="1">
      <c r="A488" s="302" t="s">
        <v>2215</v>
      </c>
      <c r="B488" s="723" t="str">
        <f>"Tổ Bảo vệ: " &amp;"["&amp;COUNT(A489:A503)&amp; "]"</f>
        <v>Tổ Bảo vệ: [15]</v>
      </c>
      <c r="C488" s="724"/>
      <c r="D488" s="293"/>
      <c r="E488" s="293"/>
      <c r="F488" s="293"/>
      <c r="G488" s="301">
        <f t="shared" ref="G488:L488" si="1572">SUM(G489:G503)</f>
        <v>86620000</v>
      </c>
      <c r="H488" s="301">
        <f t="shared" si="1572"/>
        <v>0</v>
      </c>
      <c r="I488" s="301">
        <f t="shared" si="1572"/>
        <v>48880000</v>
      </c>
      <c r="J488" s="301">
        <f t="shared" si="1572"/>
        <v>9650000</v>
      </c>
      <c r="K488" s="301">
        <f t="shared" si="1572"/>
        <v>58530000</v>
      </c>
      <c r="L488" s="301">
        <f t="shared" si="1572"/>
        <v>145150000</v>
      </c>
      <c r="M488" s="301"/>
      <c r="N488" s="301">
        <f t="shared" ref="N488:BG488" si="1573">SUM(N489:N503)</f>
        <v>60634000</v>
      </c>
      <c r="O488" s="301">
        <f t="shared" si="1573"/>
        <v>0</v>
      </c>
      <c r="P488" s="374">
        <f t="shared" si="1573"/>
        <v>219</v>
      </c>
      <c r="Q488" s="374">
        <f t="shared" si="1573"/>
        <v>0</v>
      </c>
      <c r="R488" s="374">
        <f t="shared" si="1573"/>
        <v>1.29</v>
      </c>
      <c r="S488" s="374">
        <f t="shared" si="1573"/>
        <v>0</v>
      </c>
      <c r="T488" s="374">
        <f t="shared" si="1573"/>
        <v>0</v>
      </c>
      <c r="U488" s="374">
        <f t="shared" si="1573"/>
        <v>0</v>
      </c>
      <c r="V488" s="374">
        <f t="shared" si="1573"/>
        <v>0</v>
      </c>
      <c r="W488" s="374">
        <f t="shared" si="1573"/>
        <v>0</v>
      </c>
      <c r="X488" s="374">
        <f t="shared" si="1573"/>
        <v>0</v>
      </c>
      <c r="Y488" s="374">
        <f t="shared" si="1573"/>
        <v>0</v>
      </c>
      <c r="Z488" s="374">
        <f t="shared" si="1573"/>
        <v>0</v>
      </c>
      <c r="AA488" s="374">
        <f t="shared" si="1573"/>
        <v>0</v>
      </c>
      <c r="AB488" s="374">
        <f t="shared" si="1573"/>
        <v>0</v>
      </c>
      <c r="AC488" s="374">
        <f t="shared" si="1573"/>
        <v>0</v>
      </c>
      <c r="AD488" s="374">
        <f t="shared" si="1573"/>
        <v>0</v>
      </c>
      <c r="AE488" s="374">
        <f t="shared" si="1573"/>
        <v>0</v>
      </c>
      <c r="AF488" s="301">
        <f t="shared" si="1573"/>
        <v>80206728</v>
      </c>
      <c r="AG488" s="301">
        <f t="shared" si="1573"/>
        <v>422723</v>
      </c>
      <c r="AH488" s="301">
        <f t="shared" si="1573"/>
        <v>0</v>
      </c>
      <c r="AI488" s="301">
        <f t="shared" si="1573"/>
        <v>0</v>
      </c>
      <c r="AJ488" s="301">
        <f t="shared" si="1573"/>
        <v>0</v>
      </c>
      <c r="AK488" s="301">
        <f t="shared" si="1573"/>
        <v>0</v>
      </c>
      <c r="AL488" s="301">
        <f t="shared" si="1573"/>
        <v>0</v>
      </c>
      <c r="AM488" s="301">
        <f t="shared" si="1573"/>
        <v>0</v>
      </c>
      <c r="AN488" s="301">
        <f t="shared" si="1573"/>
        <v>0</v>
      </c>
      <c r="AO488" s="301">
        <f t="shared" si="1573"/>
        <v>0</v>
      </c>
      <c r="AP488" s="301">
        <f t="shared" si="1573"/>
        <v>0</v>
      </c>
      <c r="AQ488" s="301">
        <f t="shared" si="1573"/>
        <v>80629451</v>
      </c>
      <c r="AR488" s="301">
        <f t="shared" si="1573"/>
        <v>0</v>
      </c>
      <c r="AS488" s="301">
        <f t="shared" si="1573"/>
        <v>0</v>
      </c>
      <c r="AT488" s="301">
        <f t="shared" si="1573"/>
        <v>0</v>
      </c>
      <c r="AU488" s="301">
        <f t="shared" si="1573"/>
        <v>0</v>
      </c>
      <c r="AV488" s="301">
        <f t="shared" si="1573"/>
        <v>80629451</v>
      </c>
      <c r="AW488" s="301">
        <f t="shared" si="1573"/>
        <v>6488000</v>
      </c>
      <c r="AX488" s="301">
        <f t="shared" si="1573"/>
        <v>1216500</v>
      </c>
      <c r="AY488" s="301">
        <f t="shared" si="1573"/>
        <v>811000</v>
      </c>
      <c r="AZ488" s="301">
        <f t="shared" si="1573"/>
        <v>8515500</v>
      </c>
      <c r="BA488" s="301">
        <f t="shared" si="1573"/>
        <v>404100</v>
      </c>
      <c r="BB488" s="301">
        <f t="shared" si="1573"/>
        <v>1920000</v>
      </c>
      <c r="BC488" s="301">
        <f t="shared" si="1573"/>
        <v>0</v>
      </c>
      <c r="BD488" s="301">
        <f t="shared" si="1573"/>
        <v>0</v>
      </c>
      <c r="BE488" s="301">
        <f t="shared" si="1573"/>
        <v>10839600</v>
      </c>
      <c r="BF488" s="301">
        <f t="shared" si="1573"/>
        <v>69789851</v>
      </c>
      <c r="BG488" s="301">
        <f t="shared" si="1573"/>
        <v>0</v>
      </c>
      <c r="BH488" s="301"/>
      <c r="BI488" s="301">
        <f>SUM(BI489:BI503)</f>
        <v>0</v>
      </c>
      <c r="BJ488" s="301">
        <f>SUM(BJ489:BJ503)</f>
        <v>0</v>
      </c>
      <c r="BK488" s="301"/>
      <c r="BL488" s="301">
        <f t="shared" ref="BL488:CV488" si="1574">SUM(BL489:BL503)</f>
        <v>0</v>
      </c>
      <c r="BM488" s="301">
        <f t="shared" si="1574"/>
        <v>0</v>
      </c>
      <c r="BN488" s="301">
        <f t="shared" si="1574"/>
        <v>0</v>
      </c>
      <c r="BO488" s="301">
        <f t="shared" si="1574"/>
        <v>0</v>
      </c>
      <c r="BP488" s="301">
        <f t="shared" si="1574"/>
        <v>0</v>
      </c>
      <c r="BQ488" s="301">
        <f t="shared" si="1574"/>
        <v>0</v>
      </c>
      <c r="BR488" s="301">
        <f t="shared" si="1574"/>
        <v>0</v>
      </c>
      <c r="BS488" s="301">
        <f t="shared" si="1574"/>
        <v>80629451</v>
      </c>
      <c r="BT488" s="301">
        <f t="shared" si="1574"/>
        <v>0</v>
      </c>
      <c r="BU488" s="301">
        <f t="shared" si="1574"/>
        <v>0</v>
      </c>
      <c r="BV488" s="301">
        <f t="shared" si="1574"/>
        <v>165000000</v>
      </c>
      <c r="BW488" s="301">
        <f t="shared" si="1574"/>
        <v>165000000</v>
      </c>
      <c r="BX488" s="301">
        <f t="shared" si="1574"/>
        <v>-92886049</v>
      </c>
      <c r="BY488" s="301">
        <f t="shared" si="1574"/>
        <v>0</v>
      </c>
      <c r="BZ488" s="301">
        <f t="shared" si="1574"/>
        <v>0</v>
      </c>
      <c r="CA488" s="301">
        <f t="shared" si="1574"/>
        <v>0</v>
      </c>
      <c r="CB488" s="301">
        <f t="shared" si="1574"/>
        <v>0</v>
      </c>
      <c r="CC488" s="301">
        <f t="shared" si="1574"/>
        <v>0</v>
      </c>
      <c r="CD488" s="301">
        <f t="shared" si="1574"/>
        <v>0</v>
      </c>
      <c r="CE488" s="301">
        <f t="shared" si="1574"/>
        <v>135500000</v>
      </c>
      <c r="CF488" s="301">
        <f t="shared" si="1574"/>
        <v>9650000</v>
      </c>
      <c r="CG488" s="301">
        <f t="shared" si="1574"/>
        <v>0</v>
      </c>
      <c r="CH488" s="301">
        <f t="shared" si="1574"/>
        <v>0</v>
      </c>
      <c r="CI488" s="301">
        <f t="shared" si="1574"/>
        <v>0</v>
      </c>
      <c r="CJ488" s="301">
        <f t="shared" si="1574"/>
        <v>9650000</v>
      </c>
      <c r="CK488" s="301">
        <f t="shared" si="1574"/>
        <v>145150000</v>
      </c>
      <c r="CL488" s="301">
        <f t="shared" si="1574"/>
        <v>0</v>
      </c>
      <c r="CM488" s="301">
        <f t="shared" si="1574"/>
        <v>135500000</v>
      </c>
      <c r="CN488" s="301">
        <f t="shared" si="1574"/>
        <v>9650000</v>
      </c>
      <c r="CO488" s="301">
        <f t="shared" si="1574"/>
        <v>0</v>
      </c>
      <c r="CP488" s="301">
        <f t="shared" si="1574"/>
        <v>0</v>
      </c>
      <c r="CQ488" s="301">
        <f t="shared" si="1574"/>
        <v>0</v>
      </c>
      <c r="CR488" s="301">
        <f t="shared" si="1574"/>
        <v>9650000</v>
      </c>
      <c r="CS488" s="301">
        <f t="shared" si="1574"/>
        <v>145150000</v>
      </c>
      <c r="CT488" s="301">
        <f t="shared" si="1574"/>
        <v>0</v>
      </c>
      <c r="CU488" s="301">
        <f t="shared" si="1574"/>
        <v>0</v>
      </c>
      <c r="CV488" s="301">
        <f t="shared" si="1574"/>
        <v>0</v>
      </c>
      <c r="CW488" s="301"/>
    </row>
    <row r="489" spans="1:101" ht="34.35" customHeight="1">
      <c r="A489" s="155">
        <f>SUBTOTAL(3,$C$11:C489)</f>
        <v>428</v>
      </c>
      <c r="B489" s="390" t="s">
        <v>1808</v>
      </c>
      <c r="C489" s="252" t="s">
        <v>1809</v>
      </c>
      <c r="D489" s="156" t="s">
        <v>101</v>
      </c>
      <c r="E489" s="157" t="str">
        <f t="shared" ref="E489:E503" si="1575">IF(CL489&gt;=400000000,"A1",IF(CL489&gt;=300000000,"A2",IF(CL489&gt;=240000000,"A3",IF(CL489&gt;=180000000,"A4",IF(CL489&gt;=120000000,"A5",IF(CL489&gt;=80000000,"A6",IF(CL489&gt;=40000000,"A7",IF(CL489&gt;=25000000,"B1",IF(CL489&gt;=12000000,"B2","B3")))))))))</f>
        <v>B3</v>
      </c>
      <c r="F489" s="392">
        <v>42258</v>
      </c>
      <c r="G489" s="369">
        <v>5520000</v>
      </c>
      <c r="H489" s="368"/>
      <c r="I489" s="160">
        <f t="shared" ref="I489:I503" si="1576">IF(G489&gt;0,CM489-G489,CM489-H489)</f>
        <v>2980000</v>
      </c>
      <c r="J489" s="160">
        <f t="shared" si="1486"/>
        <v>425000</v>
      </c>
      <c r="K489" s="161">
        <f t="shared" si="1487"/>
        <v>3405000</v>
      </c>
      <c r="L489" s="161">
        <f t="shared" si="1488"/>
        <v>8925000</v>
      </c>
      <c r="M489" s="162">
        <f t="shared" si="1489"/>
        <v>1</v>
      </c>
      <c r="N489" s="163">
        <f t="shared" si="1490"/>
        <v>3864000</v>
      </c>
      <c r="O489" s="163">
        <v>0</v>
      </c>
      <c r="P489" s="406">
        <v>12</v>
      </c>
      <c r="Q489" s="406">
        <v>0</v>
      </c>
      <c r="R489" s="406">
        <v>0</v>
      </c>
      <c r="S489" s="406">
        <v>0</v>
      </c>
      <c r="T489" s="406"/>
      <c r="U489" s="406"/>
      <c r="V489" s="406"/>
      <c r="W489" s="406"/>
      <c r="X489" s="389"/>
      <c r="Y489" s="406"/>
      <c r="Z489" s="406"/>
      <c r="AA489" s="406"/>
      <c r="AB489" s="406"/>
      <c r="AC489" s="406"/>
      <c r="AD489" s="406">
        <v>0</v>
      </c>
      <c r="AE489" s="164">
        <v>0</v>
      </c>
      <c r="AF489" s="166">
        <f t="shared" ref="AF489:AF503" si="1577">ROUND(IF($P489=0,0,IF(OR($BJ489="lương tháng",$CE489&gt;=11000000),($L489/2-$L489/26*($CC$6-$P489))*$M489,$L489/26*$P489*$M489)),0)</f>
        <v>4119231</v>
      </c>
      <c r="AG489" s="166">
        <f t="shared" ref="AG489:AG503" si="1578">ROUND(MAX((G489+I489)*M489/26*R489,(H489+I489)*M489/26*R489,G489/26*R489*150%,H489/26*R489*150%)*BK489,0)</f>
        <v>0</v>
      </c>
      <c r="AH489" s="166">
        <f t="shared" ref="AH489:AH503" si="1579">ROUND(MAX((G489+I489)*M489/26*S489,(H489+I489)*M489/26*S489,G489/26*S489*200%,H489/26*S489*200%)*BK489,0)</f>
        <v>0</v>
      </c>
      <c r="AI489" s="166">
        <f t="shared" ref="AI489:AI503" si="1580">ROUND(IF(BJ489="Lương tháng",L489/26*T489,MAX((G489+I489)/26*(T489+U489)*200%+G489/26*T489,(H489+I489)/26*(T489+U489)*200%+H489/26*T489,G489/26*(T489+U489)*300%+G489/26*T489,H489/26*(T489+U489)*300%+H489/26*T489)),0)</f>
        <v>0</v>
      </c>
      <c r="AJ489" s="166">
        <f t="shared" ref="AJ489:AJ503" si="1581">ROUND(IF((P489+Q489)=0,0,IF(BJ489="Lương tháng",MAX((G489+I489)/26*V489,(H489+I489)/26*V489),MAX(G489/26*V489,H489/26*V489))),0)</f>
        <v>0</v>
      </c>
      <c r="AK489" s="166">
        <f t="shared" ref="AK489:AK503" si="1582">ROUND(IF(G489&gt;0,G489/26*W489,H489/26*W489),0)</f>
        <v>0</v>
      </c>
      <c r="AL489" s="166">
        <f t="shared" ref="AL489:AL503" si="1583">ROUND(N489/26*Y489+O489/26*Z489+MAX(G489/26*AA489,H489/26*AA489),0)</f>
        <v>0</v>
      </c>
      <c r="AM489" s="166">
        <f t="shared" ref="AM489:AM503" si="1584">ROUND(IF(BJ489="Lương tháng",L489/26*AC489,L489/26*AC489+MAX((G489+I489)/26*AB489,(H489+I489)/26*AB489)),0)</f>
        <v>0</v>
      </c>
      <c r="AN489" s="166">
        <f t="shared" ref="AN489:AN503" si="1585">ROUND(IF(BJ489="lương tháng",0,MAX((G489+I489)/26*AD489*30%,(H489+I489)/26*AD489*30%)*BK489),0)</f>
        <v>0</v>
      </c>
      <c r="AO489" s="167">
        <f t="shared" ref="AO489:AO503" si="1586">ROUND(BM489*AE489,0)</f>
        <v>0</v>
      </c>
      <c r="AP489" s="166">
        <v>0</v>
      </c>
      <c r="AQ489" s="166">
        <f t="shared" ref="AQ489:AQ503" si="1587">ROUND(SUM(AF489:AP489),0)</f>
        <v>4119231</v>
      </c>
      <c r="AR489" s="166">
        <v>0</v>
      </c>
      <c r="AS489" s="167"/>
      <c r="AT489" s="166"/>
      <c r="AU489" s="166"/>
      <c r="AV489" s="166">
        <f t="shared" ref="AV489:AV503" si="1588">ROUND(SUM(AQ489:AT489)-AU489,0)</f>
        <v>4119231</v>
      </c>
      <c r="AW489" s="166">
        <f t="shared" si="1500"/>
        <v>441600</v>
      </c>
      <c r="AX489" s="166">
        <f t="shared" si="1501"/>
        <v>82800</v>
      </c>
      <c r="AY489" s="166">
        <f t="shared" si="1502"/>
        <v>55200</v>
      </c>
      <c r="AZ489" s="166">
        <f t="shared" ref="AZ489:AZ503" si="1589">SUM(AW489:AY489)</f>
        <v>579600</v>
      </c>
      <c r="BA489" s="166">
        <f t="shared" si="1504"/>
        <v>27600</v>
      </c>
      <c r="BB489" s="166">
        <f t="shared" ref="BB489:BB503" si="1590">IF(BN489="Xem lại",0,IF(CM489&lt;11000000,5000,IF(AND(CM489&gt;=11000000,CM489&lt;25000000),10000,IF(AND(CM489&gt;=25000000,CM489&lt;40000000),15000,IF(AND(CM489&gt;=40000000,CM489&lt;120000000),20000,IF(AND(CM489&gt;=120000000,CM489&lt;240000000),25000,30000)))))*$BB$5)</f>
        <v>120000</v>
      </c>
      <c r="BC489" s="166"/>
      <c r="BD489" s="166">
        <v>0</v>
      </c>
      <c r="BE489" s="166">
        <f t="shared" si="1505"/>
        <v>727200</v>
      </c>
      <c r="BF489" s="166">
        <f t="shared" si="1506"/>
        <v>3392031</v>
      </c>
      <c r="BG489" s="166">
        <f t="shared" si="1507"/>
        <v>0</v>
      </c>
      <c r="BH489" s="166">
        <v>1</v>
      </c>
      <c r="BI489" s="369" t="s">
        <v>40</v>
      </c>
      <c r="BJ489" s="166">
        <f t="shared" si="1508"/>
        <v>0</v>
      </c>
      <c r="BK489" s="166">
        <f t="shared" si="1509"/>
        <v>1</v>
      </c>
      <c r="BL489" s="166">
        <v>0</v>
      </c>
      <c r="BM489" s="166">
        <f t="shared" si="1510"/>
        <v>0</v>
      </c>
      <c r="BN489" s="166" t="str">
        <f t="shared" si="1511"/>
        <v>Trừ tiền</v>
      </c>
      <c r="BO489" s="410"/>
      <c r="BP489" s="166"/>
      <c r="BQ489" s="144"/>
      <c r="BR489" s="144"/>
      <c r="BS489" s="161">
        <f t="shared" si="1512"/>
        <v>4119231</v>
      </c>
      <c r="BT489" s="159">
        <v>0</v>
      </c>
      <c r="BU489" s="166">
        <f t="shared" si="1513"/>
        <v>0</v>
      </c>
      <c r="BV489" s="166">
        <v>11000000</v>
      </c>
      <c r="BW489" s="166">
        <f t="shared" si="1514"/>
        <v>11000000</v>
      </c>
      <c r="BX489" s="166">
        <f t="shared" ref="BX489:BX503" si="1591">BS489-SUM(CC489:CD489)-CB489-AZ489-BW489</f>
        <v>-7460369</v>
      </c>
      <c r="BY489" s="166"/>
      <c r="BZ489" s="166"/>
      <c r="CA489" s="171"/>
      <c r="CB489" s="166"/>
      <c r="CC489" s="166"/>
      <c r="CD489" s="166"/>
      <c r="CE489" s="369">
        <v>8500000</v>
      </c>
      <c r="CF489" s="369">
        <f>5%*CE489</f>
        <v>425000</v>
      </c>
      <c r="CG489" s="369">
        <v>0</v>
      </c>
      <c r="CH489" s="369">
        <v>0</v>
      </c>
      <c r="CI489" s="369"/>
      <c r="CJ489" s="369">
        <f t="shared" ref="CJ489:CJ503" si="1592">SUM(CF489:CI489)</f>
        <v>425000</v>
      </c>
      <c r="CK489" s="369">
        <f t="shared" ref="CK489:CK503" si="1593">CE489+CJ489</f>
        <v>8925000</v>
      </c>
      <c r="CL489" s="368"/>
      <c r="CM489" s="369">
        <f t="shared" ref="CM489:CN503" si="1594">CE489</f>
        <v>8500000</v>
      </c>
      <c r="CN489" s="369">
        <f t="shared" si="1594"/>
        <v>425000</v>
      </c>
      <c r="CO489" s="369">
        <f t="shared" ref="CO489:CO503" si="1595">CH489</f>
        <v>0</v>
      </c>
      <c r="CP489" s="369">
        <f t="shared" ref="CP489:CQ503" si="1596">CH489</f>
        <v>0</v>
      </c>
      <c r="CQ489" s="369">
        <f t="shared" si="1596"/>
        <v>0</v>
      </c>
      <c r="CR489" s="369">
        <f t="shared" ref="CR489:CR503" si="1597">SUM(CN489:CQ489)</f>
        <v>425000</v>
      </c>
      <c r="CS489" s="369">
        <f t="shared" ref="CS489:CS503" si="1598">CM489+CR489</f>
        <v>8925000</v>
      </c>
      <c r="CT489" s="173" t="s">
        <v>2136</v>
      </c>
      <c r="CU489" s="173" t="s">
        <v>2111</v>
      </c>
      <c r="CV489" s="450">
        <v>0</v>
      </c>
      <c r="CW489" s="173" t="s">
        <v>2103</v>
      </c>
    </row>
    <row r="490" spans="1:101" ht="34.35" customHeight="1">
      <c r="A490" s="155">
        <f>SUBTOTAL(3,$C$11:C490)</f>
        <v>429</v>
      </c>
      <c r="B490" s="390" t="s">
        <v>1810</v>
      </c>
      <c r="C490" s="252" t="s">
        <v>1811</v>
      </c>
      <c r="D490" s="156" t="s">
        <v>101</v>
      </c>
      <c r="E490" s="157" t="str">
        <f t="shared" si="1575"/>
        <v>B3</v>
      </c>
      <c r="F490" s="392">
        <v>37818</v>
      </c>
      <c r="G490" s="369">
        <v>5800000</v>
      </c>
      <c r="H490" s="368"/>
      <c r="I490" s="160">
        <f t="shared" si="1576"/>
        <v>3700000</v>
      </c>
      <c r="J490" s="160">
        <f t="shared" si="1486"/>
        <v>950000</v>
      </c>
      <c r="K490" s="161">
        <f t="shared" si="1487"/>
        <v>4650000</v>
      </c>
      <c r="L490" s="161">
        <f t="shared" si="1488"/>
        <v>10450000</v>
      </c>
      <c r="M490" s="162">
        <f t="shared" si="1489"/>
        <v>1</v>
      </c>
      <c r="N490" s="163">
        <f t="shared" si="1490"/>
        <v>4060000</v>
      </c>
      <c r="O490" s="163">
        <v>0</v>
      </c>
      <c r="P490" s="406">
        <v>15</v>
      </c>
      <c r="Q490" s="406">
        <v>0</v>
      </c>
      <c r="R490" s="406">
        <v>0</v>
      </c>
      <c r="S490" s="406">
        <v>0</v>
      </c>
      <c r="T490" s="406"/>
      <c r="U490" s="406"/>
      <c r="V490" s="406"/>
      <c r="W490" s="406"/>
      <c r="X490" s="389"/>
      <c r="Y490" s="406"/>
      <c r="Z490" s="406"/>
      <c r="AA490" s="406"/>
      <c r="AB490" s="406"/>
      <c r="AC490" s="406"/>
      <c r="AD490" s="406">
        <v>0</v>
      </c>
      <c r="AE490" s="164">
        <v>0</v>
      </c>
      <c r="AF490" s="166">
        <f t="shared" si="1577"/>
        <v>6028846</v>
      </c>
      <c r="AG490" s="166">
        <f t="shared" si="1578"/>
        <v>0</v>
      </c>
      <c r="AH490" s="166">
        <f t="shared" si="1579"/>
        <v>0</v>
      </c>
      <c r="AI490" s="166">
        <f t="shared" si="1580"/>
        <v>0</v>
      </c>
      <c r="AJ490" s="166">
        <f t="shared" si="1581"/>
        <v>0</v>
      </c>
      <c r="AK490" s="166">
        <f t="shared" si="1582"/>
        <v>0</v>
      </c>
      <c r="AL490" s="166">
        <f t="shared" si="1583"/>
        <v>0</v>
      </c>
      <c r="AM490" s="166">
        <f t="shared" si="1584"/>
        <v>0</v>
      </c>
      <c r="AN490" s="166">
        <f t="shared" si="1585"/>
        <v>0</v>
      </c>
      <c r="AO490" s="167">
        <f t="shared" si="1586"/>
        <v>0</v>
      </c>
      <c r="AP490" s="166">
        <v>0</v>
      </c>
      <c r="AQ490" s="166">
        <f t="shared" si="1587"/>
        <v>6028846</v>
      </c>
      <c r="AR490" s="166">
        <v>0</v>
      </c>
      <c r="AS490" s="167"/>
      <c r="AT490" s="166"/>
      <c r="AU490" s="166"/>
      <c r="AV490" s="166">
        <f t="shared" si="1588"/>
        <v>6028846</v>
      </c>
      <c r="AW490" s="166">
        <f t="shared" si="1500"/>
        <v>464000</v>
      </c>
      <c r="AX490" s="166">
        <f t="shared" si="1501"/>
        <v>87000</v>
      </c>
      <c r="AY490" s="166">
        <f t="shared" si="1502"/>
        <v>58000</v>
      </c>
      <c r="AZ490" s="166">
        <f t="shared" si="1589"/>
        <v>609000</v>
      </c>
      <c r="BA490" s="166">
        <f t="shared" si="1504"/>
        <v>0</v>
      </c>
      <c r="BB490" s="166">
        <f t="shared" si="1590"/>
        <v>120000</v>
      </c>
      <c r="BC490" s="166"/>
      <c r="BD490" s="166">
        <v>0</v>
      </c>
      <c r="BE490" s="166">
        <f t="shared" si="1505"/>
        <v>729000</v>
      </c>
      <c r="BF490" s="166">
        <f t="shared" si="1506"/>
        <v>5299846</v>
      </c>
      <c r="BG490" s="166">
        <f t="shared" si="1507"/>
        <v>0</v>
      </c>
      <c r="BH490" s="166">
        <v>1</v>
      </c>
      <c r="BI490" s="159">
        <v>0</v>
      </c>
      <c r="BJ490" s="166">
        <f t="shared" si="1508"/>
        <v>0</v>
      </c>
      <c r="BK490" s="166">
        <f t="shared" si="1509"/>
        <v>1</v>
      </c>
      <c r="BL490" s="166">
        <v>0</v>
      </c>
      <c r="BM490" s="166">
        <f t="shared" si="1510"/>
        <v>0</v>
      </c>
      <c r="BN490" s="166" t="str">
        <f t="shared" si="1511"/>
        <v>Trừ tiền</v>
      </c>
      <c r="BO490" s="410"/>
      <c r="BP490" s="166"/>
      <c r="BQ490" s="144"/>
      <c r="BR490" s="144"/>
      <c r="BS490" s="161">
        <f t="shared" si="1512"/>
        <v>6028846</v>
      </c>
      <c r="BT490" s="159">
        <v>0</v>
      </c>
      <c r="BU490" s="166">
        <f t="shared" si="1513"/>
        <v>0</v>
      </c>
      <c r="BV490" s="166">
        <v>11000000</v>
      </c>
      <c r="BW490" s="166">
        <f t="shared" si="1514"/>
        <v>11000000</v>
      </c>
      <c r="BX490" s="166">
        <f t="shared" si="1591"/>
        <v>-5580154</v>
      </c>
      <c r="BY490" s="166"/>
      <c r="BZ490" s="166"/>
      <c r="CA490" s="171"/>
      <c r="CB490" s="166"/>
      <c r="CC490" s="166"/>
      <c r="CD490" s="166"/>
      <c r="CE490" s="369">
        <v>9500000</v>
      </c>
      <c r="CF490" s="369">
        <f t="shared" ref="CF490:CF492" si="1599">CE490*10%</f>
        <v>950000</v>
      </c>
      <c r="CG490" s="369">
        <v>0</v>
      </c>
      <c r="CH490" s="369">
        <v>0</v>
      </c>
      <c r="CI490" s="369"/>
      <c r="CJ490" s="369">
        <f t="shared" si="1592"/>
        <v>950000</v>
      </c>
      <c r="CK490" s="369">
        <f t="shared" si="1593"/>
        <v>10450000</v>
      </c>
      <c r="CL490" s="368"/>
      <c r="CM490" s="369">
        <f t="shared" si="1594"/>
        <v>9500000</v>
      </c>
      <c r="CN490" s="369">
        <f t="shared" si="1594"/>
        <v>950000</v>
      </c>
      <c r="CO490" s="369">
        <f t="shared" si="1595"/>
        <v>0</v>
      </c>
      <c r="CP490" s="369">
        <f t="shared" si="1596"/>
        <v>0</v>
      </c>
      <c r="CQ490" s="369">
        <f t="shared" si="1596"/>
        <v>0</v>
      </c>
      <c r="CR490" s="369">
        <f t="shared" si="1597"/>
        <v>950000</v>
      </c>
      <c r="CS490" s="369">
        <f t="shared" si="1598"/>
        <v>10450000</v>
      </c>
      <c r="CT490" s="173" t="s">
        <v>2137</v>
      </c>
      <c r="CU490" s="173" t="s">
        <v>2111</v>
      </c>
      <c r="CV490" s="450">
        <v>0</v>
      </c>
      <c r="CW490" s="173" t="s">
        <v>2103</v>
      </c>
    </row>
    <row r="491" spans="1:101" ht="34.35" customHeight="1">
      <c r="A491" s="155">
        <f>SUBTOTAL(3,$C$11:C491)</f>
        <v>430</v>
      </c>
      <c r="B491" s="390" t="s">
        <v>1812</v>
      </c>
      <c r="C491" s="252" t="s">
        <v>1813</v>
      </c>
      <c r="D491" s="156" t="s">
        <v>101</v>
      </c>
      <c r="E491" s="157" t="str">
        <f t="shared" si="1575"/>
        <v>B3</v>
      </c>
      <c r="F491" s="392">
        <v>41929</v>
      </c>
      <c r="G491" s="369">
        <v>6530000</v>
      </c>
      <c r="H491" s="368"/>
      <c r="I491" s="160">
        <f t="shared" si="1576"/>
        <v>4470000</v>
      </c>
      <c r="J491" s="160">
        <f t="shared" si="1486"/>
        <v>1100000</v>
      </c>
      <c r="K491" s="161">
        <f t="shared" si="1487"/>
        <v>5570000</v>
      </c>
      <c r="L491" s="161">
        <f t="shared" si="1488"/>
        <v>12100000</v>
      </c>
      <c r="M491" s="162">
        <f t="shared" si="1489"/>
        <v>0.8</v>
      </c>
      <c r="N491" s="163">
        <f t="shared" si="1490"/>
        <v>4571000</v>
      </c>
      <c r="O491" s="163">
        <v>0</v>
      </c>
      <c r="P491" s="406">
        <v>15</v>
      </c>
      <c r="Q491" s="406">
        <v>0</v>
      </c>
      <c r="R491" s="406">
        <v>0</v>
      </c>
      <c r="S491" s="406">
        <v>0</v>
      </c>
      <c r="T491" s="406"/>
      <c r="U491" s="406"/>
      <c r="V491" s="406"/>
      <c r="W491" s="406"/>
      <c r="X491" s="389"/>
      <c r="Y491" s="406"/>
      <c r="Z491" s="406"/>
      <c r="AA491" s="406"/>
      <c r="AB491" s="406"/>
      <c r="AC491" s="406"/>
      <c r="AD491" s="406">
        <v>0</v>
      </c>
      <c r="AE491" s="164">
        <v>0</v>
      </c>
      <c r="AF491" s="166">
        <f t="shared" si="1577"/>
        <v>5584615</v>
      </c>
      <c r="AG491" s="166">
        <f t="shared" si="1578"/>
        <v>0</v>
      </c>
      <c r="AH491" s="166">
        <f t="shared" si="1579"/>
        <v>0</v>
      </c>
      <c r="AI491" s="166">
        <f t="shared" si="1580"/>
        <v>0</v>
      </c>
      <c r="AJ491" s="166">
        <f t="shared" si="1581"/>
        <v>0</v>
      </c>
      <c r="AK491" s="166">
        <f t="shared" si="1582"/>
        <v>0</v>
      </c>
      <c r="AL491" s="166">
        <f t="shared" si="1583"/>
        <v>0</v>
      </c>
      <c r="AM491" s="166">
        <f t="shared" si="1584"/>
        <v>0</v>
      </c>
      <c r="AN491" s="166">
        <f t="shared" si="1585"/>
        <v>0</v>
      </c>
      <c r="AO491" s="167">
        <f t="shared" si="1586"/>
        <v>0</v>
      </c>
      <c r="AP491" s="166">
        <v>0</v>
      </c>
      <c r="AQ491" s="166">
        <f t="shared" si="1587"/>
        <v>5584615</v>
      </c>
      <c r="AR491" s="166">
        <v>0</v>
      </c>
      <c r="AS491" s="167"/>
      <c r="AT491" s="166"/>
      <c r="AU491" s="166"/>
      <c r="AV491" s="166">
        <f t="shared" si="1588"/>
        <v>5584615</v>
      </c>
      <c r="AW491" s="166">
        <f t="shared" si="1500"/>
        <v>522400</v>
      </c>
      <c r="AX491" s="166">
        <f t="shared" si="1501"/>
        <v>97950</v>
      </c>
      <c r="AY491" s="166">
        <f t="shared" si="1502"/>
        <v>65300</v>
      </c>
      <c r="AZ491" s="166">
        <f t="shared" si="1589"/>
        <v>685650</v>
      </c>
      <c r="BA491" s="166">
        <f t="shared" si="1504"/>
        <v>32650</v>
      </c>
      <c r="BB491" s="166">
        <f t="shared" si="1590"/>
        <v>240000</v>
      </c>
      <c r="BC491" s="166"/>
      <c r="BD491" s="166">
        <v>0</v>
      </c>
      <c r="BE491" s="166">
        <f t="shared" si="1505"/>
        <v>958300</v>
      </c>
      <c r="BF491" s="166">
        <f t="shared" si="1506"/>
        <v>4626315</v>
      </c>
      <c r="BG491" s="166">
        <f t="shared" si="1507"/>
        <v>0</v>
      </c>
      <c r="BH491" s="166">
        <v>1</v>
      </c>
      <c r="BI491" s="369" t="s">
        <v>40</v>
      </c>
      <c r="BJ491" s="166">
        <f t="shared" si="1508"/>
        <v>0</v>
      </c>
      <c r="BK491" s="166">
        <f t="shared" si="1509"/>
        <v>1</v>
      </c>
      <c r="BL491" s="166">
        <v>0</v>
      </c>
      <c r="BM491" s="166">
        <f t="shared" si="1510"/>
        <v>0</v>
      </c>
      <c r="BN491" s="166" t="str">
        <f t="shared" si="1511"/>
        <v>Trừ tiền</v>
      </c>
      <c r="BO491" s="410"/>
      <c r="BP491" s="166"/>
      <c r="BQ491" s="144"/>
      <c r="BR491" s="144"/>
      <c r="BS491" s="161">
        <f t="shared" si="1512"/>
        <v>5584615</v>
      </c>
      <c r="BT491" s="159">
        <v>0</v>
      </c>
      <c r="BU491" s="166">
        <f t="shared" si="1513"/>
        <v>0</v>
      </c>
      <c r="BV491" s="166">
        <v>11000000</v>
      </c>
      <c r="BW491" s="166">
        <f t="shared" si="1514"/>
        <v>11000000</v>
      </c>
      <c r="BX491" s="166">
        <f t="shared" si="1591"/>
        <v>-6101035</v>
      </c>
      <c r="BY491" s="166"/>
      <c r="BZ491" s="166"/>
      <c r="CA491" s="171"/>
      <c r="CB491" s="166"/>
      <c r="CC491" s="166"/>
      <c r="CD491" s="166"/>
      <c r="CE491" s="369">
        <v>11000000</v>
      </c>
      <c r="CF491" s="369">
        <f t="shared" si="1599"/>
        <v>1100000</v>
      </c>
      <c r="CG491" s="369">
        <v>0</v>
      </c>
      <c r="CH491" s="369">
        <v>0</v>
      </c>
      <c r="CI491" s="369"/>
      <c r="CJ491" s="369">
        <f t="shared" si="1592"/>
        <v>1100000</v>
      </c>
      <c r="CK491" s="369">
        <f t="shared" si="1593"/>
        <v>12100000</v>
      </c>
      <c r="CL491" s="368"/>
      <c r="CM491" s="369">
        <f t="shared" si="1594"/>
        <v>11000000</v>
      </c>
      <c r="CN491" s="369">
        <f t="shared" si="1594"/>
        <v>1100000</v>
      </c>
      <c r="CO491" s="369">
        <f t="shared" si="1595"/>
        <v>0</v>
      </c>
      <c r="CP491" s="369">
        <f t="shared" si="1596"/>
        <v>0</v>
      </c>
      <c r="CQ491" s="369">
        <f t="shared" si="1596"/>
        <v>0</v>
      </c>
      <c r="CR491" s="369">
        <f t="shared" si="1597"/>
        <v>1100000</v>
      </c>
      <c r="CS491" s="369">
        <f t="shared" si="1598"/>
        <v>12100000</v>
      </c>
      <c r="CT491" s="173" t="s">
        <v>2138</v>
      </c>
      <c r="CU491" s="173" t="s">
        <v>2111</v>
      </c>
      <c r="CV491" s="450" t="s">
        <v>2139</v>
      </c>
      <c r="CW491" s="173" t="s">
        <v>2103</v>
      </c>
    </row>
    <row r="492" spans="1:101" ht="34.35" customHeight="1">
      <c r="A492" s="155">
        <f>SUBTOTAL(3,$C$11:C492)</f>
        <v>431</v>
      </c>
      <c r="B492" s="390" t="s">
        <v>1814</v>
      </c>
      <c r="C492" s="252" t="s">
        <v>1815</v>
      </c>
      <c r="D492" s="156" t="s">
        <v>101</v>
      </c>
      <c r="E492" s="157" t="str">
        <f t="shared" si="1575"/>
        <v>B3</v>
      </c>
      <c r="F492" s="392">
        <v>42105</v>
      </c>
      <c r="G492" s="369">
        <v>5800000</v>
      </c>
      <c r="H492" s="368"/>
      <c r="I492" s="160">
        <f t="shared" si="1576"/>
        <v>3200000</v>
      </c>
      <c r="J492" s="160">
        <f t="shared" si="1486"/>
        <v>900000</v>
      </c>
      <c r="K492" s="161">
        <f t="shared" si="1487"/>
        <v>4100000</v>
      </c>
      <c r="L492" s="161">
        <f t="shared" si="1488"/>
        <v>9900000</v>
      </c>
      <c r="M492" s="162">
        <f t="shared" si="1489"/>
        <v>1</v>
      </c>
      <c r="N492" s="163">
        <f t="shared" si="1490"/>
        <v>4060000</v>
      </c>
      <c r="O492" s="163">
        <v>0</v>
      </c>
      <c r="P492" s="406">
        <v>14</v>
      </c>
      <c r="Q492" s="406">
        <v>0</v>
      </c>
      <c r="R492" s="406">
        <v>0</v>
      </c>
      <c r="S492" s="406">
        <v>0</v>
      </c>
      <c r="T492" s="406"/>
      <c r="U492" s="406"/>
      <c r="V492" s="406"/>
      <c r="W492" s="406"/>
      <c r="X492" s="389"/>
      <c r="Y492" s="406"/>
      <c r="Z492" s="406"/>
      <c r="AA492" s="406"/>
      <c r="AB492" s="406"/>
      <c r="AC492" s="406"/>
      <c r="AD492" s="406">
        <v>0</v>
      </c>
      <c r="AE492" s="164">
        <v>0</v>
      </c>
      <c r="AF492" s="166">
        <f t="shared" si="1577"/>
        <v>5330769</v>
      </c>
      <c r="AG492" s="166">
        <f t="shared" si="1578"/>
        <v>0</v>
      </c>
      <c r="AH492" s="166">
        <f t="shared" si="1579"/>
        <v>0</v>
      </c>
      <c r="AI492" s="166">
        <f t="shared" si="1580"/>
        <v>0</v>
      </c>
      <c r="AJ492" s="166">
        <f t="shared" si="1581"/>
        <v>0</v>
      </c>
      <c r="AK492" s="166">
        <f t="shared" si="1582"/>
        <v>0</v>
      </c>
      <c r="AL492" s="166">
        <f t="shared" si="1583"/>
        <v>0</v>
      </c>
      <c r="AM492" s="166">
        <f t="shared" si="1584"/>
        <v>0</v>
      </c>
      <c r="AN492" s="166">
        <f t="shared" si="1585"/>
        <v>0</v>
      </c>
      <c r="AO492" s="167">
        <f t="shared" si="1586"/>
        <v>0</v>
      </c>
      <c r="AP492" s="166">
        <v>0</v>
      </c>
      <c r="AQ492" s="166">
        <f t="shared" si="1587"/>
        <v>5330769</v>
      </c>
      <c r="AR492" s="166">
        <v>0</v>
      </c>
      <c r="AS492" s="167"/>
      <c r="AT492" s="166"/>
      <c r="AU492" s="166"/>
      <c r="AV492" s="166">
        <f t="shared" si="1588"/>
        <v>5330769</v>
      </c>
      <c r="AW492" s="166">
        <f t="shared" si="1500"/>
        <v>464000</v>
      </c>
      <c r="AX492" s="166">
        <f t="shared" si="1501"/>
        <v>87000</v>
      </c>
      <c r="AY492" s="166">
        <f t="shared" si="1502"/>
        <v>58000</v>
      </c>
      <c r="AZ492" s="166">
        <f t="shared" si="1589"/>
        <v>609000</v>
      </c>
      <c r="BA492" s="166">
        <f t="shared" si="1504"/>
        <v>29000</v>
      </c>
      <c r="BB492" s="166">
        <f t="shared" si="1590"/>
        <v>120000</v>
      </c>
      <c r="BC492" s="166"/>
      <c r="BD492" s="166">
        <v>0</v>
      </c>
      <c r="BE492" s="166">
        <f t="shared" si="1505"/>
        <v>758000</v>
      </c>
      <c r="BF492" s="166">
        <f t="shared" si="1506"/>
        <v>4572769</v>
      </c>
      <c r="BG492" s="166">
        <f t="shared" si="1507"/>
        <v>0</v>
      </c>
      <c r="BH492" s="166">
        <v>1</v>
      </c>
      <c r="BI492" s="369" t="s">
        <v>40</v>
      </c>
      <c r="BJ492" s="166">
        <f t="shared" si="1508"/>
        <v>0</v>
      </c>
      <c r="BK492" s="166">
        <f t="shared" si="1509"/>
        <v>1</v>
      </c>
      <c r="BL492" s="166">
        <v>0</v>
      </c>
      <c r="BM492" s="166">
        <f t="shared" si="1510"/>
        <v>0</v>
      </c>
      <c r="BN492" s="166" t="str">
        <f t="shared" si="1511"/>
        <v>Trừ tiền</v>
      </c>
      <c r="BO492" s="410"/>
      <c r="BP492" s="166"/>
      <c r="BQ492" s="144"/>
      <c r="BR492" s="144"/>
      <c r="BS492" s="161">
        <f t="shared" si="1512"/>
        <v>5330769</v>
      </c>
      <c r="BT492" s="159">
        <v>0</v>
      </c>
      <c r="BU492" s="166">
        <f t="shared" si="1513"/>
        <v>0</v>
      </c>
      <c r="BV492" s="166">
        <v>11000000</v>
      </c>
      <c r="BW492" s="166">
        <f t="shared" si="1514"/>
        <v>11000000</v>
      </c>
      <c r="BX492" s="166">
        <f t="shared" si="1591"/>
        <v>-6278231</v>
      </c>
      <c r="BY492" s="166"/>
      <c r="BZ492" s="166"/>
      <c r="CA492" s="171"/>
      <c r="CB492" s="166"/>
      <c r="CC492" s="166"/>
      <c r="CD492" s="166"/>
      <c r="CE492" s="369">
        <v>9000000</v>
      </c>
      <c r="CF492" s="369">
        <f t="shared" si="1599"/>
        <v>900000</v>
      </c>
      <c r="CG492" s="369">
        <v>0</v>
      </c>
      <c r="CH492" s="369">
        <v>0</v>
      </c>
      <c r="CI492" s="369"/>
      <c r="CJ492" s="369">
        <f t="shared" si="1592"/>
        <v>900000</v>
      </c>
      <c r="CK492" s="369">
        <f t="shared" si="1593"/>
        <v>9900000</v>
      </c>
      <c r="CL492" s="368"/>
      <c r="CM492" s="369">
        <f t="shared" si="1594"/>
        <v>9000000</v>
      </c>
      <c r="CN492" s="369">
        <f t="shared" si="1594"/>
        <v>900000</v>
      </c>
      <c r="CO492" s="369">
        <f t="shared" si="1595"/>
        <v>0</v>
      </c>
      <c r="CP492" s="369">
        <f t="shared" si="1596"/>
        <v>0</v>
      </c>
      <c r="CQ492" s="369">
        <f t="shared" si="1596"/>
        <v>0</v>
      </c>
      <c r="CR492" s="369">
        <f t="shared" si="1597"/>
        <v>900000</v>
      </c>
      <c r="CS492" s="369">
        <f t="shared" si="1598"/>
        <v>9900000</v>
      </c>
      <c r="CT492" s="173" t="s">
        <v>2140</v>
      </c>
      <c r="CU492" s="173" t="s">
        <v>2111</v>
      </c>
      <c r="CV492" s="450">
        <v>0</v>
      </c>
      <c r="CW492" s="173" t="s">
        <v>2103</v>
      </c>
    </row>
    <row r="493" spans="1:101" ht="34.35" customHeight="1">
      <c r="A493" s="155">
        <f>SUBTOTAL(3,$C$11:C493)</f>
        <v>432</v>
      </c>
      <c r="B493" s="390" t="s">
        <v>1816</v>
      </c>
      <c r="C493" s="252" t="s">
        <v>1817</v>
      </c>
      <c r="D493" s="156" t="s">
        <v>101</v>
      </c>
      <c r="E493" s="157" t="str">
        <f t="shared" si="1575"/>
        <v>B3</v>
      </c>
      <c r="F493" s="392">
        <v>42278</v>
      </c>
      <c r="G493" s="369">
        <v>5800000</v>
      </c>
      <c r="H493" s="368"/>
      <c r="I493" s="160">
        <f t="shared" si="1576"/>
        <v>3200000</v>
      </c>
      <c r="J493" s="160">
        <f t="shared" si="1486"/>
        <v>450000</v>
      </c>
      <c r="K493" s="161">
        <f t="shared" si="1487"/>
        <v>3650000</v>
      </c>
      <c r="L493" s="161">
        <f t="shared" si="1488"/>
        <v>9450000</v>
      </c>
      <c r="M493" s="162">
        <f t="shared" si="1489"/>
        <v>1</v>
      </c>
      <c r="N493" s="163">
        <f t="shared" si="1490"/>
        <v>4060000</v>
      </c>
      <c r="O493" s="163">
        <v>0</v>
      </c>
      <c r="P493" s="406">
        <v>15</v>
      </c>
      <c r="Q493" s="406">
        <v>0</v>
      </c>
      <c r="R493" s="406">
        <v>0</v>
      </c>
      <c r="S493" s="406">
        <v>0</v>
      </c>
      <c r="T493" s="406"/>
      <c r="U493" s="406"/>
      <c r="V493" s="406"/>
      <c r="W493" s="406"/>
      <c r="X493" s="389"/>
      <c r="Y493" s="406"/>
      <c r="Z493" s="406"/>
      <c r="AA493" s="406"/>
      <c r="AB493" s="406"/>
      <c r="AC493" s="406"/>
      <c r="AD493" s="406">
        <v>0</v>
      </c>
      <c r="AE493" s="164">
        <v>0</v>
      </c>
      <c r="AF493" s="166">
        <f t="shared" si="1577"/>
        <v>5451923</v>
      </c>
      <c r="AG493" s="166">
        <f t="shared" si="1578"/>
        <v>0</v>
      </c>
      <c r="AH493" s="166">
        <f t="shared" si="1579"/>
        <v>0</v>
      </c>
      <c r="AI493" s="166">
        <f t="shared" si="1580"/>
        <v>0</v>
      </c>
      <c r="AJ493" s="166">
        <f t="shared" si="1581"/>
        <v>0</v>
      </c>
      <c r="AK493" s="166">
        <f t="shared" si="1582"/>
        <v>0</v>
      </c>
      <c r="AL493" s="166">
        <f t="shared" si="1583"/>
        <v>0</v>
      </c>
      <c r="AM493" s="166">
        <f t="shared" si="1584"/>
        <v>0</v>
      </c>
      <c r="AN493" s="166">
        <f t="shared" si="1585"/>
        <v>0</v>
      </c>
      <c r="AO493" s="167">
        <f t="shared" si="1586"/>
        <v>0</v>
      </c>
      <c r="AP493" s="166">
        <v>0</v>
      </c>
      <c r="AQ493" s="166">
        <f t="shared" si="1587"/>
        <v>5451923</v>
      </c>
      <c r="AR493" s="166">
        <v>0</v>
      </c>
      <c r="AS493" s="167"/>
      <c r="AT493" s="166"/>
      <c r="AU493" s="166"/>
      <c r="AV493" s="166">
        <f t="shared" si="1588"/>
        <v>5451923</v>
      </c>
      <c r="AW493" s="166">
        <f t="shared" si="1500"/>
        <v>464000</v>
      </c>
      <c r="AX493" s="166">
        <f t="shared" si="1501"/>
        <v>87000</v>
      </c>
      <c r="AY493" s="166">
        <f t="shared" si="1502"/>
        <v>58000</v>
      </c>
      <c r="AZ493" s="166">
        <f t="shared" si="1589"/>
        <v>609000</v>
      </c>
      <c r="BA493" s="166">
        <f t="shared" si="1504"/>
        <v>29000</v>
      </c>
      <c r="BB493" s="166">
        <f t="shared" si="1590"/>
        <v>120000</v>
      </c>
      <c r="BC493" s="166"/>
      <c r="BD493" s="166">
        <v>0</v>
      </c>
      <c r="BE493" s="166">
        <f t="shared" si="1505"/>
        <v>758000</v>
      </c>
      <c r="BF493" s="166">
        <f t="shared" si="1506"/>
        <v>4693923</v>
      </c>
      <c r="BG493" s="166">
        <f t="shared" si="1507"/>
        <v>0</v>
      </c>
      <c r="BH493" s="166">
        <v>1</v>
      </c>
      <c r="BI493" s="369" t="s">
        <v>40</v>
      </c>
      <c r="BJ493" s="166">
        <f t="shared" si="1508"/>
        <v>0</v>
      </c>
      <c r="BK493" s="166">
        <f t="shared" si="1509"/>
        <v>1</v>
      </c>
      <c r="BL493" s="166">
        <v>0</v>
      </c>
      <c r="BM493" s="166">
        <f t="shared" si="1510"/>
        <v>0</v>
      </c>
      <c r="BN493" s="166" t="str">
        <f t="shared" si="1511"/>
        <v>Trừ tiền</v>
      </c>
      <c r="BO493" s="410"/>
      <c r="BP493" s="166"/>
      <c r="BQ493" s="144"/>
      <c r="BR493" s="144"/>
      <c r="BS493" s="161">
        <f t="shared" si="1512"/>
        <v>5451923</v>
      </c>
      <c r="BT493" s="159">
        <v>0</v>
      </c>
      <c r="BU493" s="166">
        <f t="shared" si="1513"/>
        <v>0</v>
      </c>
      <c r="BV493" s="166">
        <v>11000000</v>
      </c>
      <c r="BW493" s="166">
        <f t="shared" si="1514"/>
        <v>11000000</v>
      </c>
      <c r="BX493" s="166">
        <f t="shared" si="1591"/>
        <v>-6157077</v>
      </c>
      <c r="BY493" s="166"/>
      <c r="BZ493" s="166"/>
      <c r="CA493" s="171"/>
      <c r="CB493" s="166"/>
      <c r="CC493" s="166"/>
      <c r="CD493" s="166"/>
      <c r="CE493" s="369">
        <v>9000000</v>
      </c>
      <c r="CF493" s="369">
        <f t="shared" ref="CF493:CF501" si="1600">5%*CE493</f>
        <v>450000</v>
      </c>
      <c r="CG493" s="369">
        <v>0</v>
      </c>
      <c r="CH493" s="369">
        <v>0</v>
      </c>
      <c r="CI493" s="369"/>
      <c r="CJ493" s="369">
        <f t="shared" si="1592"/>
        <v>450000</v>
      </c>
      <c r="CK493" s="369">
        <f t="shared" si="1593"/>
        <v>9450000</v>
      </c>
      <c r="CL493" s="368"/>
      <c r="CM493" s="369">
        <f t="shared" si="1594"/>
        <v>9000000</v>
      </c>
      <c r="CN493" s="369">
        <f t="shared" si="1594"/>
        <v>450000</v>
      </c>
      <c r="CO493" s="369">
        <f t="shared" si="1595"/>
        <v>0</v>
      </c>
      <c r="CP493" s="369">
        <f t="shared" si="1596"/>
        <v>0</v>
      </c>
      <c r="CQ493" s="369">
        <f t="shared" si="1596"/>
        <v>0</v>
      </c>
      <c r="CR493" s="369">
        <f t="shared" si="1597"/>
        <v>450000</v>
      </c>
      <c r="CS493" s="369">
        <f t="shared" si="1598"/>
        <v>9450000</v>
      </c>
      <c r="CT493" s="173" t="s">
        <v>2140</v>
      </c>
      <c r="CU493" s="173" t="s">
        <v>2111</v>
      </c>
      <c r="CV493" s="450">
        <v>0</v>
      </c>
      <c r="CW493" s="173" t="s">
        <v>2103</v>
      </c>
    </row>
    <row r="494" spans="1:101" ht="34.35" customHeight="1">
      <c r="A494" s="155">
        <f>SUBTOTAL(3,$C$11:C494)</f>
        <v>433</v>
      </c>
      <c r="B494" s="390" t="s">
        <v>1818</v>
      </c>
      <c r="C494" s="252" t="s">
        <v>1819</v>
      </c>
      <c r="D494" s="156" t="s">
        <v>101</v>
      </c>
      <c r="E494" s="157" t="str">
        <f t="shared" si="1575"/>
        <v>B3</v>
      </c>
      <c r="F494" s="392">
        <v>42006</v>
      </c>
      <c r="G494" s="369">
        <v>6090000</v>
      </c>
      <c r="H494" s="368"/>
      <c r="I494" s="160">
        <f t="shared" si="1576"/>
        <v>3910000</v>
      </c>
      <c r="J494" s="160">
        <f t="shared" si="1486"/>
        <v>1000000</v>
      </c>
      <c r="K494" s="161">
        <f t="shared" si="1487"/>
        <v>4910000</v>
      </c>
      <c r="L494" s="161">
        <f t="shared" si="1488"/>
        <v>11000000</v>
      </c>
      <c r="M494" s="162">
        <f t="shared" si="1489"/>
        <v>1</v>
      </c>
      <c r="N494" s="163">
        <f t="shared" si="1490"/>
        <v>4263000</v>
      </c>
      <c r="O494" s="163">
        <v>0</v>
      </c>
      <c r="P494" s="406">
        <v>15</v>
      </c>
      <c r="Q494" s="406">
        <v>0</v>
      </c>
      <c r="R494" s="406">
        <v>0</v>
      </c>
      <c r="S494" s="406">
        <v>0</v>
      </c>
      <c r="T494" s="406"/>
      <c r="U494" s="406"/>
      <c r="V494" s="406"/>
      <c r="W494" s="406"/>
      <c r="X494" s="389"/>
      <c r="Y494" s="406"/>
      <c r="Z494" s="406"/>
      <c r="AA494" s="406"/>
      <c r="AB494" s="406"/>
      <c r="AC494" s="406"/>
      <c r="AD494" s="406">
        <v>0</v>
      </c>
      <c r="AE494" s="164">
        <v>0</v>
      </c>
      <c r="AF494" s="166">
        <f t="shared" si="1577"/>
        <v>6346154</v>
      </c>
      <c r="AG494" s="166">
        <f t="shared" si="1578"/>
        <v>0</v>
      </c>
      <c r="AH494" s="166">
        <f t="shared" si="1579"/>
        <v>0</v>
      </c>
      <c r="AI494" s="166">
        <f t="shared" si="1580"/>
        <v>0</v>
      </c>
      <c r="AJ494" s="166">
        <f t="shared" si="1581"/>
        <v>0</v>
      </c>
      <c r="AK494" s="166">
        <f t="shared" si="1582"/>
        <v>0</v>
      </c>
      <c r="AL494" s="166">
        <f t="shared" si="1583"/>
        <v>0</v>
      </c>
      <c r="AM494" s="166">
        <f t="shared" si="1584"/>
        <v>0</v>
      </c>
      <c r="AN494" s="166">
        <f t="shared" si="1585"/>
        <v>0</v>
      </c>
      <c r="AO494" s="167">
        <f t="shared" si="1586"/>
        <v>0</v>
      </c>
      <c r="AP494" s="166">
        <v>0</v>
      </c>
      <c r="AQ494" s="166">
        <f t="shared" si="1587"/>
        <v>6346154</v>
      </c>
      <c r="AR494" s="166">
        <v>0</v>
      </c>
      <c r="AS494" s="167"/>
      <c r="AT494" s="166"/>
      <c r="AU494" s="166"/>
      <c r="AV494" s="166">
        <f t="shared" si="1588"/>
        <v>6346154</v>
      </c>
      <c r="AW494" s="166">
        <f t="shared" si="1500"/>
        <v>487200</v>
      </c>
      <c r="AX494" s="166">
        <f t="shared" si="1501"/>
        <v>91350</v>
      </c>
      <c r="AY494" s="166">
        <f t="shared" si="1502"/>
        <v>60900</v>
      </c>
      <c r="AZ494" s="166">
        <f t="shared" si="1589"/>
        <v>639450</v>
      </c>
      <c r="BA494" s="166">
        <f t="shared" si="1504"/>
        <v>30450</v>
      </c>
      <c r="BB494" s="166">
        <f t="shared" si="1590"/>
        <v>120000</v>
      </c>
      <c r="BC494" s="166"/>
      <c r="BD494" s="166">
        <v>0</v>
      </c>
      <c r="BE494" s="166">
        <f t="shared" si="1505"/>
        <v>789900</v>
      </c>
      <c r="BF494" s="166">
        <f t="shared" si="1506"/>
        <v>5556254</v>
      </c>
      <c r="BG494" s="166">
        <f t="shared" si="1507"/>
        <v>0</v>
      </c>
      <c r="BH494" s="166">
        <v>1</v>
      </c>
      <c r="BI494" s="369" t="s">
        <v>40</v>
      </c>
      <c r="BJ494" s="166">
        <f t="shared" si="1508"/>
        <v>0</v>
      </c>
      <c r="BK494" s="166">
        <f t="shared" si="1509"/>
        <v>1</v>
      </c>
      <c r="BL494" s="166">
        <v>0</v>
      </c>
      <c r="BM494" s="166">
        <f t="shared" si="1510"/>
        <v>0</v>
      </c>
      <c r="BN494" s="166" t="str">
        <f t="shared" si="1511"/>
        <v>Trừ tiền</v>
      </c>
      <c r="BO494" s="410"/>
      <c r="BP494" s="166"/>
      <c r="BQ494" s="144"/>
      <c r="BR494" s="144"/>
      <c r="BS494" s="161">
        <f t="shared" si="1512"/>
        <v>6346154</v>
      </c>
      <c r="BT494" s="159">
        <v>0</v>
      </c>
      <c r="BU494" s="166">
        <f t="shared" si="1513"/>
        <v>0</v>
      </c>
      <c r="BV494" s="166">
        <v>11000000</v>
      </c>
      <c r="BW494" s="166">
        <f t="shared" si="1514"/>
        <v>11000000</v>
      </c>
      <c r="BX494" s="166">
        <f t="shared" si="1591"/>
        <v>-5293296</v>
      </c>
      <c r="BY494" s="166"/>
      <c r="BZ494" s="166"/>
      <c r="CA494" s="171"/>
      <c r="CB494" s="166"/>
      <c r="CC494" s="166"/>
      <c r="CD494" s="166"/>
      <c r="CE494" s="369">
        <v>10000000</v>
      </c>
      <c r="CF494" s="369">
        <f>10%*CE494</f>
        <v>1000000</v>
      </c>
      <c r="CG494" s="369">
        <v>0</v>
      </c>
      <c r="CH494" s="369">
        <v>0</v>
      </c>
      <c r="CI494" s="369"/>
      <c r="CJ494" s="369">
        <f t="shared" si="1592"/>
        <v>1000000</v>
      </c>
      <c r="CK494" s="369">
        <f t="shared" si="1593"/>
        <v>11000000</v>
      </c>
      <c r="CL494" s="368"/>
      <c r="CM494" s="369">
        <f t="shared" si="1594"/>
        <v>10000000</v>
      </c>
      <c r="CN494" s="369">
        <f t="shared" si="1594"/>
        <v>1000000</v>
      </c>
      <c r="CO494" s="369">
        <f t="shared" si="1595"/>
        <v>0</v>
      </c>
      <c r="CP494" s="369">
        <f t="shared" si="1596"/>
        <v>0</v>
      </c>
      <c r="CQ494" s="369">
        <f t="shared" si="1596"/>
        <v>0</v>
      </c>
      <c r="CR494" s="369">
        <f t="shared" si="1597"/>
        <v>1000000</v>
      </c>
      <c r="CS494" s="369">
        <f t="shared" si="1598"/>
        <v>11000000</v>
      </c>
      <c r="CT494" s="173" t="s">
        <v>2137</v>
      </c>
      <c r="CU494" s="173" t="s">
        <v>2111</v>
      </c>
      <c r="CV494" s="450">
        <v>0</v>
      </c>
      <c r="CW494" s="173" t="s">
        <v>2103</v>
      </c>
    </row>
    <row r="495" spans="1:101" ht="34.35" customHeight="1">
      <c r="A495" s="155">
        <f>SUBTOTAL(3,$C$11:C495)</f>
        <v>434</v>
      </c>
      <c r="B495" s="390" t="s">
        <v>1820</v>
      </c>
      <c r="C495" s="252" t="s">
        <v>1714</v>
      </c>
      <c r="D495" s="156" t="s">
        <v>101</v>
      </c>
      <c r="E495" s="157" t="str">
        <f t="shared" si="1575"/>
        <v>B3</v>
      </c>
      <c r="F495" s="392">
        <v>42548</v>
      </c>
      <c r="G495" s="369">
        <v>5800000</v>
      </c>
      <c r="H495" s="368"/>
      <c r="I495" s="160">
        <f t="shared" si="1576"/>
        <v>3200000</v>
      </c>
      <c r="J495" s="160">
        <f t="shared" si="1486"/>
        <v>450000</v>
      </c>
      <c r="K495" s="161">
        <f t="shared" si="1487"/>
        <v>3650000</v>
      </c>
      <c r="L495" s="161">
        <f t="shared" si="1488"/>
        <v>9450000</v>
      </c>
      <c r="M495" s="162">
        <f t="shared" si="1489"/>
        <v>1</v>
      </c>
      <c r="N495" s="163">
        <f t="shared" si="1490"/>
        <v>4060000</v>
      </c>
      <c r="O495" s="163">
        <v>0</v>
      </c>
      <c r="P495" s="406">
        <v>13</v>
      </c>
      <c r="Q495" s="406">
        <v>0</v>
      </c>
      <c r="R495" s="406">
        <v>0</v>
      </c>
      <c r="S495" s="406">
        <v>0</v>
      </c>
      <c r="T495" s="406"/>
      <c r="U495" s="406"/>
      <c r="V495" s="406"/>
      <c r="W495" s="406"/>
      <c r="X495" s="389"/>
      <c r="Y495" s="406"/>
      <c r="Z495" s="406"/>
      <c r="AA495" s="406"/>
      <c r="AB495" s="406"/>
      <c r="AC495" s="406"/>
      <c r="AD495" s="406">
        <v>0</v>
      </c>
      <c r="AE495" s="164">
        <v>0</v>
      </c>
      <c r="AF495" s="166">
        <f t="shared" si="1577"/>
        <v>4725000</v>
      </c>
      <c r="AG495" s="166">
        <f t="shared" si="1578"/>
        <v>0</v>
      </c>
      <c r="AH495" s="166">
        <f t="shared" si="1579"/>
        <v>0</v>
      </c>
      <c r="AI495" s="166">
        <f t="shared" si="1580"/>
        <v>0</v>
      </c>
      <c r="AJ495" s="166">
        <f t="shared" si="1581"/>
        <v>0</v>
      </c>
      <c r="AK495" s="166">
        <f t="shared" si="1582"/>
        <v>0</v>
      </c>
      <c r="AL495" s="166">
        <f t="shared" si="1583"/>
        <v>0</v>
      </c>
      <c r="AM495" s="166">
        <f t="shared" si="1584"/>
        <v>0</v>
      </c>
      <c r="AN495" s="166">
        <f t="shared" si="1585"/>
        <v>0</v>
      </c>
      <c r="AO495" s="167">
        <f t="shared" si="1586"/>
        <v>0</v>
      </c>
      <c r="AP495" s="166">
        <v>0</v>
      </c>
      <c r="AQ495" s="166">
        <f t="shared" si="1587"/>
        <v>4725000</v>
      </c>
      <c r="AR495" s="166">
        <v>0</v>
      </c>
      <c r="AS495" s="167"/>
      <c r="AT495" s="166"/>
      <c r="AU495" s="166"/>
      <c r="AV495" s="166">
        <f t="shared" si="1588"/>
        <v>4725000</v>
      </c>
      <c r="AW495" s="166">
        <f t="shared" si="1500"/>
        <v>464000</v>
      </c>
      <c r="AX495" s="166">
        <f t="shared" si="1501"/>
        <v>87000</v>
      </c>
      <c r="AY495" s="166">
        <f t="shared" si="1502"/>
        <v>58000</v>
      </c>
      <c r="AZ495" s="166">
        <f t="shared" si="1589"/>
        <v>609000</v>
      </c>
      <c r="BA495" s="166">
        <f t="shared" si="1504"/>
        <v>29000</v>
      </c>
      <c r="BB495" s="166">
        <f t="shared" si="1590"/>
        <v>120000</v>
      </c>
      <c r="BC495" s="166"/>
      <c r="BD495" s="166">
        <v>0</v>
      </c>
      <c r="BE495" s="166">
        <f t="shared" si="1505"/>
        <v>758000</v>
      </c>
      <c r="BF495" s="166">
        <f t="shared" si="1506"/>
        <v>3967000</v>
      </c>
      <c r="BG495" s="166">
        <f t="shared" si="1507"/>
        <v>0</v>
      </c>
      <c r="BH495" s="166">
        <v>1</v>
      </c>
      <c r="BI495" s="369" t="s">
        <v>40</v>
      </c>
      <c r="BJ495" s="166">
        <f t="shared" si="1508"/>
        <v>0</v>
      </c>
      <c r="BK495" s="166">
        <f t="shared" si="1509"/>
        <v>1</v>
      </c>
      <c r="BL495" s="166">
        <v>0</v>
      </c>
      <c r="BM495" s="166">
        <f t="shared" si="1510"/>
        <v>0</v>
      </c>
      <c r="BN495" s="166" t="str">
        <f t="shared" si="1511"/>
        <v>Trừ tiền</v>
      </c>
      <c r="BO495" s="410"/>
      <c r="BP495" s="166"/>
      <c r="BQ495" s="144"/>
      <c r="BR495" s="144"/>
      <c r="BS495" s="161">
        <f t="shared" si="1512"/>
        <v>4725000</v>
      </c>
      <c r="BT495" s="159">
        <v>0</v>
      </c>
      <c r="BU495" s="166">
        <f t="shared" si="1513"/>
        <v>0</v>
      </c>
      <c r="BV495" s="166">
        <v>11000000</v>
      </c>
      <c r="BW495" s="166">
        <f t="shared" si="1514"/>
        <v>11000000</v>
      </c>
      <c r="BX495" s="166">
        <f t="shared" si="1591"/>
        <v>-6884000</v>
      </c>
      <c r="BY495" s="166"/>
      <c r="BZ495" s="166"/>
      <c r="CA495" s="171"/>
      <c r="CB495" s="166"/>
      <c r="CC495" s="166"/>
      <c r="CD495" s="166"/>
      <c r="CE495" s="369">
        <v>9000000</v>
      </c>
      <c r="CF495" s="369">
        <f t="shared" si="1600"/>
        <v>450000</v>
      </c>
      <c r="CG495" s="369">
        <v>0</v>
      </c>
      <c r="CH495" s="369">
        <v>0</v>
      </c>
      <c r="CI495" s="369"/>
      <c r="CJ495" s="369">
        <f t="shared" si="1592"/>
        <v>450000</v>
      </c>
      <c r="CK495" s="369">
        <f t="shared" si="1593"/>
        <v>9450000</v>
      </c>
      <c r="CL495" s="368"/>
      <c r="CM495" s="369">
        <f t="shared" si="1594"/>
        <v>9000000</v>
      </c>
      <c r="CN495" s="369">
        <f t="shared" si="1594"/>
        <v>450000</v>
      </c>
      <c r="CO495" s="369">
        <f t="shared" si="1595"/>
        <v>0</v>
      </c>
      <c r="CP495" s="369">
        <f t="shared" si="1596"/>
        <v>0</v>
      </c>
      <c r="CQ495" s="369">
        <f t="shared" si="1596"/>
        <v>0</v>
      </c>
      <c r="CR495" s="369">
        <f t="shared" si="1597"/>
        <v>450000</v>
      </c>
      <c r="CS495" s="369">
        <f t="shared" si="1598"/>
        <v>9450000</v>
      </c>
      <c r="CT495" s="173" t="s">
        <v>2140</v>
      </c>
      <c r="CU495" s="173" t="s">
        <v>2111</v>
      </c>
      <c r="CV495" s="450">
        <v>0</v>
      </c>
      <c r="CW495" s="173" t="s">
        <v>2103</v>
      </c>
    </row>
    <row r="496" spans="1:101" ht="34.35" customHeight="1">
      <c r="A496" s="155">
        <f>SUBTOTAL(3,$C$11:C496)</f>
        <v>435</v>
      </c>
      <c r="B496" s="390" t="s">
        <v>1821</v>
      </c>
      <c r="C496" s="252" t="s">
        <v>1822</v>
      </c>
      <c r="D496" s="156" t="s">
        <v>101</v>
      </c>
      <c r="E496" s="157" t="str">
        <f t="shared" si="1575"/>
        <v>B3</v>
      </c>
      <c r="F496" s="392">
        <v>43185</v>
      </c>
      <c r="G496" s="369">
        <v>5800000</v>
      </c>
      <c r="H496" s="368"/>
      <c r="I496" s="160">
        <f t="shared" si="1576"/>
        <v>3200000</v>
      </c>
      <c r="J496" s="160">
        <f t="shared" si="1486"/>
        <v>450000</v>
      </c>
      <c r="K496" s="161">
        <f t="shared" si="1487"/>
        <v>3650000</v>
      </c>
      <c r="L496" s="161">
        <f t="shared" si="1488"/>
        <v>9450000</v>
      </c>
      <c r="M496" s="162">
        <f t="shared" si="1489"/>
        <v>1</v>
      </c>
      <c r="N496" s="163">
        <f t="shared" si="1490"/>
        <v>4060000</v>
      </c>
      <c r="O496" s="163">
        <v>0</v>
      </c>
      <c r="P496" s="406">
        <v>15</v>
      </c>
      <c r="Q496" s="406">
        <v>0</v>
      </c>
      <c r="R496" s="406">
        <v>0</v>
      </c>
      <c r="S496" s="406">
        <v>0</v>
      </c>
      <c r="T496" s="406"/>
      <c r="U496" s="406"/>
      <c r="V496" s="406"/>
      <c r="W496" s="406"/>
      <c r="X496" s="389"/>
      <c r="Y496" s="406"/>
      <c r="Z496" s="406"/>
      <c r="AA496" s="406"/>
      <c r="AB496" s="406"/>
      <c r="AC496" s="406"/>
      <c r="AD496" s="406">
        <v>0</v>
      </c>
      <c r="AE496" s="164">
        <v>0</v>
      </c>
      <c r="AF496" s="166">
        <f t="shared" si="1577"/>
        <v>5451923</v>
      </c>
      <c r="AG496" s="166">
        <f t="shared" si="1578"/>
        <v>0</v>
      </c>
      <c r="AH496" s="166">
        <f t="shared" si="1579"/>
        <v>0</v>
      </c>
      <c r="AI496" s="166">
        <f t="shared" si="1580"/>
        <v>0</v>
      </c>
      <c r="AJ496" s="166">
        <f t="shared" si="1581"/>
        <v>0</v>
      </c>
      <c r="AK496" s="166">
        <f t="shared" si="1582"/>
        <v>0</v>
      </c>
      <c r="AL496" s="166">
        <f t="shared" si="1583"/>
        <v>0</v>
      </c>
      <c r="AM496" s="166">
        <f t="shared" si="1584"/>
        <v>0</v>
      </c>
      <c r="AN496" s="166">
        <f t="shared" si="1585"/>
        <v>0</v>
      </c>
      <c r="AO496" s="167">
        <f t="shared" si="1586"/>
        <v>0</v>
      </c>
      <c r="AP496" s="166">
        <v>0</v>
      </c>
      <c r="AQ496" s="166">
        <f t="shared" si="1587"/>
        <v>5451923</v>
      </c>
      <c r="AR496" s="166">
        <v>0</v>
      </c>
      <c r="AS496" s="167"/>
      <c r="AT496" s="166"/>
      <c r="AU496" s="166"/>
      <c r="AV496" s="166">
        <f t="shared" si="1588"/>
        <v>5451923</v>
      </c>
      <c r="AW496" s="166">
        <f t="shared" si="1500"/>
        <v>464000</v>
      </c>
      <c r="AX496" s="166">
        <f t="shared" si="1501"/>
        <v>87000</v>
      </c>
      <c r="AY496" s="166">
        <f t="shared" si="1502"/>
        <v>58000</v>
      </c>
      <c r="AZ496" s="166">
        <f t="shared" si="1589"/>
        <v>609000</v>
      </c>
      <c r="BA496" s="166">
        <f t="shared" si="1504"/>
        <v>29000</v>
      </c>
      <c r="BB496" s="166">
        <f t="shared" si="1590"/>
        <v>120000</v>
      </c>
      <c r="BC496" s="166"/>
      <c r="BD496" s="166">
        <v>0</v>
      </c>
      <c r="BE496" s="166">
        <f t="shared" si="1505"/>
        <v>758000</v>
      </c>
      <c r="BF496" s="166">
        <f t="shared" si="1506"/>
        <v>4693923</v>
      </c>
      <c r="BG496" s="166">
        <f t="shared" si="1507"/>
        <v>0</v>
      </c>
      <c r="BH496" s="166">
        <v>1</v>
      </c>
      <c r="BI496" s="369" t="s">
        <v>40</v>
      </c>
      <c r="BJ496" s="166">
        <f t="shared" si="1508"/>
        <v>0</v>
      </c>
      <c r="BK496" s="166">
        <f t="shared" si="1509"/>
        <v>1</v>
      </c>
      <c r="BL496" s="166">
        <v>0</v>
      </c>
      <c r="BM496" s="166">
        <f t="shared" si="1510"/>
        <v>0</v>
      </c>
      <c r="BN496" s="166" t="str">
        <f t="shared" si="1511"/>
        <v>Trừ tiền</v>
      </c>
      <c r="BO496" s="410"/>
      <c r="BP496" s="166"/>
      <c r="BQ496" s="144"/>
      <c r="BR496" s="144"/>
      <c r="BS496" s="161">
        <f t="shared" si="1512"/>
        <v>5451923</v>
      </c>
      <c r="BT496" s="159">
        <v>0</v>
      </c>
      <c r="BU496" s="166">
        <f t="shared" si="1513"/>
        <v>0</v>
      </c>
      <c r="BV496" s="166">
        <v>11000000</v>
      </c>
      <c r="BW496" s="166">
        <f t="shared" si="1514"/>
        <v>11000000</v>
      </c>
      <c r="BX496" s="166">
        <f t="shared" si="1591"/>
        <v>-6157077</v>
      </c>
      <c r="BY496" s="166"/>
      <c r="BZ496" s="166"/>
      <c r="CA496" s="171"/>
      <c r="CB496" s="166"/>
      <c r="CC496" s="166"/>
      <c r="CD496" s="166"/>
      <c r="CE496" s="369">
        <v>9000000</v>
      </c>
      <c r="CF496" s="369">
        <f t="shared" si="1600"/>
        <v>450000</v>
      </c>
      <c r="CG496" s="369">
        <v>0</v>
      </c>
      <c r="CH496" s="369">
        <v>0</v>
      </c>
      <c r="CI496" s="369"/>
      <c r="CJ496" s="369">
        <f t="shared" si="1592"/>
        <v>450000</v>
      </c>
      <c r="CK496" s="369">
        <f t="shared" si="1593"/>
        <v>9450000</v>
      </c>
      <c r="CL496" s="368"/>
      <c r="CM496" s="369">
        <f t="shared" si="1594"/>
        <v>9000000</v>
      </c>
      <c r="CN496" s="369">
        <f t="shared" si="1594"/>
        <v>450000</v>
      </c>
      <c r="CO496" s="369">
        <f t="shared" si="1595"/>
        <v>0</v>
      </c>
      <c r="CP496" s="369">
        <f t="shared" si="1596"/>
        <v>0</v>
      </c>
      <c r="CQ496" s="369">
        <f t="shared" si="1596"/>
        <v>0</v>
      </c>
      <c r="CR496" s="369">
        <f t="shared" si="1597"/>
        <v>450000</v>
      </c>
      <c r="CS496" s="369">
        <f t="shared" si="1598"/>
        <v>9450000</v>
      </c>
      <c r="CT496" s="173" t="s">
        <v>2140</v>
      </c>
      <c r="CU496" s="173" t="s">
        <v>2111</v>
      </c>
      <c r="CV496" s="450">
        <v>0</v>
      </c>
      <c r="CW496" s="173" t="s">
        <v>2103</v>
      </c>
    </row>
    <row r="497" spans="1:101" ht="34.35" customHeight="1">
      <c r="A497" s="155">
        <f>SUBTOTAL(3,$C$11:C497)</f>
        <v>436</v>
      </c>
      <c r="B497" s="390" t="s">
        <v>1823</v>
      </c>
      <c r="C497" s="252" t="s">
        <v>1824</v>
      </c>
      <c r="D497" s="156" t="s">
        <v>101</v>
      </c>
      <c r="E497" s="157" t="str">
        <f t="shared" si="1575"/>
        <v>B3</v>
      </c>
      <c r="F497" s="392">
        <v>43199</v>
      </c>
      <c r="G497" s="369">
        <v>5520000</v>
      </c>
      <c r="H497" s="368"/>
      <c r="I497" s="160">
        <f t="shared" si="1576"/>
        <v>2980000</v>
      </c>
      <c r="J497" s="160">
        <f t="shared" si="1486"/>
        <v>425000</v>
      </c>
      <c r="K497" s="161">
        <f t="shared" si="1487"/>
        <v>3405000</v>
      </c>
      <c r="L497" s="161">
        <f t="shared" si="1488"/>
        <v>8925000</v>
      </c>
      <c r="M497" s="162">
        <f t="shared" si="1489"/>
        <v>1</v>
      </c>
      <c r="N497" s="163">
        <f t="shared" si="1490"/>
        <v>3864000</v>
      </c>
      <c r="O497" s="163">
        <v>0</v>
      </c>
      <c r="P497" s="406">
        <v>15</v>
      </c>
      <c r="Q497" s="406">
        <v>0</v>
      </c>
      <c r="R497" s="406">
        <v>0</v>
      </c>
      <c r="S497" s="406">
        <v>0</v>
      </c>
      <c r="T497" s="406"/>
      <c r="U497" s="406"/>
      <c r="V497" s="406"/>
      <c r="W497" s="406"/>
      <c r="X497" s="389"/>
      <c r="Y497" s="406"/>
      <c r="Z497" s="406"/>
      <c r="AA497" s="406"/>
      <c r="AB497" s="406"/>
      <c r="AC497" s="406"/>
      <c r="AD497" s="406">
        <v>0</v>
      </c>
      <c r="AE497" s="164">
        <v>0</v>
      </c>
      <c r="AF497" s="166">
        <f t="shared" si="1577"/>
        <v>5149038</v>
      </c>
      <c r="AG497" s="166">
        <f t="shared" si="1578"/>
        <v>0</v>
      </c>
      <c r="AH497" s="166">
        <f t="shared" si="1579"/>
        <v>0</v>
      </c>
      <c r="AI497" s="166">
        <f t="shared" si="1580"/>
        <v>0</v>
      </c>
      <c r="AJ497" s="166">
        <f t="shared" si="1581"/>
        <v>0</v>
      </c>
      <c r="AK497" s="166">
        <f t="shared" si="1582"/>
        <v>0</v>
      </c>
      <c r="AL497" s="166">
        <f t="shared" si="1583"/>
        <v>0</v>
      </c>
      <c r="AM497" s="166">
        <f t="shared" si="1584"/>
        <v>0</v>
      </c>
      <c r="AN497" s="166">
        <f t="shared" si="1585"/>
        <v>0</v>
      </c>
      <c r="AO497" s="167">
        <f t="shared" si="1586"/>
        <v>0</v>
      </c>
      <c r="AP497" s="166">
        <v>0</v>
      </c>
      <c r="AQ497" s="166">
        <f t="shared" si="1587"/>
        <v>5149038</v>
      </c>
      <c r="AR497" s="166">
        <v>0</v>
      </c>
      <c r="AS497" s="167"/>
      <c r="AT497" s="166"/>
      <c r="AU497" s="166"/>
      <c r="AV497" s="166">
        <f t="shared" si="1588"/>
        <v>5149038</v>
      </c>
      <c r="AW497" s="166">
        <f t="shared" si="1500"/>
        <v>441600</v>
      </c>
      <c r="AX497" s="166">
        <f t="shared" si="1501"/>
        <v>82800</v>
      </c>
      <c r="AY497" s="166">
        <f t="shared" si="1502"/>
        <v>55200</v>
      </c>
      <c r="AZ497" s="166">
        <f t="shared" si="1589"/>
        <v>579600</v>
      </c>
      <c r="BA497" s="166">
        <f t="shared" si="1504"/>
        <v>27600</v>
      </c>
      <c r="BB497" s="166">
        <f t="shared" si="1590"/>
        <v>120000</v>
      </c>
      <c r="BC497" s="166"/>
      <c r="BD497" s="166">
        <v>0</v>
      </c>
      <c r="BE497" s="166">
        <f t="shared" si="1505"/>
        <v>727200</v>
      </c>
      <c r="BF497" s="166">
        <f t="shared" si="1506"/>
        <v>4421838</v>
      </c>
      <c r="BG497" s="166">
        <f t="shared" si="1507"/>
        <v>0</v>
      </c>
      <c r="BH497" s="166">
        <v>1</v>
      </c>
      <c r="BI497" s="369" t="s">
        <v>40</v>
      </c>
      <c r="BJ497" s="166">
        <f t="shared" si="1508"/>
        <v>0</v>
      </c>
      <c r="BK497" s="166">
        <f t="shared" si="1509"/>
        <v>1</v>
      </c>
      <c r="BL497" s="166">
        <v>0</v>
      </c>
      <c r="BM497" s="166">
        <f t="shared" si="1510"/>
        <v>0</v>
      </c>
      <c r="BN497" s="166" t="str">
        <f t="shared" si="1511"/>
        <v>Trừ tiền</v>
      </c>
      <c r="BO497" s="410"/>
      <c r="BP497" s="166"/>
      <c r="BQ497" s="144"/>
      <c r="BR497" s="144"/>
      <c r="BS497" s="161">
        <f t="shared" si="1512"/>
        <v>5149038</v>
      </c>
      <c r="BT497" s="159">
        <v>0</v>
      </c>
      <c r="BU497" s="166">
        <f t="shared" si="1513"/>
        <v>0</v>
      </c>
      <c r="BV497" s="166">
        <v>11000000</v>
      </c>
      <c r="BW497" s="166">
        <f t="shared" si="1514"/>
        <v>11000000</v>
      </c>
      <c r="BX497" s="166">
        <f t="shared" si="1591"/>
        <v>-6430562</v>
      </c>
      <c r="BY497" s="166"/>
      <c r="BZ497" s="166"/>
      <c r="CA497" s="171"/>
      <c r="CB497" s="166"/>
      <c r="CC497" s="166"/>
      <c r="CD497" s="166"/>
      <c r="CE497" s="369">
        <v>8500000</v>
      </c>
      <c r="CF497" s="369">
        <f t="shared" si="1600"/>
        <v>425000</v>
      </c>
      <c r="CG497" s="369">
        <v>0</v>
      </c>
      <c r="CH497" s="369">
        <v>0</v>
      </c>
      <c r="CI497" s="369"/>
      <c r="CJ497" s="369">
        <f t="shared" si="1592"/>
        <v>425000</v>
      </c>
      <c r="CK497" s="369">
        <f t="shared" si="1593"/>
        <v>8925000</v>
      </c>
      <c r="CL497" s="368"/>
      <c r="CM497" s="369">
        <f t="shared" si="1594"/>
        <v>8500000</v>
      </c>
      <c r="CN497" s="369">
        <f t="shared" si="1594"/>
        <v>425000</v>
      </c>
      <c r="CO497" s="369">
        <f t="shared" si="1595"/>
        <v>0</v>
      </c>
      <c r="CP497" s="369">
        <f t="shared" si="1596"/>
        <v>0</v>
      </c>
      <c r="CQ497" s="369">
        <f t="shared" si="1596"/>
        <v>0</v>
      </c>
      <c r="CR497" s="369">
        <f t="shared" si="1597"/>
        <v>425000</v>
      </c>
      <c r="CS497" s="369">
        <f t="shared" si="1598"/>
        <v>8925000</v>
      </c>
      <c r="CT497" s="173" t="s">
        <v>2140</v>
      </c>
      <c r="CU497" s="173" t="s">
        <v>2111</v>
      </c>
      <c r="CV497" s="450">
        <v>0</v>
      </c>
      <c r="CW497" s="173" t="s">
        <v>2103</v>
      </c>
    </row>
    <row r="498" spans="1:101" ht="34.35" customHeight="1">
      <c r="A498" s="155">
        <f>SUBTOTAL(3,$C$11:C498)</f>
        <v>437</v>
      </c>
      <c r="B498" s="390" t="s">
        <v>1825</v>
      </c>
      <c r="C498" s="252" t="s">
        <v>1826</v>
      </c>
      <c r="D498" s="156" t="s">
        <v>101</v>
      </c>
      <c r="E498" s="157" t="str">
        <f t="shared" si="1575"/>
        <v>B3</v>
      </c>
      <c r="F498" s="392">
        <v>43432</v>
      </c>
      <c r="G498" s="369">
        <v>5520000</v>
      </c>
      <c r="H498" s="368"/>
      <c r="I498" s="160">
        <f t="shared" si="1576"/>
        <v>2980000</v>
      </c>
      <c r="J498" s="160">
        <f t="shared" si="1486"/>
        <v>425000</v>
      </c>
      <c r="K498" s="161">
        <f t="shared" si="1487"/>
        <v>3405000</v>
      </c>
      <c r="L498" s="161">
        <f t="shared" si="1488"/>
        <v>8925000</v>
      </c>
      <c r="M498" s="162">
        <f t="shared" si="1489"/>
        <v>1</v>
      </c>
      <c r="N498" s="163">
        <f t="shared" si="1490"/>
        <v>3864000</v>
      </c>
      <c r="O498" s="163">
        <v>0</v>
      </c>
      <c r="P498" s="406">
        <v>15</v>
      </c>
      <c r="Q498" s="406">
        <v>0</v>
      </c>
      <c r="R498" s="406">
        <v>0</v>
      </c>
      <c r="S498" s="406">
        <v>0</v>
      </c>
      <c r="T498" s="406"/>
      <c r="U498" s="406"/>
      <c r="V498" s="406"/>
      <c r="W498" s="406"/>
      <c r="X498" s="389"/>
      <c r="Y498" s="406"/>
      <c r="Z498" s="406"/>
      <c r="AA498" s="406"/>
      <c r="AB498" s="406"/>
      <c r="AC498" s="406"/>
      <c r="AD498" s="406">
        <v>0</v>
      </c>
      <c r="AE498" s="164">
        <v>0</v>
      </c>
      <c r="AF498" s="166">
        <f t="shared" si="1577"/>
        <v>5149038</v>
      </c>
      <c r="AG498" s="166">
        <f t="shared" si="1578"/>
        <v>0</v>
      </c>
      <c r="AH498" s="166">
        <f t="shared" si="1579"/>
        <v>0</v>
      </c>
      <c r="AI498" s="166">
        <f t="shared" si="1580"/>
        <v>0</v>
      </c>
      <c r="AJ498" s="166">
        <f t="shared" si="1581"/>
        <v>0</v>
      </c>
      <c r="AK498" s="166">
        <f t="shared" si="1582"/>
        <v>0</v>
      </c>
      <c r="AL498" s="166">
        <f t="shared" si="1583"/>
        <v>0</v>
      </c>
      <c r="AM498" s="166">
        <f t="shared" si="1584"/>
        <v>0</v>
      </c>
      <c r="AN498" s="166">
        <f t="shared" si="1585"/>
        <v>0</v>
      </c>
      <c r="AO498" s="167">
        <f t="shared" si="1586"/>
        <v>0</v>
      </c>
      <c r="AP498" s="166">
        <v>0</v>
      </c>
      <c r="AQ498" s="166">
        <f t="shared" si="1587"/>
        <v>5149038</v>
      </c>
      <c r="AR498" s="166">
        <v>0</v>
      </c>
      <c r="AS498" s="167"/>
      <c r="AT498" s="166"/>
      <c r="AU498" s="166"/>
      <c r="AV498" s="166">
        <f t="shared" si="1588"/>
        <v>5149038</v>
      </c>
      <c r="AW498" s="166">
        <f t="shared" si="1500"/>
        <v>441600</v>
      </c>
      <c r="AX498" s="166">
        <f t="shared" si="1501"/>
        <v>82800</v>
      </c>
      <c r="AY498" s="166">
        <f t="shared" si="1502"/>
        <v>55200</v>
      </c>
      <c r="AZ498" s="166">
        <f t="shared" si="1589"/>
        <v>579600</v>
      </c>
      <c r="BA498" s="166">
        <f t="shared" si="1504"/>
        <v>27600</v>
      </c>
      <c r="BB498" s="166">
        <f t="shared" si="1590"/>
        <v>120000</v>
      </c>
      <c r="BC498" s="166"/>
      <c r="BD498" s="166">
        <v>0</v>
      </c>
      <c r="BE498" s="166">
        <f t="shared" si="1505"/>
        <v>727200</v>
      </c>
      <c r="BF498" s="166">
        <f t="shared" si="1506"/>
        <v>4421838</v>
      </c>
      <c r="BG498" s="166">
        <f t="shared" si="1507"/>
        <v>0</v>
      </c>
      <c r="BH498" s="166">
        <v>1</v>
      </c>
      <c r="BI498" s="369" t="s">
        <v>40</v>
      </c>
      <c r="BJ498" s="166">
        <f t="shared" si="1508"/>
        <v>0</v>
      </c>
      <c r="BK498" s="166">
        <f t="shared" si="1509"/>
        <v>1</v>
      </c>
      <c r="BL498" s="166">
        <v>0</v>
      </c>
      <c r="BM498" s="166">
        <f t="shared" si="1510"/>
        <v>0</v>
      </c>
      <c r="BN498" s="166" t="str">
        <f t="shared" si="1511"/>
        <v>Trừ tiền</v>
      </c>
      <c r="BO498" s="410"/>
      <c r="BP498" s="166"/>
      <c r="BQ498" s="144"/>
      <c r="BR498" s="144"/>
      <c r="BS498" s="161">
        <f t="shared" si="1512"/>
        <v>5149038</v>
      </c>
      <c r="BT498" s="159">
        <v>0</v>
      </c>
      <c r="BU498" s="166">
        <f t="shared" si="1513"/>
        <v>0</v>
      </c>
      <c r="BV498" s="166">
        <v>11000000</v>
      </c>
      <c r="BW498" s="166">
        <f t="shared" si="1514"/>
        <v>11000000</v>
      </c>
      <c r="BX498" s="166">
        <f t="shared" si="1591"/>
        <v>-6430562</v>
      </c>
      <c r="BY498" s="166"/>
      <c r="BZ498" s="166"/>
      <c r="CA498" s="171"/>
      <c r="CB498" s="166"/>
      <c r="CC498" s="166"/>
      <c r="CD498" s="166"/>
      <c r="CE498" s="369">
        <v>8500000</v>
      </c>
      <c r="CF498" s="369">
        <f t="shared" si="1600"/>
        <v>425000</v>
      </c>
      <c r="CG498" s="369">
        <v>0</v>
      </c>
      <c r="CH498" s="369">
        <v>0</v>
      </c>
      <c r="CI498" s="369"/>
      <c r="CJ498" s="369">
        <f t="shared" si="1592"/>
        <v>425000</v>
      </c>
      <c r="CK498" s="369">
        <f t="shared" si="1593"/>
        <v>8925000</v>
      </c>
      <c r="CL498" s="368"/>
      <c r="CM498" s="369">
        <f t="shared" si="1594"/>
        <v>8500000</v>
      </c>
      <c r="CN498" s="369">
        <f t="shared" si="1594"/>
        <v>425000</v>
      </c>
      <c r="CO498" s="369">
        <f t="shared" si="1595"/>
        <v>0</v>
      </c>
      <c r="CP498" s="369">
        <f t="shared" si="1596"/>
        <v>0</v>
      </c>
      <c r="CQ498" s="369">
        <f t="shared" si="1596"/>
        <v>0</v>
      </c>
      <c r="CR498" s="369">
        <f t="shared" si="1597"/>
        <v>425000</v>
      </c>
      <c r="CS498" s="369">
        <f t="shared" si="1598"/>
        <v>8925000</v>
      </c>
      <c r="CT498" s="173" t="s">
        <v>2140</v>
      </c>
      <c r="CU498" s="173" t="s">
        <v>2111</v>
      </c>
      <c r="CV498" s="450">
        <v>0</v>
      </c>
      <c r="CW498" s="173" t="s">
        <v>2103</v>
      </c>
    </row>
    <row r="499" spans="1:101" ht="34.35" customHeight="1">
      <c r="A499" s="155">
        <f>SUBTOTAL(3,$C$11:C499)</f>
        <v>438</v>
      </c>
      <c r="B499" s="390" t="s">
        <v>1827</v>
      </c>
      <c r="C499" s="252" t="s">
        <v>1828</v>
      </c>
      <c r="D499" s="156" t="s">
        <v>101</v>
      </c>
      <c r="E499" s="157" t="str">
        <f t="shared" si="1575"/>
        <v>B3</v>
      </c>
      <c r="F499" s="392">
        <v>43800</v>
      </c>
      <c r="G499" s="369">
        <v>5520000</v>
      </c>
      <c r="H499" s="368"/>
      <c r="I499" s="160">
        <f t="shared" si="1576"/>
        <v>2980000</v>
      </c>
      <c r="J499" s="160">
        <f t="shared" si="1486"/>
        <v>425000</v>
      </c>
      <c r="K499" s="161">
        <f t="shared" si="1487"/>
        <v>3405000</v>
      </c>
      <c r="L499" s="161">
        <f t="shared" si="1488"/>
        <v>8925000</v>
      </c>
      <c r="M499" s="162">
        <f t="shared" si="1489"/>
        <v>1</v>
      </c>
      <c r="N499" s="163">
        <f t="shared" si="1490"/>
        <v>3864000</v>
      </c>
      <c r="O499" s="163">
        <v>0</v>
      </c>
      <c r="P499" s="406">
        <v>15</v>
      </c>
      <c r="Q499" s="406">
        <v>0</v>
      </c>
      <c r="R499" s="406">
        <v>0</v>
      </c>
      <c r="S499" s="406">
        <v>0</v>
      </c>
      <c r="T499" s="406"/>
      <c r="U499" s="406"/>
      <c r="V499" s="406"/>
      <c r="W499" s="406"/>
      <c r="X499" s="389"/>
      <c r="Y499" s="406"/>
      <c r="Z499" s="406"/>
      <c r="AA499" s="406"/>
      <c r="AB499" s="406"/>
      <c r="AC499" s="406"/>
      <c r="AD499" s="406">
        <v>0</v>
      </c>
      <c r="AE499" s="164">
        <v>0</v>
      </c>
      <c r="AF499" s="166">
        <f t="shared" si="1577"/>
        <v>5149038</v>
      </c>
      <c r="AG499" s="166">
        <f t="shared" si="1578"/>
        <v>0</v>
      </c>
      <c r="AH499" s="166">
        <f t="shared" si="1579"/>
        <v>0</v>
      </c>
      <c r="AI499" s="166">
        <f t="shared" si="1580"/>
        <v>0</v>
      </c>
      <c r="AJ499" s="166">
        <f t="shared" si="1581"/>
        <v>0</v>
      </c>
      <c r="AK499" s="166">
        <f t="shared" si="1582"/>
        <v>0</v>
      </c>
      <c r="AL499" s="166">
        <f t="shared" si="1583"/>
        <v>0</v>
      </c>
      <c r="AM499" s="166">
        <f t="shared" si="1584"/>
        <v>0</v>
      </c>
      <c r="AN499" s="166">
        <f t="shared" si="1585"/>
        <v>0</v>
      </c>
      <c r="AO499" s="167">
        <f t="shared" si="1586"/>
        <v>0</v>
      </c>
      <c r="AP499" s="166">
        <v>0</v>
      </c>
      <c r="AQ499" s="166">
        <f t="shared" si="1587"/>
        <v>5149038</v>
      </c>
      <c r="AR499" s="166">
        <v>0</v>
      </c>
      <c r="AS499" s="167"/>
      <c r="AT499" s="166"/>
      <c r="AU499" s="166"/>
      <c r="AV499" s="166">
        <f t="shared" si="1588"/>
        <v>5149038</v>
      </c>
      <c r="AW499" s="166">
        <f t="shared" si="1500"/>
        <v>441600</v>
      </c>
      <c r="AX499" s="166">
        <f t="shared" si="1501"/>
        <v>82800</v>
      </c>
      <c r="AY499" s="166">
        <f t="shared" si="1502"/>
        <v>55200</v>
      </c>
      <c r="AZ499" s="166">
        <f t="shared" si="1589"/>
        <v>579600</v>
      </c>
      <c r="BA499" s="166">
        <f t="shared" si="1504"/>
        <v>27600</v>
      </c>
      <c r="BB499" s="166">
        <f t="shared" si="1590"/>
        <v>120000</v>
      </c>
      <c r="BC499" s="166"/>
      <c r="BD499" s="166">
        <v>0</v>
      </c>
      <c r="BE499" s="166">
        <f t="shared" si="1505"/>
        <v>727200</v>
      </c>
      <c r="BF499" s="166">
        <f t="shared" si="1506"/>
        <v>4421838</v>
      </c>
      <c r="BG499" s="166">
        <f t="shared" si="1507"/>
        <v>0</v>
      </c>
      <c r="BH499" s="166">
        <v>1</v>
      </c>
      <c r="BI499" s="369" t="s">
        <v>40</v>
      </c>
      <c r="BJ499" s="166">
        <f t="shared" si="1508"/>
        <v>0</v>
      </c>
      <c r="BK499" s="166">
        <f t="shared" si="1509"/>
        <v>1</v>
      </c>
      <c r="BL499" s="166">
        <v>0</v>
      </c>
      <c r="BM499" s="166">
        <f t="shared" si="1510"/>
        <v>0</v>
      </c>
      <c r="BN499" s="166" t="str">
        <f t="shared" si="1511"/>
        <v>Trừ tiền</v>
      </c>
      <c r="BO499" s="410"/>
      <c r="BP499" s="166"/>
      <c r="BQ499" s="144"/>
      <c r="BR499" s="144"/>
      <c r="BS499" s="161">
        <f t="shared" si="1512"/>
        <v>5149038</v>
      </c>
      <c r="BT499" s="159">
        <v>0</v>
      </c>
      <c r="BU499" s="166">
        <f t="shared" si="1513"/>
        <v>0</v>
      </c>
      <c r="BV499" s="166">
        <v>11000000</v>
      </c>
      <c r="BW499" s="166">
        <f t="shared" si="1514"/>
        <v>11000000</v>
      </c>
      <c r="BX499" s="166">
        <f t="shared" si="1591"/>
        <v>-6430562</v>
      </c>
      <c r="BY499" s="166"/>
      <c r="BZ499" s="166"/>
      <c r="CA499" s="171"/>
      <c r="CB499" s="166"/>
      <c r="CC499" s="166"/>
      <c r="CD499" s="166"/>
      <c r="CE499" s="369">
        <v>8500000</v>
      </c>
      <c r="CF499" s="369">
        <f t="shared" si="1600"/>
        <v>425000</v>
      </c>
      <c r="CG499" s="369">
        <v>0</v>
      </c>
      <c r="CH499" s="369">
        <v>0</v>
      </c>
      <c r="CI499" s="369"/>
      <c r="CJ499" s="369">
        <f t="shared" si="1592"/>
        <v>425000</v>
      </c>
      <c r="CK499" s="369">
        <f t="shared" si="1593"/>
        <v>8925000</v>
      </c>
      <c r="CL499" s="368"/>
      <c r="CM499" s="369">
        <f t="shared" si="1594"/>
        <v>8500000</v>
      </c>
      <c r="CN499" s="369">
        <f t="shared" si="1594"/>
        <v>425000</v>
      </c>
      <c r="CO499" s="369">
        <f t="shared" si="1595"/>
        <v>0</v>
      </c>
      <c r="CP499" s="369">
        <f t="shared" si="1596"/>
        <v>0</v>
      </c>
      <c r="CQ499" s="369">
        <f t="shared" si="1596"/>
        <v>0</v>
      </c>
      <c r="CR499" s="369">
        <f t="shared" si="1597"/>
        <v>425000</v>
      </c>
      <c r="CS499" s="369">
        <f t="shared" si="1598"/>
        <v>8925000</v>
      </c>
      <c r="CT499" s="173" t="s">
        <v>2140</v>
      </c>
      <c r="CU499" s="173" t="s">
        <v>2111</v>
      </c>
      <c r="CV499" s="450">
        <v>0</v>
      </c>
      <c r="CW499" s="173" t="s">
        <v>2103</v>
      </c>
    </row>
    <row r="500" spans="1:101" ht="34.35" customHeight="1">
      <c r="A500" s="155">
        <f>SUBTOTAL(3,$C$11:C500)</f>
        <v>439</v>
      </c>
      <c r="B500" s="390" t="s">
        <v>1829</v>
      </c>
      <c r="C500" s="252" t="s">
        <v>1830</v>
      </c>
      <c r="D500" s="156" t="s">
        <v>101</v>
      </c>
      <c r="E500" s="157" t="str">
        <f t="shared" si="1575"/>
        <v>B3</v>
      </c>
      <c r="F500" s="392">
        <v>43678</v>
      </c>
      <c r="G500" s="369">
        <v>5520000</v>
      </c>
      <c r="H500" s="368"/>
      <c r="I500" s="160">
        <f t="shared" si="1576"/>
        <v>2480000</v>
      </c>
      <c r="J500" s="160">
        <f t="shared" si="1486"/>
        <v>400000</v>
      </c>
      <c r="K500" s="161">
        <f t="shared" si="1487"/>
        <v>2880000</v>
      </c>
      <c r="L500" s="161">
        <f t="shared" si="1488"/>
        <v>8400000</v>
      </c>
      <c r="M500" s="162">
        <f t="shared" si="1489"/>
        <v>1</v>
      </c>
      <c r="N500" s="163">
        <f t="shared" si="1490"/>
        <v>3864000</v>
      </c>
      <c r="O500" s="163">
        <v>0</v>
      </c>
      <c r="P500" s="406">
        <v>15</v>
      </c>
      <c r="Q500" s="406">
        <v>0</v>
      </c>
      <c r="R500" s="406">
        <v>0.86</v>
      </c>
      <c r="S500" s="406">
        <v>0</v>
      </c>
      <c r="T500" s="406"/>
      <c r="U500" s="406"/>
      <c r="V500" s="406"/>
      <c r="W500" s="406"/>
      <c r="X500" s="389"/>
      <c r="Y500" s="406"/>
      <c r="Z500" s="406"/>
      <c r="AA500" s="406"/>
      <c r="AB500" s="406"/>
      <c r="AC500" s="406"/>
      <c r="AD500" s="406">
        <v>0</v>
      </c>
      <c r="AE500" s="164">
        <v>0</v>
      </c>
      <c r="AF500" s="166">
        <f t="shared" si="1577"/>
        <v>4846154</v>
      </c>
      <c r="AG500" s="166">
        <f t="shared" si="1578"/>
        <v>273877</v>
      </c>
      <c r="AH500" s="166">
        <f t="shared" si="1579"/>
        <v>0</v>
      </c>
      <c r="AI500" s="166">
        <f t="shared" si="1580"/>
        <v>0</v>
      </c>
      <c r="AJ500" s="166">
        <f t="shared" si="1581"/>
        <v>0</v>
      </c>
      <c r="AK500" s="166">
        <f t="shared" si="1582"/>
        <v>0</v>
      </c>
      <c r="AL500" s="166">
        <f t="shared" si="1583"/>
        <v>0</v>
      </c>
      <c r="AM500" s="166">
        <f t="shared" si="1584"/>
        <v>0</v>
      </c>
      <c r="AN500" s="166">
        <f t="shared" si="1585"/>
        <v>0</v>
      </c>
      <c r="AO500" s="167">
        <f t="shared" si="1586"/>
        <v>0</v>
      </c>
      <c r="AP500" s="166">
        <v>0</v>
      </c>
      <c r="AQ500" s="166">
        <f t="shared" si="1587"/>
        <v>5120031</v>
      </c>
      <c r="AR500" s="166">
        <v>0</v>
      </c>
      <c r="AS500" s="167"/>
      <c r="AT500" s="166"/>
      <c r="AU500" s="166"/>
      <c r="AV500" s="166">
        <f t="shared" si="1588"/>
        <v>5120031</v>
      </c>
      <c r="AW500" s="166">
        <f t="shared" si="1500"/>
        <v>0</v>
      </c>
      <c r="AX500" s="166">
        <f t="shared" si="1501"/>
        <v>0</v>
      </c>
      <c r="AY500" s="166">
        <f t="shared" si="1502"/>
        <v>0</v>
      </c>
      <c r="AZ500" s="166">
        <f t="shared" si="1589"/>
        <v>0</v>
      </c>
      <c r="BA500" s="166">
        <f t="shared" si="1504"/>
        <v>27600</v>
      </c>
      <c r="BB500" s="166">
        <f t="shared" si="1590"/>
        <v>120000</v>
      </c>
      <c r="BC500" s="166"/>
      <c r="BD500" s="166">
        <v>0</v>
      </c>
      <c r="BE500" s="166">
        <f t="shared" si="1505"/>
        <v>147600</v>
      </c>
      <c r="BF500" s="166">
        <f t="shared" si="1506"/>
        <v>4972431</v>
      </c>
      <c r="BG500" s="166">
        <f t="shared" si="1507"/>
        <v>0</v>
      </c>
      <c r="BH500" s="166"/>
      <c r="BI500" s="369" t="s">
        <v>40</v>
      </c>
      <c r="BJ500" s="166">
        <f t="shared" si="1508"/>
        <v>0</v>
      </c>
      <c r="BK500" s="166">
        <f t="shared" si="1509"/>
        <v>1</v>
      </c>
      <c r="BL500" s="166">
        <v>0</v>
      </c>
      <c r="BM500" s="166">
        <f t="shared" si="1510"/>
        <v>0</v>
      </c>
      <c r="BN500" s="166" t="str">
        <f t="shared" si="1511"/>
        <v>Trừ tiền</v>
      </c>
      <c r="BO500" s="410"/>
      <c r="BP500" s="166"/>
      <c r="BQ500" s="144"/>
      <c r="BR500" s="144"/>
      <c r="BS500" s="161">
        <f t="shared" si="1512"/>
        <v>5120031</v>
      </c>
      <c r="BT500" s="159">
        <v>0</v>
      </c>
      <c r="BU500" s="166">
        <f t="shared" si="1513"/>
        <v>0</v>
      </c>
      <c r="BV500" s="166">
        <v>11000000</v>
      </c>
      <c r="BW500" s="166">
        <f t="shared" si="1514"/>
        <v>11000000</v>
      </c>
      <c r="BX500" s="166">
        <f t="shared" si="1591"/>
        <v>-5879969</v>
      </c>
      <c r="BY500" s="166"/>
      <c r="BZ500" s="166"/>
      <c r="CA500" s="171"/>
      <c r="CB500" s="166"/>
      <c r="CC500" s="166"/>
      <c r="CD500" s="166"/>
      <c r="CE500" s="369">
        <v>8000000</v>
      </c>
      <c r="CF500" s="369">
        <f t="shared" si="1600"/>
        <v>400000</v>
      </c>
      <c r="CG500" s="369">
        <v>0</v>
      </c>
      <c r="CH500" s="369">
        <v>0</v>
      </c>
      <c r="CI500" s="369"/>
      <c r="CJ500" s="369">
        <f t="shared" si="1592"/>
        <v>400000</v>
      </c>
      <c r="CK500" s="369">
        <f t="shared" si="1593"/>
        <v>8400000</v>
      </c>
      <c r="CL500" s="368"/>
      <c r="CM500" s="369">
        <f t="shared" si="1594"/>
        <v>8000000</v>
      </c>
      <c r="CN500" s="369">
        <f t="shared" si="1594"/>
        <v>400000</v>
      </c>
      <c r="CO500" s="369">
        <f t="shared" si="1595"/>
        <v>0</v>
      </c>
      <c r="CP500" s="369">
        <f t="shared" si="1596"/>
        <v>0</v>
      </c>
      <c r="CQ500" s="369">
        <f t="shared" si="1596"/>
        <v>0</v>
      </c>
      <c r="CR500" s="369">
        <f t="shared" si="1597"/>
        <v>400000</v>
      </c>
      <c r="CS500" s="369">
        <f t="shared" si="1598"/>
        <v>8400000</v>
      </c>
      <c r="CT500" s="173" t="s">
        <v>2140</v>
      </c>
      <c r="CU500" s="173" t="s">
        <v>2111</v>
      </c>
      <c r="CV500" s="450">
        <v>0</v>
      </c>
      <c r="CW500" s="173" t="s">
        <v>2103</v>
      </c>
    </row>
    <row r="501" spans="1:101" ht="34.35" customHeight="1">
      <c r="A501" s="155">
        <f>SUBTOTAL(3,$C$11:C501)</f>
        <v>440</v>
      </c>
      <c r="B501" s="390" t="s">
        <v>1831</v>
      </c>
      <c r="C501" s="252" t="s">
        <v>1832</v>
      </c>
      <c r="D501" s="156" t="s">
        <v>101</v>
      </c>
      <c r="E501" s="157" t="str">
        <f t="shared" si="1575"/>
        <v>B3</v>
      </c>
      <c r="F501" s="392">
        <v>42354</v>
      </c>
      <c r="G501" s="369">
        <v>5800000</v>
      </c>
      <c r="H501" s="368"/>
      <c r="I501" s="160">
        <f t="shared" si="1576"/>
        <v>3200000</v>
      </c>
      <c r="J501" s="160">
        <f t="shared" si="1486"/>
        <v>450000</v>
      </c>
      <c r="K501" s="161">
        <f t="shared" si="1487"/>
        <v>3650000</v>
      </c>
      <c r="L501" s="161">
        <f t="shared" si="1488"/>
        <v>9450000</v>
      </c>
      <c r="M501" s="162">
        <f t="shared" si="1489"/>
        <v>1</v>
      </c>
      <c r="N501" s="163">
        <f t="shared" si="1490"/>
        <v>4060000</v>
      </c>
      <c r="O501" s="163">
        <v>0</v>
      </c>
      <c r="P501" s="406">
        <v>15</v>
      </c>
      <c r="Q501" s="406">
        <v>0</v>
      </c>
      <c r="R501" s="406">
        <v>0</v>
      </c>
      <c r="S501" s="406">
        <v>0</v>
      </c>
      <c r="T501" s="406"/>
      <c r="U501" s="406"/>
      <c r="V501" s="406"/>
      <c r="W501" s="406"/>
      <c r="X501" s="389"/>
      <c r="Y501" s="406"/>
      <c r="Z501" s="406"/>
      <c r="AA501" s="406"/>
      <c r="AB501" s="406"/>
      <c r="AC501" s="406"/>
      <c r="AD501" s="406">
        <v>0</v>
      </c>
      <c r="AE501" s="164">
        <v>0</v>
      </c>
      <c r="AF501" s="166">
        <f t="shared" si="1577"/>
        <v>5451923</v>
      </c>
      <c r="AG501" s="166">
        <f t="shared" si="1578"/>
        <v>0</v>
      </c>
      <c r="AH501" s="166">
        <f t="shared" si="1579"/>
        <v>0</v>
      </c>
      <c r="AI501" s="166">
        <f t="shared" si="1580"/>
        <v>0</v>
      </c>
      <c r="AJ501" s="166">
        <f t="shared" si="1581"/>
        <v>0</v>
      </c>
      <c r="AK501" s="166">
        <f t="shared" si="1582"/>
        <v>0</v>
      </c>
      <c r="AL501" s="166">
        <f t="shared" si="1583"/>
        <v>0</v>
      </c>
      <c r="AM501" s="166">
        <f t="shared" si="1584"/>
        <v>0</v>
      </c>
      <c r="AN501" s="166">
        <f t="shared" si="1585"/>
        <v>0</v>
      </c>
      <c r="AO501" s="167">
        <f t="shared" si="1586"/>
        <v>0</v>
      </c>
      <c r="AP501" s="166">
        <v>0</v>
      </c>
      <c r="AQ501" s="166">
        <f t="shared" si="1587"/>
        <v>5451923</v>
      </c>
      <c r="AR501" s="166">
        <v>0</v>
      </c>
      <c r="AS501" s="167"/>
      <c r="AT501" s="166"/>
      <c r="AU501" s="166"/>
      <c r="AV501" s="166">
        <f t="shared" si="1588"/>
        <v>5451923</v>
      </c>
      <c r="AW501" s="166">
        <f t="shared" si="1500"/>
        <v>464000</v>
      </c>
      <c r="AX501" s="166">
        <f t="shared" si="1501"/>
        <v>87000</v>
      </c>
      <c r="AY501" s="166">
        <f t="shared" si="1502"/>
        <v>58000</v>
      </c>
      <c r="AZ501" s="166">
        <f t="shared" si="1589"/>
        <v>609000</v>
      </c>
      <c r="BA501" s="166">
        <f t="shared" si="1504"/>
        <v>29000</v>
      </c>
      <c r="BB501" s="166">
        <f t="shared" si="1590"/>
        <v>120000</v>
      </c>
      <c r="BC501" s="166"/>
      <c r="BD501" s="166">
        <v>0</v>
      </c>
      <c r="BE501" s="166">
        <f t="shared" si="1505"/>
        <v>758000</v>
      </c>
      <c r="BF501" s="166">
        <f t="shared" si="1506"/>
        <v>4693923</v>
      </c>
      <c r="BG501" s="166">
        <f t="shared" si="1507"/>
        <v>0</v>
      </c>
      <c r="BH501" s="166">
        <v>1</v>
      </c>
      <c r="BI501" s="369" t="s">
        <v>40</v>
      </c>
      <c r="BJ501" s="166">
        <f t="shared" si="1508"/>
        <v>0</v>
      </c>
      <c r="BK501" s="166">
        <f t="shared" si="1509"/>
        <v>1</v>
      </c>
      <c r="BL501" s="166">
        <v>0</v>
      </c>
      <c r="BM501" s="166">
        <f t="shared" si="1510"/>
        <v>0</v>
      </c>
      <c r="BN501" s="166" t="str">
        <f t="shared" si="1511"/>
        <v>Trừ tiền</v>
      </c>
      <c r="BO501" s="410"/>
      <c r="BP501" s="166"/>
      <c r="BQ501" s="144"/>
      <c r="BR501" s="144"/>
      <c r="BS501" s="161">
        <f t="shared" si="1512"/>
        <v>5451923</v>
      </c>
      <c r="BT501" s="159">
        <v>0</v>
      </c>
      <c r="BU501" s="166">
        <f t="shared" si="1513"/>
        <v>0</v>
      </c>
      <c r="BV501" s="166">
        <v>11000000</v>
      </c>
      <c r="BW501" s="166">
        <f t="shared" si="1514"/>
        <v>11000000</v>
      </c>
      <c r="BX501" s="166">
        <f t="shared" si="1591"/>
        <v>-6157077</v>
      </c>
      <c r="BY501" s="166"/>
      <c r="BZ501" s="166"/>
      <c r="CA501" s="171"/>
      <c r="CB501" s="166"/>
      <c r="CC501" s="166"/>
      <c r="CD501" s="166"/>
      <c r="CE501" s="369">
        <v>9000000</v>
      </c>
      <c r="CF501" s="369">
        <f t="shared" si="1600"/>
        <v>450000</v>
      </c>
      <c r="CG501" s="369">
        <v>0</v>
      </c>
      <c r="CH501" s="369">
        <v>0</v>
      </c>
      <c r="CI501" s="369"/>
      <c r="CJ501" s="369">
        <f t="shared" si="1592"/>
        <v>450000</v>
      </c>
      <c r="CK501" s="369">
        <f t="shared" si="1593"/>
        <v>9450000</v>
      </c>
      <c r="CL501" s="368"/>
      <c r="CM501" s="369">
        <f t="shared" si="1594"/>
        <v>9000000</v>
      </c>
      <c r="CN501" s="369">
        <f t="shared" si="1594"/>
        <v>450000</v>
      </c>
      <c r="CO501" s="369">
        <f t="shared" si="1595"/>
        <v>0</v>
      </c>
      <c r="CP501" s="369">
        <f t="shared" si="1596"/>
        <v>0</v>
      </c>
      <c r="CQ501" s="369">
        <f t="shared" si="1596"/>
        <v>0</v>
      </c>
      <c r="CR501" s="369">
        <f t="shared" si="1597"/>
        <v>450000</v>
      </c>
      <c r="CS501" s="369">
        <f t="shared" si="1598"/>
        <v>9450000</v>
      </c>
      <c r="CT501" s="173" t="s">
        <v>2140</v>
      </c>
      <c r="CU501" s="173" t="s">
        <v>2111</v>
      </c>
      <c r="CV501" s="450">
        <v>0</v>
      </c>
      <c r="CW501" s="173" t="s">
        <v>2103</v>
      </c>
    </row>
    <row r="502" spans="1:101" ht="34.35" customHeight="1">
      <c r="A502" s="155">
        <f>SUBTOTAL(3,$C$11:C502)</f>
        <v>441</v>
      </c>
      <c r="B502" s="390" t="s">
        <v>1833</v>
      </c>
      <c r="C502" s="252" t="s">
        <v>1834</v>
      </c>
      <c r="D502" s="156" t="s">
        <v>101</v>
      </c>
      <c r="E502" s="157" t="str">
        <f t="shared" si="1575"/>
        <v>B3</v>
      </c>
      <c r="F502" s="392">
        <v>42251</v>
      </c>
      <c r="G502" s="369">
        <v>5800000</v>
      </c>
      <c r="H502" s="368"/>
      <c r="I502" s="160">
        <f t="shared" si="1576"/>
        <v>3200000</v>
      </c>
      <c r="J502" s="160">
        <f t="shared" si="1486"/>
        <v>900000</v>
      </c>
      <c r="K502" s="161">
        <f t="shared" si="1487"/>
        <v>4100000</v>
      </c>
      <c r="L502" s="161">
        <f t="shared" si="1488"/>
        <v>9900000</v>
      </c>
      <c r="M502" s="162">
        <f t="shared" si="1489"/>
        <v>1</v>
      </c>
      <c r="N502" s="163">
        <f t="shared" si="1490"/>
        <v>4060000</v>
      </c>
      <c r="O502" s="163">
        <v>0</v>
      </c>
      <c r="P502" s="406">
        <v>15</v>
      </c>
      <c r="Q502" s="406">
        <v>0</v>
      </c>
      <c r="R502" s="406">
        <v>0.43</v>
      </c>
      <c r="S502" s="406">
        <v>0</v>
      </c>
      <c r="T502" s="406"/>
      <c r="U502" s="406"/>
      <c r="V502" s="406"/>
      <c r="W502" s="406"/>
      <c r="X502" s="389"/>
      <c r="Y502" s="406"/>
      <c r="Z502" s="406"/>
      <c r="AA502" s="406"/>
      <c r="AB502" s="406"/>
      <c r="AC502" s="406"/>
      <c r="AD502" s="406">
        <v>0</v>
      </c>
      <c r="AE502" s="164">
        <v>0</v>
      </c>
      <c r="AF502" s="166">
        <f t="shared" si="1577"/>
        <v>5711538</v>
      </c>
      <c r="AG502" s="166">
        <f t="shared" si="1578"/>
        <v>148846</v>
      </c>
      <c r="AH502" s="166">
        <f t="shared" si="1579"/>
        <v>0</v>
      </c>
      <c r="AI502" s="166">
        <f t="shared" si="1580"/>
        <v>0</v>
      </c>
      <c r="AJ502" s="166">
        <f t="shared" si="1581"/>
        <v>0</v>
      </c>
      <c r="AK502" s="166">
        <f t="shared" si="1582"/>
        <v>0</v>
      </c>
      <c r="AL502" s="166">
        <f t="shared" si="1583"/>
        <v>0</v>
      </c>
      <c r="AM502" s="166">
        <f t="shared" si="1584"/>
        <v>0</v>
      </c>
      <c r="AN502" s="166">
        <f t="shared" si="1585"/>
        <v>0</v>
      </c>
      <c r="AO502" s="167">
        <f t="shared" si="1586"/>
        <v>0</v>
      </c>
      <c r="AP502" s="166">
        <v>0</v>
      </c>
      <c r="AQ502" s="166">
        <f t="shared" si="1587"/>
        <v>5860384</v>
      </c>
      <c r="AR502" s="166">
        <v>0</v>
      </c>
      <c r="AS502" s="167"/>
      <c r="AT502" s="166"/>
      <c r="AU502" s="166"/>
      <c r="AV502" s="166">
        <f t="shared" si="1588"/>
        <v>5860384</v>
      </c>
      <c r="AW502" s="166">
        <f t="shared" si="1500"/>
        <v>464000</v>
      </c>
      <c r="AX502" s="166">
        <f t="shared" si="1501"/>
        <v>87000</v>
      </c>
      <c r="AY502" s="166">
        <f t="shared" si="1502"/>
        <v>58000</v>
      </c>
      <c r="AZ502" s="166">
        <f t="shared" si="1589"/>
        <v>609000</v>
      </c>
      <c r="BA502" s="166">
        <f t="shared" si="1504"/>
        <v>29000</v>
      </c>
      <c r="BB502" s="166">
        <f t="shared" si="1590"/>
        <v>120000</v>
      </c>
      <c r="BC502" s="166"/>
      <c r="BD502" s="166">
        <v>0</v>
      </c>
      <c r="BE502" s="166">
        <f t="shared" si="1505"/>
        <v>758000</v>
      </c>
      <c r="BF502" s="166">
        <f t="shared" si="1506"/>
        <v>5102384</v>
      </c>
      <c r="BG502" s="166">
        <f t="shared" si="1507"/>
        <v>0</v>
      </c>
      <c r="BH502" s="166">
        <v>1</v>
      </c>
      <c r="BI502" s="369" t="s">
        <v>40</v>
      </c>
      <c r="BJ502" s="166">
        <f t="shared" si="1508"/>
        <v>0</v>
      </c>
      <c r="BK502" s="166">
        <f t="shared" si="1509"/>
        <v>1</v>
      </c>
      <c r="BL502" s="166">
        <v>0</v>
      </c>
      <c r="BM502" s="166">
        <f t="shared" si="1510"/>
        <v>0</v>
      </c>
      <c r="BN502" s="166" t="str">
        <f t="shared" si="1511"/>
        <v>Trừ tiền</v>
      </c>
      <c r="BO502" s="410"/>
      <c r="BP502" s="166"/>
      <c r="BQ502" s="144"/>
      <c r="BR502" s="144"/>
      <c r="BS502" s="161">
        <f t="shared" si="1512"/>
        <v>5860384</v>
      </c>
      <c r="BT502" s="159">
        <v>0</v>
      </c>
      <c r="BU502" s="166">
        <f t="shared" si="1513"/>
        <v>0</v>
      </c>
      <c r="BV502" s="166">
        <v>11000000</v>
      </c>
      <c r="BW502" s="166">
        <f t="shared" si="1514"/>
        <v>11000000</v>
      </c>
      <c r="BX502" s="166">
        <f t="shared" si="1591"/>
        <v>-5748616</v>
      </c>
      <c r="BY502" s="166"/>
      <c r="BZ502" s="166"/>
      <c r="CA502" s="171"/>
      <c r="CB502" s="166"/>
      <c r="CC502" s="166"/>
      <c r="CD502" s="166"/>
      <c r="CE502" s="369">
        <v>9000000</v>
      </c>
      <c r="CF502" s="369">
        <f>10%*CE502</f>
        <v>900000</v>
      </c>
      <c r="CG502" s="369">
        <v>0</v>
      </c>
      <c r="CH502" s="369">
        <v>0</v>
      </c>
      <c r="CI502" s="369"/>
      <c r="CJ502" s="369">
        <f t="shared" si="1592"/>
        <v>900000</v>
      </c>
      <c r="CK502" s="369">
        <f t="shared" si="1593"/>
        <v>9900000</v>
      </c>
      <c r="CL502" s="368"/>
      <c r="CM502" s="369">
        <f t="shared" si="1594"/>
        <v>9000000</v>
      </c>
      <c r="CN502" s="369">
        <f t="shared" si="1594"/>
        <v>900000</v>
      </c>
      <c r="CO502" s="369">
        <f t="shared" si="1595"/>
        <v>0</v>
      </c>
      <c r="CP502" s="369">
        <f t="shared" si="1596"/>
        <v>0</v>
      </c>
      <c r="CQ502" s="369">
        <f t="shared" si="1596"/>
        <v>0</v>
      </c>
      <c r="CR502" s="369">
        <f t="shared" si="1597"/>
        <v>900000</v>
      </c>
      <c r="CS502" s="369">
        <f t="shared" si="1598"/>
        <v>9900000</v>
      </c>
      <c r="CT502" s="173" t="s">
        <v>2140</v>
      </c>
      <c r="CU502" s="173" t="s">
        <v>2111</v>
      </c>
      <c r="CV502" s="450">
        <v>0</v>
      </c>
      <c r="CW502" s="173" t="s">
        <v>2103</v>
      </c>
    </row>
    <row r="503" spans="1:101" ht="34.35" customHeight="1">
      <c r="A503" s="155">
        <f>SUBTOTAL(3,$C$11:C503)</f>
        <v>442</v>
      </c>
      <c r="B503" s="390" t="s">
        <v>1835</v>
      </c>
      <c r="C503" s="252" t="s">
        <v>1836</v>
      </c>
      <c r="D503" s="156" t="s">
        <v>101</v>
      </c>
      <c r="E503" s="157" t="str">
        <f t="shared" si="1575"/>
        <v>B3</v>
      </c>
      <c r="F503" s="392">
        <v>42246</v>
      </c>
      <c r="G503" s="369">
        <v>5800000</v>
      </c>
      <c r="H503" s="368"/>
      <c r="I503" s="160">
        <f t="shared" si="1576"/>
        <v>3200000</v>
      </c>
      <c r="J503" s="160">
        <f t="shared" si="1486"/>
        <v>900000</v>
      </c>
      <c r="K503" s="161">
        <f t="shared" si="1487"/>
        <v>4100000</v>
      </c>
      <c r="L503" s="161">
        <f t="shared" si="1488"/>
        <v>9900000</v>
      </c>
      <c r="M503" s="162">
        <f t="shared" si="1489"/>
        <v>1</v>
      </c>
      <c r="N503" s="163">
        <f t="shared" si="1490"/>
        <v>4060000</v>
      </c>
      <c r="O503" s="163">
        <v>0</v>
      </c>
      <c r="P503" s="406">
        <v>15</v>
      </c>
      <c r="Q503" s="406">
        <v>0</v>
      </c>
      <c r="R503" s="406">
        <v>0</v>
      </c>
      <c r="S503" s="406">
        <v>0</v>
      </c>
      <c r="T503" s="406"/>
      <c r="U503" s="406"/>
      <c r="V503" s="406"/>
      <c r="W503" s="406"/>
      <c r="X503" s="389"/>
      <c r="Y503" s="406"/>
      <c r="Z503" s="406"/>
      <c r="AA503" s="406"/>
      <c r="AB503" s="406"/>
      <c r="AC503" s="406"/>
      <c r="AD503" s="406">
        <v>0</v>
      </c>
      <c r="AE503" s="164">
        <v>0</v>
      </c>
      <c r="AF503" s="166">
        <f t="shared" si="1577"/>
        <v>5711538</v>
      </c>
      <c r="AG503" s="166">
        <f t="shared" si="1578"/>
        <v>0</v>
      </c>
      <c r="AH503" s="166">
        <f t="shared" si="1579"/>
        <v>0</v>
      </c>
      <c r="AI503" s="166">
        <f t="shared" si="1580"/>
        <v>0</v>
      </c>
      <c r="AJ503" s="166">
        <f t="shared" si="1581"/>
        <v>0</v>
      </c>
      <c r="AK503" s="166">
        <f t="shared" si="1582"/>
        <v>0</v>
      </c>
      <c r="AL503" s="166">
        <f t="shared" si="1583"/>
        <v>0</v>
      </c>
      <c r="AM503" s="166">
        <f t="shared" si="1584"/>
        <v>0</v>
      </c>
      <c r="AN503" s="166">
        <f t="shared" si="1585"/>
        <v>0</v>
      </c>
      <c r="AO503" s="167">
        <f t="shared" si="1586"/>
        <v>0</v>
      </c>
      <c r="AP503" s="166">
        <v>0</v>
      </c>
      <c r="AQ503" s="166">
        <f t="shared" si="1587"/>
        <v>5711538</v>
      </c>
      <c r="AR503" s="166">
        <v>0</v>
      </c>
      <c r="AS503" s="167"/>
      <c r="AT503" s="166"/>
      <c r="AU503" s="166"/>
      <c r="AV503" s="166">
        <f t="shared" si="1588"/>
        <v>5711538</v>
      </c>
      <c r="AW503" s="166">
        <f t="shared" si="1500"/>
        <v>464000</v>
      </c>
      <c r="AX503" s="166">
        <f t="shared" si="1501"/>
        <v>87000</v>
      </c>
      <c r="AY503" s="166">
        <f t="shared" si="1502"/>
        <v>58000</v>
      </c>
      <c r="AZ503" s="166">
        <f t="shared" si="1589"/>
        <v>609000</v>
      </c>
      <c r="BA503" s="166">
        <f t="shared" si="1504"/>
        <v>29000</v>
      </c>
      <c r="BB503" s="166">
        <f t="shared" si="1590"/>
        <v>120000</v>
      </c>
      <c r="BC503" s="166"/>
      <c r="BD503" s="166">
        <v>0</v>
      </c>
      <c r="BE503" s="166">
        <f t="shared" si="1505"/>
        <v>758000</v>
      </c>
      <c r="BF503" s="166">
        <f t="shared" si="1506"/>
        <v>4953538</v>
      </c>
      <c r="BG503" s="166">
        <f t="shared" si="1507"/>
        <v>0</v>
      </c>
      <c r="BH503" s="166">
        <v>1</v>
      </c>
      <c r="BI503" s="166" t="s">
        <v>40</v>
      </c>
      <c r="BJ503" s="166">
        <f t="shared" si="1508"/>
        <v>0</v>
      </c>
      <c r="BK503" s="166">
        <f t="shared" si="1509"/>
        <v>1</v>
      </c>
      <c r="BL503" s="166">
        <v>0</v>
      </c>
      <c r="BM503" s="166">
        <f t="shared" si="1510"/>
        <v>0</v>
      </c>
      <c r="BN503" s="166" t="str">
        <f t="shared" si="1511"/>
        <v>Trừ tiền</v>
      </c>
      <c r="BO503" s="410"/>
      <c r="BP503" s="471"/>
      <c r="BQ503" s="144"/>
      <c r="BR503" s="144"/>
      <c r="BS503" s="161">
        <f t="shared" si="1512"/>
        <v>5711538</v>
      </c>
      <c r="BT503" s="159">
        <v>0</v>
      </c>
      <c r="BU503" s="166">
        <f t="shared" si="1513"/>
        <v>0</v>
      </c>
      <c r="BV503" s="166">
        <v>11000000</v>
      </c>
      <c r="BW503" s="166">
        <f t="shared" si="1514"/>
        <v>11000000</v>
      </c>
      <c r="BX503" s="166">
        <f t="shared" si="1591"/>
        <v>-5897462</v>
      </c>
      <c r="BY503" s="166"/>
      <c r="BZ503" s="166"/>
      <c r="CA503" s="171"/>
      <c r="CB503" s="166"/>
      <c r="CC503" s="166"/>
      <c r="CD503" s="166"/>
      <c r="CE503" s="369">
        <v>9000000</v>
      </c>
      <c r="CF503" s="369">
        <f>10%*CE503</f>
        <v>900000</v>
      </c>
      <c r="CG503" s="369">
        <v>0</v>
      </c>
      <c r="CH503" s="369">
        <v>0</v>
      </c>
      <c r="CI503" s="369"/>
      <c r="CJ503" s="369">
        <f t="shared" si="1592"/>
        <v>900000</v>
      </c>
      <c r="CK503" s="369">
        <f t="shared" si="1593"/>
        <v>9900000</v>
      </c>
      <c r="CL503" s="368"/>
      <c r="CM503" s="369">
        <f t="shared" si="1594"/>
        <v>9000000</v>
      </c>
      <c r="CN503" s="369">
        <f t="shared" si="1594"/>
        <v>900000</v>
      </c>
      <c r="CO503" s="369">
        <f t="shared" si="1595"/>
        <v>0</v>
      </c>
      <c r="CP503" s="369">
        <f t="shared" si="1596"/>
        <v>0</v>
      </c>
      <c r="CQ503" s="369">
        <f t="shared" si="1596"/>
        <v>0</v>
      </c>
      <c r="CR503" s="369">
        <f t="shared" si="1597"/>
        <v>900000</v>
      </c>
      <c r="CS503" s="369">
        <f t="shared" si="1598"/>
        <v>9900000</v>
      </c>
      <c r="CT503" s="173" t="s">
        <v>2140</v>
      </c>
      <c r="CU503" s="173" t="s">
        <v>2111</v>
      </c>
      <c r="CV503" s="450">
        <v>0</v>
      </c>
      <c r="CW503" s="173" t="s">
        <v>2103</v>
      </c>
    </row>
    <row r="504" spans="1:101" ht="34.35" customHeight="1">
      <c r="A504" s="302" t="s">
        <v>2216</v>
      </c>
      <c r="B504" s="723" t="str">
        <f>"Đội vệ sinh công nghiệp: " &amp;"["&amp;COUNT(A505:A506)&amp; "]"</f>
        <v>Đội vệ sinh công nghiệp: [2]</v>
      </c>
      <c r="C504" s="724"/>
      <c r="D504" s="293"/>
      <c r="E504" s="293"/>
      <c r="F504" s="293"/>
      <c r="G504" s="301">
        <f>SUM(G505:G506)</f>
        <v>12180000</v>
      </c>
      <c r="H504" s="301">
        <f t="shared" ref="H504:BS504" si="1601">SUM(H505:H506)</f>
        <v>0</v>
      </c>
      <c r="I504" s="301">
        <f t="shared" si="1601"/>
        <v>7820000</v>
      </c>
      <c r="J504" s="301">
        <f t="shared" si="1601"/>
        <v>1500000</v>
      </c>
      <c r="K504" s="301">
        <f t="shared" si="1601"/>
        <v>9320000</v>
      </c>
      <c r="L504" s="301">
        <f t="shared" si="1601"/>
        <v>21500000</v>
      </c>
      <c r="M504" s="301"/>
      <c r="N504" s="301">
        <f t="shared" si="1601"/>
        <v>8526000</v>
      </c>
      <c r="O504" s="301">
        <f t="shared" si="1601"/>
        <v>0</v>
      </c>
      <c r="P504" s="374">
        <f t="shared" si="1601"/>
        <v>24</v>
      </c>
      <c r="Q504" s="374">
        <f t="shared" si="1601"/>
        <v>0</v>
      </c>
      <c r="R504" s="374">
        <f t="shared" si="1601"/>
        <v>0.5</v>
      </c>
      <c r="S504" s="374">
        <f t="shared" si="1601"/>
        <v>0</v>
      </c>
      <c r="T504" s="374">
        <f t="shared" si="1601"/>
        <v>0</v>
      </c>
      <c r="U504" s="374">
        <f t="shared" si="1601"/>
        <v>0</v>
      </c>
      <c r="V504" s="374">
        <f t="shared" si="1601"/>
        <v>0</v>
      </c>
      <c r="W504" s="374">
        <f t="shared" si="1601"/>
        <v>0</v>
      </c>
      <c r="X504" s="374">
        <f t="shared" si="1601"/>
        <v>0</v>
      </c>
      <c r="Y504" s="374">
        <f t="shared" si="1601"/>
        <v>0</v>
      </c>
      <c r="Z504" s="374">
        <f t="shared" si="1601"/>
        <v>0</v>
      </c>
      <c r="AA504" s="374">
        <f t="shared" si="1601"/>
        <v>0</v>
      </c>
      <c r="AB504" s="374">
        <f t="shared" si="1601"/>
        <v>0</v>
      </c>
      <c r="AC504" s="374">
        <f t="shared" si="1601"/>
        <v>0</v>
      </c>
      <c r="AD504" s="374">
        <f t="shared" si="1601"/>
        <v>0</v>
      </c>
      <c r="AE504" s="374">
        <f t="shared" si="1601"/>
        <v>0</v>
      </c>
      <c r="AF504" s="301">
        <f t="shared" si="1601"/>
        <v>9942308</v>
      </c>
      <c r="AG504" s="301">
        <f t="shared" si="1601"/>
        <v>192308</v>
      </c>
      <c r="AH504" s="301">
        <f t="shared" si="1601"/>
        <v>0</v>
      </c>
      <c r="AI504" s="301">
        <f t="shared" si="1601"/>
        <v>0</v>
      </c>
      <c r="AJ504" s="301">
        <f t="shared" si="1601"/>
        <v>0</v>
      </c>
      <c r="AK504" s="301">
        <f t="shared" si="1601"/>
        <v>0</v>
      </c>
      <c r="AL504" s="301">
        <f t="shared" si="1601"/>
        <v>0</v>
      </c>
      <c r="AM504" s="301">
        <f t="shared" si="1601"/>
        <v>0</v>
      </c>
      <c r="AN504" s="301">
        <f t="shared" si="1601"/>
        <v>0</v>
      </c>
      <c r="AO504" s="301">
        <f t="shared" si="1601"/>
        <v>0</v>
      </c>
      <c r="AP504" s="301">
        <f t="shared" si="1601"/>
        <v>0</v>
      </c>
      <c r="AQ504" s="301">
        <f t="shared" si="1601"/>
        <v>10134616</v>
      </c>
      <c r="AR504" s="301">
        <f t="shared" si="1601"/>
        <v>0</v>
      </c>
      <c r="AS504" s="301">
        <f t="shared" si="1601"/>
        <v>0</v>
      </c>
      <c r="AT504" s="301">
        <f t="shared" si="1601"/>
        <v>0</v>
      </c>
      <c r="AU504" s="301">
        <f t="shared" si="1601"/>
        <v>0</v>
      </c>
      <c r="AV504" s="301">
        <f t="shared" si="1601"/>
        <v>10134616</v>
      </c>
      <c r="AW504" s="301">
        <f t="shared" si="1601"/>
        <v>974400</v>
      </c>
      <c r="AX504" s="301">
        <f t="shared" si="1601"/>
        <v>182700</v>
      </c>
      <c r="AY504" s="301">
        <f t="shared" si="1601"/>
        <v>121800</v>
      </c>
      <c r="AZ504" s="301">
        <f t="shared" si="1601"/>
        <v>1278900</v>
      </c>
      <c r="BA504" s="301">
        <f t="shared" si="1601"/>
        <v>30450</v>
      </c>
      <c r="BB504" s="301">
        <f t="shared" si="1601"/>
        <v>240000</v>
      </c>
      <c r="BC504" s="301">
        <f t="shared" si="1601"/>
        <v>0</v>
      </c>
      <c r="BD504" s="301">
        <f t="shared" si="1601"/>
        <v>0</v>
      </c>
      <c r="BE504" s="301">
        <f t="shared" si="1601"/>
        <v>1549350</v>
      </c>
      <c r="BF504" s="301">
        <f t="shared" si="1601"/>
        <v>8585266</v>
      </c>
      <c r="BG504" s="301">
        <f t="shared" si="1601"/>
        <v>0</v>
      </c>
      <c r="BH504" s="301"/>
      <c r="BI504" s="301">
        <f t="shared" si="1601"/>
        <v>0</v>
      </c>
      <c r="BJ504" s="301">
        <f t="shared" si="1601"/>
        <v>0</v>
      </c>
      <c r="BK504" s="301"/>
      <c r="BL504" s="301">
        <f t="shared" si="1601"/>
        <v>0</v>
      </c>
      <c r="BM504" s="301">
        <f t="shared" si="1601"/>
        <v>0</v>
      </c>
      <c r="BN504" s="301">
        <f t="shared" si="1601"/>
        <v>0</v>
      </c>
      <c r="BO504" s="301">
        <f t="shared" si="1601"/>
        <v>0</v>
      </c>
      <c r="BP504" s="301">
        <f t="shared" si="1601"/>
        <v>0</v>
      </c>
      <c r="BQ504" s="301">
        <f t="shared" si="1601"/>
        <v>0</v>
      </c>
      <c r="BR504" s="301">
        <f t="shared" si="1601"/>
        <v>0</v>
      </c>
      <c r="BS504" s="301">
        <f t="shared" si="1601"/>
        <v>10134616</v>
      </c>
      <c r="BT504" s="301">
        <f t="shared" ref="BT504:CV504" si="1602">SUM(BT505:BT506)</f>
        <v>0</v>
      </c>
      <c r="BU504" s="301">
        <f t="shared" si="1602"/>
        <v>0</v>
      </c>
      <c r="BV504" s="301">
        <f t="shared" si="1602"/>
        <v>22000000</v>
      </c>
      <c r="BW504" s="301">
        <f t="shared" si="1602"/>
        <v>22000000</v>
      </c>
      <c r="BX504" s="301">
        <f t="shared" si="1602"/>
        <v>-13144284</v>
      </c>
      <c r="BY504" s="301">
        <f t="shared" si="1602"/>
        <v>0</v>
      </c>
      <c r="BZ504" s="301">
        <f t="shared" si="1602"/>
        <v>0</v>
      </c>
      <c r="CA504" s="301">
        <f t="shared" si="1602"/>
        <v>0</v>
      </c>
      <c r="CB504" s="301">
        <f t="shared" si="1602"/>
        <v>0</v>
      </c>
      <c r="CC504" s="301">
        <f t="shared" si="1602"/>
        <v>0</v>
      </c>
      <c r="CD504" s="301">
        <f t="shared" si="1602"/>
        <v>0</v>
      </c>
      <c r="CE504" s="301">
        <f t="shared" si="1602"/>
        <v>20000000</v>
      </c>
      <c r="CF504" s="301">
        <f t="shared" si="1602"/>
        <v>1500000</v>
      </c>
      <c r="CG504" s="301">
        <f t="shared" si="1602"/>
        <v>0</v>
      </c>
      <c r="CH504" s="301">
        <f t="shared" si="1602"/>
        <v>0</v>
      </c>
      <c r="CI504" s="301">
        <f t="shared" si="1602"/>
        <v>0</v>
      </c>
      <c r="CJ504" s="301">
        <f t="shared" si="1602"/>
        <v>1500000</v>
      </c>
      <c r="CK504" s="301">
        <f t="shared" si="1602"/>
        <v>21500000</v>
      </c>
      <c r="CL504" s="301">
        <f t="shared" si="1602"/>
        <v>0</v>
      </c>
      <c r="CM504" s="301">
        <f t="shared" si="1602"/>
        <v>20000000</v>
      </c>
      <c r="CN504" s="301">
        <f t="shared" si="1602"/>
        <v>1500000</v>
      </c>
      <c r="CO504" s="301">
        <f t="shared" si="1602"/>
        <v>0</v>
      </c>
      <c r="CP504" s="301">
        <f t="shared" si="1602"/>
        <v>0</v>
      </c>
      <c r="CQ504" s="301">
        <f t="shared" si="1602"/>
        <v>0</v>
      </c>
      <c r="CR504" s="301">
        <f t="shared" si="1602"/>
        <v>1500000</v>
      </c>
      <c r="CS504" s="301">
        <f t="shared" si="1602"/>
        <v>21500000</v>
      </c>
      <c r="CT504" s="301">
        <f t="shared" si="1602"/>
        <v>0</v>
      </c>
      <c r="CU504" s="301">
        <f t="shared" si="1602"/>
        <v>0</v>
      </c>
      <c r="CV504" s="301">
        <f t="shared" si="1602"/>
        <v>0</v>
      </c>
      <c r="CW504" s="301"/>
    </row>
    <row r="505" spans="1:101" ht="34.35" customHeight="1">
      <c r="A505" s="155">
        <f>SUBTOTAL(3,$C$11:C505)</f>
        <v>443</v>
      </c>
      <c r="B505" s="390" t="s">
        <v>1935</v>
      </c>
      <c r="C505" s="252" t="s">
        <v>883</v>
      </c>
      <c r="D505" s="156" t="s">
        <v>101</v>
      </c>
      <c r="E505" s="157" t="str">
        <f>IF(CL505&gt;=400000000,"A1",IF(CL505&gt;=300000000,"A2",IF(CL505&gt;=240000000,"A3",IF(CL505&gt;=180000000,"A4",IF(CL505&gt;=120000000,"A5",IF(CL505&gt;=80000000,"A6",IF(CL505&gt;=40000000,"A7",IF(CL505&gt;=25000000,"B1",IF(CL505&gt;=12000000,"B2","B3")))))))))</f>
        <v>B3</v>
      </c>
      <c r="F505" s="392">
        <v>43472</v>
      </c>
      <c r="G505" s="369">
        <v>6090000</v>
      </c>
      <c r="H505" s="368"/>
      <c r="I505" s="160">
        <f t="shared" ref="I505:I506" si="1603">IF(G505&gt;0,CM505-G505,CM505-H505)</f>
        <v>3910000</v>
      </c>
      <c r="J505" s="160">
        <f t="shared" si="1486"/>
        <v>500000</v>
      </c>
      <c r="K505" s="161">
        <f t="shared" si="1487"/>
        <v>4410000</v>
      </c>
      <c r="L505" s="161">
        <f t="shared" si="1488"/>
        <v>10500000</v>
      </c>
      <c r="M505" s="162">
        <f t="shared" si="1489"/>
        <v>1</v>
      </c>
      <c r="N505" s="163">
        <f t="shared" si="1490"/>
        <v>4263000</v>
      </c>
      <c r="O505" s="163">
        <v>0</v>
      </c>
      <c r="P505" s="406">
        <v>11</v>
      </c>
      <c r="Q505" s="406">
        <v>0</v>
      </c>
      <c r="R505" s="406">
        <v>0</v>
      </c>
      <c r="S505" s="406">
        <v>0</v>
      </c>
      <c r="T505" s="406"/>
      <c r="U505" s="406"/>
      <c r="V505" s="406"/>
      <c r="W505" s="406"/>
      <c r="X505" s="389"/>
      <c r="Y505" s="406"/>
      <c r="Z505" s="406"/>
      <c r="AA505" s="406"/>
      <c r="AB505" s="406"/>
      <c r="AC505" s="406"/>
      <c r="AD505" s="406">
        <v>0</v>
      </c>
      <c r="AE505" s="164">
        <v>0</v>
      </c>
      <c r="AF505" s="166">
        <f t="shared" ref="AF505:AF506" si="1604">ROUND(IF($P505=0,0,IF(OR($BJ505="lương tháng",$CE505&gt;=11000000),($L505/2-$L505/26*($CC$6-$P505))*$M505,$L505/26*$P505*$M505)),0)</f>
        <v>4442308</v>
      </c>
      <c r="AG505" s="166">
        <f t="shared" ref="AG505:AG506" si="1605">ROUND(MAX((G505+I505)*M505/26*R505,(H505+I505)*M505/26*R505,G505/26*R505*150%,H505/26*R505*150%)*BK505,0)</f>
        <v>0</v>
      </c>
      <c r="AH505" s="166">
        <f t="shared" ref="AH505:AH506" si="1606">ROUND(MAX((G505+I505)*M505/26*S505,(H505+I505)*M505/26*S505,G505/26*S505*200%,H505/26*S505*200%)*BK505,0)</f>
        <v>0</v>
      </c>
      <c r="AI505" s="166">
        <f t="shared" ref="AI505:AI506" si="1607">ROUND(IF(BJ505="Lương tháng",L505/26*T505,MAX((G505+I505)/26*(T505+U505)*200%+G505/26*T505,(H505+I505)/26*(T505+U505)*200%+H505/26*T505,G505/26*(T505+U505)*300%+G505/26*T505,H505/26*(T505+U505)*300%+H505/26*T505)),0)</f>
        <v>0</v>
      </c>
      <c r="AJ505" s="166">
        <f t="shared" ref="AJ505:AJ506" si="1608">ROUND(IF((P505+Q505)=0,0,IF(BJ505="Lương tháng",MAX((G505+I505)/26*V505,(H505+I505)/26*V505),MAX(G505/26*V505,H505/26*V505))),0)</f>
        <v>0</v>
      </c>
      <c r="AK505" s="166">
        <f t="shared" ref="AK505:AK506" si="1609">ROUND(IF(G505&gt;0,G505/26*W505,H505/26*W505),0)</f>
        <v>0</v>
      </c>
      <c r="AL505" s="166">
        <f t="shared" ref="AL505:AL506" si="1610">ROUND(N505/26*Y505+O505/26*Z505+MAX(G505/26*AA505,H505/26*AA505),0)</f>
        <v>0</v>
      </c>
      <c r="AM505" s="166">
        <f t="shared" ref="AM505:AM506" si="1611">ROUND(IF(BJ505="Lương tháng",L505/26*AC505,L505/26*AC505+MAX((G505+I505)/26*AB505,(H505+I505)/26*AB505)),0)</f>
        <v>0</v>
      </c>
      <c r="AN505" s="166">
        <f t="shared" ref="AN505:AN506" si="1612">ROUND(IF(BJ505="lương tháng",0,MAX((G505+I505)/26*AD505*30%,(H505+I505)/26*AD505*30%)*BK505),0)</f>
        <v>0</v>
      </c>
      <c r="AO505" s="167">
        <f t="shared" ref="AO505:AO506" si="1613">ROUND(BM505*AE505,0)</f>
        <v>0</v>
      </c>
      <c r="AP505" s="166">
        <v>0</v>
      </c>
      <c r="AQ505" s="166">
        <f t="shared" ref="AQ505:AQ506" si="1614">ROUND(SUM(AF505:AP505),0)</f>
        <v>4442308</v>
      </c>
      <c r="AR505" s="166">
        <v>0</v>
      </c>
      <c r="AS505" s="167"/>
      <c r="AT505" s="166"/>
      <c r="AU505" s="166"/>
      <c r="AV505" s="166">
        <f t="shared" ref="AV505:AV506" si="1615">ROUND(SUM(AQ505:AT505)-AU505,0)</f>
        <v>4442308</v>
      </c>
      <c r="AW505" s="166">
        <f t="shared" si="1500"/>
        <v>487200</v>
      </c>
      <c r="AX505" s="166">
        <f t="shared" si="1501"/>
        <v>91350</v>
      </c>
      <c r="AY505" s="166">
        <f t="shared" si="1502"/>
        <v>60900</v>
      </c>
      <c r="AZ505" s="166">
        <f t="shared" ref="AZ505:AZ506" si="1616">SUM(AW505:AY505)</f>
        <v>639450</v>
      </c>
      <c r="BA505" s="166">
        <f t="shared" si="1504"/>
        <v>0</v>
      </c>
      <c r="BB505" s="166">
        <f t="shared" ref="BB505:BB506" si="1617">IF(BN505="Xem lại",0,IF(CM505&lt;11000000,5000,IF(AND(CM505&gt;=11000000,CM505&lt;25000000),10000,IF(AND(CM505&gt;=25000000,CM505&lt;40000000),15000,IF(AND(CM505&gt;=40000000,CM505&lt;120000000),20000,IF(AND(CM505&gt;=120000000,CM505&lt;240000000),25000,30000)))))*$BB$5)</f>
        <v>120000</v>
      </c>
      <c r="BC505" s="166"/>
      <c r="BD505" s="166">
        <v>0</v>
      </c>
      <c r="BE505" s="166">
        <f t="shared" si="1505"/>
        <v>759450</v>
      </c>
      <c r="BF505" s="166">
        <f t="shared" si="1506"/>
        <v>3682858</v>
      </c>
      <c r="BG505" s="166">
        <f t="shared" si="1507"/>
        <v>0</v>
      </c>
      <c r="BH505" s="166">
        <v>1</v>
      </c>
      <c r="BI505" s="159">
        <v>0</v>
      </c>
      <c r="BJ505" s="166">
        <f t="shared" si="1508"/>
        <v>0</v>
      </c>
      <c r="BK505" s="166">
        <f t="shared" si="1509"/>
        <v>1</v>
      </c>
      <c r="BL505" s="166">
        <v>0</v>
      </c>
      <c r="BM505" s="166">
        <f t="shared" si="1510"/>
        <v>0</v>
      </c>
      <c r="BN505" s="166" t="str">
        <f t="shared" si="1511"/>
        <v>Trừ tiền</v>
      </c>
      <c r="BO505" s="410"/>
      <c r="BP505" s="166"/>
      <c r="BQ505" s="144"/>
      <c r="BR505" s="144"/>
      <c r="BS505" s="161">
        <f t="shared" si="1512"/>
        <v>4442308</v>
      </c>
      <c r="BT505" s="159">
        <v>0</v>
      </c>
      <c r="BU505" s="166">
        <f t="shared" si="1513"/>
        <v>0</v>
      </c>
      <c r="BV505" s="166">
        <v>11000000</v>
      </c>
      <c r="BW505" s="166">
        <f t="shared" si="1514"/>
        <v>11000000</v>
      </c>
      <c r="BX505" s="166">
        <f t="shared" ref="BX505:BX506" si="1618">BS505-SUM(CC505:CD505)-CB505-AZ505-BW505</f>
        <v>-7197142</v>
      </c>
      <c r="BY505" s="166"/>
      <c r="BZ505" s="166"/>
      <c r="CA505" s="171"/>
      <c r="CB505" s="166"/>
      <c r="CC505" s="166"/>
      <c r="CD505" s="166"/>
      <c r="CE505" s="369">
        <v>10000000</v>
      </c>
      <c r="CF505" s="369">
        <f>5%*CE505</f>
        <v>500000</v>
      </c>
      <c r="CG505" s="369">
        <v>0</v>
      </c>
      <c r="CH505" s="369">
        <v>0</v>
      </c>
      <c r="CI505" s="369"/>
      <c r="CJ505" s="369">
        <f>SUM(CF505:CI505)</f>
        <v>500000</v>
      </c>
      <c r="CK505" s="369">
        <f>CE505+CJ505</f>
        <v>10500000</v>
      </c>
      <c r="CL505" s="368"/>
      <c r="CM505" s="369">
        <f>CE505</f>
        <v>10000000</v>
      </c>
      <c r="CN505" s="369">
        <f>CF505</f>
        <v>500000</v>
      </c>
      <c r="CO505" s="369">
        <f>CH505</f>
        <v>0</v>
      </c>
      <c r="CP505" s="369">
        <f>CH505</f>
        <v>0</v>
      </c>
      <c r="CQ505" s="369">
        <f>CI505</f>
        <v>0</v>
      </c>
      <c r="CR505" s="369">
        <f>SUM(CN505:CQ505)</f>
        <v>500000</v>
      </c>
      <c r="CS505" s="369">
        <f>CM505+CR505</f>
        <v>10500000</v>
      </c>
      <c r="CT505" s="173" t="s">
        <v>2158</v>
      </c>
      <c r="CU505" s="173" t="s">
        <v>2112</v>
      </c>
      <c r="CV505" s="450">
        <v>0</v>
      </c>
      <c r="CW505" s="173" t="s">
        <v>2103</v>
      </c>
    </row>
    <row r="506" spans="1:101" ht="34.35" customHeight="1">
      <c r="A506" s="155">
        <f>SUBTOTAL(3,$C$11:C506)</f>
        <v>444</v>
      </c>
      <c r="B506" s="390" t="s">
        <v>1971</v>
      </c>
      <c r="C506" s="252" t="s">
        <v>1972</v>
      </c>
      <c r="D506" s="156" t="s">
        <v>101</v>
      </c>
      <c r="E506" s="157" t="str">
        <f>IF(CL506&gt;=400000000,"A1",IF(CL506&gt;=300000000,"A2",IF(CL506&gt;=240000000,"A3",IF(CL506&gt;=180000000,"A4",IF(CL506&gt;=120000000,"A5",IF(CL506&gt;=80000000,"A6",IF(CL506&gt;=40000000,"A7",IF(CL506&gt;=25000000,"B1",IF(CL506&gt;=12000000,"B2","B3")))))))))</f>
        <v>B3</v>
      </c>
      <c r="F506" s="392">
        <v>42081</v>
      </c>
      <c r="G506" s="369">
        <v>6090000</v>
      </c>
      <c r="H506" s="368"/>
      <c r="I506" s="160">
        <f t="shared" si="1603"/>
        <v>3910000</v>
      </c>
      <c r="J506" s="160">
        <f t="shared" si="1486"/>
        <v>1000000</v>
      </c>
      <c r="K506" s="161">
        <f t="shared" si="1487"/>
        <v>4910000</v>
      </c>
      <c r="L506" s="161">
        <f t="shared" si="1488"/>
        <v>11000000</v>
      </c>
      <c r="M506" s="162">
        <f t="shared" si="1489"/>
        <v>1</v>
      </c>
      <c r="N506" s="163">
        <f t="shared" si="1490"/>
        <v>4263000</v>
      </c>
      <c r="O506" s="163">
        <v>0</v>
      </c>
      <c r="P506" s="406">
        <v>13</v>
      </c>
      <c r="Q506" s="406">
        <v>0</v>
      </c>
      <c r="R506" s="406">
        <v>0.5</v>
      </c>
      <c r="S506" s="406">
        <v>0</v>
      </c>
      <c r="T506" s="406"/>
      <c r="U506" s="406"/>
      <c r="V506" s="406"/>
      <c r="W506" s="406"/>
      <c r="X506" s="389"/>
      <c r="Y506" s="406"/>
      <c r="Z506" s="406"/>
      <c r="AA506" s="406"/>
      <c r="AB506" s="406"/>
      <c r="AC506" s="406"/>
      <c r="AD506" s="406">
        <v>0</v>
      </c>
      <c r="AE506" s="164">
        <v>0</v>
      </c>
      <c r="AF506" s="166">
        <f t="shared" si="1604"/>
        <v>5500000</v>
      </c>
      <c r="AG506" s="166">
        <f t="shared" si="1605"/>
        <v>192308</v>
      </c>
      <c r="AH506" s="166">
        <f t="shared" si="1606"/>
        <v>0</v>
      </c>
      <c r="AI506" s="166">
        <f t="shared" si="1607"/>
        <v>0</v>
      </c>
      <c r="AJ506" s="166">
        <f t="shared" si="1608"/>
        <v>0</v>
      </c>
      <c r="AK506" s="166">
        <f t="shared" si="1609"/>
        <v>0</v>
      </c>
      <c r="AL506" s="166">
        <f t="shared" si="1610"/>
        <v>0</v>
      </c>
      <c r="AM506" s="166">
        <f t="shared" si="1611"/>
        <v>0</v>
      </c>
      <c r="AN506" s="166">
        <f t="shared" si="1612"/>
        <v>0</v>
      </c>
      <c r="AO506" s="167">
        <f t="shared" si="1613"/>
        <v>0</v>
      </c>
      <c r="AP506" s="166">
        <v>0</v>
      </c>
      <c r="AQ506" s="166">
        <f t="shared" si="1614"/>
        <v>5692308</v>
      </c>
      <c r="AR506" s="166">
        <v>0</v>
      </c>
      <c r="AS506" s="167"/>
      <c r="AT506" s="166"/>
      <c r="AU506" s="166"/>
      <c r="AV506" s="166">
        <f t="shared" si="1615"/>
        <v>5692308</v>
      </c>
      <c r="AW506" s="166">
        <f t="shared" si="1500"/>
        <v>487200</v>
      </c>
      <c r="AX506" s="166">
        <f t="shared" si="1501"/>
        <v>91350</v>
      </c>
      <c r="AY506" s="166">
        <f t="shared" si="1502"/>
        <v>60900</v>
      </c>
      <c r="AZ506" s="166">
        <f t="shared" si="1616"/>
        <v>639450</v>
      </c>
      <c r="BA506" s="166">
        <f t="shared" si="1504"/>
        <v>30450</v>
      </c>
      <c r="BB506" s="166">
        <f t="shared" si="1617"/>
        <v>120000</v>
      </c>
      <c r="BC506" s="166"/>
      <c r="BD506" s="166">
        <v>0</v>
      </c>
      <c r="BE506" s="166">
        <f t="shared" si="1505"/>
        <v>789900</v>
      </c>
      <c r="BF506" s="166">
        <f t="shared" si="1506"/>
        <v>4902408</v>
      </c>
      <c r="BG506" s="166">
        <f t="shared" si="1507"/>
        <v>0</v>
      </c>
      <c r="BH506" s="166">
        <v>1</v>
      </c>
      <c r="BI506" s="369" t="s">
        <v>40</v>
      </c>
      <c r="BJ506" s="166">
        <f t="shared" si="1508"/>
        <v>0</v>
      </c>
      <c r="BK506" s="166">
        <f t="shared" si="1509"/>
        <v>1</v>
      </c>
      <c r="BL506" s="166">
        <v>0</v>
      </c>
      <c r="BM506" s="166">
        <f t="shared" si="1510"/>
        <v>0</v>
      </c>
      <c r="BN506" s="166" t="str">
        <f t="shared" si="1511"/>
        <v>Trừ tiền</v>
      </c>
      <c r="BO506" s="410"/>
      <c r="BP506" s="166"/>
      <c r="BQ506" s="144"/>
      <c r="BR506" s="144"/>
      <c r="BS506" s="161">
        <f t="shared" si="1512"/>
        <v>5692308</v>
      </c>
      <c r="BT506" s="159">
        <v>0</v>
      </c>
      <c r="BU506" s="166">
        <f t="shared" si="1513"/>
        <v>0</v>
      </c>
      <c r="BV506" s="166">
        <v>11000000</v>
      </c>
      <c r="BW506" s="166">
        <f t="shared" si="1514"/>
        <v>11000000</v>
      </c>
      <c r="BX506" s="166">
        <f t="shared" si="1618"/>
        <v>-5947142</v>
      </c>
      <c r="BY506" s="166"/>
      <c r="BZ506" s="166"/>
      <c r="CA506" s="171"/>
      <c r="CB506" s="166"/>
      <c r="CC506" s="166"/>
      <c r="CD506" s="166"/>
      <c r="CE506" s="369">
        <v>10000000</v>
      </c>
      <c r="CF506" s="369">
        <f>CE506*10%</f>
        <v>1000000</v>
      </c>
      <c r="CG506" s="369">
        <v>0</v>
      </c>
      <c r="CH506" s="369">
        <v>0</v>
      </c>
      <c r="CI506" s="369"/>
      <c r="CJ506" s="369">
        <f>SUM(CF506:CI506)</f>
        <v>1000000</v>
      </c>
      <c r="CK506" s="369">
        <f>CE506+CJ506</f>
        <v>11000000</v>
      </c>
      <c r="CL506" s="368"/>
      <c r="CM506" s="369">
        <f>CE506</f>
        <v>10000000</v>
      </c>
      <c r="CN506" s="369">
        <f>CF506</f>
        <v>1000000</v>
      </c>
      <c r="CO506" s="369">
        <f>CH506</f>
        <v>0</v>
      </c>
      <c r="CP506" s="369">
        <f>CH506</f>
        <v>0</v>
      </c>
      <c r="CQ506" s="369">
        <f>CI506</f>
        <v>0</v>
      </c>
      <c r="CR506" s="369">
        <f>SUM(CN506:CQ506)</f>
        <v>1000000</v>
      </c>
      <c r="CS506" s="369">
        <f>CM506+CR506</f>
        <v>11000000</v>
      </c>
      <c r="CT506" s="173" t="s">
        <v>2163</v>
      </c>
      <c r="CU506" s="173" t="s">
        <v>2112</v>
      </c>
      <c r="CV506" s="450">
        <v>0</v>
      </c>
      <c r="CW506" s="173" t="s">
        <v>2103</v>
      </c>
    </row>
    <row r="507" spans="1:101" ht="34.35" customHeight="1">
      <c r="A507" s="295" t="s">
        <v>1385</v>
      </c>
      <c r="B507" s="283" t="str">
        <f>"GNVC Ô tô &amp; LKPT: " &amp;"["&amp;COUNT(A508:A586)&amp; "]"</f>
        <v>GNVC Ô tô &amp; LKPT: [70]</v>
      </c>
      <c r="C507" s="284"/>
      <c r="D507" s="285"/>
      <c r="E507" s="285"/>
      <c r="F507" s="285"/>
      <c r="G507" s="285">
        <f t="shared" ref="G507:L507" si="1619">G508+G515+G521+G547+G553</f>
        <v>430590000</v>
      </c>
      <c r="H507" s="285">
        <f t="shared" si="1619"/>
        <v>0</v>
      </c>
      <c r="I507" s="285">
        <f t="shared" si="1619"/>
        <v>331910000</v>
      </c>
      <c r="J507" s="285">
        <f t="shared" si="1619"/>
        <v>39550000</v>
      </c>
      <c r="K507" s="285">
        <f t="shared" si="1619"/>
        <v>371460000</v>
      </c>
      <c r="L507" s="285">
        <f t="shared" si="1619"/>
        <v>802050000</v>
      </c>
      <c r="M507" s="285"/>
      <c r="N507" s="285">
        <f t="shared" ref="N507:BG507" si="1620">N508+N515+N521+N547+N553</f>
        <v>301413000</v>
      </c>
      <c r="O507" s="285">
        <f t="shared" si="1620"/>
        <v>0</v>
      </c>
      <c r="P507" s="388">
        <f t="shared" si="1620"/>
        <v>474</v>
      </c>
      <c r="Q507" s="388">
        <f t="shared" si="1620"/>
        <v>338</v>
      </c>
      <c r="R507" s="388">
        <f t="shared" si="1620"/>
        <v>22.699999999999996</v>
      </c>
      <c r="S507" s="388">
        <f t="shared" si="1620"/>
        <v>2</v>
      </c>
      <c r="T507" s="388">
        <f t="shared" si="1620"/>
        <v>0</v>
      </c>
      <c r="U507" s="388">
        <f t="shared" si="1620"/>
        <v>0</v>
      </c>
      <c r="V507" s="388">
        <f t="shared" si="1620"/>
        <v>0</v>
      </c>
      <c r="W507" s="388">
        <f t="shared" si="1620"/>
        <v>0</v>
      </c>
      <c r="X507" s="388">
        <f t="shared" si="1620"/>
        <v>0</v>
      </c>
      <c r="Y507" s="388">
        <f t="shared" si="1620"/>
        <v>0</v>
      </c>
      <c r="Z507" s="388">
        <f t="shared" si="1620"/>
        <v>0</v>
      </c>
      <c r="AA507" s="388">
        <f t="shared" si="1620"/>
        <v>0</v>
      </c>
      <c r="AB507" s="388">
        <f t="shared" si="1620"/>
        <v>0</v>
      </c>
      <c r="AC507" s="388">
        <f t="shared" si="1620"/>
        <v>0</v>
      </c>
      <c r="AD507" s="388">
        <f t="shared" si="1620"/>
        <v>4.8899999999999997</v>
      </c>
      <c r="AE507" s="388">
        <f t="shared" si="1620"/>
        <v>34</v>
      </c>
      <c r="AF507" s="285">
        <f t="shared" si="1620"/>
        <v>201259809</v>
      </c>
      <c r="AG507" s="285">
        <f t="shared" si="1620"/>
        <v>8966856</v>
      </c>
      <c r="AH507" s="285">
        <f t="shared" si="1620"/>
        <v>1107692</v>
      </c>
      <c r="AI507" s="285">
        <f t="shared" si="1620"/>
        <v>0</v>
      </c>
      <c r="AJ507" s="285">
        <f t="shared" si="1620"/>
        <v>0</v>
      </c>
      <c r="AK507" s="285">
        <f t="shared" si="1620"/>
        <v>0</v>
      </c>
      <c r="AL507" s="285">
        <f t="shared" si="1620"/>
        <v>0</v>
      </c>
      <c r="AM507" s="285">
        <f t="shared" si="1620"/>
        <v>0</v>
      </c>
      <c r="AN507" s="285">
        <f t="shared" si="1620"/>
        <v>650827</v>
      </c>
      <c r="AO507" s="285">
        <f t="shared" si="1620"/>
        <v>442000</v>
      </c>
      <c r="AP507" s="285">
        <f t="shared" si="1620"/>
        <v>0</v>
      </c>
      <c r="AQ507" s="285">
        <f t="shared" si="1620"/>
        <v>212427184</v>
      </c>
      <c r="AR507" s="285">
        <f t="shared" si="1620"/>
        <v>35411600</v>
      </c>
      <c r="AS507" s="285">
        <f t="shared" si="1620"/>
        <v>0</v>
      </c>
      <c r="AT507" s="285">
        <f t="shared" si="1620"/>
        <v>0</v>
      </c>
      <c r="AU507" s="285">
        <f t="shared" si="1620"/>
        <v>0</v>
      </c>
      <c r="AV507" s="285">
        <f t="shared" si="1620"/>
        <v>247838784</v>
      </c>
      <c r="AW507" s="285">
        <f t="shared" si="1620"/>
        <v>33062400</v>
      </c>
      <c r="AX507" s="285">
        <f t="shared" si="1620"/>
        <v>6199200</v>
      </c>
      <c r="AY507" s="285">
        <f t="shared" si="1620"/>
        <v>4132800</v>
      </c>
      <c r="AZ507" s="285">
        <f t="shared" si="1620"/>
        <v>43394400</v>
      </c>
      <c r="BA507" s="285">
        <f t="shared" si="1620"/>
        <v>1778900</v>
      </c>
      <c r="BB507" s="285">
        <f t="shared" si="1620"/>
        <v>11640000</v>
      </c>
      <c r="BC507" s="285">
        <f t="shared" si="1620"/>
        <v>0</v>
      </c>
      <c r="BD507" s="285">
        <f t="shared" si="1620"/>
        <v>0</v>
      </c>
      <c r="BE507" s="285">
        <f t="shared" si="1620"/>
        <v>56813300</v>
      </c>
      <c r="BF507" s="285">
        <f t="shared" si="1620"/>
        <v>191025484</v>
      </c>
      <c r="BG507" s="285">
        <f t="shared" si="1620"/>
        <v>0</v>
      </c>
      <c r="BH507" s="285"/>
      <c r="BI507" s="285">
        <f>BI508+BI515+BI521+BI547+BI553</f>
        <v>0</v>
      </c>
      <c r="BJ507" s="285">
        <f>BJ508+BJ515+BJ521+BJ547+BJ553</f>
        <v>0</v>
      </c>
      <c r="BK507" s="285"/>
      <c r="BL507" s="285">
        <f t="shared" ref="BL507:CV507" si="1621">BL508+BL515+BL521+BL547+BL553</f>
        <v>0</v>
      </c>
      <c r="BM507" s="285">
        <f t="shared" si="1621"/>
        <v>104000</v>
      </c>
      <c r="BN507" s="285">
        <f t="shared" si="1621"/>
        <v>0</v>
      </c>
      <c r="BO507" s="285">
        <f t="shared" si="1621"/>
        <v>0</v>
      </c>
      <c r="BP507" s="285">
        <f t="shared" si="1621"/>
        <v>0</v>
      </c>
      <c r="BQ507" s="285">
        <f t="shared" si="1621"/>
        <v>0</v>
      </c>
      <c r="BR507" s="285">
        <f t="shared" si="1621"/>
        <v>0</v>
      </c>
      <c r="BS507" s="285">
        <f t="shared" si="1621"/>
        <v>211334357</v>
      </c>
      <c r="BT507" s="285">
        <f t="shared" si="1621"/>
        <v>0</v>
      </c>
      <c r="BU507" s="285">
        <f t="shared" si="1621"/>
        <v>0</v>
      </c>
      <c r="BV507" s="285">
        <f t="shared" si="1621"/>
        <v>770000000</v>
      </c>
      <c r="BW507" s="285">
        <f t="shared" si="1621"/>
        <v>770000000</v>
      </c>
      <c r="BX507" s="285">
        <f t="shared" si="1621"/>
        <v>-602060043</v>
      </c>
      <c r="BY507" s="285">
        <f t="shared" si="1621"/>
        <v>0</v>
      </c>
      <c r="BZ507" s="285">
        <f t="shared" si="1621"/>
        <v>0</v>
      </c>
      <c r="CA507" s="285">
        <f t="shared" si="1621"/>
        <v>0</v>
      </c>
      <c r="CB507" s="285">
        <f t="shared" si="1621"/>
        <v>0</v>
      </c>
      <c r="CC507" s="285">
        <f t="shared" si="1621"/>
        <v>0</v>
      </c>
      <c r="CD507" s="285">
        <f t="shared" si="1621"/>
        <v>0</v>
      </c>
      <c r="CE507" s="285">
        <f t="shared" si="1621"/>
        <v>762500000</v>
      </c>
      <c r="CF507" s="285">
        <f t="shared" si="1621"/>
        <v>39550000</v>
      </c>
      <c r="CG507" s="285">
        <f t="shared" si="1621"/>
        <v>0</v>
      </c>
      <c r="CH507" s="285">
        <f t="shared" si="1621"/>
        <v>0</v>
      </c>
      <c r="CI507" s="285">
        <f t="shared" si="1621"/>
        <v>0</v>
      </c>
      <c r="CJ507" s="285">
        <f t="shared" si="1621"/>
        <v>39550000</v>
      </c>
      <c r="CK507" s="285">
        <f t="shared" si="1621"/>
        <v>802050000</v>
      </c>
      <c r="CL507" s="285">
        <f t="shared" si="1621"/>
        <v>0</v>
      </c>
      <c r="CM507" s="285">
        <f t="shared" si="1621"/>
        <v>762500000</v>
      </c>
      <c r="CN507" s="285">
        <f t="shared" si="1621"/>
        <v>39550000</v>
      </c>
      <c r="CO507" s="285">
        <f t="shared" si="1621"/>
        <v>0</v>
      </c>
      <c r="CP507" s="285">
        <f t="shared" si="1621"/>
        <v>0</v>
      </c>
      <c r="CQ507" s="285">
        <f t="shared" si="1621"/>
        <v>0</v>
      </c>
      <c r="CR507" s="285">
        <f t="shared" si="1621"/>
        <v>39550000</v>
      </c>
      <c r="CS507" s="285">
        <f t="shared" si="1621"/>
        <v>802050000</v>
      </c>
      <c r="CT507" s="285">
        <f t="shared" si="1621"/>
        <v>0</v>
      </c>
      <c r="CU507" s="285">
        <f t="shared" si="1621"/>
        <v>0</v>
      </c>
      <c r="CV507" s="444">
        <f t="shared" si="1621"/>
        <v>0</v>
      </c>
      <c r="CW507" s="285"/>
    </row>
    <row r="508" spans="1:101" ht="34.35" customHeight="1">
      <c r="A508" s="302" t="s">
        <v>2217</v>
      </c>
      <c r="B508" s="723" t="str">
        <f>"Bộ phận Nghiệp vụ Vận tải: " &amp;"["&amp;COUNT(A509:A514)&amp; "]"</f>
        <v>Bộ phận Nghiệp vụ Vận tải: [6]</v>
      </c>
      <c r="C508" s="724"/>
      <c r="D508" s="293"/>
      <c r="E508" s="293"/>
      <c r="F508" s="293"/>
      <c r="G508" s="301">
        <f>SUM(G509:G514)</f>
        <v>40700000</v>
      </c>
      <c r="H508" s="301">
        <f t="shared" ref="H508:BS508" si="1622">SUM(H509:H514)</f>
        <v>0</v>
      </c>
      <c r="I508" s="301">
        <f t="shared" si="1622"/>
        <v>30800000</v>
      </c>
      <c r="J508" s="301">
        <f t="shared" si="1622"/>
        <v>3700000</v>
      </c>
      <c r="K508" s="301">
        <f t="shared" si="1622"/>
        <v>34500000</v>
      </c>
      <c r="L508" s="301">
        <f t="shared" si="1622"/>
        <v>75200000</v>
      </c>
      <c r="M508" s="301"/>
      <c r="N508" s="301">
        <f t="shared" si="1622"/>
        <v>28490000</v>
      </c>
      <c r="O508" s="301">
        <f t="shared" si="1622"/>
        <v>0</v>
      </c>
      <c r="P508" s="374">
        <f t="shared" si="1622"/>
        <v>73</v>
      </c>
      <c r="Q508" s="374">
        <f t="shared" si="1622"/>
        <v>0</v>
      </c>
      <c r="R508" s="374">
        <f t="shared" si="1622"/>
        <v>1.71</v>
      </c>
      <c r="S508" s="374">
        <f t="shared" si="1622"/>
        <v>2</v>
      </c>
      <c r="T508" s="374">
        <f t="shared" si="1622"/>
        <v>0</v>
      </c>
      <c r="U508" s="374">
        <f t="shared" si="1622"/>
        <v>0</v>
      </c>
      <c r="V508" s="374">
        <f t="shared" si="1622"/>
        <v>0</v>
      </c>
      <c r="W508" s="374">
        <f t="shared" si="1622"/>
        <v>0</v>
      </c>
      <c r="X508" s="374">
        <f t="shared" si="1622"/>
        <v>0</v>
      </c>
      <c r="Y508" s="374">
        <f t="shared" si="1622"/>
        <v>0</v>
      </c>
      <c r="Z508" s="374">
        <f t="shared" si="1622"/>
        <v>0</v>
      </c>
      <c r="AA508" s="374">
        <f t="shared" si="1622"/>
        <v>0</v>
      </c>
      <c r="AB508" s="374">
        <f t="shared" si="1622"/>
        <v>0</v>
      </c>
      <c r="AC508" s="374">
        <f t="shared" si="1622"/>
        <v>0</v>
      </c>
      <c r="AD508" s="374">
        <f t="shared" si="1622"/>
        <v>0.38</v>
      </c>
      <c r="AE508" s="374">
        <f t="shared" si="1622"/>
        <v>0</v>
      </c>
      <c r="AF508" s="301">
        <f t="shared" si="1622"/>
        <v>29187692</v>
      </c>
      <c r="AG508" s="301">
        <f t="shared" si="1622"/>
        <v>665914</v>
      </c>
      <c r="AH508" s="301">
        <f t="shared" si="1622"/>
        <v>1107692</v>
      </c>
      <c r="AI508" s="301">
        <f t="shared" si="1622"/>
        <v>0</v>
      </c>
      <c r="AJ508" s="301">
        <f t="shared" si="1622"/>
        <v>0</v>
      </c>
      <c r="AK508" s="301">
        <f t="shared" si="1622"/>
        <v>0</v>
      </c>
      <c r="AL508" s="301">
        <f t="shared" si="1622"/>
        <v>0</v>
      </c>
      <c r="AM508" s="301">
        <f t="shared" si="1622"/>
        <v>0</v>
      </c>
      <c r="AN508" s="301">
        <f t="shared" si="1622"/>
        <v>52615</v>
      </c>
      <c r="AO508" s="301">
        <f t="shared" si="1622"/>
        <v>0</v>
      </c>
      <c r="AP508" s="301">
        <f t="shared" si="1622"/>
        <v>0</v>
      </c>
      <c r="AQ508" s="301">
        <f t="shared" si="1622"/>
        <v>31013913</v>
      </c>
      <c r="AR508" s="301">
        <f t="shared" si="1622"/>
        <v>0</v>
      </c>
      <c r="AS508" s="301">
        <f t="shared" si="1622"/>
        <v>0</v>
      </c>
      <c r="AT508" s="301">
        <f t="shared" si="1622"/>
        <v>0</v>
      </c>
      <c r="AU508" s="301">
        <f t="shared" si="1622"/>
        <v>0</v>
      </c>
      <c r="AV508" s="301">
        <f t="shared" si="1622"/>
        <v>31013913</v>
      </c>
      <c r="AW508" s="301">
        <f t="shared" si="1622"/>
        <v>3256000</v>
      </c>
      <c r="AX508" s="301">
        <f t="shared" si="1622"/>
        <v>610500</v>
      </c>
      <c r="AY508" s="301">
        <f t="shared" si="1622"/>
        <v>407000</v>
      </c>
      <c r="AZ508" s="301">
        <f t="shared" si="1622"/>
        <v>4273500</v>
      </c>
      <c r="BA508" s="301">
        <f t="shared" si="1622"/>
        <v>100550</v>
      </c>
      <c r="BB508" s="301">
        <f t="shared" si="1622"/>
        <v>1320000</v>
      </c>
      <c r="BC508" s="301">
        <f t="shared" si="1622"/>
        <v>0</v>
      </c>
      <c r="BD508" s="301">
        <f t="shared" si="1622"/>
        <v>0</v>
      </c>
      <c r="BE508" s="301">
        <f t="shared" si="1622"/>
        <v>5694050</v>
      </c>
      <c r="BF508" s="301">
        <f t="shared" si="1622"/>
        <v>25319863</v>
      </c>
      <c r="BG508" s="301">
        <f t="shared" si="1622"/>
        <v>0</v>
      </c>
      <c r="BH508" s="301"/>
      <c r="BI508" s="301">
        <f t="shared" si="1622"/>
        <v>0</v>
      </c>
      <c r="BJ508" s="301">
        <f t="shared" si="1622"/>
        <v>0</v>
      </c>
      <c r="BK508" s="301"/>
      <c r="BL508" s="301">
        <f t="shared" si="1622"/>
        <v>0</v>
      </c>
      <c r="BM508" s="301">
        <f t="shared" si="1622"/>
        <v>13000</v>
      </c>
      <c r="BN508" s="301">
        <f t="shared" si="1622"/>
        <v>0</v>
      </c>
      <c r="BO508" s="301">
        <f t="shared" si="1622"/>
        <v>0</v>
      </c>
      <c r="BP508" s="301">
        <f t="shared" si="1622"/>
        <v>0</v>
      </c>
      <c r="BQ508" s="301">
        <f t="shared" si="1622"/>
        <v>0</v>
      </c>
      <c r="BR508" s="301">
        <f t="shared" si="1622"/>
        <v>0</v>
      </c>
      <c r="BS508" s="301">
        <f t="shared" si="1622"/>
        <v>30961298</v>
      </c>
      <c r="BT508" s="301">
        <f t="shared" ref="BT508:CV508" si="1623">SUM(BT509:BT514)</f>
        <v>0</v>
      </c>
      <c r="BU508" s="301">
        <f t="shared" si="1623"/>
        <v>0</v>
      </c>
      <c r="BV508" s="301">
        <f t="shared" si="1623"/>
        <v>66000000</v>
      </c>
      <c r="BW508" s="301">
        <f t="shared" si="1623"/>
        <v>66000000</v>
      </c>
      <c r="BX508" s="301">
        <f t="shared" si="1623"/>
        <v>-39312202</v>
      </c>
      <c r="BY508" s="301">
        <f t="shared" si="1623"/>
        <v>0</v>
      </c>
      <c r="BZ508" s="301">
        <f t="shared" si="1623"/>
        <v>0</v>
      </c>
      <c r="CA508" s="301">
        <f t="shared" si="1623"/>
        <v>0</v>
      </c>
      <c r="CB508" s="301">
        <f t="shared" si="1623"/>
        <v>0</v>
      </c>
      <c r="CC508" s="301">
        <f t="shared" si="1623"/>
        <v>0</v>
      </c>
      <c r="CD508" s="301">
        <f t="shared" si="1623"/>
        <v>0</v>
      </c>
      <c r="CE508" s="301">
        <f t="shared" si="1623"/>
        <v>71500000</v>
      </c>
      <c r="CF508" s="301">
        <f t="shared" si="1623"/>
        <v>3700000</v>
      </c>
      <c r="CG508" s="301">
        <f t="shared" si="1623"/>
        <v>0</v>
      </c>
      <c r="CH508" s="301">
        <f t="shared" si="1623"/>
        <v>0</v>
      </c>
      <c r="CI508" s="301">
        <f t="shared" si="1623"/>
        <v>0</v>
      </c>
      <c r="CJ508" s="301">
        <f t="shared" si="1623"/>
        <v>3700000</v>
      </c>
      <c r="CK508" s="301">
        <f t="shared" si="1623"/>
        <v>75200000</v>
      </c>
      <c r="CL508" s="301">
        <f t="shared" si="1623"/>
        <v>0</v>
      </c>
      <c r="CM508" s="301">
        <f t="shared" si="1623"/>
        <v>71500000</v>
      </c>
      <c r="CN508" s="301">
        <f t="shared" si="1623"/>
        <v>3700000</v>
      </c>
      <c r="CO508" s="301">
        <f t="shared" si="1623"/>
        <v>0</v>
      </c>
      <c r="CP508" s="301">
        <f t="shared" si="1623"/>
        <v>0</v>
      </c>
      <c r="CQ508" s="301">
        <f t="shared" si="1623"/>
        <v>0</v>
      </c>
      <c r="CR508" s="301">
        <f t="shared" si="1623"/>
        <v>3700000</v>
      </c>
      <c r="CS508" s="301">
        <f t="shared" si="1623"/>
        <v>75200000</v>
      </c>
      <c r="CT508" s="301">
        <f t="shared" si="1623"/>
        <v>0</v>
      </c>
      <c r="CU508" s="301">
        <f t="shared" si="1623"/>
        <v>0</v>
      </c>
      <c r="CV508" s="301">
        <f t="shared" si="1623"/>
        <v>0</v>
      </c>
      <c r="CW508" s="301"/>
    </row>
    <row r="509" spans="1:101" ht="34.35" customHeight="1">
      <c r="A509" s="155">
        <f>SUBTOTAL(3,$C$11:C509)</f>
        <v>445</v>
      </c>
      <c r="B509" s="390" t="s">
        <v>1837</v>
      </c>
      <c r="C509" s="252" t="s">
        <v>1838</v>
      </c>
      <c r="D509" s="156" t="s">
        <v>101</v>
      </c>
      <c r="E509" s="157" t="str">
        <f t="shared" ref="E509:E514" si="1624">IF(CL509&gt;=400000000,"A1",IF(CL509&gt;=300000000,"A2",IF(CL509&gt;=240000000,"A3",IF(CL509&gt;=180000000,"A4",IF(CL509&gt;=120000000,"A5",IF(CL509&gt;=80000000,"A6",IF(CL509&gt;=40000000,"A7",IF(CL509&gt;=25000000,"B1",IF(CL509&gt;=12000000,"B2","B3")))))))))</f>
        <v>B3</v>
      </c>
      <c r="F509" s="392">
        <v>43525</v>
      </c>
      <c r="G509" s="369">
        <v>6860000</v>
      </c>
      <c r="H509" s="368"/>
      <c r="I509" s="160">
        <f t="shared" ref="I509:I514" si="1625">IF(G509&gt;0,CM509-G509,CM509-H509)</f>
        <v>5140000</v>
      </c>
      <c r="J509" s="160">
        <f t="shared" si="1486"/>
        <v>600000</v>
      </c>
      <c r="K509" s="161">
        <f t="shared" si="1487"/>
        <v>5740000</v>
      </c>
      <c r="L509" s="161">
        <f t="shared" si="1488"/>
        <v>12600000</v>
      </c>
      <c r="M509" s="162">
        <f t="shared" si="1489"/>
        <v>0.8</v>
      </c>
      <c r="N509" s="163">
        <f t="shared" si="1490"/>
        <v>4802000</v>
      </c>
      <c r="O509" s="163">
        <v>0</v>
      </c>
      <c r="P509" s="406">
        <v>12</v>
      </c>
      <c r="Q509" s="406">
        <v>0</v>
      </c>
      <c r="R509" s="406">
        <v>0</v>
      </c>
      <c r="S509" s="406">
        <v>0</v>
      </c>
      <c r="T509" s="406"/>
      <c r="U509" s="406"/>
      <c r="V509" s="406"/>
      <c r="W509" s="406"/>
      <c r="X509" s="389"/>
      <c r="Y509" s="406"/>
      <c r="Z509" s="406"/>
      <c r="AA509" s="406"/>
      <c r="AB509" s="406"/>
      <c r="AC509" s="406"/>
      <c r="AD509" s="406">
        <v>0</v>
      </c>
      <c r="AE509" s="164">
        <v>0</v>
      </c>
      <c r="AF509" s="166">
        <f t="shared" ref="AF509:AF514" si="1626">ROUND(IF($P509=0,0,IF(OR($BJ509="lương tháng",$CE509&gt;=11000000),($L509/2-$L509/26*($CC$6-$P509))*$M509,$L509/26*$P509*$M509)),0)</f>
        <v>4652308</v>
      </c>
      <c r="AG509" s="166">
        <f t="shared" ref="AG509:AG514" si="1627">ROUND(MAX((G509+I509)*M509/26*R509,(H509+I509)*M509/26*R509,G509/26*R509*150%,H509/26*R509*150%)*BK509,0)</f>
        <v>0</v>
      </c>
      <c r="AH509" s="166">
        <f t="shared" ref="AH509:AH514" si="1628">ROUND(MAX((G509+I509)*M509/26*S509,(H509+I509)*M509/26*S509,G509/26*S509*200%,H509/26*S509*200%)*BK509,0)</f>
        <v>0</v>
      </c>
      <c r="AI509" s="166">
        <f t="shared" ref="AI509:AI514" si="1629">ROUND(IF(BJ509="Lương tháng",L509/26*T509,MAX((G509+I509)/26*(T509+U509)*200%+G509/26*T509,(H509+I509)/26*(T509+U509)*200%+H509/26*T509,G509/26*(T509+U509)*300%+G509/26*T509,H509/26*(T509+U509)*300%+H509/26*T509)),0)</f>
        <v>0</v>
      </c>
      <c r="AJ509" s="166">
        <f t="shared" ref="AJ509:AJ514" si="1630">ROUND(IF((P509+Q509)=0,0,IF(BJ509="Lương tháng",MAX((G509+I509)/26*V509,(H509+I509)/26*V509),MAX(G509/26*V509,H509/26*V509))),0)</f>
        <v>0</v>
      </c>
      <c r="AK509" s="166">
        <f t="shared" ref="AK509:AK514" si="1631">ROUND(IF(G509&gt;0,G509/26*W509,H509/26*W509),0)</f>
        <v>0</v>
      </c>
      <c r="AL509" s="166">
        <f t="shared" ref="AL509:AL514" si="1632">ROUND(N509/26*Y509+O509/26*Z509+MAX(G509/26*AA509,H509/26*AA509),0)</f>
        <v>0</v>
      </c>
      <c r="AM509" s="166">
        <f t="shared" ref="AM509:AM514" si="1633">ROUND(IF(BJ509="Lương tháng",L509/26*AC509,L509/26*AC509+MAX((G509+I509)/26*AB509,(H509+I509)/26*AB509)),0)</f>
        <v>0</v>
      </c>
      <c r="AN509" s="166">
        <f t="shared" ref="AN509:AN514" si="1634">ROUND(IF(BJ509="lương tháng",0,MAX((G509+I509)/26*AD509*30%,(H509+I509)/26*AD509*30%)*BK509),0)</f>
        <v>0</v>
      </c>
      <c r="AO509" s="167">
        <f t="shared" ref="AO509:AO514" si="1635">ROUND(BM509*AE509,0)</f>
        <v>0</v>
      </c>
      <c r="AP509" s="166">
        <v>0</v>
      </c>
      <c r="AQ509" s="166">
        <f t="shared" ref="AQ509:AQ514" si="1636">ROUND(SUM(AF509:AP509),0)</f>
        <v>4652308</v>
      </c>
      <c r="AR509" s="166">
        <v>0</v>
      </c>
      <c r="AS509" s="167"/>
      <c r="AT509" s="166"/>
      <c r="AU509" s="166"/>
      <c r="AV509" s="166">
        <f t="shared" ref="AV509:AV514" si="1637">ROUND(SUM(AQ509:AT509)-AU509,0)</f>
        <v>4652308</v>
      </c>
      <c r="AW509" s="166">
        <f t="shared" si="1500"/>
        <v>548800</v>
      </c>
      <c r="AX509" s="166">
        <f t="shared" si="1501"/>
        <v>102900</v>
      </c>
      <c r="AY509" s="166">
        <f t="shared" si="1502"/>
        <v>68600</v>
      </c>
      <c r="AZ509" s="166">
        <f t="shared" ref="AZ509:AZ514" si="1638">SUM(AW509:AY509)</f>
        <v>720300</v>
      </c>
      <c r="BA509" s="166">
        <f t="shared" si="1504"/>
        <v>34300</v>
      </c>
      <c r="BB509" s="166">
        <f t="shared" ref="BB509:BB514" si="1639">IF(BN509="Xem lại",0,IF(CM509&lt;11000000,5000,IF(AND(CM509&gt;=11000000,CM509&lt;25000000),10000,IF(AND(CM509&gt;=25000000,CM509&lt;40000000),15000,IF(AND(CM509&gt;=40000000,CM509&lt;120000000),20000,IF(AND(CM509&gt;=120000000,CM509&lt;240000000),25000,30000)))))*$BB$5)</f>
        <v>240000</v>
      </c>
      <c r="BC509" s="166"/>
      <c r="BD509" s="166">
        <v>0</v>
      </c>
      <c r="BE509" s="166">
        <f t="shared" si="1505"/>
        <v>994600</v>
      </c>
      <c r="BF509" s="166">
        <f t="shared" si="1506"/>
        <v>3657708</v>
      </c>
      <c r="BG509" s="166">
        <f t="shared" si="1507"/>
        <v>0</v>
      </c>
      <c r="BH509" s="166">
        <v>1</v>
      </c>
      <c r="BI509" s="369" t="s">
        <v>40</v>
      </c>
      <c r="BJ509" s="166">
        <f t="shared" si="1508"/>
        <v>0</v>
      </c>
      <c r="BK509" s="166">
        <f t="shared" si="1509"/>
        <v>1</v>
      </c>
      <c r="BL509" s="166">
        <v>0</v>
      </c>
      <c r="BM509" s="166">
        <f t="shared" si="1510"/>
        <v>0</v>
      </c>
      <c r="BN509" s="166" t="str">
        <f t="shared" si="1511"/>
        <v>Trừ tiền</v>
      </c>
      <c r="BO509" s="410"/>
      <c r="BP509" s="166"/>
      <c r="BQ509" s="144"/>
      <c r="BR509" s="144"/>
      <c r="BS509" s="161">
        <f t="shared" si="1512"/>
        <v>4652308</v>
      </c>
      <c r="BT509" s="159">
        <v>0</v>
      </c>
      <c r="BU509" s="166">
        <f t="shared" si="1513"/>
        <v>0</v>
      </c>
      <c r="BV509" s="166">
        <v>11000000</v>
      </c>
      <c r="BW509" s="166">
        <f t="shared" si="1514"/>
        <v>11000000</v>
      </c>
      <c r="BX509" s="166">
        <f t="shared" ref="BX509:BX514" si="1640">BS509-SUM(CC509:CD509)-CB509-AZ509-BW509</f>
        <v>-7067992</v>
      </c>
      <c r="BY509" s="166"/>
      <c r="BZ509" s="166"/>
      <c r="CA509" s="171"/>
      <c r="CB509" s="166"/>
      <c r="CC509" s="166"/>
      <c r="CD509" s="166"/>
      <c r="CE509" s="369">
        <v>12000000</v>
      </c>
      <c r="CF509" s="369">
        <f>5%*CE509</f>
        <v>600000</v>
      </c>
      <c r="CG509" s="369">
        <v>0</v>
      </c>
      <c r="CH509" s="369">
        <v>0</v>
      </c>
      <c r="CI509" s="369"/>
      <c r="CJ509" s="369">
        <f t="shared" ref="CJ509:CJ514" si="1641">SUM(CF509:CI509)</f>
        <v>600000</v>
      </c>
      <c r="CK509" s="369">
        <f t="shared" ref="CK509:CK514" si="1642">CE509+CJ509</f>
        <v>12600000</v>
      </c>
      <c r="CL509" s="368"/>
      <c r="CM509" s="369">
        <f t="shared" ref="CM509:CN514" si="1643">CE509</f>
        <v>12000000</v>
      </c>
      <c r="CN509" s="369">
        <f t="shared" si="1643"/>
        <v>600000</v>
      </c>
      <c r="CO509" s="369">
        <f t="shared" ref="CO509:CO514" si="1644">CH509</f>
        <v>0</v>
      </c>
      <c r="CP509" s="369">
        <f t="shared" ref="CP509:CQ514" si="1645">CH509</f>
        <v>0</v>
      </c>
      <c r="CQ509" s="369">
        <f t="shared" si="1645"/>
        <v>0</v>
      </c>
      <c r="CR509" s="369">
        <f t="shared" ref="CR509:CR514" si="1646">SUM(CN509:CQ509)</f>
        <v>600000</v>
      </c>
      <c r="CS509" s="369">
        <f t="shared" ref="CS509:CS514" si="1647">CM509+CR509</f>
        <v>12600000</v>
      </c>
      <c r="CT509" s="173" t="s">
        <v>2129</v>
      </c>
      <c r="CU509" s="173" t="s">
        <v>2233</v>
      </c>
      <c r="CV509" s="450" t="s">
        <v>2130</v>
      </c>
      <c r="CW509" s="173" t="s">
        <v>2103</v>
      </c>
    </row>
    <row r="510" spans="1:101" ht="34.35" customHeight="1">
      <c r="A510" s="155">
        <f>SUBTOTAL(3,$C$11:C510)</f>
        <v>446</v>
      </c>
      <c r="B510" s="390" t="s">
        <v>1839</v>
      </c>
      <c r="C510" s="252" t="s">
        <v>1840</v>
      </c>
      <c r="D510" s="156" t="s">
        <v>101</v>
      </c>
      <c r="E510" s="157" t="str">
        <f t="shared" si="1624"/>
        <v>B3</v>
      </c>
      <c r="F510" s="392">
        <v>45414</v>
      </c>
      <c r="G510" s="369">
        <v>6390000</v>
      </c>
      <c r="H510" s="368"/>
      <c r="I510" s="160">
        <f t="shared" si="1625"/>
        <v>4110000</v>
      </c>
      <c r="J510" s="160">
        <f t="shared" si="1486"/>
        <v>0</v>
      </c>
      <c r="K510" s="161">
        <f t="shared" si="1487"/>
        <v>4110000</v>
      </c>
      <c r="L510" s="161">
        <f t="shared" si="1488"/>
        <v>10500000</v>
      </c>
      <c r="M510" s="162">
        <f t="shared" si="1489"/>
        <v>1</v>
      </c>
      <c r="N510" s="163">
        <f t="shared" si="1490"/>
        <v>4473000</v>
      </c>
      <c r="O510" s="163">
        <v>0</v>
      </c>
      <c r="P510" s="406">
        <v>12</v>
      </c>
      <c r="Q510" s="406">
        <v>0</v>
      </c>
      <c r="R510" s="406">
        <v>0</v>
      </c>
      <c r="S510" s="406">
        <v>0</v>
      </c>
      <c r="T510" s="406"/>
      <c r="U510" s="406"/>
      <c r="V510" s="406"/>
      <c r="W510" s="406"/>
      <c r="X510" s="389"/>
      <c r="Y510" s="406"/>
      <c r="Z510" s="406"/>
      <c r="AA510" s="406"/>
      <c r="AB510" s="406"/>
      <c r="AC510" s="406"/>
      <c r="AD510" s="406">
        <v>0</v>
      </c>
      <c r="AE510" s="164">
        <v>0</v>
      </c>
      <c r="AF510" s="166">
        <f t="shared" si="1626"/>
        <v>4846154</v>
      </c>
      <c r="AG510" s="166">
        <f t="shared" si="1627"/>
        <v>0</v>
      </c>
      <c r="AH510" s="166">
        <f t="shared" si="1628"/>
        <v>0</v>
      </c>
      <c r="AI510" s="166">
        <f t="shared" si="1629"/>
        <v>0</v>
      </c>
      <c r="AJ510" s="166">
        <f t="shared" si="1630"/>
        <v>0</v>
      </c>
      <c r="AK510" s="166">
        <f t="shared" si="1631"/>
        <v>0</v>
      </c>
      <c r="AL510" s="166">
        <f t="shared" si="1632"/>
        <v>0</v>
      </c>
      <c r="AM510" s="166">
        <f t="shared" si="1633"/>
        <v>0</v>
      </c>
      <c r="AN510" s="166">
        <f t="shared" si="1634"/>
        <v>0</v>
      </c>
      <c r="AO510" s="167">
        <f t="shared" si="1635"/>
        <v>0</v>
      </c>
      <c r="AP510" s="166">
        <v>0</v>
      </c>
      <c r="AQ510" s="166">
        <f t="shared" si="1636"/>
        <v>4846154</v>
      </c>
      <c r="AR510" s="166">
        <v>0</v>
      </c>
      <c r="AS510" s="167"/>
      <c r="AT510" s="166"/>
      <c r="AU510" s="166"/>
      <c r="AV510" s="166">
        <f t="shared" si="1637"/>
        <v>4846154</v>
      </c>
      <c r="AW510" s="166">
        <f t="shared" si="1500"/>
        <v>511200</v>
      </c>
      <c r="AX510" s="166">
        <f t="shared" si="1501"/>
        <v>95850</v>
      </c>
      <c r="AY510" s="166">
        <f t="shared" si="1502"/>
        <v>63900</v>
      </c>
      <c r="AZ510" s="166">
        <f t="shared" si="1638"/>
        <v>670950</v>
      </c>
      <c r="BA510" s="166">
        <f t="shared" si="1504"/>
        <v>31950</v>
      </c>
      <c r="BB510" s="166">
        <f t="shared" si="1639"/>
        <v>120000</v>
      </c>
      <c r="BC510" s="166"/>
      <c r="BD510" s="166">
        <v>0</v>
      </c>
      <c r="BE510" s="166">
        <f t="shared" si="1505"/>
        <v>822900</v>
      </c>
      <c r="BF510" s="166">
        <f t="shared" si="1506"/>
        <v>4023254</v>
      </c>
      <c r="BG510" s="166">
        <f t="shared" si="1507"/>
        <v>0</v>
      </c>
      <c r="BH510" s="166">
        <v>1</v>
      </c>
      <c r="BI510" s="369" t="s">
        <v>40</v>
      </c>
      <c r="BJ510" s="166">
        <f t="shared" si="1508"/>
        <v>0</v>
      </c>
      <c r="BK510" s="166">
        <f t="shared" si="1509"/>
        <v>1</v>
      </c>
      <c r="BL510" s="166" t="s">
        <v>1144</v>
      </c>
      <c r="BM510" s="166">
        <f t="shared" si="1510"/>
        <v>13000</v>
      </c>
      <c r="BN510" s="166" t="str">
        <f t="shared" si="1511"/>
        <v>Trừ tiền</v>
      </c>
      <c r="BO510" s="410"/>
      <c r="BP510" s="166"/>
      <c r="BQ510" s="144"/>
      <c r="BR510" s="144"/>
      <c r="BS510" s="161">
        <f t="shared" si="1512"/>
        <v>4846154</v>
      </c>
      <c r="BT510" s="159">
        <v>0</v>
      </c>
      <c r="BU510" s="166">
        <f t="shared" si="1513"/>
        <v>0</v>
      </c>
      <c r="BV510" s="166">
        <v>11000000</v>
      </c>
      <c r="BW510" s="166">
        <f t="shared" si="1514"/>
        <v>11000000</v>
      </c>
      <c r="BX510" s="166">
        <f t="shared" si="1640"/>
        <v>-6824796</v>
      </c>
      <c r="BY510" s="166"/>
      <c r="BZ510" s="166"/>
      <c r="CA510" s="171"/>
      <c r="CB510" s="166"/>
      <c r="CC510" s="166"/>
      <c r="CD510" s="166"/>
      <c r="CE510" s="369">
        <v>10500000</v>
      </c>
      <c r="CF510" s="369"/>
      <c r="CG510" s="369">
        <v>0</v>
      </c>
      <c r="CH510" s="369">
        <v>0</v>
      </c>
      <c r="CI510" s="369"/>
      <c r="CJ510" s="369">
        <f t="shared" si="1641"/>
        <v>0</v>
      </c>
      <c r="CK510" s="369">
        <f t="shared" si="1642"/>
        <v>10500000</v>
      </c>
      <c r="CL510" s="368"/>
      <c r="CM510" s="369">
        <f t="shared" si="1643"/>
        <v>10500000</v>
      </c>
      <c r="CN510" s="369">
        <f t="shared" si="1643"/>
        <v>0</v>
      </c>
      <c r="CO510" s="369">
        <f t="shared" si="1644"/>
        <v>0</v>
      </c>
      <c r="CP510" s="369">
        <f t="shared" si="1645"/>
        <v>0</v>
      </c>
      <c r="CQ510" s="369">
        <f t="shared" si="1645"/>
        <v>0</v>
      </c>
      <c r="CR510" s="369">
        <f t="shared" si="1646"/>
        <v>0</v>
      </c>
      <c r="CS510" s="369">
        <f t="shared" si="1647"/>
        <v>10500000</v>
      </c>
      <c r="CT510" s="173" t="s">
        <v>1756</v>
      </c>
      <c r="CU510" s="173" t="s">
        <v>2233</v>
      </c>
      <c r="CV510" s="450" t="s">
        <v>2131</v>
      </c>
      <c r="CW510" s="173" t="s">
        <v>2103</v>
      </c>
    </row>
    <row r="511" spans="1:101" ht="30" customHeight="1">
      <c r="A511" s="155">
        <f>SUBTOTAL(3,$C$11:C511)</f>
        <v>447</v>
      </c>
      <c r="B511" s="390" t="s">
        <v>1841</v>
      </c>
      <c r="C511" s="252" t="s">
        <v>1842</v>
      </c>
      <c r="D511" s="156" t="s">
        <v>101</v>
      </c>
      <c r="E511" s="157" t="str">
        <f t="shared" si="1624"/>
        <v>B3</v>
      </c>
      <c r="F511" s="392">
        <v>45217</v>
      </c>
      <c r="G511" s="369">
        <v>6530000</v>
      </c>
      <c r="H511" s="368"/>
      <c r="I511" s="160">
        <f t="shared" si="1625"/>
        <v>4470000</v>
      </c>
      <c r="J511" s="160">
        <f t="shared" si="1486"/>
        <v>0</v>
      </c>
      <c r="K511" s="161">
        <f t="shared" si="1487"/>
        <v>4470000</v>
      </c>
      <c r="L511" s="161">
        <f t="shared" si="1488"/>
        <v>11000000</v>
      </c>
      <c r="M511" s="162">
        <f t="shared" si="1489"/>
        <v>0.8</v>
      </c>
      <c r="N511" s="163">
        <f t="shared" si="1490"/>
        <v>4571000</v>
      </c>
      <c r="O511" s="163">
        <v>0</v>
      </c>
      <c r="P511" s="406">
        <v>12</v>
      </c>
      <c r="Q511" s="406">
        <v>0</v>
      </c>
      <c r="R511" s="406">
        <v>0.56999999999999995</v>
      </c>
      <c r="S511" s="406">
        <v>0</v>
      </c>
      <c r="T511" s="406"/>
      <c r="U511" s="406"/>
      <c r="V511" s="406"/>
      <c r="W511" s="406"/>
      <c r="X511" s="389"/>
      <c r="Y511" s="406"/>
      <c r="Z511" s="406"/>
      <c r="AA511" s="406"/>
      <c r="AB511" s="406"/>
      <c r="AC511" s="406"/>
      <c r="AD511" s="406">
        <v>0</v>
      </c>
      <c r="AE511" s="164">
        <v>0</v>
      </c>
      <c r="AF511" s="166">
        <f t="shared" si="1626"/>
        <v>4061538</v>
      </c>
      <c r="AG511" s="166">
        <f t="shared" si="1627"/>
        <v>214737</v>
      </c>
      <c r="AH511" s="166">
        <f t="shared" si="1628"/>
        <v>0</v>
      </c>
      <c r="AI511" s="166">
        <f t="shared" si="1629"/>
        <v>0</v>
      </c>
      <c r="AJ511" s="166">
        <f t="shared" si="1630"/>
        <v>0</v>
      </c>
      <c r="AK511" s="166">
        <f t="shared" si="1631"/>
        <v>0</v>
      </c>
      <c r="AL511" s="166">
        <f t="shared" si="1632"/>
        <v>0</v>
      </c>
      <c r="AM511" s="166">
        <f t="shared" si="1633"/>
        <v>0</v>
      </c>
      <c r="AN511" s="166">
        <f t="shared" si="1634"/>
        <v>0</v>
      </c>
      <c r="AO511" s="167">
        <f t="shared" si="1635"/>
        <v>0</v>
      </c>
      <c r="AP511" s="166">
        <v>0</v>
      </c>
      <c r="AQ511" s="166">
        <f t="shared" si="1636"/>
        <v>4276275</v>
      </c>
      <c r="AR511" s="166">
        <v>0</v>
      </c>
      <c r="AS511" s="407"/>
      <c r="AT511" s="407"/>
      <c r="AU511" s="407"/>
      <c r="AV511" s="166">
        <f t="shared" si="1637"/>
        <v>4276275</v>
      </c>
      <c r="AW511" s="166">
        <f t="shared" si="1500"/>
        <v>522400</v>
      </c>
      <c r="AX511" s="166">
        <f t="shared" si="1501"/>
        <v>97950</v>
      </c>
      <c r="AY511" s="166">
        <f t="shared" si="1502"/>
        <v>65300</v>
      </c>
      <c r="AZ511" s="166">
        <f t="shared" si="1638"/>
        <v>685650</v>
      </c>
      <c r="BA511" s="166">
        <f t="shared" si="1504"/>
        <v>0</v>
      </c>
      <c r="BB511" s="166">
        <f t="shared" si="1639"/>
        <v>240000</v>
      </c>
      <c r="BC511" s="281"/>
      <c r="BD511" s="166">
        <v>0</v>
      </c>
      <c r="BE511" s="166">
        <f t="shared" si="1505"/>
        <v>925650</v>
      </c>
      <c r="BF511" s="166">
        <f t="shared" si="1506"/>
        <v>3350625</v>
      </c>
      <c r="BG511" s="166">
        <f t="shared" si="1507"/>
        <v>0</v>
      </c>
      <c r="BH511" s="166">
        <v>1</v>
      </c>
      <c r="BI511" s="159">
        <v>0</v>
      </c>
      <c r="BJ511" s="166">
        <f t="shared" si="1508"/>
        <v>0</v>
      </c>
      <c r="BK511" s="166">
        <f t="shared" si="1509"/>
        <v>1</v>
      </c>
      <c r="BL511" s="166">
        <v>0</v>
      </c>
      <c r="BM511" s="166">
        <f t="shared" si="1510"/>
        <v>0</v>
      </c>
      <c r="BN511" s="166" t="str">
        <f t="shared" si="1511"/>
        <v>Trừ tiền</v>
      </c>
      <c r="BO511" s="410"/>
      <c r="BP511" s="407"/>
      <c r="BQ511" s="407"/>
      <c r="BR511" s="407"/>
      <c r="BS511" s="161">
        <f t="shared" si="1512"/>
        <v>4276275</v>
      </c>
      <c r="BT511" s="159">
        <v>0</v>
      </c>
      <c r="BU511" s="166">
        <f t="shared" si="1513"/>
        <v>0</v>
      </c>
      <c r="BV511" s="166">
        <v>11000000</v>
      </c>
      <c r="BW511" s="166">
        <f t="shared" si="1514"/>
        <v>11000000</v>
      </c>
      <c r="BX511" s="166">
        <f t="shared" si="1640"/>
        <v>-7409375</v>
      </c>
      <c r="BY511" s="407"/>
      <c r="BZ511" s="407"/>
      <c r="CA511" s="407"/>
      <c r="CB511" s="407"/>
      <c r="CC511" s="407"/>
      <c r="CD511" s="407"/>
      <c r="CE511" s="369">
        <v>11000000</v>
      </c>
      <c r="CF511" s="369"/>
      <c r="CG511" s="369">
        <v>0</v>
      </c>
      <c r="CH511" s="369">
        <v>0</v>
      </c>
      <c r="CI511" s="369"/>
      <c r="CJ511" s="369">
        <f t="shared" si="1641"/>
        <v>0</v>
      </c>
      <c r="CK511" s="369">
        <f t="shared" si="1642"/>
        <v>11000000</v>
      </c>
      <c r="CL511" s="368"/>
      <c r="CM511" s="369">
        <f t="shared" si="1643"/>
        <v>11000000</v>
      </c>
      <c r="CN511" s="369">
        <f t="shared" si="1643"/>
        <v>0</v>
      </c>
      <c r="CO511" s="369">
        <f t="shared" si="1644"/>
        <v>0</v>
      </c>
      <c r="CP511" s="369">
        <f t="shared" si="1645"/>
        <v>0</v>
      </c>
      <c r="CQ511" s="369">
        <f t="shared" si="1645"/>
        <v>0</v>
      </c>
      <c r="CR511" s="369">
        <f t="shared" si="1646"/>
        <v>0</v>
      </c>
      <c r="CS511" s="369">
        <f t="shared" si="1647"/>
        <v>11000000</v>
      </c>
      <c r="CT511" s="173" t="s">
        <v>2132</v>
      </c>
      <c r="CU511" s="173" t="s">
        <v>2234</v>
      </c>
      <c r="CV511" s="450" t="s">
        <v>2133</v>
      </c>
      <c r="CW511" s="173" t="s">
        <v>2103</v>
      </c>
    </row>
    <row r="512" spans="1:101" ht="34.35" customHeight="1">
      <c r="A512" s="155">
        <f>SUBTOTAL(3,$C$11:C512)</f>
        <v>448</v>
      </c>
      <c r="B512" s="390" t="s">
        <v>1843</v>
      </c>
      <c r="C512" s="252" t="s">
        <v>1844</v>
      </c>
      <c r="D512" s="156" t="s">
        <v>101</v>
      </c>
      <c r="E512" s="157" t="str">
        <f t="shared" si="1624"/>
        <v>B3</v>
      </c>
      <c r="F512" s="392">
        <v>42233</v>
      </c>
      <c r="G512" s="369">
        <v>7200000</v>
      </c>
      <c r="H512" s="368"/>
      <c r="I512" s="160">
        <f t="shared" si="1625"/>
        <v>6800000</v>
      </c>
      <c r="J512" s="160">
        <f t="shared" si="1486"/>
        <v>700000</v>
      </c>
      <c r="K512" s="161">
        <f t="shared" si="1487"/>
        <v>7500000</v>
      </c>
      <c r="L512" s="161">
        <f t="shared" si="1488"/>
        <v>14700000</v>
      </c>
      <c r="M512" s="162">
        <f t="shared" si="1489"/>
        <v>0.8</v>
      </c>
      <c r="N512" s="163">
        <f t="shared" si="1490"/>
        <v>5040000</v>
      </c>
      <c r="O512" s="163">
        <v>0</v>
      </c>
      <c r="P512" s="406">
        <v>13</v>
      </c>
      <c r="Q512" s="406">
        <v>0</v>
      </c>
      <c r="R512" s="406">
        <v>0</v>
      </c>
      <c r="S512" s="406">
        <v>2</v>
      </c>
      <c r="T512" s="406"/>
      <c r="U512" s="406"/>
      <c r="V512" s="406"/>
      <c r="W512" s="406"/>
      <c r="X512" s="389"/>
      <c r="Y512" s="406"/>
      <c r="Z512" s="406"/>
      <c r="AA512" s="406"/>
      <c r="AB512" s="406"/>
      <c r="AC512" s="406"/>
      <c r="AD512" s="406">
        <v>0</v>
      </c>
      <c r="AE512" s="164">
        <v>0</v>
      </c>
      <c r="AF512" s="166">
        <f t="shared" si="1626"/>
        <v>5880000</v>
      </c>
      <c r="AG512" s="166">
        <f t="shared" si="1627"/>
        <v>0</v>
      </c>
      <c r="AH512" s="166">
        <f t="shared" si="1628"/>
        <v>1107692</v>
      </c>
      <c r="AI512" s="166">
        <f t="shared" si="1629"/>
        <v>0</v>
      </c>
      <c r="AJ512" s="166">
        <f t="shared" si="1630"/>
        <v>0</v>
      </c>
      <c r="AK512" s="166">
        <f t="shared" si="1631"/>
        <v>0</v>
      </c>
      <c r="AL512" s="166">
        <f t="shared" si="1632"/>
        <v>0</v>
      </c>
      <c r="AM512" s="166">
        <f t="shared" si="1633"/>
        <v>0</v>
      </c>
      <c r="AN512" s="166">
        <f t="shared" si="1634"/>
        <v>0</v>
      </c>
      <c r="AO512" s="167">
        <f t="shared" si="1635"/>
        <v>0</v>
      </c>
      <c r="AP512" s="166">
        <v>0</v>
      </c>
      <c r="AQ512" s="166">
        <f t="shared" si="1636"/>
        <v>6987692</v>
      </c>
      <c r="AR512" s="166">
        <v>0</v>
      </c>
      <c r="AS512" s="167"/>
      <c r="AT512" s="166"/>
      <c r="AU512" s="166"/>
      <c r="AV512" s="166">
        <f t="shared" si="1637"/>
        <v>6987692</v>
      </c>
      <c r="AW512" s="166">
        <f t="shared" si="1500"/>
        <v>576000</v>
      </c>
      <c r="AX512" s="166">
        <f t="shared" si="1501"/>
        <v>108000</v>
      </c>
      <c r="AY512" s="166">
        <f t="shared" si="1502"/>
        <v>72000</v>
      </c>
      <c r="AZ512" s="166">
        <f t="shared" si="1638"/>
        <v>756000</v>
      </c>
      <c r="BA512" s="166">
        <f t="shared" si="1504"/>
        <v>0</v>
      </c>
      <c r="BB512" s="166">
        <f t="shared" si="1639"/>
        <v>240000</v>
      </c>
      <c r="BC512" s="166"/>
      <c r="BD512" s="166">
        <v>0</v>
      </c>
      <c r="BE512" s="166">
        <f t="shared" si="1505"/>
        <v>996000</v>
      </c>
      <c r="BF512" s="166">
        <f t="shared" si="1506"/>
        <v>5991692</v>
      </c>
      <c r="BG512" s="166">
        <f t="shared" si="1507"/>
        <v>0</v>
      </c>
      <c r="BH512" s="166">
        <v>1</v>
      </c>
      <c r="BI512" s="159">
        <v>0</v>
      </c>
      <c r="BJ512" s="166">
        <f t="shared" si="1508"/>
        <v>0</v>
      </c>
      <c r="BK512" s="166">
        <f t="shared" si="1509"/>
        <v>1</v>
      </c>
      <c r="BL512" s="166">
        <v>0</v>
      </c>
      <c r="BM512" s="166">
        <f t="shared" si="1510"/>
        <v>0</v>
      </c>
      <c r="BN512" s="166" t="str">
        <f t="shared" si="1511"/>
        <v>Trừ tiền</v>
      </c>
      <c r="BO512" s="410"/>
      <c r="BP512" s="166"/>
      <c r="BQ512" s="144"/>
      <c r="BR512" s="144"/>
      <c r="BS512" s="161">
        <f t="shared" si="1512"/>
        <v>6987692</v>
      </c>
      <c r="BT512" s="159">
        <v>0</v>
      </c>
      <c r="BU512" s="166">
        <f t="shared" si="1513"/>
        <v>0</v>
      </c>
      <c r="BV512" s="166">
        <v>11000000</v>
      </c>
      <c r="BW512" s="166">
        <f t="shared" si="1514"/>
        <v>11000000</v>
      </c>
      <c r="BX512" s="166">
        <f t="shared" si="1640"/>
        <v>-4768308</v>
      </c>
      <c r="BY512" s="166"/>
      <c r="BZ512" s="166"/>
      <c r="CA512" s="171"/>
      <c r="CB512" s="166"/>
      <c r="CC512" s="166"/>
      <c r="CD512" s="166"/>
      <c r="CE512" s="369">
        <v>14000000</v>
      </c>
      <c r="CF512" s="369">
        <f>5%*CE512</f>
        <v>700000</v>
      </c>
      <c r="CG512" s="369">
        <v>0</v>
      </c>
      <c r="CH512" s="369">
        <v>0</v>
      </c>
      <c r="CI512" s="369"/>
      <c r="CJ512" s="369">
        <f t="shared" si="1641"/>
        <v>700000</v>
      </c>
      <c r="CK512" s="369">
        <f t="shared" si="1642"/>
        <v>14700000</v>
      </c>
      <c r="CL512" s="368"/>
      <c r="CM512" s="369">
        <f t="shared" si="1643"/>
        <v>14000000</v>
      </c>
      <c r="CN512" s="369">
        <f t="shared" si="1643"/>
        <v>700000</v>
      </c>
      <c r="CO512" s="369">
        <f t="shared" si="1644"/>
        <v>0</v>
      </c>
      <c r="CP512" s="369">
        <f t="shared" si="1645"/>
        <v>0</v>
      </c>
      <c r="CQ512" s="369">
        <f t="shared" si="1645"/>
        <v>0</v>
      </c>
      <c r="CR512" s="369">
        <f t="shared" si="1646"/>
        <v>700000</v>
      </c>
      <c r="CS512" s="369">
        <f t="shared" si="1647"/>
        <v>14700000</v>
      </c>
      <c r="CT512" s="173" t="s">
        <v>2134</v>
      </c>
      <c r="CU512" s="173" t="s">
        <v>2234</v>
      </c>
      <c r="CV512" s="450" t="s">
        <v>2135</v>
      </c>
      <c r="CW512" s="173" t="s">
        <v>2103</v>
      </c>
    </row>
    <row r="513" spans="1:101" ht="34.35" customHeight="1">
      <c r="A513" s="155">
        <f>SUBTOTAL(3,$C$11:C513)</f>
        <v>449</v>
      </c>
      <c r="B513" s="390" t="s">
        <v>1845</v>
      </c>
      <c r="C513" s="252" t="s">
        <v>1846</v>
      </c>
      <c r="D513" s="156" t="s">
        <v>101</v>
      </c>
      <c r="E513" s="157" t="str">
        <f t="shared" si="1624"/>
        <v>B3</v>
      </c>
      <c r="F513" s="392">
        <v>39197</v>
      </c>
      <c r="G513" s="369">
        <v>6860000</v>
      </c>
      <c r="H513" s="368"/>
      <c r="I513" s="160">
        <f t="shared" si="1625"/>
        <v>5140000</v>
      </c>
      <c r="J513" s="160">
        <f t="shared" si="1486"/>
        <v>1200000</v>
      </c>
      <c r="K513" s="161">
        <f t="shared" si="1487"/>
        <v>6340000</v>
      </c>
      <c r="L513" s="161">
        <f t="shared" si="1488"/>
        <v>13200000</v>
      </c>
      <c r="M513" s="162">
        <f t="shared" si="1489"/>
        <v>0.8</v>
      </c>
      <c r="N513" s="163">
        <f t="shared" si="1490"/>
        <v>4802000</v>
      </c>
      <c r="O513" s="163">
        <v>0</v>
      </c>
      <c r="P513" s="406">
        <v>12</v>
      </c>
      <c r="Q513" s="406">
        <v>0</v>
      </c>
      <c r="R513" s="406">
        <v>0</v>
      </c>
      <c r="S513" s="406">
        <v>0</v>
      </c>
      <c r="T513" s="406"/>
      <c r="U513" s="406"/>
      <c r="V513" s="406"/>
      <c r="W513" s="406"/>
      <c r="X513" s="389"/>
      <c r="Y513" s="406"/>
      <c r="Z513" s="406"/>
      <c r="AA513" s="406"/>
      <c r="AB513" s="406"/>
      <c r="AC513" s="406"/>
      <c r="AD513" s="406">
        <v>0</v>
      </c>
      <c r="AE513" s="164">
        <v>0</v>
      </c>
      <c r="AF513" s="166">
        <f t="shared" si="1626"/>
        <v>4873846</v>
      </c>
      <c r="AG513" s="166">
        <f t="shared" si="1627"/>
        <v>0</v>
      </c>
      <c r="AH513" s="166">
        <f t="shared" si="1628"/>
        <v>0</v>
      </c>
      <c r="AI513" s="166">
        <f t="shared" si="1629"/>
        <v>0</v>
      </c>
      <c r="AJ513" s="166">
        <f t="shared" si="1630"/>
        <v>0</v>
      </c>
      <c r="AK513" s="166">
        <f t="shared" si="1631"/>
        <v>0</v>
      </c>
      <c r="AL513" s="166">
        <f t="shared" si="1632"/>
        <v>0</v>
      </c>
      <c r="AM513" s="166">
        <f t="shared" si="1633"/>
        <v>0</v>
      </c>
      <c r="AN513" s="166">
        <f t="shared" si="1634"/>
        <v>0</v>
      </c>
      <c r="AO513" s="167">
        <f t="shared" si="1635"/>
        <v>0</v>
      </c>
      <c r="AP513" s="166">
        <v>0</v>
      </c>
      <c r="AQ513" s="166">
        <f t="shared" si="1636"/>
        <v>4873846</v>
      </c>
      <c r="AR513" s="166">
        <v>0</v>
      </c>
      <c r="AS513" s="167"/>
      <c r="AT513" s="166"/>
      <c r="AU513" s="166"/>
      <c r="AV513" s="166">
        <f t="shared" si="1637"/>
        <v>4873846</v>
      </c>
      <c r="AW513" s="166">
        <f t="shared" si="1500"/>
        <v>548800</v>
      </c>
      <c r="AX513" s="166">
        <f t="shared" si="1501"/>
        <v>102900</v>
      </c>
      <c r="AY513" s="166">
        <f t="shared" si="1502"/>
        <v>68600</v>
      </c>
      <c r="AZ513" s="166">
        <f t="shared" si="1638"/>
        <v>720300</v>
      </c>
      <c r="BA513" s="166">
        <f t="shared" si="1504"/>
        <v>0</v>
      </c>
      <c r="BB513" s="166">
        <f t="shared" si="1639"/>
        <v>240000</v>
      </c>
      <c r="BC513" s="166"/>
      <c r="BD513" s="166">
        <v>0</v>
      </c>
      <c r="BE513" s="166">
        <f t="shared" si="1505"/>
        <v>960300</v>
      </c>
      <c r="BF513" s="166">
        <f t="shared" si="1506"/>
        <v>3913546</v>
      </c>
      <c r="BG513" s="166">
        <f t="shared" si="1507"/>
        <v>0</v>
      </c>
      <c r="BH513" s="166">
        <v>1</v>
      </c>
      <c r="BI513" s="159">
        <v>0</v>
      </c>
      <c r="BJ513" s="166">
        <f t="shared" si="1508"/>
        <v>0</v>
      </c>
      <c r="BK513" s="166">
        <f t="shared" si="1509"/>
        <v>1</v>
      </c>
      <c r="BL513" s="166">
        <v>0</v>
      </c>
      <c r="BM513" s="166">
        <f t="shared" si="1510"/>
        <v>0</v>
      </c>
      <c r="BN513" s="166" t="str">
        <f t="shared" si="1511"/>
        <v>Trừ tiền</v>
      </c>
      <c r="BO513" s="410"/>
      <c r="BP513" s="166"/>
      <c r="BQ513" s="144"/>
      <c r="BR513" s="144"/>
      <c r="BS513" s="161">
        <f t="shared" si="1512"/>
        <v>4873846</v>
      </c>
      <c r="BT513" s="159">
        <v>0</v>
      </c>
      <c r="BU513" s="166">
        <f t="shared" si="1513"/>
        <v>0</v>
      </c>
      <c r="BV513" s="166">
        <v>11000000</v>
      </c>
      <c r="BW513" s="166">
        <f t="shared" si="1514"/>
        <v>11000000</v>
      </c>
      <c r="BX513" s="166">
        <f t="shared" si="1640"/>
        <v>-6846454</v>
      </c>
      <c r="BY513" s="166"/>
      <c r="BZ513" s="166"/>
      <c r="CA513" s="171"/>
      <c r="CB513" s="166"/>
      <c r="CC513" s="166"/>
      <c r="CD513" s="166"/>
      <c r="CE513" s="369">
        <v>12000000</v>
      </c>
      <c r="CF513" s="369">
        <f t="shared" ref="CF513:CF514" si="1648">CE513*10%</f>
        <v>1200000</v>
      </c>
      <c r="CG513" s="369">
        <v>0</v>
      </c>
      <c r="CH513" s="369">
        <v>0</v>
      </c>
      <c r="CI513" s="369"/>
      <c r="CJ513" s="369">
        <f t="shared" si="1641"/>
        <v>1200000</v>
      </c>
      <c r="CK513" s="369">
        <f t="shared" si="1642"/>
        <v>13200000</v>
      </c>
      <c r="CL513" s="368"/>
      <c r="CM513" s="369">
        <f t="shared" si="1643"/>
        <v>12000000</v>
      </c>
      <c r="CN513" s="369">
        <f t="shared" si="1643"/>
        <v>1200000</v>
      </c>
      <c r="CO513" s="369">
        <f t="shared" si="1644"/>
        <v>0</v>
      </c>
      <c r="CP513" s="369">
        <f t="shared" si="1645"/>
        <v>0</v>
      </c>
      <c r="CQ513" s="369">
        <f t="shared" si="1645"/>
        <v>0</v>
      </c>
      <c r="CR513" s="369">
        <f t="shared" si="1646"/>
        <v>1200000</v>
      </c>
      <c r="CS513" s="369">
        <f t="shared" si="1647"/>
        <v>13200000</v>
      </c>
      <c r="CT513" s="173" t="s">
        <v>1669</v>
      </c>
      <c r="CU513" s="173" t="s">
        <v>2234</v>
      </c>
      <c r="CV513" s="450">
        <v>0</v>
      </c>
      <c r="CW513" s="173" t="s">
        <v>2103</v>
      </c>
    </row>
    <row r="514" spans="1:101" ht="34.35" customHeight="1">
      <c r="A514" s="155">
        <f>SUBTOTAL(3,$C$11:C514)</f>
        <v>450</v>
      </c>
      <c r="B514" s="390" t="s">
        <v>1847</v>
      </c>
      <c r="C514" s="252" t="s">
        <v>1848</v>
      </c>
      <c r="D514" s="156" t="s">
        <v>101</v>
      </c>
      <c r="E514" s="157" t="str">
        <f t="shared" si="1624"/>
        <v>B3</v>
      </c>
      <c r="F514" s="392">
        <v>36597</v>
      </c>
      <c r="G514" s="369">
        <v>6860000</v>
      </c>
      <c r="H514" s="368"/>
      <c r="I514" s="160">
        <f t="shared" si="1625"/>
        <v>5140000</v>
      </c>
      <c r="J514" s="160">
        <f t="shared" si="1486"/>
        <v>1200000</v>
      </c>
      <c r="K514" s="161">
        <f t="shared" si="1487"/>
        <v>6340000</v>
      </c>
      <c r="L514" s="161">
        <f t="shared" si="1488"/>
        <v>13200000</v>
      </c>
      <c r="M514" s="162">
        <f t="shared" si="1489"/>
        <v>0.8</v>
      </c>
      <c r="N514" s="163">
        <f t="shared" si="1490"/>
        <v>4802000</v>
      </c>
      <c r="O514" s="163">
        <v>0</v>
      </c>
      <c r="P514" s="406">
        <v>12</v>
      </c>
      <c r="Q514" s="406">
        <v>0</v>
      </c>
      <c r="R514" s="406">
        <v>1.1399999999999999</v>
      </c>
      <c r="S514" s="406">
        <v>0</v>
      </c>
      <c r="T514" s="406"/>
      <c r="U514" s="406"/>
      <c r="V514" s="406"/>
      <c r="W514" s="406"/>
      <c r="X514" s="389"/>
      <c r="Y514" s="406"/>
      <c r="Z514" s="406"/>
      <c r="AA514" s="406"/>
      <c r="AB514" s="406"/>
      <c r="AC514" s="406"/>
      <c r="AD514" s="406">
        <v>0.38</v>
      </c>
      <c r="AE514" s="164">
        <v>0</v>
      </c>
      <c r="AF514" s="166">
        <f t="shared" si="1626"/>
        <v>4873846</v>
      </c>
      <c r="AG514" s="166">
        <f t="shared" si="1627"/>
        <v>451177</v>
      </c>
      <c r="AH514" s="166">
        <f t="shared" si="1628"/>
        <v>0</v>
      </c>
      <c r="AI514" s="166">
        <f t="shared" si="1629"/>
        <v>0</v>
      </c>
      <c r="AJ514" s="166">
        <f t="shared" si="1630"/>
        <v>0</v>
      </c>
      <c r="AK514" s="166">
        <f t="shared" si="1631"/>
        <v>0</v>
      </c>
      <c r="AL514" s="166">
        <f t="shared" si="1632"/>
        <v>0</v>
      </c>
      <c r="AM514" s="166">
        <f t="shared" si="1633"/>
        <v>0</v>
      </c>
      <c r="AN514" s="166">
        <f t="shared" si="1634"/>
        <v>52615</v>
      </c>
      <c r="AO514" s="167">
        <f t="shared" si="1635"/>
        <v>0</v>
      </c>
      <c r="AP514" s="166">
        <v>0</v>
      </c>
      <c r="AQ514" s="166">
        <f t="shared" si="1636"/>
        <v>5377638</v>
      </c>
      <c r="AR514" s="166">
        <v>0</v>
      </c>
      <c r="AS514" s="167"/>
      <c r="AT514" s="166"/>
      <c r="AU514" s="166"/>
      <c r="AV514" s="166">
        <f t="shared" si="1637"/>
        <v>5377638</v>
      </c>
      <c r="AW514" s="166">
        <f t="shared" si="1500"/>
        <v>548800</v>
      </c>
      <c r="AX514" s="166">
        <f t="shared" si="1501"/>
        <v>102900</v>
      </c>
      <c r="AY514" s="166">
        <f t="shared" si="1502"/>
        <v>68600</v>
      </c>
      <c r="AZ514" s="166">
        <f t="shared" si="1638"/>
        <v>720300</v>
      </c>
      <c r="BA514" s="166">
        <f t="shared" si="1504"/>
        <v>34300</v>
      </c>
      <c r="BB514" s="166">
        <f t="shared" si="1639"/>
        <v>240000</v>
      </c>
      <c r="BC514" s="166"/>
      <c r="BD514" s="166">
        <v>0</v>
      </c>
      <c r="BE514" s="166">
        <f t="shared" si="1505"/>
        <v>994600</v>
      </c>
      <c r="BF514" s="166">
        <f t="shared" si="1506"/>
        <v>4383038</v>
      </c>
      <c r="BG514" s="166">
        <f t="shared" si="1507"/>
        <v>0</v>
      </c>
      <c r="BH514" s="166">
        <v>1</v>
      </c>
      <c r="BI514" s="369" t="s">
        <v>40</v>
      </c>
      <c r="BJ514" s="166">
        <f t="shared" si="1508"/>
        <v>0</v>
      </c>
      <c r="BK514" s="166">
        <f t="shared" si="1509"/>
        <v>1</v>
      </c>
      <c r="BL514" s="166">
        <v>0</v>
      </c>
      <c r="BM514" s="166">
        <f t="shared" si="1510"/>
        <v>0</v>
      </c>
      <c r="BN514" s="166" t="str">
        <f t="shared" si="1511"/>
        <v>Trừ tiền</v>
      </c>
      <c r="BO514" s="410"/>
      <c r="BP514" s="166"/>
      <c r="BQ514" s="144"/>
      <c r="BR514" s="144"/>
      <c r="BS514" s="161">
        <f t="shared" si="1512"/>
        <v>5325023</v>
      </c>
      <c r="BT514" s="159">
        <v>0</v>
      </c>
      <c r="BU514" s="166">
        <f t="shared" si="1513"/>
        <v>0</v>
      </c>
      <c r="BV514" s="166">
        <v>11000000</v>
      </c>
      <c r="BW514" s="166">
        <f t="shared" si="1514"/>
        <v>11000000</v>
      </c>
      <c r="BX514" s="166">
        <f t="shared" si="1640"/>
        <v>-6395277</v>
      </c>
      <c r="BY514" s="166"/>
      <c r="BZ514" s="166"/>
      <c r="CA514" s="171"/>
      <c r="CB514" s="166"/>
      <c r="CC514" s="166"/>
      <c r="CD514" s="166"/>
      <c r="CE514" s="369">
        <v>12000000</v>
      </c>
      <c r="CF514" s="369">
        <f t="shared" si="1648"/>
        <v>1200000</v>
      </c>
      <c r="CG514" s="369">
        <v>0</v>
      </c>
      <c r="CH514" s="369">
        <v>0</v>
      </c>
      <c r="CI514" s="369"/>
      <c r="CJ514" s="369">
        <f t="shared" si="1641"/>
        <v>1200000</v>
      </c>
      <c r="CK514" s="369">
        <f t="shared" si="1642"/>
        <v>13200000</v>
      </c>
      <c r="CL514" s="368"/>
      <c r="CM514" s="369">
        <f t="shared" si="1643"/>
        <v>12000000</v>
      </c>
      <c r="CN514" s="369">
        <f t="shared" si="1643"/>
        <v>1200000</v>
      </c>
      <c r="CO514" s="369">
        <f t="shared" si="1644"/>
        <v>0</v>
      </c>
      <c r="CP514" s="369">
        <f t="shared" si="1645"/>
        <v>0</v>
      </c>
      <c r="CQ514" s="369">
        <f t="shared" si="1645"/>
        <v>0</v>
      </c>
      <c r="CR514" s="369">
        <f t="shared" si="1646"/>
        <v>1200000</v>
      </c>
      <c r="CS514" s="369">
        <f t="shared" si="1647"/>
        <v>13200000</v>
      </c>
      <c r="CT514" s="173" t="s">
        <v>1669</v>
      </c>
      <c r="CU514" s="173" t="s">
        <v>2234</v>
      </c>
      <c r="CV514" s="450" t="s">
        <v>2237</v>
      </c>
      <c r="CW514" s="173" t="s">
        <v>2103</v>
      </c>
    </row>
    <row r="515" spans="1:101" ht="34.35" customHeight="1">
      <c r="A515" s="302" t="s">
        <v>2218</v>
      </c>
      <c r="B515" s="723" t="str">
        <f>"Bộ phận Điều phối vận chuyển: " &amp;"["&amp;COUNT(A515:A520)&amp; "]"</f>
        <v>Bộ phận Điều phối vận chuyển: [5]</v>
      </c>
      <c r="C515" s="724"/>
      <c r="D515" s="293"/>
      <c r="E515" s="293"/>
      <c r="F515" s="293"/>
      <c r="G515" s="301">
        <f>SUM(G516:G520)</f>
        <v>35450000</v>
      </c>
      <c r="H515" s="301">
        <f t="shared" ref="H515:BS515" si="1649">SUM(H516:H520)</f>
        <v>0</v>
      </c>
      <c r="I515" s="301">
        <f t="shared" si="1649"/>
        <v>36550000</v>
      </c>
      <c r="J515" s="301">
        <f t="shared" si="1649"/>
        <v>2650000</v>
      </c>
      <c r="K515" s="301">
        <f t="shared" si="1649"/>
        <v>39200000</v>
      </c>
      <c r="L515" s="301">
        <f t="shared" si="1649"/>
        <v>74650000</v>
      </c>
      <c r="M515" s="301"/>
      <c r="N515" s="301">
        <f t="shared" si="1649"/>
        <v>24815000</v>
      </c>
      <c r="O515" s="301">
        <f t="shared" si="1649"/>
        <v>0</v>
      </c>
      <c r="P515" s="374">
        <f t="shared" si="1649"/>
        <v>60</v>
      </c>
      <c r="Q515" s="374">
        <f t="shared" si="1649"/>
        <v>0</v>
      </c>
      <c r="R515" s="374">
        <f t="shared" si="1649"/>
        <v>0</v>
      </c>
      <c r="S515" s="374">
        <f t="shared" si="1649"/>
        <v>0</v>
      </c>
      <c r="T515" s="374">
        <f t="shared" si="1649"/>
        <v>0</v>
      </c>
      <c r="U515" s="374">
        <f t="shared" si="1649"/>
        <v>0</v>
      </c>
      <c r="V515" s="374">
        <f t="shared" si="1649"/>
        <v>0</v>
      </c>
      <c r="W515" s="374">
        <f t="shared" si="1649"/>
        <v>0</v>
      </c>
      <c r="X515" s="374">
        <f t="shared" si="1649"/>
        <v>0</v>
      </c>
      <c r="Y515" s="374">
        <f t="shared" si="1649"/>
        <v>0</v>
      </c>
      <c r="Z515" s="374">
        <f t="shared" si="1649"/>
        <v>0</v>
      </c>
      <c r="AA515" s="374">
        <f t="shared" si="1649"/>
        <v>0</v>
      </c>
      <c r="AB515" s="374">
        <f t="shared" si="1649"/>
        <v>0</v>
      </c>
      <c r="AC515" s="374">
        <f t="shared" si="1649"/>
        <v>0</v>
      </c>
      <c r="AD515" s="374">
        <f t="shared" si="1649"/>
        <v>0</v>
      </c>
      <c r="AE515" s="374">
        <f t="shared" si="1649"/>
        <v>0</v>
      </c>
      <c r="AF515" s="301">
        <f t="shared" si="1649"/>
        <v>28486154</v>
      </c>
      <c r="AG515" s="301">
        <f t="shared" si="1649"/>
        <v>0</v>
      </c>
      <c r="AH515" s="301">
        <f t="shared" si="1649"/>
        <v>0</v>
      </c>
      <c r="AI515" s="301">
        <f t="shared" si="1649"/>
        <v>0</v>
      </c>
      <c r="AJ515" s="301">
        <f t="shared" si="1649"/>
        <v>0</v>
      </c>
      <c r="AK515" s="301">
        <f t="shared" si="1649"/>
        <v>0</v>
      </c>
      <c r="AL515" s="301">
        <f t="shared" si="1649"/>
        <v>0</v>
      </c>
      <c r="AM515" s="301">
        <f t="shared" si="1649"/>
        <v>0</v>
      </c>
      <c r="AN515" s="301">
        <f t="shared" si="1649"/>
        <v>0</v>
      </c>
      <c r="AO515" s="301">
        <f t="shared" si="1649"/>
        <v>0</v>
      </c>
      <c r="AP515" s="301">
        <f t="shared" si="1649"/>
        <v>0</v>
      </c>
      <c r="AQ515" s="301">
        <f t="shared" si="1649"/>
        <v>28486154</v>
      </c>
      <c r="AR515" s="301">
        <f t="shared" si="1649"/>
        <v>0</v>
      </c>
      <c r="AS515" s="301">
        <f t="shared" si="1649"/>
        <v>0</v>
      </c>
      <c r="AT515" s="301">
        <f t="shared" si="1649"/>
        <v>0</v>
      </c>
      <c r="AU515" s="301">
        <f t="shared" si="1649"/>
        <v>0</v>
      </c>
      <c r="AV515" s="301">
        <f t="shared" si="1649"/>
        <v>28486154</v>
      </c>
      <c r="AW515" s="301">
        <f t="shared" si="1649"/>
        <v>2836000</v>
      </c>
      <c r="AX515" s="301">
        <f t="shared" si="1649"/>
        <v>531750</v>
      </c>
      <c r="AY515" s="301">
        <f t="shared" si="1649"/>
        <v>354500</v>
      </c>
      <c r="AZ515" s="301">
        <f t="shared" si="1649"/>
        <v>3722250</v>
      </c>
      <c r="BA515" s="301">
        <f t="shared" si="1649"/>
        <v>177250</v>
      </c>
      <c r="BB515" s="301">
        <f t="shared" si="1649"/>
        <v>1080000</v>
      </c>
      <c r="BC515" s="301">
        <f t="shared" si="1649"/>
        <v>0</v>
      </c>
      <c r="BD515" s="301">
        <f t="shared" si="1649"/>
        <v>0</v>
      </c>
      <c r="BE515" s="301">
        <f t="shared" si="1649"/>
        <v>4979500</v>
      </c>
      <c r="BF515" s="301">
        <f t="shared" si="1649"/>
        <v>23506654</v>
      </c>
      <c r="BG515" s="301">
        <f t="shared" si="1649"/>
        <v>0</v>
      </c>
      <c r="BH515" s="301"/>
      <c r="BI515" s="301">
        <f t="shared" si="1649"/>
        <v>0</v>
      </c>
      <c r="BJ515" s="301">
        <f t="shared" si="1649"/>
        <v>0</v>
      </c>
      <c r="BK515" s="301"/>
      <c r="BL515" s="301">
        <f t="shared" si="1649"/>
        <v>0</v>
      </c>
      <c r="BM515" s="301">
        <f t="shared" si="1649"/>
        <v>0</v>
      </c>
      <c r="BN515" s="301">
        <f t="shared" si="1649"/>
        <v>0</v>
      </c>
      <c r="BO515" s="301">
        <f t="shared" si="1649"/>
        <v>0</v>
      </c>
      <c r="BP515" s="301">
        <f t="shared" si="1649"/>
        <v>0</v>
      </c>
      <c r="BQ515" s="301">
        <f t="shared" si="1649"/>
        <v>0</v>
      </c>
      <c r="BR515" s="301">
        <f t="shared" si="1649"/>
        <v>0</v>
      </c>
      <c r="BS515" s="301">
        <f t="shared" si="1649"/>
        <v>28486154</v>
      </c>
      <c r="BT515" s="301">
        <f t="shared" ref="BT515:CV515" si="1650">SUM(BT516:BT520)</f>
        <v>0</v>
      </c>
      <c r="BU515" s="301">
        <f t="shared" si="1650"/>
        <v>0</v>
      </c>
      <c r="BV515" s="301">
        <f t="shared" si="1650"/>
        <v>55000000</v>
      </c>
      <c r="BW515" s="301">
        <f t="shared" si="1650"/>
        <v>55000000</v>
      </c>
      <c r="BX515" s="301">
        <f t="shared" si="1650"/>
        <v>-30236096</v>
      </c>
      <c r="BY515" s="301">
        <f t="shared" si="1650"/>
        <v>0</v>
      </c>
      <c r="BZ515" s="301">
        <f t="shared" si="1650"/>
        <v>0</v>
      </c>
      <c r="CA515" s="301">
        <f t="shared" si="1650"/>
        <v>0</v>
      </c>
      <c r="CB515" s="301">
        <f t="shared" si="1650"/>
        <v>0</v>
      </c>
      <c r="CC515" s="301">
        <f t="shared" si="1650"/>
        <v>0</v>
      </c>
      <c r="CD515" s="301">
        <f t="shared" si="1650"/>
        <v>0</v>
      </c>
      <c r="CE515" s="301">
        <f t="shared" si="1650"/>
        <v>72000000</v>
      </c>
      <c r="CF515" s="301">
        <f t="shared" si="1650"/>
        <v>2650000</v>
      </c>
      <c r="CG515" s="301">
        <f t="shared" si="1650"/>
        <v>0</v>
      </c>
      <c r="CH515" s="301">
        <f t="shared" si="1650"/>
        <v>0</v>
      </c>
      <c r="CI515" s="301">
        <f t="shared" si="1650"/>
        <v>0</v>
      </c>
      <c r="CJ515" s="301">
        <f t="shared" si="1650"/>
        <v>2650000</v>
      </c>
      <c r="CK515" s="301">
        <f t="shared" si="1650"/>
        <v>74650000</v>
      </c>
      <c r="CL515" s="301">
        <f t="shared" si="1650"/>
        <v>0</v>
      </c>
      <c r="CM515" s="301">
        <f t="shared" si="1650"/>
        <v>72000000</v>
      </c>
      <c r="CN515" s="301">
        <f t="shared" si="1650"/>
        <v>2650000</v>
      </c>
      <c r="CO515" s="301">
        <f t="shared" si="1650"/>
        <v>0</v>
      </c>
      <c r="CP515" s="301">
        <f t="shared" si="1650"/>
        <v>0</v>
      </c>
      <c r="CQ515" s="301">
        <f t="shared" si="1650"/>
        <v>0</v>
      </c>
      <c r="CR515" s="301">
        <f t="shared" si="1650"/>
        <v>2650000</v>
      </c>
      <c r="CS515" s="301">
        <f t="shared" si="1650"/>
        <v>74650000</v>
      </c>
      <c r="CT515" s="301">
        <f t="shared" si="1650"/>
        <v>0</v>
      </c>
      <c r="CU515" s="301">
        <f t="shared" si="1650"/>
        <v>0</v>
      </c>
      <c r="CV515" s="301">
        <f t="shared" si="1650"/>
        <v>0</v>
      </c>
      <c r="CW515" s="301"/>
    </row>
    <row r="516" spans="1:101" ht="34.35" customHeight="1">
      <c r="A516" s="155">
        <f>SUBTOTAL(3,$C$11:C516)</f>
        <v>451</v>
      </c>
      <c r="B516" s="390" t="s">
        <v>1849</v>
      </c>
      <c r="C516" s="252" t="s">
        <v>1850</v>
      </c>
      <c r="D516" s="156" t="s">
        <v>101</v>
      </c>
      <c r="E516" s="157" t="str">
        <f t="shared" ref="E516:E520" si="1651">IF(CL516&gt;=400000000,"A1",IF(CL516&gt;=300000000,"A2",IF(CL516&gt;=240000000,"A3",IF(CL516&gt;=180000000,"A4",IF(CL516&gt;=120000000,"A5",IF(CL516&gt;=80000000,"A6",IF(CL516&gt;=40000000,"A7",IF(CL516&gt;=25000000,"B1",IF(CL516&gt;=12000000,"B2","B3")))))))))</f>
        <v>B3</v>
      </c>
      <c r="F516" s="392">
        <v>39886</v>
      </c>
      <c r="G516" s="369">
        <v>8770000</v>
      </c>
      <c r="H516" s="368"/>
      <c r="I516" s="160">
        <f t="shared" ref="I516:I520" si="1652">IF(G516&gt;0,CM516-G516,CM516-H516)</f>
        <v>14230000</v>
      </c>
      <c r="J516" s="160">
        <f t="shared" ref="J516:J579" si="1653">CR516</f>
        <v>1150000</v>
      </c>
      <c r="K516" s="161">
        <f t="shared" ref="K516:K520" si="1654">SUM(I516:J516)</f>
        <v>15380000</v>
      </c>
      <c r="L516" s="161">
        <f t="shared" ref="L516:L579" si="1655">IF(G516&gt;0,G516+K516,H516+K516)</f>
        <v>24150000</v>
      </c>
      <c r="M516" s="162">
        <f t="shared" ref="M516:M579" si="1656">IF(CE516&gt;=11000000,80%,100%)</f>
        <v>0.8</v>
      </c>
      <c r="N516" s="163">
        <f t="shared" ref="N516:N579" si="1657">ROUND(MAX(G516*70%,H516*70%,3640000),0)</f>
        <v>6139000</v>
      </c>
      <c r="O516" s="163">
        <v>0</v>
      </c>
      <c r="P516" s="406">
        <v>12</v>
      </c>
      <c r="Q516" s="406">
        <v>0</v>
      </c>
      <c r="R516" s="406">
        <v>0</v>
      </c>
      <c r="S516" s="406">
        <v>0</v>
      </c>
      <c r="T516" s="406"/>
      <c r="U516" s="406"/>
      <c r="V516" s="406"/>
      <c r="W516" s="406"/>
      <c r="X516" s="389"/>
      <c r="Y516" s="406"/>
      <c r="Z516" s="406"/>
      <c r="AA516" s="406"/>
      <c r="AB516" s="406"/>
      <c r="AC516" s="406"/>
      <c r="AD516" s="406">
        <v>0</v>
      </c>
      <c r="AE516" s="164">
        <v>0</v>
      </c>
      <c r="AF516" s="166">
        <f t="shared" ref="AF516:AF520" si="1658">ROUND(IF($P516=0,0,IF(OR($BJ516="lương tháng",$CE516&gt;=11000000),($L516/2-$L516/26*($CC$6-$P516))*$M516,$L516/26*$P516*$M516)),0)</f>
        <v>8916923</v>
      </c>
      <c r="AG516" s="166">
        <f t="shared" ref="AG516:AG520" si="1659">ROUND(MAX((G516+I516)*M516/26*R516,(H516+I516)*M516/26*R516,G516/26*R516*150%,H516/26*R516*150%)*BK516,0)</f>
        <v>0</v>
      </c>
      <c r="AH516" s="166">
        <f t="shared" ref="AH516:AH520" si="1660">ROUND(MAX((G516+I516)*M516/26*S516,(H516+I516)*M516/26*S516,G516/26*S516*200%,H516/26*S516*200%)*BK516,0)</f>
        <v>0</v>
      </c>
      <c r="AI516" s="166">
        <f t="shared" ref="AI516:AI520" si="1661">ROUND(IF(BJ516="Lương tháng",L516/26*T516,MAX((G516+I516)/26*(T516+U516)*200%+G516/26*T516,(H516+I516)/26*(T516+U516)*200%+H516/26*T516,G516/26*(T516+U516)*300%+G516/26*T516,H516/26*(T516+U516)*300%+H516/26*T516)),0)</f>
        <v>0</v>
      </c>
      <c r="AJ516" s="166">
        <f t="shared" ref="AJ516:AJ520" si="1662">ROUND(IF((P516+Q516)=0,0,IF(BJ516="Lương tháng",MAX((G516+I516)/26*V516,(H516+I516)/26*V516),MAX(G516/26*V516,H516/26*V516))),0)</f>
        <v>0</v>
      </c>
      <c r="AK516" s="166">
        <f t="shared" ref="AK516:AK520" si="1663">ROUND(IF(G516&gt;0,G516/26*W516,H516/26*W516),0)</f>
        <v>0</v>
      </c>
      <c r="AL516" s="166">
        <f t="shared" ref="AL516:AL520" si="1664">ROUND(N516/26*Y516+O516/26*Z516+MAX(G516/26*AA516,H516/26*AA516),0)</f>
        <v>0</v>
      </c>
      <c r="AM516" s="166">
        <f t="shared" ref="AM516:AM520" si="1665">ROUND(IF(BJ516="Lương tháng",L516/26*AC516,L516/26*AC516+MAX((G516+I516)/26*AB516,(H516+I516)/26*AB516)),0)</f>
        <v>0</v>
      </c>
      <c r="AN516" s="166">
        <f t="shared" ref="AN516:AN520" si="1666">ROUND(IF(BJ516="lương tháng",0,MAX((G516+I516)/26*AD516*30%,(H516+I516)/26*AD516*30%)*BK516),0)</f>
        <v>0</v>
      </c>
      <c r="AO516" s="167">
        <f t="shared" ref="AO516:AO520" si="1667">ROUND(BM516*AE516,0)</f>
        <v>0</v>
      </c>
      <c r="AP516" s="166">
        <v>0</v>
      </c>
      <c r="AQ516" s="166">
        <f t="shared" ref="AQ516:AQ520" si="1668">ROUND(SUM(AF516:AP516),0)</f>
        <v>8916923</v>
      </c>
      <c r="AR516" s="166">
        <v>0</v>
      </c>
      <c r="AS516" s="167"/>
      <c r="AT516" s="166"/>
      <c r="AU516" s="166"/>
      <c r="AV516" s="166">
        <f t="shared" ref="AV516:AV520" si="1669">ROUND(SUM(AQ516:AT516)-AU516,0)</f>
        <v>8916923</v>
      </c>
      <c r="AW516" s="166">
        <f t="shared" ref="AW516:AW579" si="1670">ROUND(IF($BH516=1,$G516*$AW$9,0),0)</f>
        <v>701600</v>
      </c>
      <c r="AX516" s="166">
        <f t="shared" ref="AX516:AX579" si="1671">ROUND(IF($BH516=1,$G516*$AX$9,0),0)</f>
        <v>131550</v>
      </c>
      <c r="AY516" s="166">
        <f t="shared" ref="AY516:AY579" si="1672">ROUND(IF($BH516=1,$G516*$AY$9,0),0)</f>
        <v>87700</v>
      </c>
      <c r="AZ516" s="166">
        <f t="shared" ref="AZ516:AZ520" si="1673">SUM(AW516:AY516)</f>
        <v>920850</v>
      </c>
      <c r="BA516" s="166">
        <f t="shared" ref="BA516:BA579" si="1674">ROUND(IF($BI516="1x",$G516*0.5%,0),0)</f>
        <v>43850</v>
      </c>
      <c r="BB516" s="166">
        <f t="shared" ref="BB516:BB520" si="1675">IF(BN516="Xem lại",0,IF(CM516&lt;11000000,5000,IF(AND(CM516&gt;=11000000,CM516&lt;25000000),10000,IF(AND(CM516&gt;=25000000,CM516&lt;40000000),15000,IF(AND(CM516&gt;=40000000,CM516&lt;120000000),20000,IF(AND(CM516&gt;=120000000,CM516&lt;240000000),25000,30000)))))*$BB$5)</f>
        <v>240000</v>
      </c>
      <c r="BC516" s="166"/>
      <c r="BD516" s="166">
        <v>0</v>
      </c>
      <c r="BE516" s="166">
        <f t="shared" ref="BE516:BE579" si="1676">ROUND(SUM(AZ516:BD516),0)</f>
        <v>1204700</v>
      </c>
      <c r="BF516" s="166">
        <f t="shared" ref="BF516:BF579" si="1677">ROUND(IF(AV516&gt;BE516,AV516-BE516,0),0)</f>
        <v>7712223</v>
      </c>
      <c r="BG516" s="166">
        <f t="shared" ref="BG516:BG579" si="1678">ROUND(IF(BE516&gt;AV516,BE516-AV516,0),0)</f>
        <v>0</v>
      </c>
      <c r="BH516" s="166">
        <v>1</v>
      </c>
      <c r="BI516" s="369" t="s">
        <v>40</v>
      </c>
      <c r="BJ516" s="166" t="str">
        <f t="shared" ref="BJ516:BJ579" si="1679">IF(AND(D516="QTNV CL",CM516&gt;=11000000),"Lương tháng",IF(CM516&gt;=18000000,"Lương tháng",0))</f>
        <v>Lương tháng</v>
      </c>
      <c r="BK516" s="166">
        <f t="shared" ref="BK516:BK579" si="1680">IF(BJ516="Lương tháng",0,1)</f>
        <v>0</v>
      </c>
      <c r="BL516" s="166">
        <v>0</v>
      </c>
      <c r="BM516" s="166">
        <f t="shared" ref="BM516:BM579" si="1681">IF(BL516="M1",13000,IF(BL516="M2",20000,IF(BL516="M3",26000,IF(BL516="M4",32000,0))))</f>
        <v>0</v>
      </c>
      <c r="BN516" s="166" t="str">
        <f t="shared" ref="BN516:BN579" si="1682">IF(AND(G516&gt;0,(P516+Q516)&gt;=5),"Trừ tiền","Xem lại")</f>
        <v>Trừ tiền</v>
      </c>
      <c r="BO516" s="410"/>
      <c r="BP516" s="166"/>
      <c r="BQ516" s="144"/>
      <c r="BR516" s="144"/>
      <c r="BS516" s="161">
        <f t="shared" ref="BS516:BS579" si="1683">AQ516+SUM(BO516:BR516)-AN516-AO516-SUM(BY516:CA516)</f>
        <v>8916923</v>
      </c>
      <c r="BT516" s="159">
        <v>0</v>
      </c>
      <c r="BU516" s="166">
        <f t="shared" ref="BU516:BU579" si="1684">BT516*4400000</f>
        <v>0</v>
      </c>
      <c r="BV516" s="166">
        <v>11000000</v>
      </c>
      <c r="BW516" s="166">
        <f t="shared" ref="BW516:BW579" si="1685">BU516+BV516</f>
        <v>11000000</v>
      </c>
      <c r="BX516" s="166">
        <f t="shared" ref="BX516:BX520" si="1686">BS516-SUM(CC516:CD516)-CB516-AZ516-BW516</f>
        <v>-3003927</v>
      </c>
      <c r="BY516" s="166"/>
      <c r="BZ516" s="166"/>
      <c r="CA516" s="171"/>
      <c r="CB516" s="166"/>
      <c r="CC516" s="166"/>
      <c r="CD516" s="166"/>
      <c r="CE516" s="369">
        <v>23000000</v>
      </c>
      <c r="CF516" s="369">
        <f t="shared" ref="CF516" si="1687">5%*CE516</f>
        <v>1150000</v>
      </c>
      <c r="CG516" s="369">
        <v>0</v>
      </c>
      <c r="CH516" s="369">
        <v>0</v>
      </c>
      <c r="CI516" s="369"/>
      <c r="CJ516" s="369">
        <f t="shared" ref="CJ516:CJ520" si="1688">SUM(CF516:CI516)</f>
        <v>1150000</v>
      </c>
      <c r="CK516" s="369">
        <f t="shared" ref="CK516:CK520" si="1689">CE516+CJ516</f>
        <v>24150000</v>
      </c>
      <c r="CL516" s="368"/>
      <c r="CM516" s="369">
        <f t="shared" ref="CM516:CN520" si="1690">CE516</f>
        <v>23000000</v>
      </c>
      <c r="CN516" s="369">
        <f t="shared" si="1690"/>
        <v>1150000</v>
      </c>
      <c r="CO516" s="369">
        <f t="shared" ref="CO516:CO520" si="1691">CH516</f>
        <v>0</v>
      </c>
      <c r="CP516" s="369">
        <f t="shared" ref="CP516:CQ520" si="1692">CH516</f>
        <v>0</v>
      </c>
      <c r="CQ516" s="369">
        <f t="shared" si="1692"/>
        <v>0</v>
      </c>
      <c r="CR516" s="369">
        <f t="shared" ref="CR516:CR520" si="1693">SUM(CN516:CQ516)</f>
        <v>1150000</v>
      </c>
      <c r="CS516" s="369">
        <f t="shared" ref="CS516:CS520" si="1694">CM516+CR516</f>
        <v>24150000</v>
      </c>
      <c r="CT516" s="173" t="s">
        <v>2164</v>
      </c>
      <c r="CU516" s="173" t="s">
        <v>2113</v>
      </c>
      <c r="CV516" s="450" t="s">
        <v>2165</v>
      </c>
      <c r="CW516" s="173" t="s">
        <v>2103</v>
      </c>
    </row>
    <row r="517" spans="1:101" ht="34.35" customHeight="1">
      <c r="A517" s="155">
        <f>SUBTOTAL(3,$C$11:C517)</f>
        <v>452</v>
      </c>
      <c r="B517" s="390" t="s">
        <v>1851</v>
      </c>
      <c r="C517" s="252" t="s">
        <v>1852</v>
      </c>
      <c r="D517" s="156" t="s">
        <v>101</v>
      </c>
      <c r="E517" s="157" t="str">
        <f t="shared" si="1651"/>
        <v>B3</v>
      </c>
      <c r="F517" s="392">
        <v>42212</v>
      </c>
      <c r="G517" s="369">
        <v>7200000</v>
      </c>
      <c r="H517" s="368"/>
      <c r="I517" s="160">
        <f t="shared" si="1652"/>
        <v>7800000</v>
      </c>
      <c r="J517" s="160">
        <f t="shared" si="1653"/>
        <v>1500000</v>
      </c>
      <c r="K517" s="161">
        <f t="shared" si="1654"/>
        <v>9300000</v>
      </c>
      <c r="L517" s="161">
        <f t="shared" si="1655"/>
        <v>16500000</v>
      </c>
      <c r="M517" s="162">
        <f t="shared" si="1656"/>
        <v>0.8</v>
      </c>
      <c r="N517" s="163">
        <f t="shared" si="1657"/>
        <v>5040000</v>
      </c>
      <c r="O517" s="163">
        <v>0</v>
      </c>
      <c r="P517" s="406">
        <v>12</v>
      </c>
      <c r="Q517" s="406">
        <v>0</v>
      </c>
      <c r="R517" s="406">
        <v>0</v>
      </c>
      <c r="S517" s="406">
        <v>0</v>
      </c>
      <c r="T517" s="406"/>
      <c r="U517" s="406"/>
      <c r="V517" s="406"/>
      <c r="W517" s="406"/>
      <c r="X517" s="389"/>
      <c r="Y517" s="406"/>
      <c r="Z517" s="406"/>
      <c r="AA517" s="406"/>
      <c r="AB517" s="406"/>
      <c r="AC517" s="406"/>
      <c r="AD517" s="406">
        <v>0</v>
      </c>
      <c r="AE517" s="164">
        <v>0</v>
      </c>
      <c r="AF517" s="166">
        <f t="shared" si="1658"/>
        <v>6092308</v>
      </c>
      <c r="AG517" s="166">
        <f t="shared" si="1659"/>
        <v>0</v>
      </c>
      <c r="AH517" s="166">
        <f t="shared" si="1660"/>
        <v>0</v>
      </c>
      <c r="AI517" s="166">
        <f t="shared" si="1661"/>
        <v>0</v>
      </c>
      <c r="AJ517" s="166">
        <f t="shared" si="1662"/>
        <v>0</v>
      </c>
      <c r="AK517" s="166">
        <f t="shared" si="1663"/>
        <v>0</v>
      </c>
      <c r="AL517" s="166">
        <f t="shared" si="1664"/>
        <v>0</v>
      </c>
      <c r="AM517" s="166">
        <f t="shared" si="1665"/>
        <v>0</v>
      </c>
      <c r="AN517" s="166">
        <f t="shared" si="1666"/>
        <v>0</v>
      </c>
      <c r="AO517" s="167">
        <f t="shared" si="1667"/>
        <v>0</v>
      </c>
      <c r="AP517" s="166">
        <v>0</v>
      </c>
      <c r="AQ517" s="166">
        <f t="shared" si="1668"/>
        <v>6092308</v>
      </c>
      <c r="AR517" s="166">
        <v>0</v>
      </c>
      <c r="AS517" s="167"/>
      <c r="AT517" s="166"/>
      <c r="AU517" s="166"/>
      <c r="AV517" s="166">
        <f t="shared" si="1669"/>
        <v>6092308</v>
      </c>
      <c r="AW517" s="166">
        <f t="shared" si="1670"/>
        <v>576000</v>
      </c>
      <c r="AX517" s="166">
        <f t="shared" si="1671"/>
        <v>108000</v>
      </c>
      <c r="AY517" s="166">
        <f t="shared" si="1672"/>
        <v>72000</v>
      </c>
      <c r="AZ517" s="166">
        <f t="shared" si="1673"/>
        <v>756000</v>
      </c>
      <c r="BA517" s="166">
        <f t="shared" si="1674"/>
        <v>36000</v>
      </c>
      <c r="BB517" s="166">
        <f t="shared" si="1675"/>
        <v>240000</v>
      </c>
      <c r="BC517" s="166"/>
      <c r="BD517" s="166">
        <v>0</v>
      </c>
      <c r="BE517" s="166">
        <f t="shared" si="1676"/>
        <v>1032000</v>
      </c>
      <c r="BF517" s="166">
        <f t="shared" si="1677"/>
        <v>5060308</v>
      </c>
      <c r="BG517" s="166">
        <f t="shared" si="1678"/>
        <v>0</v>
      </c>
      <c r="BH517" s="166">
        <v>1</v>
      </c>
      <c r="BI517" s="369" t="s">
        <v>40</v>
      </c>
      <c r="BJ517" s="166">
        <f t="shared" si="1679"/>
        <v>0</v>
      </c>
      <c r="BK517" s="166">
        <f t="shared" si="1680"/>
        <v>1</v>
      </c>
      <c r="BL517" s="166">
        <v>0</v>
      </c>
      <c r="BM517" s="166">
        <f t="shared" si="1681"/>
        <v>0</v>
      </c>
      <c r="BN517" s="166" t="str">
        <f t="shared" si="1682"/>
        <v>Trừ tiền</v>
      </c>
      <c r="BO517" s="410"/>
      <c r="BP517" s="166"/>
      <c r="BQ517" s="144"/>
      <c r="BR517" s="144"/>
      <c r="BS517" s="161">
        <f t="shared" si="1683"/>
        <v>6092308</v>
      </c>
      <c r="BT517" s="159">
        <v>0</v>
      </c>
      <c r="BU517" s="166">
        <f t="shared" si="1684"/>
        <v>0</v>
      </c>
      <c r="BV517" s="166">
        <v>11000000</v>
      </c>
      <c r="BW517" s="166">
        <f t="shared" si="1685"/>
        <v>11000000</v>
      </c>
      <c r="BX517" s="166">
        <f t="shared" si="1686"/>
        <v>-5663692</v>
      </c>
      <c r="BY517" s="166"/>
      <c r="BZ517" s="166"/>
      <c r="CA517" s="171"/>
      <c r="CB517" s="166"/>
      <c r="CC517" s="166"/>
      <c r="CD517" s="166"/>
      <c r="CE517" s="369">
        <v>15000000</v>
      </c>
      <c r="CF517" s="369">
        <f>10%*CE517</f>
        <v>1500000</v>
      </c>
      <c r="CG517" s="369">
        <v>0</v>
      </c>
      <c r="CH517" s="369">
        <v>0</v>
      </c>
      <c r="CI517" s="369"/>
      <c r="CJ517" s="369">
        <f t="shared" si="1688"/>
        <v>1500000</v>
      </c>
      <c r="CK517" s="369">
        <f t="shared" si="1689"/>
        <v>16500000</v>
      </c>
      <c r="CL517" s="368"/>
      <c r="CM517" s="369">
        <f t="shared" si="1690"/>
        <v>15000000</v>
      </c>
      <c r="CN517" s="369">
        <f t="shared" si="1690"/>
        <v>1500000</v>
      </c>
      <c r="CO517" s="369">
        <f t="shared" si="1691"/>
        <v>0</v>
      </c>
      <c r="CP517" s="369">
        <f t="shared" si="1692"/>
        <v>0</v>
      </c>
      <c r="CQ517" s="369">
        <f t="shared" si="1692"/>
        <v>0</v>
      </c>
      <c r="CR517" s="369">
        <f t="shared" si="1693"/>
        <v>1500000</v>
      </c>
      <c r="CS517" s="369">
        <f t="shared" si="1694"/>
        <v>16500000</v>
      </c>
      <c r="CT517" s="173" t="s">
        <v>2166</v>
      </c>
      <c r="CU517" s="173" t="s">
        <v>2113</v>
      </c>
      <c r="CV517" s="450" t="s">
        <v>2167</v>
      </c>
      <c r="CW517" s="173" t="s">
        <v>2103</v>
      </c>
    </row>
    <row r="518" spans="1:101" ht="34.35" customHeight="1">
      <c r="A518" s="155">
        <f>SUBTOTAL(3,$C$11:C518)</f>
        <v>453</v>
      </c>
      <c r="B518" s="390" t="s">
        <v>1853</v>
      </c>
      <c r="C518" s="252" t="s">
        <v>1854</v>
      </c>
      <c r="D518" s="156" t="s">
        <v>101</v>
      </c>
      <c r="E518" s="157" t="str">
        <f t="shared" si="1651"/>
        <v>B3</v>
      </c>
      <c r="F518" s="392">
        <v>45243</v>
      </c>
      <c r="G518" s="369">
        <v>6860000</v>
      </c>
      <c r="H518" s="368"/>
      <c r="I518" s="160">
        <f t="shared" si="1652"/>
        <v>5140000</v>
      </c>
      <c r="J518" s="160">
        <f t="shared" si="1653"/>
        <v>0</v>
      </c>
      <c r="K518" s="161">
        <f t="shared" si="1654"/>
        <v>5140000</v>
      </c>
      <c r="L518" s="161">
        <f t="shared" si="1655"/>
        <v>12000000</v>
      </c>
      <c r="M518" s="162">
        <f t="shared" si="1656"/>
        <v>0.8</v>
      </c>
      <c r="N518" s="163">
        <f t="shared" si="1657"/>
        <v>4802000</v>
      </c>
      <c r="O518" s="163">
        <v>0</v>
      </c>
      <c r="P518" s="406">
        <v>12</v>
      </c>
      <c r="Q518" s="406">
        <v>0</v>
      </c>
      <c r="R518" s="406">
        <v>0</v>
      </c>
      <c r="S518" s="406">
        <v>0</v>
      </c>
      <c r="T518" s="406"/>
      <c r="U518" s="406"/>
      <c r="V518" s="406"/>
      <c r="W518" s="406"/>
      <c r="X518" s="389"/>
      <c r="Y518" s="406"/>
      <c r="Z518" s="406"/>
      <c r="AA518" s="406"/>
      <c r="AB518" s="406"/>
      <c r="AC518" s="406"/>
      <c r="AD518" s="406">
        <v>0</v>
      </c>
      <c r="AE518" s="164">
        <v>0</v>
      </c>
      <c r="AF518" s="166">
        <f t="shared" si="1658"/>
        <v>4430769</v>
      </c>
      <c r="AG518" s="166">
        <f t="shared" si="1659"/>
        <v>0</v>
      </c>
      <c r="AH518" s="166">
        <f t="shared" si="1660"/>
        <v>0</v>
      </c>
      <c r="AI518" s="166">
        <f t="shared" si="1661"/>
        <v>0</v>
      </c>
      <c r="AJ518" s="166">
        <f t="shared" si="1662"/>
        <v>0</v>
      </c>
      <c r="AK518" s="166">
        <f t="shared" si="1663"/>
        <v>0</v>
      </c>
      <c r="AL518" s="166">
        <f t="shared" si="1664"/>
        <v>0</v>
      </c>
      <c r="AM518" s="166">
        <f t="shared" si="1665"/>
        <v>0</v>
      </c>
      <c r="AN518" s="166">
        <f t="shared" si="1666"/>
        <v>0</v>
      </c>
      <c r="AO518" s="167">
        <f t="shared" si="1667"/>
        <v>0</v>
      </c>
      <c r="AP518" s="166">
        <v>0</v>
      </c>
      <c r="AQ518" s="166">
        <f t="shared" si="1668"/>
        <v>4430769</v>
      </c>
      <c r="AR518" s="166">
        <v>0</v>
      </c>
      <c r="AS518" s="167"/>
      <c r="AT518" s="166"/>
      <c r="AU518" s="166"/>
      <c r="AV518" s="166">
        <f t="shared" si="1669"/>
        <v>4430769</v>
      </c>
      <c r="AW518" s="166">
        <f t="shared" si="1670"/>
        <v>548800</v>
      </c>
      <c r="AX518" s="166">
        <f t="shared" si="1671"/>
        <v>102900</v>
      </c>
      <c r="AY518" s="166">
        <f t="shared" si="1672"/>
        <v>68600</v>
      </c>
      <c r="AZ518" s="166">
        <f t="shared" si="1673"/>
        <v>720300</v>
      </c>
      <c r="BA518" s="166">
        <f t="shared" si="1674"/>
        <v>34300</v>
      </c>
      <c r="BB518" s="166">
        <f t="shared" si="1675"/>
        <v>240000</v>
      </c>
      <c r="BC518" s="166"/>
      <c r="BD518" s="166">
        <v>0</v>
      </c>
      <c r="BE518" s="166">
        <f t="shared" si="1676"/>
        <v>994600</v>
      </c>
      <c r="BF518" s="166">
        <f t="shared" si="1677"/>
        <v>3436169</v>
      </c>
      <c r="BG518" s="166">
        <f t="shared" si="1678"/>
        <v>0</v>
      </c>
      <c r="BH518" s="166">
        <v>1</v>
      </c>
      <c r="BI518" s="369" t="s">
        <v>40</v>
      </c>
      <c r="BJ518" s="166">
        <f t="shared" si="1679"/>
        <v>0</v>
      </c>
      <c r="BK518" s="166">
        <f t="shared" si="1680"/>
        <v>1</v>
      </c>
      <c r="BL518" s="166">
        <v>0</v>
      </c>
      <c r="BM518" s="166">
        <f t="shared" si="1681"/>
        <v>0</v>
      </c>
      <c r="BN518" s="166" t="str">
        <f t="shared" si="1682"/>
        <v>Trừ tiền</v>
      </c>
      <c r="BO518" s="410"/>
      <c r="BP518" s="166"/>
      <c r="BQ518" s="144"/>
      <c r="BR518" s="144"/>
      <c r="BS518" s="161">
        <f t="shared" si="1683"/>
        <v>4430769</v>
      </c>
      <c r="BT518" s="159">
        <v>0</v>
      </c>
      <c r="BU518" s="166">
        <f t="shared" si="1684"/>
        <v>0</v>
      </c>
      <c r="BV518" s="166">
        <v>11000000</v>
      </c>
      <c r="BW518" s="166">
        <f t="shared" si="1685"/>
        <v>11000000</v>
      </c>
      <c r="BX518" s="166">
        <f t="shared" si="1686"/>
        <v>-7289531</v>
      </c>
      <c r="BY518" s="166"/>
      <c r="BZ518" s="166"/>
      <c r="CA518" s="171"/>
      <c r="CB518" s="166"/>
      <c r="CC518" s="166"/>
      <c r="CD518" s="166"/>
      <c r="CE518" s="369">
        <v>12000000</v>
      </c>
      <c r="CF518" s="369"/>
      <c r="CG518" s="369">
        <v>0</v>
      </c>
      <c r="CH518" s="369">
        <v>0</v>
      </c>
      <c r="CI518" s="369"/>
      <c r="CJ518" s="369">
        <f t="shared" si="1688"/>
        <v>0</v>
      </c>
      <c r="CK518" s="369">
        <f t="shared" si="1689"/>
        <v>12000000</v>
      </c>
      <c r="CL518" s="368"/>
      <c r="CM518" s="369">
        <f t="shared" si="1690"/>
        <v>12000000</v>
      </c>
      <c r="CN518" s="369">
        <f t="shared" si="1690"/>
        <v>0</v>
      </c>
      <c r="CO518" s="369">
        <f t="shared" si="1691"/>
        <v>0</v>
      </c>
      <c r="CP518" s="369">
        <f t="shared" si="1692"/>
        <v>0</v>
      </c>
      <c r="CQ518" s="369">
        <f t="shared" si="1692"/>
        <v>0</v>
      </c>
      <c r="CR518" s="369">
        <f t="shared" si="1693"/>
        <v>0</v>
      </c>
      <c r="CS518" s="369">
        <f t="shared" si="1694"/>
        <v>12000000</v>
      </c>
      <c r="CT518" s="173" t="s">
        <v>2168</v>
      </c>
      <c r="CU518" s="173" t="s">
        <v>2113</v>
      </c>
      <c r="CV518" s="450" t="s">
        <v>2169</v>
      </c>
      <c r="CW518" s="173" t="s">
        <v>2103</v>
      </c>
    </row>
    <row r="519" spans="1:101" ht="34.35" customHeight="1">
      <c r="A519" s="155">
        <f>SUBTOTAL(3,$C$11:C519)</f>
        <v>454</v>
      </c>
      <c r="B519" s="390" t="s">
        <v>1855</v>
      </c>
      <c r="C519" s="252" t="s">
        <v>1856</v>
      </c>
      <c r="D519" s="156" t="s">
        <v>101</v>
      </c>
      <c r="E519" s="157" t="str">
        <f t="shared" si="1651"/>
        <v>B3</v>
      </c>
      <c r="F519" s="392">
        <v>45474</v>
      </c>
      <c r="G519" s="369">
        <v>6530000</v>
      </c>
      <c r="H519" s="368"/>
      <c r="I519" s="160">
        <f t="shared" si="1652"/>
        <v>5470000</v>
      </c>
      <c r="J519" s="160">
        <f t="shared" si="1653"/>
        <v>0</v>
      </c>
      <c r="K519" s="161">
        <f t="shared" si="1654"/>
        <v>5470000</v>
      </c>
      <c r="L519" s="161">
        <f t="shared" si="1655"/>
        <v>12000000</v>
      </c>
      <c r="M519" s="162">
        <f t="shared" si="1656"/>
        <v>0.8</v>
      </c>
      <c r="N519" s="163">
        <f t="shared" si="1657"/>
        <v>4571000</v>
      </c>
      <c r="O519" s="163">
        <v>0</v>
      </c>
      <c r="P519" s="406">
        <v>12</v>
      </c>
      <c r="Q519" s="406">
        <v>0</v>
      </c>
      <c r="R519" s="406">
        <v>0</v>
      </c>
      <c r="S519" s="406">
        <v>0</v>
      </c>
      <c r="T519" s="406"/>
      <c r="U519" s="406"/>
      <c r="V519" s="406"/>
      <c r="W519" s="406"/>
      <c r="X519" s="389"/>
      <c r="Y519" s="406"/>
      <c r="Z519" s="406"/>
      <c r="AA519" s="406"/>
      <c r="AB519" s="406"/>
      <c r="AC519" s="406"/>
      <c r="AD519" s="406">
        <v>0</v>
      </c>
      <c r="AE519" s="164">
        <v>0</v>
      </c>
      <c r="AF519" s="166">
        <f t="shared" si="1658"/>
        <v>4430769</v>
      </c>
      <c r="AG519" s="166">
        <f t="shared" si="1659"/>
        <v>0</v>
      </c>
      <c r="AH519" s="166">
        <f t="shared" si="1660"/>
        <v>0</v>
      </c>
      <c r="AI519" s="166">
        <f t="shared" si="1661"/>
        <v>0</v>
      </c>
      <c r="AJ519" s="166">
        <f t="shared" si="1662"/>
        <v>0</v>
      </c>
      <c r="AK519" s="166">
        <f t="shared" si="1663"/>
        <v>0</v>
      </c>
      <c r="AL519" s="166">
        <f t="shared" si="1664"/>
        <v>0</v>
      </c>
      <c r="AM519" s="166">
        <f t="shared" si="1665"/>
        <v>0</v>
      </c>
      <c r="AN519" s="166">
        <f t="shared" si="1666"/>
        <v>0</v>
      </c>
      <c r="AO519" s="167">
        <f t="shared" si="1667"/>
        <v>0</v>
      </c>
      <c r="AP519" s="166">
        <v>0</v>
      </c>
      <c r="AQ519" s="166">
        <f t="shared" si="1668"/>
        <v>4430769</v>
      </c>
      <c r="AR519" s="166">
        <v>0</v>
      </c>
      <c r="AS519" s="167"/>
      <c r="AT519" s="166"/>
      <c r="AU519" s="166"/>
      <c r="AV519" s="166">
        <f t="shared" si="1669"/>
        <v>4430769</v>
      </c>
      <c r="AW519" s="166">
        <f t="shared" si="1670"/>
        <v>522400</v>
      </c>
      <c r="AX519" s="166">
        <f t="shared" si="1671"/>
        <v>97950</v>
      </c>
      <c r="AY519" s="166">
        <f t="shared" si="1672"/>
        <v>65300</v>
      </c>
      <c r="AZ519" s="166">
        <f t="shared" si="1673"/>
        <v>685650</v>
      </c>
      <c r="BA519" s="166">
        <f t="shared" si="1674"/>
        <v>32650</v>
      </c>
      <c r="BB519" s="166">
        <f t="shared" si="1675"/>
        <v>240000</v>
      </c>
      <c r="BC519" s="166"/>
      <c r="BD519" s="166">
        <v>0</v>
      </c>
      <c r="BE519" s="166">
        <f t="shared" si="1676"/>
        <v>958300</v>
      </c>
      <c r="BF519" s="166">
        <f t="shared" si="1677"/>
        <v>3472469</v>
      </c>
      <c r="BG519" s="166">
        <f t="shared" si="1678"/>
        <v>0</v>
      </c>
      <c r="BH519" s="166">
        <v>1</v>
      </c>
      <c r="BI519" s="369" t="s">
        <v>40</v>
      </c>
      <c r="BJ519" s="166">
        <f t="shared" si="1679"/>
        <v>0</v>
      </c>
      <c r="BK519" s="166">
        <f t="shared" si="1680"/>
        <v>1</v>
      </c>
      <c r="BL519" s="166">
        <v>0</v>
      </c>
      <c r="BM519" s="166">
        <f t="shared" si="1681"/>
        <v>0</v>
      </c>
      <c r="BN519" s="166" t="str">
        <f t="shared" si="1682"/>
        <v>Trừ tiền</v>
      </c>
      <c r="BO519" s="410"/>
      <c r="BP519" s="166"/>
      <c r="BQ519" s="144"/>
      <c r="BR519" s="144"/>
      <c r="BS519" s="161">
        <f t="shared" si="1683"/>
        <v>4430769</v>
      </c>
      <c r="BT519" s="159">
        <v>0</v>
      </c>
      <c r="BU519" s="166">
        <f t="shared" si="1684"/>
        <v>0</v>
      </c>
      <c r="BV519" s="166">
        <v>11000000</v>
      </c>
      <c r="BW519" s="166">
        <f t="shared" si="1685"/>
        <v>11000000</v>
      </c>
      <c r="BX519" s="166">
        <f t="shared" si="1686"/>
        <v>-7254881</v>
      </c>
      <c r="BY519" s="166"/>
      <c r="BZ519" s="166"/>
      <c r="CA519" s="171"/>
      <c r="CB519" s="166"/>
      <c r="CC519" s="166"/>
      <c r="CD519" s="166"/>
      <c r="CE519" s="369">
        <v>12000000</v>
      </c>
      <c r="CF519" s="369"/>
      <c r="CG519" s="369">
        <v>0</v>
      </c>
      <c r="CH519" s="369">
        <v>0</v>
      </c>
      <c r="CI519" s="369"/>
      <c r="CJ519" s="369">
        <f t="shared" si="1688"/>
        <v>0</v>
      </c>
      <c r="CK519" s="369">
        <f t="shared" si="1689"/>
        <v>12000000</v>
      </c>
      <c r="CL519" s="368"/>
      <c r="CM519" s="369">
        <f t="shared" si="1690"/>
        <v>12000000</v>
      </c>
      <c r="CN519" s="369">
        <f t="shared" si="1690"/>
        <v>0</v>
      </c>
      <c r="CO519" s="369">
        <f t="shared" si="1691"/>
        <v>0</v>
      </c>
      <c r="CP519" s="369">
        <f t="shared" si="1692"/>
        <v>0</v>
      </c>
      <c r="CQ519" s="369">
        <f t="shared" si="1692"/>
        <v>0</v>
      </c>
      <c r="CR519" s="369">
        <f t="shared" si="1693"/>
        <v>0</v>
      </c>
      <c r="CS519" s="369">
        <f t="shared" si="1694"/>
        <v>12000000</v>
      </c>
      <c r="CT519" s="173" t="s">
        <v>2168</v>
      </c>
      <c r="CU519" s="173" t="s">
        <v>2113</v>
      </c>
      <c r="CV519" s="450" t="s">
        <v>2170</v>
      </c>
      <c r="CW519" s="173" t="s">
        <v>2103</v>
      </c>
    </row>
    <row r="520" spans="1:101" ht="34.35" customHeight="1">
      <c r="A520" s="155">
        <f>SUBTOTAL(3,$C$11:C520)</f>
        <v>455</v>
      </c>
      <c r="B520" s="390" t="s">
        <v>1857</v>
      </c>
      <c r="C520" s="252" t="s">
        <v>1858</v>
      </c>
      <c r="D520" s="156" t="s">
        <v>101</v>
      </c>
      <c r="E520" s="157" t="str">
        <f t="shared" si="1651"/>
        <v>B3</v>
      </c>
      <c r="F520" s="392">
        <v>45238</v>
      </c>
      <c r="G520" s="369">
        <v>6090000</v>
      </c>
      <c r="H520" s="368"/>
      <c r="I520" s="160">
        <f t="shared" si="1652"/>
        <v>3910000</v>
      </c>
      <c r="J520" s="160">
        <f t="shared" si="1653"/>
        <v>0</v>
      </c>
      <c r="K520" s="161">
        <f t="shared" si="1654"/>
        <v>3910000</v>
      </c>
      <c r="L520" s="161">
        <f t="shared" si="1655"/>
        <v>10000000</v>
      </c>
      <c r="M520" s="162">
        <f t="shared" si="1656"/>
        <v>1</v>
      </c>
      <c r="N520" s="163">
        <f t="shared" si="1657"/>
        <v>4263000</v>
      </c>
      <c r="O520" s="163">
        <v>0</v>
      </c>
      <c r="P520" s="406">
        <v>12</v>
      </c>
      <c r="Q520" s="406">
        <v>0</v>
      </c>
      <c r="R520" s="406">
        <v>0</v>
      </c>
      <c r="S520" s="406">
        <v>0</v>
      </c>
      <c r="T520" s="406"/>
      <c r="U520" s="406"/>
      <c r="V520" s="406"/>
      <c r="W520" s="406"/>
      <c r="X520" s="389"/>
      <c r="Y520" s="406"/>
      <c r="Z520" s="406"/>
      <c r="AA520" s="406"/>
      <c r="AB520" s="406"/>
      <c r="AC520" s="406"/>
      <c r="AD520" s="406">
        <v>0</v>
      </c>
      <c r="AE520" s="164">
        <v>0</v>
      </c>
      <c r="AF520" s="166">
        <f t="shared" si="1658"/>
        <v>4615385</v>
      </c>
      <c r="AG520" s="166">
        <f t="shared" si="1659"/>
        <v>0</v>
      </c>
      <c r="AH520" s="166">
        <f t="shared" si="1660"/>
        <v>0</v>
      </c>
      <c r="AI520" s="166">
        <f t="shared" si="1661"/>
        <v>0</v>
      </c>
      <c r="AJ520" s="166">
        <f t="shared" si="1662"/>
        <v>0</v>
      </c>
      <c r="AK520" s="166">
        <f t="shared" si="1663"/>
        <v>0</v>
      </c>
      <c r="AL520" s="166">
        <f t="shared" si="1664"/>
        <v>0</v>
      </c>
      <c r="AM520" s="166">
        <f t="shared" si="1665"/>
        <v>0</v>
      </c>
      <c r="AN520" s="166">
        <f t="shared" si="1666"/>
        <v>0</v>
      </c>
      <c r="AO520" s="167">
        <f t="shared" si="1667"/>
        <v>0</v>
      </c>
      <c r="AP520" s="166">
        <v>0</v>
      </c>
      <c r="AQ520" s="166">
        <f t="shared" si="1668"/>
        <v>4615385</v>
      </c>
      <c r="AR520" s="166">
        <v>0</v>
      </c>
      <c r="AS520" s="167"/>
      <c r="AT520" s="166"/>
      <c r="AU520" s="166"/>
      <c r="AV520" s="166">
        <f t="shared" si="1669"/>
        <v>4615385</v>
      </c>
      <c r="AW520" s="166">
        <f t="shared" si="1670"/>
        <v>487200</v>
      </c>
      <c r="AX520" s="166">
        <f t="shared" si="1671"/>
        <v>91350</v>
      </c>
      <c r="AY520" s="166">
        <f t="shared" si="1672"/>
        <v>60900</v>
      </c>
      <c r="AZ520" s="166">
        <f t="shared" si="1673"/>
        <v>639450</v>
      </c>
      <c r="BA520" s="166">
        <f t="shared" si="1674"/>
        <v>30450</v>
      </c>
      <c r="BB520" s="166">
        <f t="shared" si="1675"/>
        <v>120000</v>
      </c>
      <c r="BC520" s="166"/>
      <c r="BD520" s="166">
        <v>0</v>
      </c>
      <c r="BE520" s="166">
        <f t="shared" si="1676"/>
        <v>789900</v>
      </c>
      <c r="BF520" s="166">
        <f t="shared" si="1677"/>
        <v>3825485</v>
      </c>
      <c r="BG520" s="166">
        <f t="shared" si="1678"/>
        <v>0</v>
      </c>
      <c r="BH520" s="166">
        <v>1</v>
      </c>
      <c r="BI520" s="369" t="s">
        <v>40</v>
      </c>
      <c r="BJ520" s="166">
        <f t="shared" si="1679"/>
        <v>0</v>
      </c>
      <c r="BK520" s="166">
        <f t="shared" si="1680"/>
        <v>1</v>
      </c>
      <c r="BL520" s="166">
        <v>0</v>
      </c>
      <c r="BM520" s="166">
        <f t="shared" si="1681"/>
        <v>0</v>
      </c>
      <c r="BN520" s="166" t="str">
        <f t="shared" si="1682"/>
        <v>Trừ tiền</v>
      </c>
      <c r="BO520" s="410"/>
      <c r="BP520" s="166"/>
      <c r="BQ520" s="144"/>
      <c r="BR520" s="144"/>
      <c r="BS520" s="161">
        <f t="shared" si="1683"/>
        <v>4615385</v>
      </c>
      <c r="BT520" s="159">
        <v>0</v>
      </c>
      <c r="BU520" s="166">
        <f t="shared" si="1684"/>
        <v>0</v>
      </c>
      <c r="BV520" s="166">
        <v>11000000</v>
      </c>
      <c r="BW520" s="166">
        <f t="shared" si="1685"/>
        <v>11000000</v>
      </c>
      <c r="BX520" s="166">
        <f t="shared" si="1686"/>
        <v>-7024065</v>
      </c>
      <c r="BY520" s="166"/>
      <c r="BZ520" s="166"/>
      <c r="CA520" s="171"/>
      <c r="CB520" s="166"/>
      <c r="CC520" s="166"/>
      <c r="CD520" s="166"/>
      <c r="CE520" s="369">
        <v>10000000</v>
      </c>
      <c r="CF520" s="369"/>
      <c r="CG520" s="369">
        <v>0</v>
      </c>
      <c r="CH520" s="369">
        <v>0</v>
      </c>
      <c r="CI520" s="369"/>
      <c r="CJ520" s="369">
        <f t="shared" si="1688"/>
        <v>0</v>
      </c>
      <c r="CK520" s="369">
        <f t="shared" si="1689"/>
        <v>10000000</v>
      </c>
      <c r="CL520" s="368"/>
      <c r="CM520" s="369">
        <f t="shared" si="1690"/>
        <v>10000000</v>
      </c>
      <c r="CN520" s="369">
        <f t="shared" si="1690"/>
        <v>0</v>
      </c>
      <c r="CO520" s="369">
        <f t="shared" si="1691"/>
        <v>0</v>
      </c>
      <c r="CP520" s="369">
        <f t="shared" si="1692"/>
        <v>0</v>
      </c>
      <c r="CQ520" s="369">
        <f t="shared" si="1692"/>
        <v>0</v>
      </c>
      <c r="CR520" s="369">
        <f t="shared" si="1693"/>
        <v>0</v>
      </c>
      <c r="CS520" s="369">
        <f t="shared" si="1694"/>
        <v>10000000</v>
      </c>
      <c r="CT520" s="173" t="s">
        <v>1794</v>
      </c>
      <c r="CU520" s="173" t="s">
        <v>2113</v>
      </c>
      <c r="CV520" s="450" t="s">
        <v>2171</v>
      </c>
      <c r="CW520" s="173" t="s">
        <v>2103</v>
      </c>
    </row>
    <row r="521" spans="1:101" ht="34.35" customHeight="1">
      <c r="A521" s="302" t="s">
        <v>2219</v>
      </c>
      <c r="B521" s="723" t="str">
        <f>"Bộ phận quản lý kho xe &amp; Kho hàng hóa: " &amp;"["&amp;COUNT(A522:A546)&amp; "]"</f>
        <v>Bộ phận quản lý kho xe &amp; Kho hàng hóa: [23]</v>
      </c>
      <c r="C521" s="724"/>
      <c r="D521" s="293"/>
      <c r="E521" s="293"/>
      <c r="F521" s="293"/>
      <c r="G521" s="301">
        <f t="shared" ref="G521:L521" si="1695">G522+G530</f>
        <v>152230000</v>
      </c>
      <c r="H521" s="301">
        <f t="shared" si="1695"/>
        <v>0</v>
      </c>
      <c r="I521" s="301">
        <f t="shared" si="1695"/>
        <v>125770000</v>
      </c>
      <c r="J521" s="301">
        <f t="shared" si="1695"/>
        <v>17525000</v>
      </c>
      <c r="K521" s="301">
        <f t="shared" si="1695"/>
        <v>143295000</v>
      </c>
      <c r="L521" s="301">
        <f t="shared" si="1695"/>
        <v>295525000</v>
      </c>
      <c r="M521" s="301"/>
      <c r="N521" s="301">
        <f t="shared" ref="N521:BG521" si="1696">N522+N530</f>
        <v>106561000</v>
      </c>
      <c r="O521" s="301">
        <f t="shared" si="1696"/>
        <v>0</v>
      </c>
      <c r="P521" s="374">
        <f t="shared" si="1696"/>
        <v>253</v>
      </c>
      <c r="Q521" s="374">
        <f t="shared" si="1696"/>
        <v>0</v>
      </c>
      <c r="R521" s="374">
        <f t="shared" si="1696"/>
        <v>13.349999999999998</v>
      </c>
      <c r="S521" s="374">
        <f t="shared" si="1696"/>
        <v>0</v>
      </c>
      <c r="T521" s="374">
        <f t="shared" si="1696"/>
        <v>0</v>
      </c>
      <c r="U521" s="374">
        <f t="shared" si="1696"/>
        <v>0</v>
      </c>
      <c r="V521" s="374">
        <f t="shared" si="1696"/>
        <v>0</v>
      </c>
      <c r="W521" s="374">
        <f t="shared" si="1696"/>
        <v>0</v>
      </c>
      <c r="X521" s="374">
        <f t="shared" si="1696"/>
        <v>0</v>
      </c>
      <c r="Y521" s="374">
        <f t="shared" si="1696"/>
        <v>0</v>
      </c>
      <c r="Z521" s="374">
        <f t="shared" si="1696"/>
        <v>0</v>
      </c>
      <c r="AA521" s="374">
        <f t="shared" si="1696"/>
        <v>0</v>
      </c>
      <c r="AB521" s="374">
        <f t="shared" si="1696"/>
        <v>0</v>
      </c>
      <c r="AC521" s="374">
        <f t="shared" si="1696"/>
        <v>0</v>
      </c>
      <c r="AD521" s="374">
        <f t="shared" si="1696"/>
        <v>2.31</v>
      </c>
      <c r="AE521" s="374">
        <f t="shared" si="1696"/>
        <v>34</v>
      </c>
      <c r="AF521" s="301">
        <f t="shared" si="1696"/>
        <v>107204423</v>
      </c>
      <c r="AG521" s="301">
        <f t="shared" si="1696"/>
        <v>5240073</v>
      </c>
      <c r="AH521" s="301">
        <f t="shared" si="1696"/>
        <v>0</v>
      </c>
      <c r="AI521" s="301">
        <f t="shared" si="1696"/>
        <v>0</v>
      </c>
      <c r="AJ521" s="301">
        <f t="shared" si="1696"/>
        <v>0</v>
      </c>
      <c r="AK521" s="301">
        <f t="shared" si="1696"/>
        <v>0</v>
      </c>
      <c r="AL521" s="301">
        <f t="shared" si="1696"/>
        <v>0</v>
      </c>
      <c r="AM521" s="301">
        <f t="shared" si="1696"/>
        <v>0</v>
      </c>
      <c r="AN521" s="301">
        <f t="shared" si="1696"/>
        <v>285635</v>
      </c>
      <c r="AO521" s="301">
        <f t="shared" si="1696"/>
        <v>442000</v>
      </c>
      <c r="AP521" s="301">
        <f t="shared" si="1696"/>
        <v>0</v>
      </c>
      <c r="AQ521" s="301">
        <f t="shared" si="1696"/>
        <v>113172131</v>
      </c>
      <c r="AR521" s="301">
        <f t="shared" si="1696"/>
        <v>0</v>
      </c>
      <c r="AS521" s="301">
        <f t="shared" si="1696"/>
        <v>0</v>
      </c>
      <c r="AT521" s="301">
        <f t="shared" si="1696"/>
        <v>0</v>
      </c>
      <c r="AU521" s="301">
        <f t="shared" si="1696"/>
        <v>0</v>
      </c>
      <c r="AV521" s="301">
        <f t="shared" si="1696"/>
        <v>113172131</v>
      </c>
      <c r="AW521" s="301">
        <f t="shared" si="1696"/>
        <v>11214400</v>
      </c>
      <c r="AX521" s="301">
        <f t="shared" si="1696"/>
        <v>2102700</v>
      </c>
      <c r="AY521" s="301">
        <f t="shared" si="1696"/>
        <v>1401800</v>
      </c>
      <c r="AZ521" s="301">
        <f t="shared" si="1696"/>
        <v>14718900</v>
      </c>
      <c r="BA521" s="301">
        <f t="shared" si="1696"/>
        <v>568950</v>
      </c>
      <c r="BB521" s="301">
        <f t="shared" si="1696"/>
        <v>4320000</v>
      </c>
      <c r="BC521" s="301">
        <f t="shared" si="1696"/>
        <v>0</v>
      </c>
      <c r="BD521" s="301">
        <f t="shared" si="1696"/>
        <v>0</v>
      </c>
      <c r="BE521" s="301">
        <f t="shared" si="1696"/>
        <v>19607850</v>
      </c>
      <c r="BF521" s="301">
        <f t="shared" si="1696"/>
        <v>93564281</v>
      </c>
      <c r="BG521" s="301">
        <f t="shared" si="1696"/>
        <v>0</v>
      </c>
      <c r="BH521" s="301"/>
      <c r="BI521" s="301">
        <f>BI522+BI530</f>
        <v>0</v>
      </c>
      <c r="BJ521" s="301">
        <f>BJ522+BJ530</f>
        <v>0</v>
      </c>
      <c r="BK521" s="301"/>
      <c r="BL521" s="301">
        <f t="shared" ref="BL521:CV521" si="1697">BL522+BL530</f>
        <v>0</v>
      </c>
      <c r="BM521" s="301">
        <f t="shared" si="1697"/>
        <v>91000</v>
      </c>
      <c r="BN521" s="301">
        <f t="shared" si="1697"/>
        <v>0</v>
      </c>
      <c r="BO521" s="301">
        <f t="shared" si="1697"/>
        <v>0</v>
      </c>
      <c r="BP521" s="301">
        <f t="shared" si="1697"/>
        <v>0</v>
      </c>
      <c r="BQ521" s="301">
        <f t="shared" si="1697"/>
        <v>0</v>
      </c>
      <c r="BR521" s="301">
        <f t="shared" si="1697"/>
        <v>0</v>
      </c>
      <c r="BS521" s="301">
        <f t="shared" si="1697"/>
        <v>112444496</v>
      </c>
      <c r="BT521" s="301">
        <f t="shared" si="1697"/>
        <v>0</v>
      </c>
      <c r="BU521" s="301">
        <f t="shared" si="1697"/>
        <v>0</v>
      </c>
      <c r="BV521" s="301">
        <f t="shared" si="1697"/>
        <v>253000000</v>
      </c>
      <c r="BW521" s="301">
        <f t="shared" si="1697"/>
        <v>253000000</v>
      </c>
      <c r="BX521" s="301">
        <f t="shared" si="1697"/>
        <v>-155274404</v>
      </c>
      <c r="BY521" s="301">
        <f t="shared" si="1697"/>
        <v>0</v>
      </c>
      <c r="BZ521" s="301">
        <f t="shared" si="1697"/>
        <v>0</v>
      </c>
      <c r="CA521" s="301">
        <f t="shared" si="1697"/>
        <v>0</v>
      </c>
      <c r="CB521" s="301">
        <f t="shared" si="1697"/>
        <v>0</v>
      </c>
      <c r="CC521" s="301">
        <f t="shared" si="1697"/>
        <v>0</v>
      </c>
      <c r="CD521" s="301">
        <f t="shared" si="1697"/>
        <v>0</v>
      </c>
      <c r="CE521" s="301">
        <f t="shared" si="1697"/>
        <v>278000000</v>
      </c>
      <c r="CF521" s="301">
        <f t="shared" si="1697"/>
        <v>17525000</v>
      </c>
      <c r="CG521" s="301">
        <f t="shared" si="1697"/>
        <v>0</v>
      </c>
      <c r="CH521" s="301">
        <f t="shared" si="1697"/>
        <v>0</v>
      </c>
      <c r="CI521" s="301">
        <f t="shared" si="1697"/>
        <v>0</v>
      </c>
      <c r="CJ521" s="301">
        <f t="shared" si="1697"/>
        <v>17525000</v>
      </c>
      <c r="CK521" s="301">
        <f t="shared" si="1697"/>
        <v>295525000</v>
      </c>
      <c r="CL521" s="301">
        <f t="shared" si="1697"/>
        <v>0</v>
      </c>
      <c r="CM521" s="301">
        <f t="shared" si="1697"/>
        <v>278000000</v>
      </c>
      <c r="CN521" s="301">
        <f t="shared" si="1697"/>
        <v>17525000</v>
      </c>
      <c r="CO521" s="301">
        <f t="shared" si="1697"/>
        <v>0</v>
      </c>
      <c r="CP521" s="301">
        <f t="shared" si="1697"/>
        <v>0</v>
      </c>
      <c r="CQ521" s="301">
        <f t="shared" si="1697"/>
        <v>0</v>
      </c>
      <c r="CR521" s="301">
        <f t="shared" si="1697"/>
        <v>17525000</v>
      </c>
      <c r="CS521" s="301">
        <f t="shared" si="1697"/>
        <v>295525000</v>
      </c>
      <c r="CT521" s="301">
        <f t="shared" si="1697"/>
        <v>0</v>
      </c>
      <c r="CU521" s="301">
        <f t="shared" si="1697"/>
        <v>0</v>
      </c>
      <c r="CV521" s="301">
        <f t="shared" si="1697"/>
        <v>0</v>
      </c>
      <c r="CW521" s="301"/>
    </row>
    <row r="522" spans="1:101" ht="34.35" customHeight="1">
      <c r="A522" s="403"/>
      <c r="B522" s="725" t="str">
        <f>"Tổ Đóng rút cont: " &amp;"["&amp;COUNT(A523:A529)&amp; "]"</f>
        <v>Tổ Đóng rút cont: [7]</v>
      </c>
      <c r="C522" s="726"/>
      <c r="D522" s="292"/>
      <c r="E522" s="292"/>
      <c r="F522" s="292"/>
      <c r="G522" s="404">
        <f t="shared" ref="G522:L522" si="1698">SUM(G523:G529)</f>
        <v>45430000</v>
      </c>
      <c r="H522" s="404">
        <f t="shared" si="1698"/>
        <v>0</v>
      </c>
      <c r="I522" s="404">
        <f t="shared" si="1698"/>
        <v>30570000</v>
      </c>
      <c r="J522" s="404">
        <f t="shared" si="1698"/>
        <v>1650000</v>
      </c>
      <c r="K522" s="404">
        <f t="shared" si="1698"/>
        <v>32220000</v>
      </c>
      <c r="L522" s="404">
        <f t="shared" si="1698"/>
        <v>77650000</v>
      </c>
      <c r="M522" s="404"/>
      <c r="N522" s="404">
        <f t="shared" ref="N522:BG522" si="1699">SUM(N523:N529)</f>
        <v>31801000</v>
      </c>
      <c r="O522" s="404">
        <f t="shared" si="1699"/>
        <v>0</v>
      </c>
      <c r="P522" s="405">
        <f t="shared" si="1699"/>
        <v>83.5</v>
      </c>
      <c r="Q522" s="405">
        <f t="shared" si="1699"/>
        <v>0</v>
      </c>
      <c r="R522" s="405">
        <f t="shared" si="1699"/>
        <v>7.2899999999999991</v>
      </c>
      <c r="S522" s="405">
        <f t="shared" si="1699"/>
        <v>0</v>
      </c>
      <c r="T522" s="405">
        <f t="shared" si="1699"/>
        <v>0</v>
      </c>
      <c r="U522" s="405">
        <f t="shared" si="1699"/>
        <v>0</v>
      </c>
      <c r="V522" s="405">
        <f t="shared" si="1699"/>
        <v>0</v>
      </c>
      <c r="W522" s="405">
        <f t="shared" si="1699"/>
        <v>0</v>
      </c>
      <c r="X522" s="405">
        <f t="shared" si="1699"/>
        <v>0</v>
      </c>
      <c r="Y522" s="405">
        <f t="shared" si="1699"/>
        <v>0</v>
      </c>
      <c r="Z522" s="405">
        <f t="shared" si="1699"/>
        <v>0</v>
      </c>
      <c r="AA522" s="405">
        <f t="shared" si="1699"/>
        <v>0</v>
      </c>
      <c r="AB522" s="405">
        <f t="shared" si="1699"/>
        <v>0</v>
      </c>
      <c r="AC522" s="405">
        <f t="shared" si="1699"/>
        <v>0</v>
      </c>
      <c r="AD522" s="405">
        <f t="shared" si="1699"/>
        <v>1</v>
      </c>
      <c r="AE522" s="405">
        <f t="shared" si="1699"/>
        <v>34</v>
      </c>
      <c r="AF522" s="404">
        <f t="shared" si="1699"/>
        <v>30368461</v>
      </c>
      <c r="AG522" s="404">
        <f t="shared" si="1699"/>
        <v>2759928</v>
      </c>
      <c r="AH522" s="404">
        <f t="shared" si="1699"/>
        <v>0</v>
      </c>
      <c r="AI522" s="404">
        <f t="shared" si="1699"/>
        <v>0</v>
      </c>
      <c r="AJ522" s="404">
        <f t="shared" si="1699"/>
        <v>0</v>
      </c>
      <c r="AK522" s="404">
        <f t="shared" si="1699"/>
        <v>0</v>
      </c>
      <c r="AL522" s="404">
        <f t="shared" si="1699"/>
        <v>0</v>
      </c>
      <c r="AM522" s="404">
        <f t="shared" si="1699"/>
        <v>0</v>
      </c>
      <c r="AN522" s="404">
        <f t="shared" si="1699"/>
        <v>126923</v>
      </c>
      <c r="AO522" s="404">
        <f t="shared" si="1699"/>
        <v>442000</v>
      </c>
      <c r="AP522" s="404">
        <f t="shared" si="1699"/>
        <v>0</v>
      </c>
      <c r="AQ522" s="404">
        <f t="shared" si="1699"/>
        <v>33697312</v>
      </c>
      <c r="AR522" s="404">
        <f t="shared" si="1699"/>
        <v>0</v>
      </c>
      <c r="AS522" s="404">
        <f t="shared" si="1699"/>
        <v>0</v>
      </c>
      <c r="AT522" s="404">
        <f t="shared" si="1699"/>
        <v>0</v>
      </c>
      <c r="AU522" s="404">
        <f t="shared" si="1699"/>
        <v>0</v>
      </c>
      <c r="AV522" s="404">
        <f t="shared" si="1699"/>
        <v>33697312</v>
      </c>
      <c r="AW522" s="404">
        <f t="shared" si="1699"/>
        <v>3634400</v>
      </c>
      <c r="AX522" s="404">
        <f t="shared" si="1699"/>
        <v>681450</v>
      </c>
      <c r="AY522" s="404">
        <f t="shared" si="1699"/>
        <v>454300</v>
      </c>
      <c r="AZ522" s="404">
        <f t="shared" si="1699"/>
        <v>4770150</v>
      </c>
      <c r="BA522" s="404">
        <f t="shared" si="1699"/>
        <v>227150</v>
      </c>
      <c r="BB522" s="404">
        <f t="shared" si="1699"/>
        <v>1440000</v>
      </c>
      <c r="BC522" s="404">
        <f t="shared" si="1699"/>
        <v>0</v>
      </c>
      <c r="BD522" s="404">
        <f t="shared" si="1699"/>
        <v>0</v>
      </c>
      <c r="BE522" s="404">
        <f t="shared" si="1699"/>
        <v>6437300</v>
      </c>
      <c r="BF522" s="404">
        <f t="shared" si="1699"/>
        <v>27260012</v>
      </c>
      <c r="BG522" s="404">
        <f t="shared" si="1699"/>
        <v>0</v>
      </c>
      <c r="BH522" s="404"/>
      <c r="BI522" s="404">
        <f>SUM(BI523:BI529)</f>
        <v>0</v>
      </c>
      <c r="BJ522" s="404">
        <f>SUM(BJ523:BJ529)</f>
        <v>0</v>
      </c>
      <c r="BK522" s="404"/>
      <c r="BL522" s="404">
        <f t="shared" ref="BL522:CV522" si="1700">SUM(BL523:BL529)</f>
        <v>0</v>
      </c>
      <c r="BM522" s="404">
        <f t="shared" si="1700"/>
        <v>91000</v>
      </c>
      <c r="BN522" s="404">
        <f t="shared" si="1700"/>
        <v>0</v>
      </c>
      <c r="BO522" s="404">
        <f t="shared" si="1700"/>
        <v>0</v>
      </c>
      <c r="BP522" s="404">
        <f t="shared" si="1700"/>
        <v>0</v>
      </c>
      <c r="BQ522" s="404">
        <f t="shared" si="1700"/>
        <v>0</v>
      </c>
      <c r="BR522" s="404">
        <f t="shared" si="1700"/>
        <v>0</v>
      </c>
      <c r="BS522" s="404">
        <f t="shared" si="1700"/>
        <v>33128389</v>
      </c>
      <c r="BT522" s="404">
        <f t="shared" si="1700"/>
        <v>0</v>
      </c>
      <c r="BU522" s="404">
        <f t="shared" si="1700"/>
        <v>0</v>
      </c>
      <c r="BV522" s="404">
        <f t="shared" si="1700"/>
        <v>77000000</v>
      </c>
      <c r="BW522" s="404">
        <f t="shared" si="1700"/>
        <v>77000000</v>
      </c>
      <c r="BX522" s="404">
        <f t="shared" si="1700"/>
        <v>-48641761</v>
      </c>
      <c r="BY522" s="404">
        <f t="shared" si="1700"/>
        <v>0</v>
      </c>
      <c r="BZ522" s="404">
        <f t="shared" si="1700"/>
        <v>0</v>
      </c>
      <c r="CA522" s="404">
        <f t="shared" si="1700"/>
        <v>0</v>
      </c>
      <c r="CB522" s="404">
        <f t="shared" si="1700"/>
        <v>0</v>
      </c>
      <c r="CC522" s="404">
        <f t="shared" si="1700"/>
        <v>0</v>
      </c>
      <c r="CD522" s="404">
        <f t="shared" si="1700"/>
        <v>0</v>
      </c>
      <c r="CE522" s="404">
        <f t="shared" si="1700"/>
        <v>76000000</v>
      </c>
      <c r="CF522" s="404">
        <f t="shared" si="1700"/>
        <v>1650000</v>
      </c>
      <c r="CG522" s="404">
        <f t="shared" si="1700"/>
        <v>0</v>
      </c>
      <c r="CH522" s="404">
        <f t="shared" si="1700"/>
        <v>0</v>
      </c>
      <c r="CI522" s="404">
        <f t="shared" si="1700"/>
        <v>0</v>
      </c>
      <c r="CJ522" s="404">
        <f t="shared" si="1700"/>
        <v>1650000</v>
      </c>
      <c r="CK522" s="404">
        <f t="shared" si="1700"/>
        <v>77650000</v>
      </c>
      <c r="CL522" s="404">
        <f t="shared" si="1700"/>
        <v>0</v>
      </c>
      <c r="CM522" s="404">
        <f t="shared" si="1700"/>
        <v>76000000</v>
      </c>
      <c r="CN522" s="404">
        <f t="shared" si="1700"/>
        <v>1650000</v>
      </c>
      <c r="CO522" s="404">
        <f t="shared" si="1700"/>
        <v>0</v>
      </c>
      <c r="CP522" s="404">
        <f t="shared" si="1700"/>
        <v>0</v>
      </c>
      <c r="CQ522" s="404">
        <f t="shared" si="1700"/>
        <v>0</v>
      </c>
      <c r="CR522" s="404">
        <f t="shared" si="1700"/>
        <v>1650000</v>
      </c>
      <c r="CS522" s="404">
        <f t="shared" si="1700"/>
        <v>77650000</v>
      </c>
      <c r="CT522" s="404">
        <f t="shared" si="1700"/>
        <v>0</v>
      </c>
      <c r="CU522" s="404">
        <f t="shared" si="1700"/>
        <v>0</v>
      </c>
      <c r="CV522" s="404">
        <f t="shared" si="1700"/>
        <v>0</v>
      </c>
      <c r="CW522" s="404"/>
    </row>
    <row r="523" spans="1:101" ht="34.35" customHeight="1">
      <c r="A523" s="155">
        <f>SUBTOTAL(3,$C$11:C523)</f>
        <v>456</v>
      </c>
      <c r="B523" s="390" t="s">
        <v>1952</v>
      </c>
      <c r="C523" s="252" t="s">
        <v>1953</v>
      </c>
      <c r="D523" s="156" t="s">
        <v>101</v>
      </c>
      <c r="E523" s="157" t="str">
        <f t="shared" ref="E523:E529" si="1701">IF(CL523&gt;=400000000,"A1",IF(CL523&gt;=300000000,"A2",IF(CL523&gt;=240000000,"A3",IF(CL523&gt;=180000000,"A4",IF(CL523&gt;=120000000,"A5",IF(CL523&gt;=80000000,"A6",IF(CL523&gt;=40000000,"A7",IF(CL523&gt;=25000000,"B1",IF(CL523&gt;=12000000,"B2","B3")))))))))</f>
        <v>B3</v>
      </c>
      <c r="F523" s="392">
        <v>44378</v>
      </c>
      <c r="G523" s="369">
        <v>6530000</v>
      </c>
      <c r="H523" s="368"/>
      <c r="I523" s="160">
        <f t="shared" ref="I523:I529" si="1702">IF(G523&gt;0,CM523-G523,CM523-H523)</f>
        <v>4470000</v>
      </c>
      <c r="J523" s="160">
        <f t="shared" si="1653"/>
        <v>0</v>
      </c>
      <c r="K523" s="161">
        <f t="shared" ref="K523:K529" si="1703">SUM(I523:J523)</f>
        <v>4470000</v>
      </c>
      <c r="L523" s="161">
        <f t="shared" si="1655"/>
        <v>11000000</v>
      </c>
      <c r="M523" s="162">
        <f t="shared" si="1656"/>
        <v>0.8</v>
      </c>
      <c r="N523" s="163">
        <f t="shared" si="1657"/>
        <v>4571000</v>
      </c>
      <c r="O523" s="163">
        <v>0</v>
      </c>
      <c r="P523" s="406">
        <v>12</v>
      </c>
      <c r="Q523" s="406">
        <v>0</v>
      </c>
      <c r="R523" s="406">
        <v>0.86</v>
      </c>
      <c r="S523" s="406">
        <v>0</v>
      </c>
      <c r="T523" s="406"/>
      <c r="U523" s="406"/>
      <c r="V523" s="406"/>
      <c r="W523" s="406"/>
      <c r="X523" s="389"/>
      <c r="Y523" s="406"/>
      <c r="Z523" s="406"/>
      <c r="AA523" s="406"/>
      <c r="AB523" s="406"/>
      <c r="AC523" s="406"/>
      <c r="AD523" s="406">
        <v>0</v>
      </c>
      <c r="AE523" s="164">
        <v>5</v>
      </c>
      <c r="AF523" s="166">
        <f t="shared" ref="AF523:AF529" si="1704">ROUND(IF($P523=0,0,IF(OR($BJ523="lương tháng",$CE523&gt;=11000000),($L523/2-$L523/26*($CC$6-$P523))*$M523,$L523/26*$P523*$M523)),0)</f>
        <v>4061538</v>
      </c>
      <c r="AG523" s="166">
        <f t="shared" ref="AG523:AG529" si="1705">ROUND(MAX((G523+I523)*M523/26*R523,(H523+I523)*M523/26*R523,G523/26*R523*150%,H523/26*R523*150%)*BK523,0)</f>
        <v>323988</v>
      </c>
      <c r="AH523" s="166">
        <f t="shared" ref="AH523:AH529" si="1706">ROUND(MAX((G523+I523)*M523/26*S523,(H523+I523)*M523/26*S523,G523/26*S523*200%,H523/26*S523*200%)*BK523,0)</f>
        <v>0</v>
      </c>
      <c r="AI523" s="166">
        <f t="shared" ref="AI523:AI529" si="1707">ROUND(IF(BJ523="Lương tháng",L523/26*T523,MAX((G523+I523)/26*(T523+U523)*200%+G523/26*T523,(H523+I523)/26*(T523+U523)*200%+H523/26*T523,G523/26*(T523+U523)*300%+G523/26*T523,H523/26*(T523+U523)*300%+H523/26*T523)),0)</f>
        <v>0</v>
      </c>
      <c r="AJ523" s="166">
        <f t="shared" ref="AJ523:AJ529" si="1708">ROUND(IF((P523+Q523)=0,0,IF(BJ523="Lương tháng",MAX((G523+I523)/26*V523,(H523+I523)/26*V523),MAX(G523/26*V523,H523/26*V523))),0)</f>
        <v>0</v>
      </c>
      <c r="AK523" s="166">
        <f t="shared" ref="AK523:AK529" si="1709">ROUND(IF(G523&gt;0,G523/26*W523,H523/26*W523),0)</f>
        <v>0</v>
      </c>
      <c r="AL523" s="166">
        <f t="shared" ref="AL523:AL529" si="1710">ROUND(N523/26*Y523+O523/26*Z523+MAX(G523/26*AA523,H523/26*AA523),0)</f>
        <v>0</v>
      </c>
      <c r="AM523" s="166">
        <f t="shared" ref="AM523:AM529" si="1711">ROUND(IF(BJ523="Lương tháng",L523/26*AC523,L523/26*AC523+MAX((G523+I523)/26*AB523,(H523+I523)/26*AB523)),0)</f>
        <v>0</v>
      </c>
      <c r="AN523" s="166">
        <f t="shared" ref="AN523:AN529" si="1712">ROUND(IF(BJ523="lương tháng",0,MAX((G523+I523)/26*AD523*30%,(H523+I523)/26*AD523*30%)*BK523),0)</f>
        <v>0</v>
      </c>
      <c r="AO523" s="167">
        <f t="shared" ref="AO523:AO529" si="1713">ROUND(BM523*AE523,0)</f>
        <v>65000</v>
      </c>
      <c r="AP523" s="166">
        <v>0</v>
      </c>
      <c r="AQ523" s="166">
        <f t="shared" ref="AQ523:AQ529" si="1714">ROUND(SUM(AF523:AP523),0)</f>
        <v>4450526</v>
      </c>
      <c r="AR523" s="166">
        <v>0</v>
      </c>
      <c r="AS523" s="167"/>
      <c r="AT523" s="166"/>
      <c r="AU523" s="166"/>
      <c r="AV523" s="166">
        <f t="shared" ref="AV523:AV529" si="1715">ROUND(SUM(AQ523:AT523)-AU523,0)</f>
        <v>4450526</v>
      </c>
      <c r="AW523" s="166">
        <f t="shared" si="1670"/>
        <v>522400</v>
      </c>
      <c r="AX523" s="166">
        <f t="shared" si="1671"/>
        <v>97950</v>
      </c>
      <c r="AY523" s="166">
        <f t="shared" si="1672"/>
        <v>65300</v>
      </c>
      <c r="AZ523" s="166">
        <f t="shared" ref="AZ523:AZ529" si="1716">SUM(AW523:AY523)</f>
        <v>685650</v>
      </c>
      <c r="BA523" s="166">
        <f t="shared" si="1674"/>
        <v>32650</v>
      </c>
      <c r="BB523" s="166">
        <f t="shared" ref="BB523:BB529" si="1717">IF(BN523="Xem lại",0,IF(CM523&lt;11000000,5000,IF(AND(CM523&gt;=11000000,CM523&lt;25000000),10000,IF(AND(CM523&gt;=25000000,CM523&lt;40000000),15000,IF(AND(CM523&gt;=40000000,CM523&lt;120000000),20000,IF(AND(CM523&gt;=120000000,CM523&lt;240000000),25000,30000)))))*$BB$5)</f>
        <v>240000</v>
      </c>
      <c r="BC523" s="166"/>
      <c r="BD523" s="166">
        <v>0</v>
      </c>
      <c r="BE523" s="166">
        <f t="shared" si="1676"/>
        <v>958300</v>
      </c>
      <c r="BF523" s="166">
        <f t="shared" si="1677"/>
        <v>3492226</v>
      </c>
      <c r="BG523" s="166">
        <f t="shared" si="1678"/>
        <v>0</v>
      </c>
      <c r="BH523" s="166">
        <v>1</v>
      </c>
      <c r="BI523" s="369" t="s">
        <v>40</v>
      </c>
      <c r="BJ523" s="166">
        <f t="shared" si="1679"/>
        <v>0</v>
      </c>
      <c r="BK523" s="166">
        <f t="shared" si="1680"/>
        <v>1</v>
      </c>
      <c r="BL523" s="166" t="s">
        <v>1144</v>
      </c>
      <c r="BM523" s="166">
        <f t="shared" si="1681"/>
        <v>13000</v>
      </c>
      <c r="BN523" s="166" t="str">
        <f t="shared" si="1682"/>
        <v>Trừ tiền</v>
      </c>
      <c r="BO523" s="410"/>
      <c r="BP523" s="166"/>
      <c r="BQ523" s="144"/>
      <c r="BR523" s="144"/>
      <c r="BS523" s="161">
        <f t="shared" si="1683"/>
        <v>4385526</v>
      </c>
      <c r="BT523" s="159">
        <v>0</v>
      </c>
      <c r="BU523" s="166">
        <f t="shared" si="1684"/>
        <v>0</v>
      </c>
      <c r="BV523" s="166">
        <v>11000000</v>
      </c>
      <c r="BW523" s="166">
        <f t="shared" si="1685"/>
        <v>11000000</v>
      </c>
      <c r="BX523" s="166">
        <f t="shared" ref="BX523:BX529" si="1718">BS523-SUM(CC523:CD523)-CB523-AZ523-BW523</f>
        <v>-7300124</v>
      </c>
      <c r="BY523" s="166"/>
      <c r="BZ523" s="166"/>
      <c r="CA523" s="171"/>
      <c r="CB523" s="166"/>
      <c r="CC523" s="166"/>
      <c r="CD523" s="166"/>
      <c r="CE523" s="369">
        <v>11000000</v>
      </c>
      <c r="CF523" s="369"/>
      <c r="CG523" s="369">
        <v>0</v>
      </c>
      <c r="CH523" s="369">
        <v>0</v>
      </c>
      <c r="CI523" s="369"/>
      <c r="CJ523" s="369">
        <f t="shared" ref="CJ523:CJ529" si="1719">SUM(CF523:CI523)</f>
        <v>0</v>
      </c>
      <c r="CK523" s="369">
        <f t="shared" ref="CK523:CK529" si="1720">CE523+CJ523</f>
        <v>11000000</v>
      </c>
      <c r="CL523" s="368"/>
      <c r="CM523" s="369">
        <f t="shared" ref="CM523:CN529" si="1721">CE523</f>
        <v>11000000</v>
      </c>
      <c r="CN523" s="369">
        <f t="shared" si="1721"/>
        <v>0</v>
      </c>
      <c r="CO523" s="369">
        <f t="shared" ref="CO523:CO529" si="1722">CH523</f>
        <v>0</v>
      </c>
      <c r="CP523" s="369">
        <f t="shared" ref="CP523:CQ529" si="1723">CH523</f>
        <v>0</v>
      </c>
      <c r="CQ523" s="369">
        <f t="shared" si="1723"/>
        <v>0</v>
      </c>
      <c r="CR523" s="369">
        <f t="shared" ref="CR523:CR529" si="1724">SUM(CN523:CQ523)</f>
        <v>0</v>
      </c>
      <c r="CS523" s="369">
        <f t="shared" ref="CS523:CS529" si="1725">CM523+CR523</f>
        <v>11000000</v>
      </c>
      <c r="CT523" s="173" t="s">
        <v>2143</v>
      </c>
      <c r="CU523" s="173" t="s">
        <v>2144</v>
      </c>
      <c r="CV523" s="450" t="s">
        <v>2145</v>
      </c>
      <c r="CW523" s="173" t="s">
        <v>2103</v>
      </c>
    </row>
    <row r="524" spans="1:101" ht="34.35" customHeight="1">
      <c r="A524" s="155">
        <f>SUBTOTAL(3,$C$11:C524)</f>
        <v>457</v>
      </c>
      <c r="B524" s="390" t="s">
        <v>1954</v>
      </c>
      <c r="C524" s="252" t="s">
        <v>1955</v>
      </c>
      <c r="D524" s="156" t="s">
        <v>101</v>
      </c>
      <c r="E524" s="157" t="str">
        <f t="shared" si="1701"/>
        <v>B3</v>
      </c>
      <c r="F524" s="392">
        <v>42149</v>
      </c>
      <c r="G524" s="369">
        <v>6530000</v>
      </c>
      <c r="H524" s="368"/>
      <c r="I524" s="160">
        <f t="shared" si="1702"/>
        <v>4970000</v>
      </c>
      <c r="J524" s="160">
        <f t="shared" si="1653"/>
        <v>1150000</v>
      </c>
      <c r="K524" s="161">
        <f t="shared" si="1703"/>
        <v>6120000</v>
      </c>
      <c r="L524" s="161">
        <f t="shared" si="1655"/>
        <v>12650000</v>
      </c>
      <c r="M524" s="162">
        <f t="shared" si="1656"/>
        <v>0.8</v>
      </c>
      <c r="N524" s="163">
        <f t="shared" si="1657"/>
        <v>4571000</v>
      </c>
      <c r="O524" s="163">
        <v>0</v>
      </c>
      <c r="P524" s="406">
        <v>11.5</v>
      </c>
      <c r="Q524" s="406">
        <v>0</v>
      </c>
      <c r="R524" s="406">
        <v>0.64</v>
      </c>
      <c r="S524" s="406">
        <v>0</v>
      </c>
      <c r="T524" s="406"/>
      <c r="U524" s="406"/>
      <c r="V524" s="406"/>
      <c r="W524" s="406"/>
      <c r="X524" s="389"/>
      <c r="Y524" s="406"/>
      <c r="Z524" s="406"/>
      <c r="AA524" s="406"/>
      <c r="AB524" s="406"/>
      <c r="AC524" s="406"/>
      <c r="AD524" s="406">
        <v>0</v>
      </c>
      <c r="AE524" s="164">
        <v>5</v>
      </c>
      <c r="AF524" s="166">
        <f t="shared" si="1704"/>
        <v>4476154</v>
      </c>
      <c r="AG524" s="166">
        <f t="shared" si="1705"/>
        <v>241108</v>
      </c>
      <c r="AH524" s="166">
        <f t="shared" si="1706"/>
        <v>0</v>
      </c>
      <c r="AI524" s="166">
        <f t="shared" si="1707"/>
        <v>0</v>
      </c>
      <c r="AJ524" s="166">
        <f t="shared" si="1708"/>
        <v>0</v>
      </c>
      <c r="AK524" s="166">
        <f t="shared" si="1709"/>
        <v>0</v>
      </c>
      <c r="AL524" s="166">
        <f t="shared" si="1710"/>
        <v>0</v>
      </c>
      <c r="AM524" s="166">
        <f t="shared" si="1711"/>
        <v>0</v>
      </c>
      <c r="AN524" s="166">
        <f t="shared" si="1712"/>
        <v>0</v>
      </c>
      <c r="AO524" s="167">
        <f t="shared" si="1713"/>
        <v>65000</v>
      </c>
      <c r="AP524" s="166">
        <v>0</v>
      </c>
      <c r="AQ524" s="166">
        <f t="shared" si="1714"/>
        <v>4782262</v>
      </c>
      <c r="AR524" s="166">
        <v>0</v>
      </c>
      <c r="AS524" s="167"/>
      <c r="AT524" s="166"/>
      <c r="AU524" s="166"/>
      <c r="AV524" s="166">
        <f t="shared" si="1715"/>
        <v>4782262</v>
      </c>
      <c r="AW524" s="166">
        <f t="shared" si="1670"/>
        <v>522400</v>
      </c>
      <c r="AX524" s="166">
        <f t="shared" si="1671"/>
        <v>97950</v>
      </c>
      <c r="AY524" s="166">
        <f t="shared" si="1672"/>
        <v>65300</v>
      </c>
      <c r="AZ524" s="166">
        <f t="shared" si="1716"/>
        <v>685650</v>
      </c>
      <c r="BA524" s="166">
        <f t="shared" si="1674"/>
        <v>32650</v>
      </c>
      <c r="BB524" s="166">
        <f t="shared" si="1717"/>
        <v>240000</v>
      </c>
      <c r="BC524" s="166"/>
      <c r="BD524" s="166">
        <v>0</v>
      </c>
      <c r="BE524" s="166">
        <f t="shared" si="1676"/>
        <v>958300</v>
      </c>
      <c r="BF524" s="166">
        <f t="shared" si="1677"/>
        <v>3823962</v>
      </c>
      <c r="BG524" s="166">
        <f t="shared" si="1678"/>
        <v>0</v>
      </c>
      <c r="BH524" s="166">
        <v>1</v>
      </c>
      <c r="BI524" s="369" t="s">
        <v>40</v>
      </c>
      <c r="BJ524" s="166">
        <f t="shared" si="1679"/>
        <v>0</v>
      </c>
      <c r="BK524" s="166">
        <f t="shared" si="1680"/>
        <v>1</v>
      </c>
      <c r="BL524" s="166" t="s">
        <v>1144</v>
      </c>
      <c r="BM524" s="166">
        <f t="shared" si="1681"/>
        <v>13000</v>
      </c>
      <c r="BN524" s="166" t="str">
        <f t="shared" si="1682"/>
        <v>Trừ tiền</v>
      </c>
      <c r="BO524" s="410"/>
      <c r="BP524" s="166"/>
      <c r="BQ524" s="144"/>
      <c r="BR524" s="144"/>
      <c r="BS524" s="161">
        <f t="shared" si="1683"/>
        <v>4717262</v>
      </c>
      <c r="BT524" s="159">
        <v>0</v>
      </c>
      <c r="BU524" s="166">
        <f t="shared" si="1684"/>
        <v>0</v>
      </c>
      <c r="BV524" s="166">
        <v>11000000</v>
      </c>
      <c r="BW524" s="166">
        <f t="shared" si="1685"/>
        <v>11000000</v>
      </c>
      <c r="BX524" s="166">
        <f t="shared" si="1718"/>
        <v>-6968388</v>
      </c>
      <c r="BY524" s="166"/>
      <c r="BZ524" s="166"/>
      <c r="CA524" s="171"/>
      <c r="CB524" s="166"/>
      <c r="CC524" s="166"/>
      <c r="CD524" s="166"/>
      <c r="CE524" s="369">
        <v>11500000</v>
      </c>
      <c r="CF524" s="369">
        <f>10%*CE524</f>
        <v>1150000</v>
      </c>
      <c r="CG524" s="369">
        <v>0</v>
      </c>
      <c r="CH524" s="369">
        <v>0</v>
      </c>
      <c r="CI524" s="369"/>
      <c r="CJ524" s="369">
        <f t="shared" si="1719"/>
        <v>1150000</v>
      </c>
      <c r="CK524" s="369">
        <f t="shared" si="1720"/>
        <v>12650000</v>
      </c>
      <c r="CL524" s="368"/>
      <c r="CM524" s="369">
        <f t="shared" si="1721"/>
        <v>11500000</v>
      </c>
      <c r="CN524" s="369">
        <f t="shared" si="1721"/>
        <v>1150000</v>
      </c>
      <c r="CO524" s="369">
        <f t="shared" si="1722"/>
        <v>0</v>
      </c>
      <c r="CP524" s="369">
        <f t="shared" si="1723"/>
        <v>0</v>
      </c>
      <c r="CQ524" s="369">
        <f t="shared" si="1723"/>
        <v>0</v>
      </c>
      <c r="CR524" s="369">
        <f t="shared" si="1724"/>
        <v>1150000</v>
      </c>
      <c r="CS524" s="369">
        <f t="shared" si="1725"/>
        <v>12650000</v>
      </c>
      <c r="CT524" s="173" t="s">
        <v>2146</v>
      </c>
      <c r="CU524" s="173" t="s">
        <v>2144</v>
      </c>
      <c r="CV524" s="450">
        <v>0</v>
      </c>
      <c r="CW524" s="173" t="s">
        <v>2103</v>
      </c>
    </row>
    <row r="525" spans="1:101" ht="34.35" customHeight="1">
      <c r="A525" s="155">
        <f>SUBTOTAL(3,$C$11:C525)</f>
        <v>458</v>
      </c>
      <c r="B525" s="390" t="s">
        <v>1956</v>
      </c>
      <c r="C525" s="252" t="s">
        <v>1957</v>
      </c>
      <c r="D525" s="156" t="s">
        <v>101</v>
      </c>
      <c r="E525" s="157" t="str">
        <f t="shared" si="1701"/>
        <v>B3</v>
      </c>
      <c r="F525" s="392">
        <v>43467</v>
      </c>
      <c r="G525" s="369">
        <v>6390000</v>
      </c>
      <c r="H525" s="368"/>
      <c r="I525" s="160">
        <f t="shared" si="1702"/>
        <v>3610000</v>
      </c>
      <c r="J525" s="160">
        <f t="shared" si="1653"/>
        <v>500000</v>
      </c>
      <c r="K525" s="161">
        <f t="shared" si="1703"/>
        <v>4110000</v>
      </c>
      <c r="L525" s="161">
        <f t="shared" si="1655"/>
        <v>10500000</v>
      </c>
      <c r="M525" s="162">
        <f t="shared" si="1656"/>
        <v>1</v>
      </c>
      <c r="N525" s="163">
        <f t="shared" si="1657"/>
        <v>4473000</v>
      </c>
      <c r="O525" s="163">
        <v>0</v>
      </c>
      <c r="P525" s="406">
        <v>12</v>
      </c>
      <c r="Q525" s="406">
        <v>0</v>
      </c>
      <c r="R525" s="406">
        <v>0.86</v>
      </c>
      <c r="S525" s="406">
        <v>0</v>
      </c>
      <c r="T525" s="406"/>
      <c r="U525" s="406"/>
      <c r="V525" s="406"/>
      <c r="W525" s="406"/>
      <c r="X525" s="389"/>
      <c r="Y525" s="406"/>
      <c r="Z525" s="406"/>
      <c r="AA525" s="406"/>
      <c r="AB525" s="406"/>
      <c r="AC525" s="406"/>
      <c r="AD525" s="406">
        <v>0</v>
      </c>
      <c r="AE525" s="164">
        <v>5</v>
      </c>
      <c r="AF525" s="166">
        <f t="shared" si="1704"/>
        <v>4846154</v>
      </c>
      <c r="AG525" s="166">
        <f t="shared" si="1705"/>
        <v>330769</v>
      </c>
      <c r="AH525" s="166">
        <f t="shared" si="1706"/>
        <v>0</v>
      </c>
      <c r="AI525" s="166">
        <f t="shared" si="1707"/>
        <v>0</v>
      </c>
      <c r="AJ525" s="166">
        <f t="shared" si="1708"/>
        <v>0</v>
      </c>
      <c r="AK525" s="166">
        <f t="shared" si="1709"/>
        <v>0</v>
      </c>
      <c r="AL525" s="166">
        <f t="shared" si="1710"/>
        <v>0</v>
      </c>
      <c r="AM525" s="166">
        <f t="shared" si="1711"/>
        <v>0</v>
      </c>
      <c r="AN525" s="166">
        <f t="shared" si="1712"/>
        <v>0</v>
      </c>
      <c r="AO525" s="167">
        <f t="shared" si="1713"/>
        <v>65000</v>
      </c>
      <c r="AP525" s="166">
        <v>0</v>
      </c>
      <c r="AQ525" s="166">
        <f t="shared" si="1714"/>
        <v>5241923</v>
      </c>
      <c r="AR525" s="166">
        <v>0</v>
      </c>
      <c r="AS525" s="167"/>
      <c r="AT525" s="166"/>
      <c r="AU525" s="166"/>
      <c r="AV525" s="166">
        <f t="shared" si="1715"/>
        <v>5241923</v>
      </c>
      <c r="AW525" s="166">
        <f t="shared" si="1670"/>
        <v>511200</v>
      </c>
      <c r="AX525" s="166">
        <f t="shared" si="1671"/>
        <v>95850</v>
      </c>
      <c r="AY525" s="166">
        <f t="shared" si="1672"/>
        <v>63900</v>
      </c>
      <c r="AZ525" s="166">
        <f t="shared" si="1716"/>
        <v>670950</v>
      </c>
      <c r="BA525" s="166">
        <f t="shared" si="1674"/>
        <v>31950</v>
      </c>
      <c r="BB525" s="166">
        <f t="shared" si="1717"/>
        <v>120000</v>
      </c>
      <c r="BC525" s="166"/>
      <c r="BD525" s="166">
        <v>0</v>
      </c>
      <c r="BE525" s="166">
        <f t="shared" si="1676"/>
        <v>822900</v>
      </c>
      <c r="BF525" s="166">
        <f t="shared" si="1677"/>
        <v>4419023</v>
      </c>
      <c r="BG525" s="166">
        <f t="shared" si="1678"/>
        <v>0</v>
      </c>
      <c r="BH525" s="166">
        <v>1</v>
      </c>
      <c r="BI525" s="369" t="s">
        <v>40</v>
      </c>
      <c r="BJ525" s="166">
        <f t="shared" si="1679"/>
        <v>0</v>
      </c>
      <c r="BK525" s="166">
        <f t="shared" si="1680"/>
        <v>1</v>
      </c>
      <c r="BL525" s="166" t="s">
        <v>1144</v>
      </c>
      <c r="BM525" s="166">
        <f t="shared" si="1681"/>
        <v>13000</v>
      </c>
      <c r="BN525" s="166" t="str">
        <f t="shared" si="1682"/>
        <v>Trừ tiền</v>
      </c>
      <c r="BO525" s="410"/>
      <c r="BP525" s="166"/>
      <c r="BQ525" s="144"/>
      <c r="BR525" s="144"/>
      <c r="BS525" s="161">
        <f t="shared" si="1683"/>
        <v>5176923</v>
      </c>
      <c r="BT525" s="159">
        <v>0</v>
      </c>
      <c r="BU525" s="166">
        <f t="shared" si="1684"/>
        <v>0</v>
      </c>
      <c r="BV525" s="166">
        <v>11000000</v>
      </c>
      <c r="BW525" s="166">
        <f t="shared" si="1685"/>
        <v>11000000</v>
      </c>
      <c r="BX525" s="166">
        <f t="shared" si="1718"/>
        <v>-6494027</v>
      </c>
      <c r="BY525" s="166"/>
      <c r="BZ525" s="166"/>
      <c r="CA525" s="171"/>
      <c r="CB525" s="166"/>
      <c r="CC525" s="166"/>
      <c r="CD525" s="166"/>
      <c r="CE525" s="369">
        <v>10000000</v>
      </c>
      <c r="CF525" s="369">
        <f t="shared" ref="CF525" si="1726">5%*CE525</f>
        <v>500000</v>
      </c>
      <c r="CG525" s="369">
        <v>0</v>
      </c>
      <c r="CH525" s="369">
        <v>0</v>
      </c>
      <c r="CI525" s="369"/>
      <c r="CJ525" s="369">
        <f t="shared" si="1719"/>
        <v>500000</v>
      </c>
      <c r="CK525" s="369">
        <f t="shared" si="1720"/>
        <v>10500000</v>
      </c>
      <c r="CL525" s="368"/>
      <c r="CM525" s="369">
        <f t="shared" si="1721"/>
        <v>10000000</v>
      </c>
      <c r="CN525" s="369">
        <f t="shared" si="1721"/>
        <v>500000</v>
      </c>
      <c r="CO525" s="369">
        <f t="shared" si="1722"/>
        <v>0</v>
      </c>
      <c r="CP525" s="369">
        <f t="shared" si="1723"/>
        <v>0</v>
      </c>
      <c r="CQ525" s="369">
        <f t="shared" si="1723"/>
        <v>0</v>
      </c>
      <c r="CR525" s="369">
        <f t="shared" si="1724"/>
        <v>500000</v>
      </c>
      <c r="CS525" s="369">
        <f t="shared" si="1725"/>
        <v>10500000</v>
      </c>
      <c r="CT525" s="173" t="s">
        <v>2146</v>
      </c>
      <c r="CU525" s="173" t="s">
        <v>2144</v>
      </c>
      <c r="CV525" s="450" t="s">
        <v>2147</v>
      </c>
      <c r="CW525" s="173" t="s">
        <v>2103</v>
      </c>
    </row>
    <row r="526" spans="1:101" ht="34.35" customHeight="1">
      <c r="A526" s="155">
        <f>SUBTOTAL(3,$C$11:C526)</f>
        <v>459</v>
      </c>
      <c r="B526" s="390" t="s">
        <v>1958</v>
      </c>
      <c r="C526" s="252" t="s">
        <v>1959</v>
      </c>
      <c r="D526" s="156" t="s">
        <v>101</v>
      </c>
      <c r="E526" s="157" t="str">
        <f t="shared" si="1701"/>
        <v>B3</v>
      </c>
      <c r="F526" s="392">
        <v>44200</v>
      </c>
      <c r="G526" s="369">
        <v>6530000</v>
      </c>
      <c r="H526" s="368"/>
      <c r="I526" s="160">
        <f t="shared" si="1702"/>
        <v>4470000</v>
      </c>
      <c r="J526" s="160">
        <f t="shared" si="1653"/>
        <v>0</v>
      </c>
      <c r="K526" s="161">
        <f t="shared" si="1703"/>
        <v>4470000</v>
      </c>
      <c r="L526" s="161">
        <f t="shared" si="1655"/>
        <v>11000000</v>
      </c>
      <c r="M526" s="162">
        <f t="shared" si="1656"/>
        <v>0.8</v>
      </c>
      <c r="N526" s="163">
        <f t="shared" si="1657"/>
        <v>4571000</v>
      </c>
      <c r="O526" s="163">
        <v>0</v>
      </c>
      <c r="P526" s="406">
        <v>12</v>
      </c>
      <c r="Q526" s="406">
        <v>0</v>
      </c>
      <c r="R526" s="406">
        <v>0.86</v>
      </c>
      <c r="S526" s="406">
        <v>0</v>
      </c>
      <c r="T526" s="406"/>
      <c r="U526" s="406"/>
      <c r="V526" s="406"/>
      <c r="W526" s="406"/>
      <c r="X526" s="389"/>
      <c r="Y526" s="406"/>
      <c r="Z526" s="406"/>
      <c r="AA526" s="406"/>
      <c r="AB526" s="406"/>
      <c r="AC526" s="406"/>
      <c r="AD526" s="406">
        <v>0</v>
      </c>
      <c r="AE526" s="164">
        <v>4</v>
      </c>
      <c r="AF526" s="166">
        <f t="shared" si="1704"/>
        <v>4061538</v>
      </c>
      <c r="AG526" s="166">
        <f t="shared" si="1705"/>
        <v>323988</v>
      </c>
      <c r="AH526" s="166">
        <f t="shared" si="1706"/>
        <v>0</v>
      </c>
      <c r="AI526" s="166">
        <f t="shared" si="1707"/>
        <v>0</v>
      </c>
      <c r="AJ526" s="166">
        <f t="shared" si="1708"/>
        <v>0</v>
      </c>
      <c r="AK526" s="166">
        <f t="shared" si="1709"/>
        <v>0</v>
      </c>
      <c r="AL526" s="166">
        <f t="shared" si="1710"/>
        <v>0</v>
      </c>
      <c r="AM526" s="166">
        <f t="shared" si="1711"/>
        <v>0</v>
      </c>
      <c r="AN526" s="166">
        <f t="shared" si="1712"/>
        <v>0</v>
      </c>
      <c r="AO526" s="167">
        <f t="shared" si="1713"/>
        <v>52000</v>
      </c>
      <c r="AP526" s="166">
        <v>0</v>
      </c>
      <c r="AQ526" s="166">
        <f t="shared" si="1714"/>
        <v>4437526</v>
      </c>
      <c r="AR526" s="166">
        <v>0</v>
      </c>
      <c r="AS526" s="167"/>
      <c r="AT526" s="166"/>
      <c r="AU526" s="166"/>
      <c r="AV526" s="166">
        <f t="shared" si="1715"/>
        <v>4437526</v>
      </c>
      <c r="AW526" s="166">
        <f t="shared" si="1670"/>
        <v>522400</v>
      </c>
      <c r="AX526" s="166">
        <f t="shared" si="1671"/>
        <v>97950</v>
      </c>
      <c r="AY526" s="166">
        <f t="shared" si="1672"/>
        <v>65300</v>
      </c>
      <c r="AZ526" s="166">
        <f t="shared" si="1716"/>
        <v>685650</v>
      </c>
      <c r="BA526" s="166">
        <f t="shared" si="1674"/>
        <v>32650</v>
      </c>
      <c r="BB526" s="166">
        <f t="shared" si="1717"/>
        <v>240000</v>
      </c>
      <c r="BC526" s="166"/>
      <c r="BD526" s="166">
        <v>0</v>
      </c>
      <c r="BE526" s="166">
        <f t="shared" si="1676"/>
        <v>958300</v>
      </c>
      <c r="BF526" s="166">
        <f t="shared" si="1677"/>
        <v>3479226</v>
      </c>
      <c r="BG526" s="166">
        <f t="shared" si="1678"/>
        <v>0</v>
      </c>
      <c r="BH526" s="166">
        <v>1</v>
      </c>
      <c r="BI526" s="369" t="s">
        <v>40</v>
      </c>
      <c r="BJ526" s="166">
        <f t="shared" si="1679"/>
        <v>0</v>
      </c>
      <c r="BK526" s="166">
        <f t="shared" si="1680"/>
        <v>1</v>
      </c>
      <c r="BL526" s="166" t="s">
        <v>1144</v>
      </c>
      <c r="BM526" s="166">
        <f t="shared" si="1681"/>
        <v>13000</v>
      </c>
      <c r="BN526" s="166" t="str">
        <f t="shared" si="1682"/>
        <v>Trừ tiền</v>
      </c>
      <c r="BO526" s="410"/>
      <c r="BP526" s="166"/>
      <c r="BQ526" s="144"/>
      <c r="BR526" s="144"/>
      <c r="BS526" s="161">
        <f t="shared" si="1683"/>
        <v>4385526</v>
      </c>
      <c r="BT526" s="159">
        <v>0</v>
      </c>
      <c r="BU526" s="166">
        <f t="shared" si="1684"/>
        <v>0</v>
      </c>
      <c r="BV526" s="166">
        <v>11000000</v>
      </c>
      <c r="BW526" s="166">
        <f t="shared" si="1685"/>
        <v>11000000</v>
      </c>
      <c r="BX526" s="166">
        <f t="shared" si="1718"/>
        <v>-7300124</v>
      </c>
      <c r="BY526" s="166"/>
      <c r="BZ526" s="166"/>
      <c r="CA526" s="171"/>
      <c r="CB526" s="166"/>
      <c r="CC526" s="166"/>
      <c r="CD526" s="166"/>
      <c r="CE526" s="369">
        <v>11000000</v>
      </c>
      <c r="CF526" s="369"/>
      <c r="CG526" s="369">
        <v>0</v>
      </c>
      <c r="CH526" s="369">
        <v>0</v>
      </c>
      <c r="CI526" s="369"/>
      <c r="CJ526" s="369">
        <f t="shared" si="1719"/>
        <v>0</v>
      </c>
      <c r="CK526" s="369">
        <f t="shared" si="1720"/>
        <v>11000000</v>
      </c>
      <c r="CL526" s="368"/>
      <c r="CM526" s="369">
        <f t="shared" si="1721"/>
        <v>11000000</v>
      </c>
      <c r="CN526" s="369">
        <f t="shared" si="1721"/>
        <v>0</v>
      </c>
      <c r="CO526" s="369">
        <f t="shared" si="1722"/>
        <v>0</v>
      </c>
      <c r="CP526" s="369">
        <f t="shared" si="1723"/>
        <v>0</v>
      </c>
      <c r="CQ526" s="369">
        <f t="shared" si="1723"/>
        <v>0</v>
      </c>
      <c r="CR526" s="369">
        <f t="shared" si="1724"/>
        <v>0</v>
      </c>
      <c r="CS526" s="369">
        <f t="shared" si="1725"/>
        <v>11000000</v>
      </c>
      <c r="CT526" s="173" t="s">
        <v>2146</v>
      </c>
      <c r="CU526" s="173" t="s">
        <v>2144</v>
      </c>
      <c r="CV526" s="450">
        <v>0</v>
      </c>
      <c r="CW526" s="173" t="s">
        <v>2103</v>
      </c>
    </row>
    <row r="527" spans="1:101" ht="34.35" customHeight="1">
      <c r="A527" s="155">
        <f>SUBTOTAL(3,$C$11:C527)</f>
        <v>460</v>
      </c>
      <c r="B527" s="390" t="s">
        <v>1960</v>
      </c>
      <c r="C527" s="252" t="s">
        <v>1961</v>
      </c>
      <c r="D527" s="156" t="s">
        <v>101</v>
      </c>
      <c r="E527" s="157" t="str">
        <f t="shared" si="1701"/>
        <v>B3</v>
      </c>
      <c r="F527" s="392">
        <v>44687</v>
      </c>
      <c r="G527" s="369">
        <v>6530000</v>
      </c>
      <c r="H527" s="368"/>
      <c r="I527" s="160">
        <f t="shared" si="1702"/>
        <v>4970000</v>
      </c>
      <c r="J527" s="160">
        <f t="shared" si="1653"/>
        <v>0</v>
      </c>
      <c r="K527" s="161">
        <f t="shared" si="1703"/>
        <v>4970000</v>
      </c>
      <c r="L527" s="161">
        <f t="shared" si="1655"/>
        <v>11500000</v>
      </c>
      <c r="M527" s="162">
        <f t="shared" si="1656"/>
        <v>0.8</v>
      </c>
      <c r="N527" s="163">
        <f t="shared" si="1657"/>
        <v>4571000</v>
      </c>
      <c r="O527" s="163">
        <v>0</v>
      </c>
      <c r="P527" s="406">
        <v>12</v>
      </c>
      <c r="Q527" s="406">
        <v>0</v>
      </c>
      <c r="R527" s="406">
        <v>1.1399999999999999</v>
      </c>
      <c r="S527" s="406">
        <v>0</v>
      </c>
      <c r="T527" s="406"/>
      <c r="U527" s="406"/>
      <c r="V527" s="406"/>
      <c r="W527" s="406"/>
      <c r="X527" s="389"/>
      <c r="Y527" s="406"/>
      <c r="Z527" s="406"/>
      <c r="AA527" s="406"/>
      <c r="AB527" s="406"/>
      <c r="AC527" s="406"/>
      <c r="AD527" s="406">
        <v>0</v>
      </c>
      <c r="AE527" s="164">
        <v>5</v>
      </c>
      <c r="AF527" s="166">
        <f t="shared" si="1704"/>
        <v>4246154</v>
      </c>
      <c r="AG527" s="166">
        <f t="shared" si="1705"/>
        <v>429473</v>
      </c>
      <c r="AH527" s="166">
        <f t="shared" si="1706"/>
        <v>0</v>
      </c>
      <c r="AI527" s="166">
        <f t="shared" si="1707"/>
        <v>0</v>
      </c>
      <c r="AJ527" s="166">
        <f t="shared" si="1708"/>
        <v>0</v>
      </c>
      <c r="AK527" s="166">
        <f t="shared" si="1709"/>
        <v>0</v>
      </c>
      <c r="AL527" s="166">
        <f t="shared" si="1710"/>
        <v>0</v>
      </c>
      <c r="AM527" s="166">
        <f t="shared" si="1711"/>
        <v>0</v>
      </c>
      <c r="AN527" s="166">
        <f t="shared" si="1712"/>
        <v>0</v>
      </c>
      <c r="AO527" s="167">
        <f t="shared" si="1713"/>
        <v>65000</v>
      </c>
      <c r="AP527" s="166">
        <v>0</v>
      </c>
      <c r="AQ527" s="166">
        <f t="shared" si="1714"/>
        <v>4740627</v>
      </c>
      <c r="AR527" s="166">
        <v>0</v>
      </c>
      <c r="AS527" s="167"/>
      <c r="AT527" s="166"/>
      <c r="AU527" s="166"/>
      <c r="AV527" s="166">
        <f t="shared" si="1715"/>
        <v>4740627</v>
      </c>
      <c r="AW527" s="166">
        <f t="shared" si="1670"/>
        <v>522400</v>
      </c>
      <c r="AX527" s="166">
        <f t="shared" si="1671"/>
        <v>97950</v>
      </c>
      <c r="AY527" s="166">
        <f t="shared" si="1672"/>
        <v>65300</v>
      </c>
      <c r="AZ527" s="166">
        <f t="shared" si="1716"/>
        <v>685650</v>
      </c>
      <c r="BA527" s="166">
        <f t="shared" si="1674"/>
        <v>32650</v>
      </c>
      <c r="BB527" s="166">
        <f t="shared" si="1717"/>
        <v>240000</v>
      </c>
      <c r="BC527" s="166"/>
      <c r="BD527" s="166">
        <v>0</v>
      </c>
      <c r="BE527" s="166">
        <f t="shared" si="1676"/>
        <v>958300</v>
      </c>
      <c r="BF527" s="166">
        <f t="shared" si="1677"/>
        <v>3782327</v>
      </c>
      <c r="BG527" s="166">
        <f t="shared" si="1678"/>
        <v>0</v>
      </c>
      <c r="BH527" s="166">
        <v>1</v>
      </c>
      <c r="BI527" s="369" t="s">
        <v>40</v>
      </c>
      <c r="BJ527" s="166">
        <f t="shared" si="1679"/>
        <v>0</v>
      </c>
      <c r="BK527" s="166">
        <f t="shared" si="1680"/>
        <v>1</v>
      </c>
      <c r="BL527" s="166" t="s">
        <v>1144</v>
      </c>
      <c r="BM527" s="166">
        <f t="shared" si="1681"/>
        <v>13000</v>
      </c>
      <c r="BN527" s="166" t="str">
        <f t="shared" si="1682"/>
        <v>Trừ tiền</v>
      </c>
      <c r="BO527" s="410"/>
      <c r="BP527" s="166"/>
      <c r="BQ527" s="144"/>
      <c r="BR527" s="144"/>
      <c r="BS527" s="161">
        <f t="shared" si="1683"/>
        <v>4675627</v>
      </c>
      <c r="BT527" s="159">
        <v>0</v>
      </c>
      <c r="BU527" s="166">
        <f t="shared" si="1684"/>
        <v>0</v>
      </c>
      <c r="BV527" s="166">
        <v>11000000</v>
      </c>
      <c r="BW527" s="166">
        <f t="shared" si="1685"/>
        <v>11000000</v>
      </c>
      <c r="BX527" s="166">
        <f t="shared" si="1718"/>
        <v>-7010023</v>
      </c>
      <c r="BY527" s="166"/>
      <c r="BZ527" s="166"/>
      <c r="CA527" s="171"/>
      <c r="CB527" s="166"/>
      <c r="CC527" s="166"/>
      <c r="CD527" s="166"/>
      <c r="CE527" s="369">
        <v>11500000</v>
      </c>
      <c r="CF527" s="369"/>
      <c r="CG527" s="369">
        <v>0</v>
      </c>
      <c r="CH527" s="369">
        <v>0</v>
      </c>
      <c r="CI527" s="369"/>
      <c r="CJ527" s="369">
        <f t="shared" si="1719"/>
        <v>0</v>
      </c>
      <c r="CK527" s="369">
        <f t="shared" si="1720"/>
        <v>11500000</v>
      </c>
      <c r="CL527" s="368"/>
      <c r="CM527" s="369">
        <f t="shared" si="1721"/>
        <v>11500000</v>
      </c>
      <c r="CN527" s="369">
        <f t="shared" si="1721"/>
        <v>0</v>
      </c>
      <c r="CO527" s="369">
        <f t="shared" si="1722"/>
        <v>0</v>
      </c>
      <c r="CP527" s="369">
        <f t="shared" si="1723"/>
        <v>0</v>
      </c>
      <c r="CQ527" s="369">
        <f t="shared" si="1723"/>
        <v>0</v>
      </c>
      <c r="CR527" s="369">
        <f t="shared" si="1724"/>
        <v>0</v>
      </c>
      <c r="CS527" s="369">
        <f t="shared" si="1725"/>
        <v>11500000</v>
      </c>
      <c r="CT527" s="173" t="s">
        <v>2148</v>
      </c>
      <c r="CU527" s="173" t="s">
        <v>2144</v>
      </c>
      <c r="CV527" s="450" t="s">
        <v>2149</v>
      </c>
      <c r="CW527" s="173" t="s">
        <v>2103</v>
      </c>
    </row>
    <row r="528" spans="1:101" ht="34.35" customHeight="1">
      <c r="A528" s="155">
        <f>SUBTOTAL(3,$C$11:C528)</f>
        <v>461</v>
      </c>
      <c r="B528" s="390" t="s">
        <v>1962</v>
      </c>
      <c r="C528" s="252" t="s">
        <v>2252</v>
      </c>
      <c r="D528" s="156" t="s">
        <v>101</v>
      </c>
      <c r="E528" s="157" t="str">
        <f t="shared" si="1701"/>
        <v>B3</v>
      </c>
      <c r="F528" s="392">
        <v>45628</v>
      </c>
      <c r="G528" s="369">
        <v>6390000</v>
      </c>
      <c r="H528" s="368"/>
      <c r="I528" s="160">
        <f t="shared" si="1702"/>
        <v>3610000</v>
      </c>
      <c r="J528" s="160">
        <f t="shared" si="1653"/>
        <v>0</v>
      </c>
      <c r="K528" s="161">
        <f t="shared" si="1703"/>
        <v>3610000</v>
      </c>
      <c r="L528" s="161">
        <f t="shared" si="1655"/>
        <v>10000000</v>
      </c>
      <c r="M528" s="162">
        <f t="shared" si="1656"/>
        <v>1</v>
      </c>
      <c r="N528" s="163">
        <f t="shared" si="1657"/>
        <v>4473000</v>
      </c>
      <c r="O528" s="163">
        <v>0</v>
      </c>
      <c r="P528" s="406">
        <v>12</v>
      </c>
      <c r="Q528" s="406">
        <v>0</v>
      </c>
      <c r="R528" s="406">
        <v>0.86</v>
      </c>
      <c r="S528" s="406">
        <v>0</v>
      </c>
      <c r="T528" s="406"/>
      <c r="U528" s="406"/>
      <c r="V528" s="406"/>
      <c r="W528" s="406"/>
      <c r="X528" s="389"/>
      <c r="Y528" s="406"/>
      <c r="Z528" s="406"/>
      <c r="AA528" s="406"/>
      <c r="AB528" s="406"/>
      <c r="AC528" s="406"/>
      <c r="AD528" s="406">
        <v>0</v>
      </c>
      <c r="AE528" s="164">
        <v>5</v>
      </c>
      <c r="AF528" s="166">
        <f t="shared" si="1704"/>
        <v>4615385</v>
      </c>
      <c r="AG528" s="166">
        <f t="shared" si="1705"/>
        <v>330769</v>
      </c>
      <c r="AH528" s="166">
        <f t="shared" si="1706"/>
        <v>0</v>
      </c>
      <c r="AI528" s="166">
        <f t="shared" si="1707"/>
        <v>0</v>
      </c>
      <c r="AJ528" s="166">
        <f t="shared" si="1708"/>
        <v>0</v>
      </c>
      <c r="AK528" s="166">
        <f t="shared" si="1709"/>
        <v>0</v>
      </c>
      <c r="AL528" s="166">
        <f t="shared" si="1710"/>
        <v>0</v>
      </c>
      <c r="AM528" s="166">
        <f t="shared" si="1711"/>
        <v>0</v>
      </c>
      <c r="AN528" s="166">
        <f t="shared" si="1712"/>
        <v>0</v>
      </c>
      <c r="AO528" s="167">
        <f t="shared" si="1713"/>
        <v>65000</v>
      </c>
      <c r="AP528" s="166">
        <v>0</v>
      </c>
      <c r="AQ528" s="166">
        <f t="shared" si="1714"/>
        <v>5011154</v>
      </c>
      <c r="AR528" s="166">
        <v>0</v>
      </c>
      <c r="AS528" s="167"/>
      <c r="AT528" s="166"/>
      <c r="AU528" s="166"/>
      <c r="AV528" s="166">
        <f t="shared" si="1715"/>
        <v>5011154</v>
      </c>
      <c r="AW528" s="166">
        <f t="shared" si="1670"/>
        <v>511200</v>
      </c>
      <c r="AX528" s="166">
        <f t="shared" si="1671"/>
        <v>95850</v>
      </c>
      <c r="AY528" s="166">
        <f t="shared" si="1672"/>
        <v>63900</v>
      </c>
      <c r="AZ528" s="166">
        <f t="shared" si="1716"/>
        <v>670950</v>
      </c>
      <c r="BA528" s="166">
        <f t="shared" si="1674"/>
        <v>31950</v>
      </c>
      <c r="BB528" s="166">
        <f t="shared" si="1717"/>
        <v>120000</v>
      </c>
      <c r="BC528" s="166"/>
      <c r="BD528" s="166">
        <v>0</v>
      </c>
      <c r="BE528" s="166">
        <f t="shared" si="1676"/>
        <v>822900</v>
      </c>
      <c r="BF528" s="166">
        <f t="shared" si="1677"/>
        <v>4188254</v>
      </c>
      <c r="BG528" s="166">
        <f t="shared" si="1678"/>
        <v>0</v>
      </c>
      <c r="BH528" s="166">
        <v>1</v>
      </c>
      <c r="BI528" s="369" t="s">
        <v>40</v>
      </c>
      <c r="BJ528" s="166">
        <f t="shared" si="1679"/>
        <v>0</v>
      </c>
      <c r="BK528" s="166">
        <f t="shared" si="1680"/>
        <v>1</v>
      </c>
      <c r="BL528" s="166" t="s">
        <v>1144</v>
      </c>
      <c r="BM528" s="166">
        <f t="shared" si="1681"/>
        <v>13000</v>
      </c>
      <c r="BN528" s="166" t="str">
        <f t="shared" si="1682"/>
        <v>Trừ tiền</v>
      </c>
      <c r="BO528" s="410"/>
      <c r="BP528" s="166"/>
      <c r="BQ528" s="144"/>
      <c r="BR528" s="144"/>
      <c r="BS528" s="161">
        <f t="shared" si="1683"/>
        <v>4946154</v>
      </c>
      <c r="BT528" s="159">
        <v>0</v>
      </c>
      <c r="BU528" s="166">
        <f t="shared" si="1684"/>
        <v>0</v>
      </c>
      <c r="BV528" s="166">
        <v>11000000</v>
      </c>
      <c r="BW528" s="166">
        <f t="shared" si="1685"/>
        <v>11000000</v>
      </c>
      <c r="BX528" s="166">
        <f t="shared" si="1718"/>
        <v>-6724796</v>
      </c>
      <c r="BY528" s="166"/>
      <c r="BZ528" s="166"/>
      <c r="CA528" s="171"/>
      <c r="CB528" s="166"/>
      <c r="CC528" s="166"/>
      <c r="CD528" s="166"/>
      <c r="CE528" s="369">
        <v>10000000</v>
      </c>
      <c r="CF528" s="369"/>
      <c r="CG528" s="369">
        <v>0</v>
      </c>
      <c r="CH528" s="369">
        <v>0</v>
      </c>
      <c r="CI528" s="369"/>
      <c r="CJ528" s="369">
        <f t="shared" si="1719"/>
        <v>0</v>
      </c>
      <c r="CK528" s="369">
        <f t="shared" si="1720"/>
        <v>10000000</v>
      </c>
      <c r="CL528" s="368"/>
      <c r="CM528" s="369">
        <f t="shared" si="1721"/>
        <v>10000000</v>
      </c>
      <c r="CN528" s="369">
        <f t="shared" si="1721"/>
        <v>0</v>
      </c>
      <c r="CO528" s="369">
        <f t="shared" si="1722"/>
        <v>0</v>
      </c>
      <c r="CP528" s="369">
        <f t="shared" si="1723"/>
        <v>0</v>
      </c>
      <c r="CQ528" s="369">
        <f t="shared" si="1723"/>
        <v>0</v>
      </c>
      <c r="CR528" s="369">
        <f t="shared" si="1724"/>
        <v>0</v>
      </c>
      <c r="CS528" s="369">
        <f t="shared" si="1725"/>
        <v>10000000</v>
      </c>
      <c r="CT528" s="173" t="s">
        <v>2146</v>
      </c>
      <c r="CU528" s="173" t="s">
        <v>2144</v>
      </c>
      <c r="CV528" s="450">
        <v>0</v>
      </c>
      <c r="CW528" s="173" t="s">
        <v>2103</v>
      </c>
    </row>
    <row r="529" spans="1:101" ht="34.35" customHeight="1">
      <c r="A529" s="155">
        <f>SUBTOTAL(3,$C$11:C529)</f>
        <v>462</v>
      </c>
      <c r="B529" s="390" t="s">
        <v>1963</v>
      </c>
      <c r="C529" s="252" t="s">
        <v>2253</v>
      </c>
      <c r="D529" s="156" t="s">
        <v>101</v>
      </c>
      <c r="E529" s="157" t="str">
        <f t="shared" si="1701"/>
        <v>B3</v>
      </c>
      <c r="F529" s="392">
        <v>45628</v>
      </c>
      <c r="G529" s="369">
        <v>6530000</v>
      </c>
      <c r="H529" s="368"/>
      <c r="I529" s="160">
        <f t="shared" si="1702"/>
        <v>4470000</v>
      </c>
      <c r="J529" s="160">
        <f t="shared" si="1653"/>
        <v>0</v>
      </c>
      <c r="K529" s="161">
        <f t="shared" si="1703"/>
        <v>4470000</v>
      </c>
      <c r="L529" s="161">
        <f t="shared" si="1655"/>
        <v>11000000</v>
      </c>
      <c r="M529" s="162">
        <f t="shared" si="1656"/>
        <v>0.8</v>
      </c>
      <c r="N529" s="163">
        <f t="shared" si="1657"/>
        <v>4571000</v>
      </c>
      <c r="O529" s="163">
        <v>0</v>
      </c>
      <c r="P529" s="406">
        <v>12</v>
      </c>
      <c r="Q529" s="406">
        <v>0</v>
      </c>
      <c r="R529" s="406">
        <v>2.0699999999999998</v>
      </c>
      <c r="S529" s="406">
        <v>0</v>
      </c>
      <c r="T529" s="406"/>
      <c r="U529" s="406"/>
      <c r="V529" s="406"/>
      <c r="W529" s="406"/>
      <c r="X529" s="389"/>
      <c r="Y529" s="406"/>
      <c r="Z529" s="406"/>
      <c r="AA529" s="406"/>
      <c r="AB529" s="406"/>
      <c r="AC529" s="406"/>
      <c r="AD529" s="406">
        <v>1</v>
      </c>
      <c r="AE529" s="164">
        <v>5</v>
      </c>
      <c r="AF529" s="166">
        <f t="shared" si="1704"/>
        <v>4061538</v>
      </c>
      <c r="AG529" s="166">
        <f t="shared" si="1705"/>
        <v>779833</v>
      </c>
      <c r="AH529" s="166">
        <f t="shared" si="1706"/>
        <v>0</v>
      </c>
      <c r="AI529" s="166">
        <f t="shared" si="1707"/>
        <v>0</v>
      </c>
      <c r="AJ529" s="166">
        <f t="shared" si="1708"/>
        <v>0</v>
      </c>
      <c r="AK529" s="166">
        <f t="shared" si="1709"/>
        <v>0</v>
      </c>
      <c r="AL529" s="166">
        <f t="shared" si="1710"/>
        <v>0</v>
      </c>
      <c r="AM529" s="166">
        <f t="shared" si="1711"/>
        <v>0</v>
      </c>
      <c r="AN529" s="166">
        <f t="shared" si="1712"/>
        <v>126923</v>
      </c>
      <c r="AO529" s="167">
        <f t="shared" si="1713"/>
        <v>65000</v>
      </c>
      <c r="AP529" s="166">
        <v>0</v>
      </c>
      <c r="AQ529" s="166">
        <f t="shared" si="1714"/>
        <v>5033294</v>
      </c>
      <c r="AR529" s="166">
        <v>0</v>
      </c>
      <c r="AS529" s="167"/>
      <c r="AT529" s="166"/>
      <c r="AU529" s="166"/>
      <c r="AV529" s="166">
        <f t="shared" si="1715"/>
        <v>5033294</v>
      </c>
      <c r="AW529" s="166">
        <f t="shared" si="1670"/>
        <v>522400</v>
      </c>
      <c r="AX529" s="166">
        <f t="shared" si="1671"/>
        <v>97950</v>
      </c>
      <c r="AY529" s="166">
        <f t="shared" si="1672"/>
        <v>65300</v>
      </c>
      <c r="AZ529" s="166">
        <f t="shared" si="1716"/>
        <v>685650</v>
      </c>
      <c r="BA529" s="166">
        <f t="shared" si="1674"/>
        <v>32650</v>
      </c>
      <c r="BB529" s="166">
        <f t="shared" si="1717"/>
        <v>240000</v>
      </c>
      <c r="BC529" s="166"/>
      <c r="BD529" s="166">
        <v>0</v>
      </c>
      <c r="BE529" s="166">
        <f t="shared" si="1676"/>
        <v>958300</v>
      </c>
      <c r="BF529" s="166">
        <f t="shared" si="1677"/>
        <v>4074994</v>
      </c>
      <c r="BG529" s="166">
        <f t="shared" si="1678"/>
        <v>0</v>
      </c>
      <c r="BH529" s="166">
        <v>1</v>
      </c>
      <c r="BI529" s="369" t="s">
        <v>40</v>
      </c>
      <c r="BJ529" s="166">
        <f t="shared" si="1679"/>
        <v>0</v>
      </c>
      <c r="BK529" s="166">
        <f t="shared" si="1680"/>
        <v>1</v>
      </c>
      <c r="BL529" s="166" t="s">
        <v>1144</v>
      </c>
      <c r="BM529" s="166">
        <f t="shared" si="1681"/>
        <v>13000</v>
      </c>
      <c r="BN529" s="166" t="str">
        <f t="shared" si="1682"/>
        <v>Trừ tiền</v>
      </c>
      <c r="BO529" s="410"/>
      <c r="BP529" s="166"/>
      <c r="BQ529" s="144"/>
      <c r="BR529" s="144"/>
      <c r="BS529" s="161">
        <f t="shared" si="1683"/>
        <v>4841371</v>
      </c>
      <c r="BT529" s="159">
        <v>0</v>
      </c>
      <c r="BU529" s="166">
        <f t="shared" si="1684"/>
        <v>0</v>
      </c>
      <c r="BV529" s="166">
        <v>11000000</v>
      </c>
      <c r="BW529" s="166">
        <f t="shared" si="1685"/>
        <v>11000000</v>
      </c>
      <c r="BX529" s="166">
        <f t="shared" si="1718"/>
        <v>-6844279</v>
      </c>
      <c r="BY529" s="166"/>
      <c r="BZ529" s="166"/>
      <c r="CA529" s="171"/>
      <c r="CB529" s="166"/>
      <c r="CC529" s="166"/>
      <c r="CD529" s="166"/>
      <c r="CE529" s="369">
        <v>11000000</v>
      </c>
      <c r="CF529" s="369"/>
      <c r="CG529" s="369">
        <v>0</v>
      </c>
      <c r="CH529" s="369">
        <v>0</v>
      </c>
      <c r="CI529" s="369"/>
      <c r="CJ529" s="369">
        <f t="shared" si="1719"/>
        <v>0</v>
      </c>
      <c r="CK529" s="369">
        <f t="shared" si="1720"/>
        <v>11000000</v>
      </c>
      <c r="CL529" s="368"/>
      <c r="CM529" s="369">
        <f t="shared" si="1721"/>
        <v>11000000</v>
      </c>
      <c r="CN529" s="369">
        <f t="shared" si="1721"/>
        <v>0</v>
      </c>
      <c r="CO529" s="369">
        <f t="shared" si="1722"/>
        <v>0</v>
      </c>
      <c r="CP529" s="369">
        <f t="shared" si="1723"/>
        <v>0</v>
      </c>
      <c r="CQ529" s="369">
        <f t="shared" si="1723"/>
        <v>0</v>
      </c>
      <c r="CR529" s="369">
        <f t="shared" si="1724"/>
        <v>0</v>
      </c>
      <c r="CS529" s="369">
        <f t="shared" si="1725"/>
        <v>11000000</v>
      </c>
      <c r="CT529" s="173" t="s">
        <v>2148</v>
      </c>
      <c r="CU529" s="173" t="s">
        <v>2144</v>
      </c>
      <c r="CV529" s="450">
        <v>0</v>
      </c>
      <c r="CW529" s="173" t="s">
        <v>2103</v>
      </c>
    </row>
    <row r="530" spans="1:101" ht="34.35" customHeight="1">
      <c r="A530" s="403"/>
      <c r="B530" s="725" t="str">
        <f>"Tổ quản lý kho xe &amp; kho hàng hóa: " &amp;"["&amp;COUNT(A531:A546)&amp; "]"</f>
        <v>Tổ quản lý kho xe &amp; kho hàng hóa: [16]</v>
      </c>
      <c r="C530" s="726"/>
      <c r="D530" s="292"/>
      <c r="E530" s="292"/>
      <c r="F530" s="292"/>
      <c r="G530" s="404">
        <f t="shared" ref="G530" si="1727">SUM(G531:G546)</f>
        <v>106800000</v>
      </c>
      <c r="H530" s="404">
        <f t="shared" ref="H530:L530" si="1728">SUM(H531:H546)</f>
        <v>0</v>
      </c>
      <c r="I530" s="404">
        <f t="shared" si="1728"/>
        <v>95200000</v>
      </c>
      <c r="J530" s="404">
        <f t="shared" si="1728"/>
        <v>15875000</v>
      </c>
      <c r="K530" s="404">
        <f t="shared" si="1728"/>
        <v>111075000</v>
      </c>
      <c r="L530" s="404">
        <f t="shared" si="1728"/>
        <v>217875000</v>
      </c>
      <c r="M530" s="404"/>
      <c r="N530" s="404">
        <f t="shared" ref="N530:BG530" si="1729">SUM(N531:N546)</f>
        <v>74760000</v>
      </c>
      <c r="O530" s="404">
        <f t="shared" si="1729"/>
        <v>0</v>
      </c>
      <c r="P530" s="405">
        <f t="shared" si="1729"/>
        <v>169.5</v>
      </c>
      <c r="Q530" s="405">
        <f t="shared" si="1729"/>
        <v>0</v>
      </c>
      <c r="R530" s="405">
        <f t="shared" si="1729"/>
        <v>6.0599999999999987</v>
      </c>
      <c r="S530" s="405">
        <f t="shared" si="1729"/>
        <v>0</v>
      </c>
      <c r="T530" s="405">
        <f t="shared" si="1729"/>
        <v>0</v>
      </c>
      <c r="U530" s="405">
        <f t="shared" si="1729"/>
        <v>0</v>
      </c>
      <c r="V530" s="405">
        <f t="shared" si="1729"/>
        <v>0</v>
      </c>
      <c r="W530" s="405">
        <f t="shared" si="1729"/>
        <v>0</v>
      </c>
      <c r="X530" s="405">
        <f t="shared" si="1729"/>
        <v>0</v>
      </c>
      <c r="Y530" s="405">
        <f t="shared" si="1729"/>
        <v>0</v>
      </c>
      <c r="Z530" s="405">
        <f t="shared" si="1729"/>
        <v>0</v>
      </c>
      <c r="AA530" s="405">
        <f t="shared" si="1729"/>
        <v>0</v>
      </c>
      <c r="AB530" s="405">
        <f t="shared" si="1729"/>
        <v>0</v>
      </c>
      <c r="AC530" s="405">
        <f t="shared" si="1729"/>
        <v>0</v>
      </c>
      <c r="AD530" s="405">
        <f t="shared" si="1729"/>
        <v>1.31</v>
      </c>
      <c r="AE530" s="405">
        <f t="shared" si="1729"/>
        <v>0</v>
      </c>
      <c r="AF530" s="404">
        <f t="shared" si="1729"/>
        <v>76835962</v>
      </c>
      <c r="AG530" s="404">
        <f t="shared" si="1729"/>
        <v>2480145</v>
      </c>
      <c r="AH530" s="404">
        <f t="shared" si="1729"/>
        <v>0</v>
      </c>
      <c r="AI530" s="404">
        <f t="shared" si="1729"/>
        <v>0</v>
      </c>
      <c r="AJ530" s="404">
        <f t="shared" si="1729"/>
        <v>0</v>
      </c>
      <c r="AK530" s="404">
        <f t="shared" si="1729"/>
        <v>0</v>
      </c>
      <c r="AL530" s="404">
        <f t="shared" si="1729"/>
        <v>0</v>
      </c>
      <c r="AM530" s="404">
        <f t="shared" si="1729"/>
        <v>0</v>
      </c>
      <c r="AN530" s="404">
        <f t="shared" si="1729"/>
        <v>158712</v>
      </c>
      <c r="AO530" s="404">
        <f t="shared" si="1729"/>
        <v>0</v>
      </c>
      <c r="AP530" s="404">
        <f t="shared" si="1729"/>
        <v>0</v>
      </c>
      <c r="AQ530" s="404">
        <f t="shared" si="1729"/>
        <v>79474819</v>
      </c>
      <c r="AR530" s="404">
        <f t="shared" si="1729"/>
        <v>0</v>
      </c>
      <c r="AS530" s="404">
        <f t="shared" si="1729"/>
        <v>0</v>
      </c>
      <c r="AT530" s="404">
        <f t="shared" si="1729"/>
        <v>0</v>
      </c>
      <c r="AU530" s="404">
        <f t="shared" si="1729"/>
        <v>0</v>
      </c>
      <c r="AV530" s="404">
        <f t="shared" si="1729"/>
        <v>79474819</v>
      </c>
      <c r="AW530" s="404">
        <f t="shared" si="1729"/>
        <v>7580000</v>
      </c>
      <c r="AX530" s="404">
        <f t="shared" si="1729"/>
        <v>1421250</v>
      </c>
      <c r="AY530" s="404">
        <f t="shared" si="1729"/>
        <v>947500</v>
      </c>
      <c r="AZ530" s="404">
        <f t="shared" si="1729"/>
        <v>9948750</v>
      </c>
      <c r="BA530" s="404">
        <f t="shared" si="1729"/>
        <v>341800</v>
      </c>
      <c r="BB530" s="404">
        <f t="shared" si="1729"/>
        <v>2880000</v>
      </c>
      <c r="BC530" s="404">
        <f t="shared" si="1729"/>
        <v>0</v>
      </c>
      <c r="BD530" s="404">
        <f t="shared" si="1729"/>
        <v>0</v>
      </c>
      <c r="BE530" s="404">
        <f t="shared" si="1729"/>
        <v>13170550</v>
      </c>
      <c r="BF530" s="404">
        <f t="shared" si="1729"/>
        <v>66304269</v>
      </c>
      <c r="BG530" s="404">
        <f t="shared" si="1729"/>
        <v>0</v>
      </c>
      <c r="BH530" s="404"/>
      <c r="BI530" s="404">
        <f t="shared" ref="BI530:BJ530" si="1730">SUM(BI531:BI546)</f>
        <v>0</v>
      </c>
      <c r="BJ530" s="404">
        <f t="shared" si="1730"/>
        <v>0</v>
      </c>
      <c r="BK530" s="404"/>
      <c r="BL530" s="404">
        <f t="shared" ref="BL530:CV530" si="1731">SUM(BL531:BL546)</f>
        <v>0</v>
      </c>
      <c r="BM530" s="404">
        <f t="shared" si="1731"/>
        <v>0</v>
      </c>
      <c r="BN530" s="404">
        <f t="shared" si="1731"/>
        <v>0</v>
      </c>
      <c r="BO530" s="404">
        <f t="shared" si="1731"/>
        <v>0</v>
      </c>
      <c r="BP530" s="404">
        <f t="shared" si="1731"/>
        <v>0</v>
      </c>
      <c r="BQ530" s="404">
        <f t="shared" si="1731"/>
        <v>0</v>
      </c>
      <c r="BR530" s="404">
        <f t="shared" si="1731"/>
        <v>0</v>
      </c>
      <c r="BS530" s="404">
        <f t="shared" si="1731"/>
        <v>79316107</v>
      </c>
      <c r="BT530" s="404">
        <f t="shared" si="1731"/>
        <v>0</v>
      </c>
      <c r="BU530" s="404">
        <f t="shared" si="1731"/>
        <v>0</v>
      </c>
      <c r="BV530" s="404">
        <f t="shared" si="1731"/>
        <v>176000000</v>
      </c>
      <c r="BW530" s="404">
        <f t="shared" si="1731"/>
        <v>176000000</v>
      </c>
      <c r="BX530" s="404">
        <f t="shared" si="1731"/>
        <v>-106632643</v>
      </c>
      <c r="BY530" s="404">
        <f t="shared" si="1731"/>
        <v>0</v>
      </c>
      <c r="BZ530" s="404">
        <f t="shared" si="1731"/>
        <v>0</v>
      </c>
      <c r="CA530" s="404">
        <f t="shared" si="1731"/>
        <v>0</v>
      </c>
      <c r="CB530" s="404">
        <f t="shared" si="1731"/>
        <v>0</v>
      </c>
      <c r="CC530" s="404">
        <f t="shared" si="1731"/>
        <v>0</v>
      </c>
      <c r="CD530" s="404">
        <f t="shared" si="1731"/>
        <v>0</v>
      </c>
      <c r="CE530" s="404">
        <f t="shared" si="1731"/>
        <v>202000000</v>
      </c>
      <c r="CF530" s="404">
        <f t="shared" si="1731"/>
        <v>15875000</v>
      </c>
      <c r="CG530" s="404">
        <f t="shared" si="1731"/>
        <v>0</v>
      </c>
      <c r="CH530" s="404">
        <f t="shared" si="1731"/>
        <v>0</v>
      </c>
      <c r="CI530" s="404">
        <f t="shared" si="1731"/>
        <v>0</v>
      </c>
      <c r="CJ530" s="404">
        <f t="shared" si="1731"/>
        <v>15875000</v>
      </c>
      <c r="CK530" s="404">
        <f t="shared" si="1731"/>
        <v>217875000</v>
      </c>
      <c r="CL530" s="404">
        <f t="shared" si="1731"/>
        <v>0</v>
      </c>
      <c r="CM530" s="404">
        <f t="shared" si="1731"/>
        <v>202000000</v>
      </c>
      <c r="CN530" s="404">
        <f t="shared" si="1731"/>
        <v>15875000</v>
      </c>
      <c r="CO530" s="404">
        <f t="shared" si="1731"/>
        <v>0</v>
      </c>
      <c r="CP530" s="404">
        <f t="shared" si="1731"/>
        <v>0</v>
      </c>
      <c r="CQ530" s="404">
        <f t="shared" si="1731"/>
        <v>0</v>
      </c>
      <c r="CR530" s="404">
        <f t="shared" si="1731"/>
        <v>15875000</v>
      </c>
      <c r="CS530" s="404">
        <f t="shared" si="1731"/>
        <v>217875000</v>
      </c>
      <c r="CT530" s="404">
        <f t="shared" si="1731"/>
        <v>0</v>
      </c>
      <c r="CU530" s="404">
        <f t="shared" si="1731"/>
        <v>0</v>
      </c>
      <c r="CV530" s="404">
        <f t="shared" si="1731"/>
        <v>0</v>
      </c>
      <c r="CW530" s="404"/>
    </row>
    <row r="531" spans="1:101" ht="34.35" customHeight="1">
      <c r="A531" s="155">
        <f>SUBTOTAL(3,$C$11:C531)</f>
        <v>463</v>
      </c>
      <c r="B531" s="390" t="s">
        <v>1925</v>
      </c>
      <c r="C531" s="252" t="s">
        <v>1926</v>
      </c>
      <c r="D531" s="156" t="s">
        <v>101</v>
      </c>
      <c r="E531" s="157" t="str">
        <f t="shared" ref="E531:E546" si="1732">IF(CL531&gt;=400000000,"A1",IF(CL531&gt;=300000000,"A2",IF(CL531&gt;=240000000,"A3",IF(CL531&gt;=180000000,"A4",IF(CL531&gt;=120000000,"A5",IF(CL531&gt;=80000000,"A6",IF(CL531&gt;=40000000,"A7",IF(CL531&gt;=25000000,"B1",IF(CL531&gt;=12000000,"B2","B3")))))))))</f>
        <v>B3</v>
      </c>
      <c r="F531" s="392">
        <v>37699</v>
      </c>
      <c r="G531" s="369">
        <v>8770000</v>
      </c>
      <c r="H531" s="368"/>
      <c r="I531" s="160">
        <f t="shared" ref="I531:I546" si="1733">IF(G531&gt;0,CM531-G531,CM531-H531)</f>
        <v>14230000</v>
      </c>
      <c r="J531" s="160">
        <f t="shared" si="1653"/>
        <v>1150000</v>
      </c>
      <c r="K531" s="161">
        <f t="shared" ref="K531:K546" si="1734">SUM(I531:J531)</f>
        <v>15380000</v>
      </c>
      <c r="L531" s="161">
        <f t="shared" si="1655"/>
        <v>24150000</v>
      </c>
      <c r="M531" s="162">
        <f t="shared" si="1656"/>
        <v>0.8</v>
      </c>
      <c r="N531" s="163">
        <f t="shared" si="1657"/>
        <v>6139000</v>
      </c>
      <c r="O531" s="163">
        <v>0</v>
      </c>
      <c r="P531" s="406">
        <v>11.5</v>
      </c>
      <c r="Q531" s="406">
        <v>0</v>
      </c>
      <c r="R531" s="406">
        <v>0</v>
      </c>
      <c r="S531" s="406">
        <v>0</v>
      </c>
      <c r="T531" s="406"/>
      <c r="U531" s="406"/>
      <c r="V531" s="406"/>
      <c r="W531" s="406"/>
      <c r="X531" s="389"/>
      <c r="Y531" s="406"/>
      <c r="Z531" s="406"/>
      <c r="AA531" s="406"/>
      <c r="AB531" s="406"/>
      <c r="AC531" s="406"/>
      <c r="AD531" s="406">
        <v>0</v>
      </c>
      <c r="AE531" s="164">
        <v>0</v>
      </c>
      <c r="AF531" s="166">
        <f t="shared" ref="AF531:AF546" si="1735">ROUND(IF($P531=0,0,IF(OR($BJ531="lương tháng",$CE531&gt;=11000000),($L531/2-$L531/26*($CC$6-$P531))*$M531,$L531/26*$P531*$M531)),0)</f>
        <v>8545385</v>
      </c>
      <c r="AG531" s="166">
        <f t="shared" ref="AG531:AG546" si="1736">ROUND(MAX((G531+I531)*M531/26*R531,(H531+I531)*M531/26*R531,G531/26*R531*150%,H531/26*R531*150%)*BK531,0)</f>
        <v>0</v>
      </c>
      <c r="AH531" s="166">
        <f t="shared" ref="AH531:AH546" si="1737">ROUND(MAX((G531+I531)*M531/26*S531,(H531+I531)*M531/26*S531,G531/26*S531*200%,H531/26*S531*200%)*BK531,0)</f>
        <v>0</v>
      </c>
      <c r="AI531" s="166">
        <f t="shared" ref="AI531:AI546" si="1738">ROUND(IF(BJ531="Lương tháng",L531/26*T531,MAX((G531+I531)/26*(T531+U531)*200%+G531/26*T531,(H531+I531)/26*(T531+U531)*200%+H531/26*T531,G531/26*(T531+U531)*300%+G531/26*T531,H531/26*(T531+U531)*300%+H531/26*T531)),0)</f>
        <v>0</v>
      </c>
      <c r="AJ531" s="166">
        <f t="shared" ref="AJ531:AJ546" si="1739">ROUND(IF((P531+Q531)=0,0,IF(BJ531="Lương tháng",MAX((G531+I531)/26*V531,(H531+I531)/26*V531),MAX(G531/26*V531,H531/26*V531))),0)</f>
        <v>0</v>
      </c>
      <c r="AK531" s="166">
        <f t="shared" ref="AK531:AK546" si="1740">ROUND(IF(G531&gt;0,G531/26*W531,H531/26*W531),0)</f>
        <v>0</v>
      </c>
      <c r="AL531" s="166">
        <f t="shared" ref="AL531:AL546" si="1741">ROUND(N531/26*Y531+O531/26*Z531+MAX(G531/26*AA531,H531/26*AA531),0)</f>
        <v>0</v>
      </c>
      <c r="AM531" s="166">
        <f t="shared" ref="AM531:AM546" si="1742">ROUND(IF(BJ531="Lương tháng",L531/26*AC531,L531/26*AC531+MAX((G531+I531)/26*AB531,(H531+I531)/26*AB531)),0)</f>
        <v>0</v>
      </c>
      <c r="AN531" s="166">
        <f t="shared" ref="AN531:AN546" si="1743">ROUND(IF(BJ531="lương tháng",0,MAX((G531+I531)/26*AD531*30%,(H531+I531)/26*AD531*30%)*BK531),0)</f>
        <v>0</v>
      </c>
      <c r="AO531" s="167">
        <f t="shared" ref="AO531:AO546" si="1744">ROUND(BM531*AE531,0)</f>
        <v>0</v>
      </c>
      <c r="AP531" s="166">
        <v>0</v>
      </c>
      <c r="AQ531" s="166">
        <f t="shared" ref="AQ531:AQ546" si="1745">ROUND(SUM(AF531:AP531),0)</f>
        <v>8545385</v>
      </c>
      <c r="AR531" s="166">
        <v>0</v>
      </c>
      <c r="AS531" s="167"/>
      <c r="AT531" s="166"/>
      <c r="AU531" s="166"/>
      <c r="AV531" s="166">
        <f t="shared" ref="AV531:AV546" si="1746">ROUND(SUM(AQ531:AT531)-AU531,0)</f>
        <v>8545385</v>
      </c>
      <c r="AW531" s="166">
        <f t="shared" si="1670"/>
        <v>701600</v>
      </c>
      <c r="AX531" s="166">
        <f t="shared" si="1671"/>
        <v>131550</v>
      </c>
      <c r="AY531" s="166">
        <f t="shared" si="1672"/>
        <v>87700</v>
      </c>
      <c r="AZ531" s="166">
        <f t="shared" ref="AZ531:AZ546" si="1747">SUM(AW531:AY531)</f>
        <v>920850</v>
      </c>
      <c r="BA531" s="166">
        <f t="shared" si="1674"/>
        <v>43850</v>
      </c>
      <c r="BB531" s="166">
        <f t="shared" ref="BB531:BB546" si="1748">IF(BN531="Xem lại",0,IF(CM531&lt;11000000,5000,IF(AND(CM531&gt;=11000000,CM531&lt;25000000),10000,IF(AND(CM531&gt;=25000000,CM531&lt;40000000),15000,IF(AND(CM531&gt;=40000000,CM531&lt;120000000),20000,IF(AND(CM531&gt;=120000000,CM531&lt;240000000),25000,30000)))))*$BB$5)</f>
        <v>240000</v>
      </c>
      <c r="BC531" s="166"/>
      <c r="BD531" s="166">
        <v>0</v>
      </c>
      <c r="BE531" s="166">
        <f t="shared" si="1676"/>
        <v>1204700</v>
      </c>
      <c r="BF531" s="166">
        <f t="shared" si="1677"/>
        <v>7340685</v>
      </c>
      <c r="BG531" s="166">
        <f t="shared" si="1678"/>
        <v>0</v>
      </c>
      <c r="BH531" s="166">
        <v>1</v>
      </c>
      <c r="BI531" s="369" t="s">
        <v>40</v>
      </c>
      <c r="BJ531" s="166" t="str">
        <f t="shared" si="1679"/>
        <v>Lương tháng</v>
      </c>
      <c r="BK531" s="166">
        <f t="shared" si="1680"/>
        <v>0</v>
      </c>
      <c r="BL531" s="166">
        <v>0</v>
      </c>
      <c r="BM531" s="166">
        <f t="shared" si="1681"/>
        <v>0</v>
      </c>
      <c r="BN531" s="166" t="str">
        <f t="shared" si="1682"/>
        <v>Trừ tiền</v>
      </c>
      <c r="BO531" s="410"/>
      <c r="BP531" s="166"/>
      <c r="BQ531" s="144"/>
      <c r="BR531" s="144"/>
      <c r="BS531" s="161">
        <f t="shared" si="1683"/>
        <v>8545385</v>
      </c>
      <c r="BT531" s="159">
        <v>0</v>
      </c>
      <c r="BU531" s="166">
        <f t="shared" si="1684"/>
        <v>0</v>
      </c>
      <c r="BV531" s="166">
        <v>11000000</v>
      </c>
      <c r="BW531" s="166">
        <f t="shared" si="1685"/>
        <v>11000000</v>
      </c>
      <c r="BX531" s="166">
        <f t="shared" ref="BX531:BX546" si="1749">BS531-SUM(CC531:CD531)-CB531-AZ531-BW531</f>
        <v>-3375465</v>
      </c>
      <c r="BY531" s="166"/>
      <c r="BZ531" s="166"/>
      <c r="CA531" s="171"/>
      <c r="CB531" s="166"/>
      <c r="CC531" s="166"/>
      <c r="CD531" s="166"/>
      <c r="CE531" s="369">
        <v>23000000</v>
      </c>
      <c r="CF531" s="369">
        <f>5%*CE531</f>
        <v>1150000</v>
      </c>
      <c r="CG531" s="369">
        <v>0</v>
      </c>
      <c r="CH531" s="369">
        <v>0</v>
      </c>
      <c r="CI531" s="369"/>
      <c r="CJ531" s="369">
        <f t="shared" ref="CJ531:CJ546" si="1750">SUM(CF531:CI531)</f>
        <v>1150000</v>
      </c>
      <c r="CK531" s="369">
        <f t="shared" ref="CK531:CK546" si="1751">CE531+CJ531</f>
        <v>24150000</v>
      </c>
      <c r="CL531" s="368"/>
      <c r="CM531" s="369">
        <f t="shared" ref="CM531:CN546" si="1752">CE531</f>
        <v>23000000</v>
      </c>
      <c r="CN531" s="369">
        <f t="shared" si="1752"/>
        <v>1150000</v>
      </c>
      <c r="CO531" s="369">
        <f t="shared" ref="CO531:CO546" si="1753">CH531</f>
        <v>0</v>
      </c>
      <c r="CP531" s="369">
        <f t="shared" ref="CP531:CQ546" si="1754">CH531</f>
        <v>0</v>
      </c>
      <c r="CQ531" s="369">
        <f t="shared" si="1754"/>
        <v>0</v>
      </c>
      <c r="CR531" s="369">
        <f t="shared" ref="CR531:CR546" si="1755">SUM(CN531:CQ531)</f>
        <v>1150000</v>
      </c>
      <c r="CS531" s="369">
        <f t="shared" ref="CS531:CS546" si="1756">CM531+CR531</f>
        <v>24150000</v>
      </c>
      <c r="CT531" s="173" t="s">
        <v>2150</v>
      </c>
      <c r="CU531" s="173" t="s">
        <v>2112</v>
      </c>
      <c r="CV531" s="450" t="s">
        <v>2151</v>
      </c>
      <c r="CW531" s="173" t="s">
        <v>2103</v>
      </c>
    </row>
    <row r="532" spans="1:101" ht="34.35" customHeight="1">
      <c r="A532" s="155">
        <f>SUBTOTAL(3,$C$11:C532)</f>
        <v>464</v>
      </c>
      <c r="B532" s="390" t="s">
        <v>1927</v>
      </c>
      <c r="C532" s="252" t="s">
        <v>1928</v>
      </c>
      <c r="D532" s="156" t="s">
        <v>101</v>
      </c>
      <c r="E532" s="157" t="str">
        <f t="shared" si="1732"/>
        <v>B3</v>
      </c>
      <c r="F532" s="392">
        <v>41799</v>
      </c>
      <c r="G532" s="369">
        <v>7200000</v>
      </c>
      <c r="H532" s="368"/>
      <c r="I532" s="160">
        <f t="shared" si="1733"/>
        <v>7800000</v>
      </c>
      <c r="J532" s="160">
        <f t="shared" si="1653"/>
        <v>1500000</v>
      </c>
      <c r="K532" s="161">
        <f t="shared" si="1734"/>
        <v>9300000</v>
      </c>
      <c r="L532" s="161">
        <f t="shared" si="1655"/>
        <v>16500000</v>
      </c>
      <c r="M532" s="162">
        <f t="shared" si="1656"/>
        <v>0.8</v>
      </c>
      <c r="N532" s="163">
        <f t="shared" si="1657"/>
        <v>5040000</v>
      </c>
      <c r="O532" s="163">
        <v>0</v>
      </c>
      <c r="P532" s="406">
        <v>11</v>
      </c>
      <c r="Q532" s="406">
        <v>0</v>
      </c>
      <c r="R532" s="406">
        <v>0</v>
      </c>
      <c r="S532" s="406">
        <v>0</v>
      </c>
      <c r="T532" s="406"/>
      <c r="U532" s="406"/>
      <c r="V532" s="406"/>
      <c r="W532" s="406"/>
      <c r="X532" s="389"/>
      <c r="Y532" s="406"/>
      <c r="Z532" s="406"/>
      <c r="AA532" s="406"/>
      <c r="AB532" s="406"/>
      <c r="AC532" s="406"/>
      <c r="AD532" s="406">
        <v>0</v>
      </c>
      <c r="AE532" s="164">
        <v>0</v>
      </c>
      <c r="AF532" s="166">
        <f t="shared" si="1735"/>
        <v>5584615</v>
      </c>
      <c r="AG532" s="166">
        <f t="shared" si="1736"/>
        <v>0</v>
      </c>
      <c r="AH532" s="166">
        <f t="shared" si="1737"/>
        <v>0</v>
      </c>
      <c r="AI532" s="166">
        <f t="shared" si="1738"/>
        <v>0</v>
      </c>
      <c r="AJ532" s="166">
        <f t="shared" si="1739"/>
        <v>0</v>
      </c>
      <c r="AK532" s="166">
        <f t="shared" si="1740"/>
        <v>0</v>
      </c>
      <c r="AL532" s="166">
        <f t="shared" si="1741"/>
        <v>0</v>
      </c>
      <c r="AM532" s="166">
        <f t="shared" si="1742"/>
        <v>0</v>
      </c>
      <c r="AN532" s="166">
        <f t="shared" si="1743"/>
        <v>0</v>
      </c>
      <c r="AO532" s="167">
        <f t="shared" si="1744"/>
        <v>0</v>
      </c>
      <c r="AP532" s="166">
        <v>0</v>
      </c>
      <c r="AQ532" s="166">
        <f t="shared" si="1745"/>
        <v>5584615</v>
      </c>
      <c r="AR532" s="166">
        <v>0</v>
      </c>
      <c r="AS532" s="167"/>
      <c r="AT532" s="166"/>
      <c r="AU532" s="166"/>
      <c r="AV532" s="166">
        <f t="shared" si="1746"/>
        <v>5584615</v>
      </c>
      <c r="AW532" s="166">
        <f t="shared" si="1670"/>
        <v>576000</v>
      </c>
      <c r="AX532" s="166">
        <f t="shared" si="1671"/>
        <v>108000</v>
      </c>
      <c r="AY532" s="166">
        <f t="shared" si="1672"/>
        <v>72000</v>
      </c>
      <c r="AZ532" s="166">
        <f t="shared" si="1747"/>
        <v>756000</v>
      </c>
      <c r="BA532" s="166">
        <f t="shared" si="1674"/>
        <v>0</v>
      </c>
      <c r="BB532" s="166">
        <f t="shared" si="1748"/>
        <v>240000</v>
      </c>
      <c r="BC532" s="166"/>
      <c r="BD532" s="166">
        <v>0</v>
      </c>
      <c r="BE532" s="166">
        <f t="shared" si="1676"/>
        <v>996000</v>
      </c>
      <c r="BF532" s="166">
        <f t="shared" si="1677"/>
        <v>4588615</v>
      </c>
      <c r="BG532" s="166">
        <f t="shared" si="1678"/>
        <v>0</v>
      </c>
      <c r="BH532" s="166">
        <v>1</v>
      </c>
      <c r="BI532" s="159">
        <v>0</v>
      </c>
      <c r="BJ532" s="166">
        <f t="shared" si="1679"/>
        <v>0</v>
      </c>
      <c r="BK532" s="166">
        <f t="shared" si="1680"/>
        <v>1</v>
      </c>
      <c r="BL532" s="166">
        <v>0</v>
      </c>
      <c r="BM532" s="166">
        <f t="shared" si="1681"/>
        <v>0</v>
      </c>
      <c r="BN532" s="166" t="str">
        <f t="shared" si="1682"/>
        <v>Trừ tiền</v>
      </c>
      <c r="BO532" s="410"/>
      <c r="BP532" s="166"/>
      <c r="BQ532" s="144"/>
      <c r="BR532" s="144"/>
      <c r="BS532" s="161">
        <f t="shared" si="1683"/>
        <v>5584615</v>
      </c>
      <c r="BT532" s="159">
        <v>0</v>
      </c>
      <c r="BU532" s="166">
        <f t="shared" si="1684"/>
        <v>0</v>
      </c>
      <c r="BV532" s="166">
        <v>11000000</v>
      </c>
      <c r="BW532" s="166">
        <f t="shared" si="1685"/>
        <v>11000000</v>
      </c>
      <c r="BX532" s="166">
        <f t="shared" si="1749"/>
        <v>-6171385</v>
      </c>
      <c r="BY532" s="166"/>
      <c r="BZ532" s="166"/>
      <c r="CA532" s="171"/>
      <c r="CB532" s="166"/>
      <c r="CC532" s="166"/>
      <c r="CD532" s="166"/>
      <c r="CE532" s="369">
        <v>15000000</v>
      </c>
      <c r="CF532" s="369">
        <f t="shared" ref="CF532:CF533" si="1757">CE532*10%</f>
        <v>1500000</v>
      </c>
      <c r="CG532" s="369">
        <v>0</v>
      </c>
      <c r="CH532" s="369">
        <v>0</v>
      </c>
      <c r="CI532" s="369"/>
      <c r="CJ532" s="369">
        <f t="shared" si="1750"/>
        <v>1500000</v>
      </c>
      <c r="CK532" s="369">
        <f t="shared" si="1751"/>
        <v>16500000</v>
      </c>
      <c r="CL532" s="368"/>
      <c r="CM532" s="369">
        <f t="shared" si="1752"/>
        <v>15000000</v>
      </c>
      <c r="CN532" s="369">
        <f t="shared" si="1752"/>
        <v>1500000</v>
      </c>
      <c r="CO532" s="369">
        <f t="shared" si="1753"/>
        <v>0</v>
      </c>
      <c r="CP532" s="369">
        <f t="shared" si="1754"/>
        <v>0</v>
      </c>
      <c r="CQ532" s="369">
        <f t="shared" si="1754"/>
        <v>0</v>
      </c>
      <c r="CR532" s="369">
        <f t="shared" si="1755"/>
        <v>1500000</v>
      </c>
      <c r="CS532" s="369">
        <f t="shared" si="1756"/>
        <v>16500000</v>
      </c>
      <c r="CT532" s="173" t="s">
        <v>2152</v>
      </c>
      <c r="CU532" s="173" t="s">
        <v>2112</v>
      </c>
      <c r="CV532" s="450" t="s">
        <v>2153</v>
      </c>
      <c r="CW532" s="173" t="s">
        <v>2103</v>
      </c>
    </row>
    <row r="533" spans="1:101" ht="34.35" customHeight="1">
      <c r="A533" s="155">
        <f>SUBTOTAL(3,$C$11:C533)</f>
        <v>465</v>
      </c>
      <c r="B533" s="390" t="s">
        <v>1929</v>
      </c>
      <c r="C533" s="252" t="s">
        <v>1930</v>
      </c>
      <c r="D533" s="156" t="s">
        <v>101</v>
      </c>
      <c r="E533" s="157" t="str">
        <f t="shared" si="1732"/>
        <v>B3</v>
      </c>
      <c r="F533" s="392">
        <v>40170</v>
      </c>
      <c r="G533" s="369">
        <v>7570000</v>
      </c>
      <c r="H533" s="368"/>
      <c r="I533" s="160">
        <f t="shared" si="1733"/>
        <v>9430000</v>
      </c>
      <c r="J533" s="160">
        <f t="shared" si="1653"/>
        <v>1700000</v>
      </c>
      <c r="K533" s="161">
        <f t="shared" si="1734"/>
        <v>11130000</v>
      </c>
      <c r="L533" s="161">
        <f t="shared" si="1655"/>
        <v>18700000</v>
      </c>
      <c r="M533" s="162">
        <f t="shared" si="1656"/>
        <v>0.8</v>
      </c>
      <c r="N533" s="163">
        <f t="shared" si="1657"/>
        <v>5299000</v>
      </c>
      <c r="O533" s="163">
        <v>0</v>
      </c>
      <c r="P533" s="406">
        <v>12</v>
      </c>
      <c r="Q533" s="406">
        <v>0</v>
      </c>
      <c r="R533" s="406">
        <v>0</v>
      </c>
      <c r="S533" s="406">
        <v>0</v>
      </c>
      <c r="T533" s="406"/>
      <c r="U533" s="406"/>
      <c r="V533" s="406"/>
      <c r="W533" s="406"/>
      <c r="X533" s="389"/>
      <c r="Y533" s="406"/>
      <c r="Z533" s="406"/>
      <c r="AA533" s="406"/>
      <c r="AB533" s="406"/>
      <c r="AC533" s="406"/>
      <c r="AD533" s="406">
        <v>0</v>
      </c>
      <c r="AE533" s="164">
        <v>0</v>
      </c>
      <c r="AF533" s="166">
        <f t="shared" si="1735"/>
        <v>6904615</v>
      </c>
      <c r="AG533" s="166">
        <f t="shared" si="1736"/>
        <v>0</v>
      </c>
      <c r="AH533" s="166">
        <f t="shared" si="1737"/>
        <v>0</v>
      </c>
      <c r="AI533" s="166">
        <f t="shared" si="1738"/>
        <v>0</v>
      </c>
      <c r="AJ533" s="166">
        <f t="shared" si="1739"/>
        <v>0</v>
      </c>
      <c r="AK533" s="166">
        <f t="shared" si="1740"/>
        <v>0</v>
      </c>
      <c r="AL533" s="166">
        <f t="shared" si="1741"/>
        <v>0</v>
      </c>
      <c r="AM533" s="166">
        <f t="shared" si="1742"/>
        <v>0</v>
      </c>
      <c r="AN533" s="166">
        <f t="shared" si="1743"/>
        <v>0</v>
      </c>
      <c r="AO533" s="167">
        <f t="shared" si="1744"/>
        <v>0</v>
      </c>
      <c r="AP533" s="166">
        <v>0</v>
      </c>
      <c r="AQ533" s="166">
        <f t="shared" si="1745"/>
        <v>6904615</v>
      </c>
      <c r="AR533" s="166">
        <v>0</v>
      </c>
      <c r="AS533" s="167"/>
      <c r="AT533" s="166"/>
      <c r="AU533" s="166"/>
      <c r="AV533" s="166">
        <f t="shared" si="1746"/>
        <v>6904615</v>
      </c>
      <c r="AW533" s="166">
        <f t="shared" si="1670"/>
        <v>605600</v>
      </c>
      <c r="AX533" s="166">
        <f t="shared" si="1671"/>
        <v>113550</v>
      </c>
      <c r="AY533" s="166">
        <f t="shared" si="1672"/>
        <v>75700</v>
      </c>
      <c r="AZ533" s="166">
        <f t="shared" si="1747"/>
        <v>794850</v>
      </c>
      <c r="BA533" s="166">
        <f t="shared" si="1674"/>
        <v>37850</v>
      </c>
      <c r="BB533" s="166">
        <f t="shared" si="1748"/>
        <v>240000</v>
      </c>
      <c r="BC533" s="166"/>
      <c r="BD533" s="166">
        <v>0</v>
      </c>
      <c r="BE533" s="166">
        <f t="shared" si="1676"/>
        <v>1072700</v>
      </c>
      <c r="BF533" s="166">
        <f t="shared" si="1677"/>
        <v>5831915</v>
      </c>
      <c r="BG533" s="166">
        <f t="shared" si="1678"/>
        <v>0</v>
      </c>
      <c r="BH533" s="166">
        <v>1</v>
      </c>
      <c r="BI533" s="369" t="s">
        <v>40</v>
      </c>
      <c r="BJ533" s="166">
        <f t="shared" si="1679"/>
        <v>0</v>
      </c>
      <c r="BK533" s="166">
        <f t="shared" si="1680"/>
        <v>1</v>
      </c>
      <c r="BL533" s="166">
        <v>0</v>
      </c>
      <c r="BM533" s="166">
        <f t="shared" si="1681"/>
        <v>0</v>
      </c>
      <c r="BN533" s="166" t="str">
        <f t="shared" si="1682"/>
        <v>Trừ tiền</v>
      </c>
      <c r="BO533" s="410"/>
      <c r="BP533" s="166"/>
      <c r="BQ533" s="144"/>
      <c r="BR533" s="144"/>
      <c r="BS533" s="161">
        <f t="shared" si="1683"/>
        <v>6904615</v>
      </c>
      <c r="BT533" s="159">
        <v>0</v>
      </c>
      <c r="BU533" s="166">
        <f t="shared" si="1684"/>
        <v>0</v>
      </c>
      <c r="BV533" s="166">
        <v>11000000</v>
      </c>
      <c r="BW533" s="166">
        <f t="shared" si="1685"/>
        <v>11000000</v>
      </c>
      <c r="BX533" s="166">
        <f t="shared" si="1749"/>
        <v>-4890235</v>
      </c>
      <c r="BY533" s="166"/>
      <c r="BZ533" s="166"/>
      <c r="CA533" s="171"/>
      <c r="CB533" s="166"/>
      <c r="CC533" s="166"/>
      <c r="CD533" s="166"/>
      <c r="CE533" s="369">
        <v>17000000</v>
      </c>
      <c r="CF533" s="369">
        <f t="shared" si="1757"/>
        <v>1700000</v>
      </c>
      <c r="CG533" s="369">
        <v>0</v>
      </c>
      <c r="CH533" s="369">
        <v>0</v>
      </c>
      <c r="CI533" s="369"/>
      <c r="CJ533" s="369">
        <f t="shared" si="1750"/>
        <v>1700000</v>
      </c>
      <c r="CK533" s="369">
        <f t="shared" si="1751"/>
        <v>18700000</v>
      </c>
      <c r="CL533" s="368"/>
      <c r="CM533" s="369">
        <f t="shared" si="1752"/>
        <v>17000000</v>
      </c>
      <c r="CN533" s="369">
        <f t="shared" si="1752"/>
        <v>1700000</v>
      </c>
      <c r="CO533" s="369">
        <f t="shared" si="1753"/>
        <v>0</v>
      </c>
      <c r="CP533" s="369">
        <f t="shared" si="1754"/>
        <v>0</v>
      </c>
      <c r="CQ533" s="369">
        <f t="shared" si="1754"/>
        <v>0</v>
      </c>
      <c r="CR533" s="369">
        <f t="shared" si="1755"/>
        <v>1700000</v>
      </c>
      <c r="CS533" s="369">
        <f t="shared" si="1756"/>
        <v>18700000</v>
      </c>
      <c r="CT533" s="173" t="s">
        <v>2154</v>
      </c>
      <c r="CU533" s="173" t="s">
        <v>2112</v>
      </c>
      <c r="CV533" s="450" t="s">
        <v>2155</v>
      </c>
      <c r="CW533" s="173" t="s">
        <v>2103</v>
      </c>
    </row>
    <row r="534" spans="1:101" ht="34.35" customHeight="1">
      <c r="A534" s="155">
        <f>SUBTOTAL(3,$C$11:C534)</f>
        <v>466</v>
      </c>
      <c r="B534" s="390" t="s">
        <v>1931</v>
      </c>
      <c r="C534" s="252" t="s">
        <v>1932</v>
      </c>
      <c r="D534" s="156" t="s">
        <v>101</v>
      </c>
      <c r="E534" s="157" t="str">
        <f t="shared" si="1732"/>
        <v>B3</v>
      </c>
      <c r="F534" s="392">
        <v>42167</v>
      </c>
      <c r="G534" s="369">
        <v>7200000</v>
      </c>
      <c r="H534" s="368"/>
      <c r="I534" s="160">
        <f t="shared" si="1733"/>
        <v>7800000</v>
      </c>
      <c r="J534" s="160">
        <f t="shared" si="1653"/>
        <v>1500000</v>
      </c>
      <c r="K534" s="161">
        <f t="shared" si="1734"/>
        <v>9300000</v>
      </c>
      <c r="L534" s="161">
        <f t="shared" si="1655"/>
        <v>16500000</v>
      </c>
      <c r="M534" s="162">
        <f t="shared" si="1656"/>
        <v>0.8</v>
      </c>
      <c r="N534" s="163">
        <f t="shared" si="1657"/>
        <v>5040000</v>
      </c>
      <c r="O534" s="163">
        <v>0</v>
      </c>
      <c r="P534" s="406">
        <v>12</v>
      </c>
      <c r="Q534" s="406">
        <v>0</v>
      </c>
      <c r="R534" s="406">
        <v>0</v>
      </c>
      <c r="S534" s="406">
        <v>0</v>
      </c>
      <c r="T534" s="406"/>
      <c r="U534" s="406"/>
      <c r="V534" s="406"/>
      <c r="W534" s="406"/>
      <c r="X534" s="389"/>
      <c r="Y534" s="406"/>
      <c r="Z534" s="406"/>
      <c r="AA534" s="406"/>
      <c r="AB534" s="406"/>
      <c r="AC534" s="406"/>
      <c r="AD534" s="406">
        <v>0</v>
      </c>
      <c r="AE534" s="164">
        <v>0</v>
      </c>
      <c r="AF534" s="166">
        <f t="shared" si="1735"/>
        <v>6092308</v>
      </c>
      <c r="AG534" s="166">
        <f t="shared" si="1736"/>
        <v>0</v>
      </c>
      <c r="AH534" s="166">
        <f t="shared" si="1737"/>
        <v>0</v>
      </c>
      <c r="AI534" s="166">
        <f t="shared" si="1738"/>
        <v>0</v>
      </c>
      <c r="AJ534" s="166">
        <f t="shared" si="1739"/>
        <v>0</v>
      </c>
      <c r="AK534" s="166">
        <f t="shared" si="1740"/>
        <v>0</v>
      </c>
      <c r="AL534" s="166">
        <f t="shared" si="1741"/>
        <v>0</v>
      </c>
      <c r="AM534" s="166">
        <f t="shared" si="1742"/>
        <v>0</v>
      </c>
      <c r="AN534" s="166">
        <f t="shared" si="1743"/>
        <v>0</v>
      </c>
      <c r="AO534" s="167">
        <f t="shared" si="1744"/>
        <v>0</v>
      </c>
      <c r="AP534" s="166">
        <v>0</v>
      </c>
      <c r="AQ534" s="166">
        <f t="shared" si="1745"/>
        <v>6092308</v>
      </c>
      <c r="AR534" s="166">
        <v>0</v>
      </c>
      <c r="AS534" s="167"/>
      <c r="AT534" s="166"/>
      <c r="AU534" s="166"/>
      <c r="AV534" s="166">
        <f t="shared" si="1746"/>
        <v>6092308</v>
      </c>
      <c r="AW534" s="166">
        <f t="shared" si="1670"/>
        <v>576000</v>
      </c>
      <c r="AX534" s="166">
        <f t="shared" si="1671"/>
        <v>108000</v>
      </c>
      <c r="AY534" s="166">
        <f t="shared" si="1672"/>
        <v>72000</v>
      </c>
      <c r="AZ534" s="166">
        <f t="shared" si="1747"/>
        <v>756000</v>
      </c>
      <c r="BA534" s="166">
        <f t="shared" si="1674"/>
        <v>36000</v>
      </c>
      <c r="BB534" s="166">
        <f t="shared" si="1748"/>
        <v>240000</v>
      </c>
      <c r="BC534" s="166"/>
      <c r="BD534" s="166">
        <v>0</v>
      </c>
      <c r="BE534" s="166">
        <f t="shared" si="1676"/>
        <v>1032000</v>
      </c>
      <c r="BF534" s="166">
        <f t="shared" si="1677"/>
        <v>5060308</v>
      </c>
      <c r="BG534" s="166">
        <f t="shared" si="1678"/>
        <v>0</v>
      </c>
      <c r="BH534" s="166">
        <v>1</v>
      </c>
      <c r="BI534" s="369" t="s">
        <v>40</v>
      </c>
      <c r="BJ534" s="166">
        <f t="shared" si="1679"/>
        <v>0</v>
      </c>
      <c r="BK534" s="166">
        <f t="shared" si="1680"/>
        <v>1</v>
      </c>
      <c r="BL534" s="166">
        <v>0</v>
      </c>
      <c r="BM534" s="166">
        <f t="shared" si="1681"/>
        <v>0</v>
      </c>
      <c r="BN534" s="166" t="str">
        <f t="shared" si="1682"/>
        <v>Trừ tiền</v>
      </c>
      <c r="BO534" s="410"/>
      <c r="BP534" s="166"/>
      <c r="BQ534" s="144"/>
      <c r="BR534" s="144"/>
      <c r="BS534" s="161">
        <f t="shared" si="1683"/>
        <v>6092308</v>
      </c>
      <c r="BT534" s="159">
        <v>0</v>
      </c>
      <c r="BU534" s="166">
        <f t="shared" si="1684"/>
        <v>0</v>
      </c>
      <c r="BV534" s="166">
        <v>11000000</v>
      </c>
      <c r="BW534" s="166">
        <f t="shared" si="1685"/>
        <v>11000000</v>
      </c>
      <c r="BX534" s="166">
        <f t="shared" si="1749"/>
        <v>-5663692</v>
      </c>
      <c r="BY534" s="166"/>
      <c r="BZ534" s="166"/>
      <c r="CA534" s="171"/>
      <c r="CB534" s="166"/>
      <c r="CC534" s="166"/>
      <c r="CD534" s="166"/>
      <c r="CE534" s="369">
        <v>15000000</v>
      </c>
      <c r="CF534" s="369">
        <f>10%*CE534</f>
        <v>1500000</v>
      </c>
      <c r="CG534" s="369">
        <v>0</v>
      </c>
      <c r="CH534" s="369">
        <v>0</v>
      </c>
      <c r="CI534" s="369"/>
      <c r="CJ534" s="369">
        <f t="shared" si="1750"/>
        <v>1500000</v>
      </c>
      <c r="CK534" s="369">
        <f t="shared" si="1751"/>
        <v>16500000</v>
      </c>
      <c r="CL534" s="368"/>
      <c r="CM534" s="369">
        <f t="shared" si="1752"/>
        <v>15000000</v>
      </c>
      <c r="CN534" s="369">
        <f t="shared" si="1752"/>
        <v>1500000</v>
      </c>
      <c r="CO534" s="369">
        <f t="shared" si="1753"/>
        <v>0</v>
      </c>
      <c r="CP534" s="369">
        <f t="shared" si="1754"/>
        <v>0</v>
      </c>
      <c r="CQ534" s="369">
        <f t="shared" si="1754"/>
        <v>0</v>
      </c>
      <c r="CR534" s="369">
        <f t="shared" si="1755"/>
        <v>1500000</v>
      </c>
      <c r="CS534" s="369">
        <f t="shared" si="1756"/>
        <v>16500000</v>
      </c>
      <c r="CT534" s="173" t="s">
        <v>2156</v>
      </c>
      <c r="CU534" s="173" t="s">
        <v>2112</v>
      </c>
      <c r="CV534" s="450" t="s">
        <v>2157</v>
      </c>
      <c r="CW534" s="173" t="s">
        <v>2103</v>
      </c>
    </row>
    <row r="535" spans="1:101" ht="34.35" customHeight="1">
      <c r="A535" s="155">
        <f>SUBTOTAL(3,$C$11:C535)</f>
        <v>467</v>
      </c>
      <c r="B535" s="390" t="s">
        <v>1936</v>
      </c>
      <c r="C535" s="252" t="s">
        <v>1937</v>
      </c>
      <c r="D535" s="156" t="s">
        <v>101</v>
      </c>
      <c r="E535" s="157" t="str">
        <f t="shared" si="1732"/>
        <v>B3</v>
      </c>
      <c r="F535" s="392">
        <v>42445</v>
      </c>
      <c r="G535" s="369">
        <v>6860000</v>
      </c>
      <c r="H535" s="368"/>
      <c r="I535" s="160">
        <f t="shared" si="1733"/>
        <v>5140000</v>
      </c>
      <c r="J535" s="160">
        <f t="shared" si="1653"/>
        <v>600000</v>
      </c>
      <c r="K535" s="161">
        <f t="shared" si="1734"/>
        <v>5740000</v>
      </c>
      <c r="L535" s="161">
        <f t="shared" si="1655"/>
        <v>12600000</v>
      </c>
      <c r="M535" s="162">
        <f t="shared" si="1656"/>
        <v>0.8</v>
      </c>
      <c r="N535" s="163">
        <f t="shared" si="1657"/>
        <v>4802000</v>
      </c>
      <c r="O535" s="163">
        <v>0</v>
      </c>
      <c r="P535" s="406">
        <v>12</v>
      </c>
      <c r="Q535" s="406">
        <v>0</v>
      </c>
      <c r="R535" s="406">
        <v>0</v>
      </c>
      <c r="S535" s="406">
        <v>0</v>
      </c>
      <c r="T535" s="406"/>
      <c r="U535" s="406"/>
      <c r="V535" s="406"/>
      <c r="W535" s="406"/>
      <c r="X535" s="389"/>
      <c r="Y535" s="406"/>
      <c r="Z535" s="406"/>
      <c r="AA535" s="406"/>
      <c r="AB535" s="406"/>
      <c r="AC535" s="406"/>
      <c r="AD535" s="406">
        <v>0</v>
      </c>
      <c r="AE535" s="164">
        <v>0</v>
      </c>
      <c r="AF535" s="166">
        <f t="shared" si="1735"/>
        <v>4652308</v>
      </c>
      <c r="AG535" s="166">
        <f t="shared" si="1736"/>
        <v>0</v>
      </c>
      <c r="AH535" s="166">
        <f t="shared" si="1737"/>
        <v>0</v>
      </c>
      <c r="AI535" s="166">
        <f t="shared" si="1738"/>
        <v>0</v>
      </c>
      <c r="AJ535" s="166">
        <f t="shared" si="1739"/>
        <v>0</v>
      </c>
      <c r="AK535" s="166">
        <f t="shared" si="1740"/>
        <v>0</v>
      </c>
      <c r="AL535" s="166">
        <f t="shared" si="1741"/>
        <v>0</v>
      </c>
      <c r="AM535" s="166">
        <f t="shared" si="1742"/>
        <v>0</v>
      </c>
      <c r="AN535" s="166">
        <f t="shared" si="1743"/>
        <v>0</v>
      </c>
      <c r="AO535" s="167">
        <f t="shared" si="1744"/>
        <v>0</v>
      </c>
      <c r="AP535" s="166">
        <v>0</v>
      </c>
      <c r="AQ535" s="166">
        <f t="shared" si="1745"/>
        <v>4652308</v>
      </c>
      <c r="AR535" s="166">
        <v>0</v>
      </c>
      <c r="AS535" s="167"/>
      <c r="AT535" s="166"/>
      <c r="AU535" s="166"/>
      <c r="AV535" s="166">
        <f t="shared" si="1746"/>
        <v>4652308</v>
      </c>
      <c r="AW535" s="166">
        <f t="shared" si="1670"/>
        <v>548800</v>
      </c>
      <c r="AX535" s="166">
        <f t="shared" si="1671"/>
        <v>102900</v>
      </c>
      <c r="AY535" s="166">
        <f t="shared" si="1672"/>
        <v>68600</v>
      </c>
      <c r="AZ535" s="166">
        <f t="shared" si="1747"/>
        <v>720300</v>
      </c>
      <c r="BA535" s="166">
        <f t="shared" si="1674"/>
        <v>34300</v>
      </c>
      <c r="BB535" s="166">
        <f t="shared" si="1748"/>
        <v>240000</v>
      </c>
      <c r="BC535" s="166"/>
      <c r="BD535" s="166">
        <v>0</v>
      </c>
      <c r="BE535" s="166">
        <f t="shared" si="1676"/>
        <v>994600</v>
      </c>
      <c r="BF535" s="166">
        <f t="shared" si="1677"/>
        <v>3657708</v>
      </c>
      <c r="BG535" s="166">
        <f t="shared" si="1678"/>
        <v>0</v>
      </c>
      <c r="BH535" s="166">
        <v>1</v>
      </c>
      <c r="BI535" s="369" t="s">
        <v>40</v>
      </c>
      <c r="BJ535" s="166">
        <f t="shared" si="1679"/>
        <v>0</v>
      </c>
      <c r="BK535" s="166">
        <f t="shared" si="1680"/>
        <v>1</v>
      </c>
      <c r="BL535" s="166">
        <v>0</v>
      </c>
      <c r="BM535" s="166">
        <f t="shared" si="1681"/>
        <v>0</v>
      </c>
      <c r="BN535" s="166" t="str">
        <f t="shared" si="1682"/>
        <v>Trừ tiền</v>
      </c>
      <c r="BO535" s="410"/>
      <c r="BP535" s="166"/>
      <c r="BQ535" s="144"/>
      <c r="BR535" s="144"/>
      <c r="BS535" s="161">
        <f t="shared" si="1683"/>
        <v>4652308</v>
      </c>
      <c r="BT535" s="159">
        <v>0</v>
      </c>
      <c r="BU535" s="166">
        <f t="shared" si="1684"/>
        <v>0</v>
      </c>
      <c r="BV535" s="166">
        <v>11000000</v>
      </c>
      <c r="BW535" s="166">
        <f t="shared" si="1685"/>
        <v>11000000</v>
      </c>
      <c r="BX535" s="166">
        <f t="shared" si="1749"/>
        <v>-7067992</v>
      </c>
      <c r="BY535" s="166"/>
      <c r="BZ535" s="166"/>
      <c r="CA535" s="171"/>
      <c r="CB535" s="166"/>
      <c r="CC535" s="166"/>
      <c r="CD535" s="166"/>
      <c r="CE535" s="369">
        <v>12000000</v>
      </c>
      <c r="CF535" s="369">
        <f t="shared" ref="CF535" si="1758">5%*CE535</f>
        <v>600000</v>
      </c>
      <c r="CG535" s="369">
        <v>0</v>
      </c>
      <c r="CH535" s="369">
        <v>0</v>
      </c>
      <c r="CI535" s="369"/>
      <c r="CJ535" s="369">
        <f t="shared" si="1750"/>
        <v>600000</v>
      </c>
      <c r="CK535" s="369">
        <f t="shared" si="1751"/>
        <v>12600000</v>
      </c>
      <c r="CL535" s="368"/>
      <c r="CM535" s="369">
        <f t="shared" si="1752"/>
        <v>12000000</v>
      </c>
      <c r="CN535" s="369">
        <f t="shared" si="1752"/>
        <v>600000</v>
      </c>
      <c r="CO535" s="369">
        <f t="shared" si="1753"/>
        <v>0</v>
      </c>
      <c r="CP535" s="369">
        <f t="shared" si="1754"/>
        <v>0</v>
      </c>
      <c r="CQ535" s="369">
        <f t="shared" si="1754"/>
        <v>0</v>
      </c>
      <c r="CR535" s="369">
        <f t="shared" si="1755"/>
        <v>600000</v>
      </c>
      <c r="CS535" s="369">
        <f t="shared" si="1756"/>
        <v>12600000</v>
      </c>
      <c r="CT535" s="173" t="s">
        <v>2159</v>
      </c>
      <c r="CU535" s="173" t="s">
        <v>2112</v>
      </c>
      <c r="CV535" s="450">
        <v>0</v>
      </c>
      <c r="CW535" s="173" t="s">
        <v>2103</v>
      </c>
    </row>
    <row r="536" spans="1:101" ht="34.35" customHeight="1">
      <c r="A536" s="155">
        <f>SUBTOTAL(3,$C$11:C536)</f>
        <v>468</v>
      </c>
      <c r="B536" s="461" t="s">
        <v>1938</v>
      </c>
      <c r="C536" s="462" t="s">
        <v>1939</v>
      </c>
      <c r="D536" s="156" t="s">
        <v>101</v>
      </c>
      <c r="E536" s="157" t="str">
        <f t="shared" si="1732"/>
        <v>B3</v>
      </c>
      <c r="F536" s="392">
        <v>44823</v>
      </c>
      <c r="G536" s="369">
        <v>6530000</v>
      </c>
      <c r="H536" s="368"/>
      <c r="I536" s="160">
        <f t="shared" si="1733"/>
        <v>4470000</v>
      </c>
      <c r="J536" s="160">
        <f t="shared" si="1653"/>
        <v>0</v>
      </c>
      <c r="K536" s="161">
        <f t="shared" si="1734"/>
        <v>4470000</v>
      </c>
      <c r="L536" s="161">
        <f t="shared" si="1655"/>
        <v>11000000</v>
      </c>
      <c r="M536" s="162">
        <f t="shared" si="1656"/>
        <v>0.8</v>
      </c>
      <c r="N536" s="163">
        <f t="shared" si="1657"/>
        <v>4571000</v>
      </c>
      <c r="O536" s="163">
        <v>0</v>
      </c>
      <c r="P536" s="406">
        <v>0</v>
      </c>
      <c r="Q536" s="406">
        <v>0</v>
      </c>
      <c r="R536" s="406">
        <v>0</v>
      </c>
      <c r="S536" s="406">
        <v>0</v>
      </c>
      <c r="T536" s="406"/>
      <c r="U536" s="406"/>
      <c r="V536" s="406"/>
      <c r="W536" s="406"/>
      <c r="X536" s="389"/>
      <c r="Y536" s="406"/>
      <c r="Z536" s="406"/>
      <c r="AA536" s="406"/>
      <c r="AB536" s="406"/>
      <c r="AC536" s="406"/>
      <c r="AD536" s="406">
        <v>0</v>
      </c>
      <c r="AE536" s="164">
        <v>0</v>
      </c>
      <c r="AF536" s="166">
        <f t="shared" si="1735"/>
        <v>0</v>
      </c>
      <c r="AG536" s="166">
        <f t="shared" si="1736"/>
        <v>0</v>
      </c>
      <c r="AH536" s="166">
        <f t="shared" si="1737"/>
        <v>0</v>
      </c>
      <c r="AI536" s="166">
        <f t="shared" si="1738"/>
        <v>0</v>
      </c>
      <c r="AJ536" s="166">
        <f t="shared" si="1739"/>
        <v>0</v>
      </c>
      <c r="AK536" s="166">
        <f t="shared" si="1740"/>
        <v>0</v>
      </c>
      <c r="AL536" s="166">
        <f t="shared" si="1741"/>
        <v>0</v>
      </c>
      <c r="AM536" s="166">
        <f t="shared" si="1742"/>
        <v>0</v>
      </c>
      <c r="AN536" s="166">
        <f t="shared" si="1743"/>
        <v>0</v>
      </c>
      <c r="AO536" s="167">
        <f t="shared" si="1744"/>
        <v>0</v>
      </c>
      <c r="AP536" s="166">
        <v>0</v>
      </c>
      <c r="AQ536" s="166">
        <f t="shared" si="1745"/>
        <v>0</v>
      </c>
      <c r="AR536" s="166">
        <v>0</v>
      </c>
      <c r="AS536" s="167"/>
      <c r="AT536" s="166"/>
      <c r="AU536" s="166"/>
      <c r="AV536" s="166">
        <f t="shared" si="1746"/>
        <v>0</v>
      </c>
      <c r="AW536" s="166">
        <v>0</v>
      </c>
      <c r="AX536" s="166">
        <f>ROUND(IF($BH536=1,$G536*4.5%,0),0)</f>
        <v>0</v>
      </c>
      <c r="AY536" s="166">
        <v>0</v>
      </c>
      <c r="AZ536" s="166">
        <f t="shared" si="1747"/>
        <v>0</v>
      </c>
      <c r="BA536" s="166">
        <f t="shared" si="1674"/>
        <v>0</v>
      </c>
      <c r="BB536" s="166">
        <f t="shared" si="1748"/>
        <v>0</v>
      </c>
      <c r="BC536" s="166"/>
      <c r="BD536" s="166">
        <v>0</v>
      </c>
      <c r="BE536" s="166">
        <f t="shared" si="1676"/>
        <v>0</v>
      </c>
      <c r="BF536" s="166">
        <f t="shared" si="1677"/>
        <v>0</v>
      </c>
      <c r="BG536" s="166">
        <f t="shared" si="1678"/>
        <v>0</v>
      </c>
      <c r="BH536" s="166"/>
      <c r="BI536" s="159">
        <v>0</v>
      </c>
      <c r="BJ536" s="166">
        <f t="shared" si="1679"/>
        <v>0</v>
      </c>
      <c r="BK536" s="166">
        <f t="shared" si="1680"/>
        <v>1</v>
      </c>
      <c r="BL536" s="166">
        <v>0</v>
      </c>
      <c r="BM536" s="166">
        <f t="shared" si="1681"/>
        <v>0</v>
      </c>
      <c r="BN536" s="166" t="str">
        <f t="shared" si="1682"/>
        <v>Xem lại</v>
      </c>
      <c r="BO536" s="410"/>
      <c r="BP536" s="166"/>
      <c r="BQ536" s="144"/>
      <c r="BR536" s="144"/>
      <c r="BS536" s="161">
        <f t="shared" si="1683"/>
        <v>0</v>
      </c>
      <c r="BT536" s="159">
        <v>0</v>
      </c>
      <c r="BU536" s="166">
        <f t="shared" si="1684"/>
        <v>0</v>
      </c>
      <c r="BV536" s="166">
        <v>11000000</v>
      </c>
      <c r="BW536" s="166">
        <f t="shared" si="1685"/>
        <v>11000000</v>
      </c>
      <c r="BX536" s="166">
        <f t="shared" si="1749"/>
        <v>-11000000</v>
      </c>
      <c r="BY536" s="166"/>
      <c r="BZ536" s="166"/>
      <c r="CA536" s="171"/>
      <c r="CB536" s="166"/>
      <c r="CC536" s="166"/>
      <c r="CD536" s="166"/>
      <c r="CE536" s="369">
        <v>11000000</v>
      </c>
      <c r="CF536" s="369"/>
      <c r="CG536" s="369">
        <v>0</v>
      </c>
      <c r="CH536" s="369">
        <v>0</v>
      </c>
      <c r="CI536" s="369"/>
      <c r="CJ536" s="369">
        <f t="shared" si="1750"/>
        <v>0</v>
      </c>
      <c r="CK536" s="369">
        <f t="shared" si="1751"/>
        <v>11000000</v>
      </c>
      <c r="CL536" s="368"/>
      <c r="CM536" s="369">
        <f t="shared" si="1752"/>
        <v>11000000</v>
      </c>
      <c r="CN536" s="369">
        <f t="shared" si="1752"/>
        <v>0</v>
      </c>
      <c r="CO536" s="369">
        <f t="shared" si="1753"/>
        <v>0</v>
      </c>
      <c r="CP536" s="369">
        <f t="shared" si="1754"/>
        <v>0</v>
      </c>
      <c r="CQ536" s="369">
        <f t="shared" si="1754"/>
        <v>0</v>
      </c>
      <c r="CR536" s="369">
        <f t="shared" si="1755"/>
        <v>0</v>
      </c>
      <c r="CS536" s="369">
        <f t="shared" si="1756"/>
        <v>11000000</v>
      </c>
      <c r="CT536" s="173" t="s">
        <v>2148</v>
      </c>
      <c r="CU536" s="173" t="s">
        <v>2112</v>
      </c>
      <c r="CV536" s="450" t="s">
        <v>2160</v>
      </c>
      <c r="CW536" s="173" t="s">
        <v>2103</v>
      </c>
    </row>
    <row r="537" spans="1:101" ht="34.35" customHeight="1">
      <c r="A537" s="155">
        <f>SUBTOTAL(3,$C$11:C537)</f>
        <v>469</v>
      </c>
      <c r="B537" s="390" t="s">
        <v>1940</v>
      </c>
      <c r="C537" s="252" t="s">
        <v>226</v>
      </c>
      <c r="D537" s="156" t="s">
        <v>101</v>
      </c>
      <c r="E537" s="157" t="str">
        <f t="shared" si="1732"/>
        <v>B3</v>
      </c>
      <c r="F537" s="392">
        <v>37404</v>
      </c>
      <c r="G537" s="369">
        <v>6530000</v>
      </c>
      <c r="H537" s="368"/>
      <c r="I537" s="160">
        <f t="shared" si="1733"/>
        <v>4970000</v>
      </c>
      <c r="J537" s="160">
        <f t="shared" si="1653"/>
        <v>1150000</v>
      </c>
      <c r="K537" s="161">
        <f t="shared" si="1734"/>
        <v>6120000</v>
      </c>
      <c r="L537" s="161">
        <f t="shared" si="1655"/>
        <v>12650000</v>
      </c>
      <c r="M537" s="162">
        <f t="shared" si="1656"/>
        <v>0.8</v>
      </c>
      <c r="N537" s="163">
        <f t="shared" si="1657"/>
        <v>4571000</v>
      </c>
      <c r="O537" s="163">
        <v>0</v>
      </c>
      <c r="P537" s="406">
        <v>12</v>
      </c>
      <c r="Q537" s="406">
        <v>0</v>
      </c>
      <c r="R537" s="406">
        <v>0</v>
      </c>
      <c r="S537" s="406">
        <v>0</v>
      </c>
      <c r="T537" s="406"/>
      <c r="U537" s="406"/>
      <c r="V537" s="406"/>
      <c r="W537" s="406"/>
      <c r="X537" s="389"/>
      <c r="Y537" s="406"/>
      <c r="Z537" s="406"/>
      <c r="AA537" s="406"/>
      <c r="AB537" s="406"/>
      <c r="AC537" s="406"/>
      <c r="AD537" s="406">
        <v>0</v>
      </c>
      <c r="AE537" s="164">
        <v>0</v>
      </c>
      <c r="AF537" s="166">
        <f t="shared" si="1735"/>
        <v>4670769</v>
      </c>
      <c r="AG537" s="166">
        <f t="shared" si="1736"/>
        <v>0</v>
      </c>
      <c r="AH537" s="166">
        <f t="shared" si="1737"/>
        <v>0</v>
      </c>
      <c r="AI537" s="166">
        <f t="shared" si="1738"/>
        <v>0</v>
      </c>
      <c r="AJ537" s="166">
        <f t="shared" si="1739"/>
        <v>0</v>
      </c>
      <c r="AK537" s="166">
        <f t="shared" si="1740"/>
        <v>0</v>
      </c>
      <c r="AL537" s="166">
        <f t="shared" si="1741"/>
        <v>0</v>
      </c>
      <c r="AM537" s="166">
        <f t="shared" si="1742"/>
        <v>0</v>
      </c>
      <c r="AN537" s="166">
        <f t="shared" si="1743"/>
        <v>0</v>
      </c>
      <c r="AO537" s="167">
        <f t="shared" si="1744"/>
        <v>0</v>
      </c>
      <c r="AP537" s="166">
        <v>0</v>
      </c>
      <c r="AQ537" s="166">
        <f t="shared" si="1745"/>
        <v>4670769</v>
      </c>
      <c r="AR537" s="166">
        <v>0</v>
      </c>
      <c r="AS537" s="167"/>
      <c r="AT537" s="166"/>
      <c r="AU537" s="166"/>
      <c r="AV537" s="166">
        <f t="shared" si="1746"/>
        <v>4670769</v>
      </c>
      <c r="AW537" s="166">
        <f t="shared" si="1670"/>
        <v>522400</v>
      </c>
      <c r="AX537" s="166">
        <f t="shared" si="1671"/>
        <v>97950</v>
      </c>
      <c r="AY537" s="166">
        <f t="shared" si="1672"/>
        <v>65300</v>
      </c>
      <c r="AZ537" s="166">
        <f t="shared" si="1747"/>
        <v>685650</v>
      </c>
      <c r="BA537" s="166">
        <f t="shared" si="1674"/>
        <v>32650</v>
      </c>
      <c r="BB537" s="166">
        <f t="shared" si="1748"/>
        <v>240000</v>
      </c>
      <c r="BC537" s="166"/>
      <c r="BD537" s="166">
        <v>0</v>
      </c>
      <c r="BE537" s="166">
        <f t="shared" si="1676"/>
        <v>958300</v>
      </c>
      <c r="BF537" s="166">
        <f t="shared" si="1677"/>
        <v>3712469</v>
      </c>
      <c r="BG537" s="166">
        <f t="shared" si="1678"/>
        <v>0</v>
      </c>
      <c r="BH537" s="166">
        <v>1</v>
      </c>
      <c r="BI537" s="369" t="s">
        <v>40</v>
      </c>
      <c r="BJ537" s="166">
        <f t="shared" si="1679"/>
        <v>0</v>
      </c>
      <c r="BK537" s="166">
        <f t="shared" si="1680"/>
        <v>1</v>
      </c>
      <c r="BL537" s="166">
        <v>0</v>
      </c>
      <c r="BM537" s="166">
        <f t="shared" si="1681"/>
        <v>0</v>
      </c>
      <c r="BN537" s="166" t="str">
        <f t="shared" si="1682"/>
        <v>Trừ tiền</v>
      </c>
      <c r="BO537" s="410"/>
      <c r="BP537" s="166"/>
      <c r="BQ537" s="144"/>
      <c r="BR537" s="144"/>
      <c r="BS537" s="161">
        <f t="shared" si="1683"/>
        <v>4670769</v>
      </c>
      <c r="BT537" s="159">
        <v>0</v>
      </c>
      <c r="BU537" s="166">
        <f t="shared" si="1684"/>
        <v>0</v>
      </c>
      <c r="BV537" s="166">
        <v>11000000</v>
      </c>
      <c r="BW537" s="166">
        <f t="shared" si="1685"/>
        <v>11000000</v>
      </c>
      <c r="BX537" s="166">
        <f t="shared" si="1749"/>
        <v>-7014881</v>
      </c>
      <c r="BY537" s="166"/>
      <c r="BZ537" s="166"/>
      <c r="CA537" s="171"/>
      <c r="CB537" s="166"/>
      <c r="CC537" s="166"/>
      <c r="CD537" s="166"/>
      <c r="CE537" s="369">
        <v>11500000</v>
      </c>
      <c r="CF537" s="369">
        <f t="shared" ref="CF537:CF538" si="1759">CE537*10%</f>
        <v>1150000</v>
      </c>
      <c r="CG537" s="369">
        <v>0</v>
      </c>
      <c r="CH537" s="369">
        <v>0</v>
      </c>
      <c r="CI537" s="369"/>
      <c r="CJ537" s="369">
        <f t="shared" si="1750"/>
        <v>1150000</v>
      </c>
      <c r="CK537" s="369">
        <f t="shared" si="1751"/>
        <v>12650000</v>
      </c>
      <c r="CL537" s="368"/>
      <c r="CM537" s="369">
        <f t="shared" si="1752"/>
        <v>11500000</v>
      </c>
      <c r="CN537" s="369">
        <f t="shared" si="1752"/>
        <v>1150000</v>
      </c>
      <c r="CO537" s="369">
        <f t="shared" si="1753"/>
        <v>0</v>
      </c>
      <c r="CP537" s="369">
        <f t="shared" si="1754"/>
        <v>0</v>
      </c>
      <c r="CQ537" s="369">
        <f t="shared" si="1754"/>
        <v>0</v>
      </c>
      <c r="CR537" s="369">
        <f t="shared" si="1755"/>
        <v>1150000</v>
      </c>
      <c r="CS537" s="369">
        <f t="shared" si="1756"/>
        <v>12650000</v>
      </c>
      <c r="CT537" s="173" t="s">
        <v>2159</v>
      </c>
      <c r="CU537" s="173" t="s">
        <v>2112</v>
      </c>
      <c r="CV537" s="450">
        <v>0</v>
      </c>
      <c r="CW537" s="173" t="s">
        <v>2103</v>
      </c>
    </row>
    <row r="538" spans="1:101" ht="34.35" customHeight="1">
      <c r="A538" s="155">
        <f>SUBTOTAL(3,$C$11:C538)</f>
        <v>470</v>
      </c>
      <c r="B538" s="390" t="s">
        <v>1941</v>
      </c>
      <c r="C538" s="252" t="s">
        <v>228</v>
      </c>
      <c r="D538" s="156" t="s">
        <v>101</v>
      </c>
      <c r="E538" s="157" t="str">
        <f t="shared" si="1732"/>
        <v>B3</v>
      </c>
      <c r="F538" s="392">
        <v>40350</v>
      </c>
      <c r="G538" s="369">
        <v>6530000</v>
      </c>
      <c r="H538" s="368"/>
      <c r="I538" s="160">
        <f t="shared" si="1733"/>
        <v>4470000</v>
      </c>
      <c r="J538" s="160">
        <f t="shared" si="1653"/>
        <v>1100000</v>
      </c>
      <c r="K538" s="161">
        <f t="shared" si="1734"/>
        <v>5570000</v>
      </c>
      <c r="L538" s="161">
        <f t="shared" si="1655"/>
        <v>12100000</v>
      </c>
      <c r="M538" s="162">
        <f t="shared" si="1656"/>
        <v>0.8</v>
      </c>
      <c r="N538" s="163">
        <f t="shared" si="1657"/>
        <v>4571000</v>
      </c>
      <c r="O538" s="163">
        <v>0</v>
      </c>
      <c r="P538" s="406">
        <v>13</v>
      </c>
      <c r="Q538" s="406">
        <v>0</v>
      </c>
      <c r="R538" s="406">
        <v>0</v>
      </c>
      <c r="S538" s="406">
        <v>0</v>
      </c>
      <c r="T538" s="406"/>
      <c r="U538" s="406"/>
      <c r="V538" s="406"/>
      <c r="W538" s="406"/>
      <c r="X538" s="389"/>
      <c r="Y538" s="406"/>
      <c r="Z538" s="406"/>
      <c r="AA538" s="406"/>
      <c r="AB538" s="406"/>
      <c r="AC538" s="406"/>
      <c r="AD538" s="406">
        <v>0</v>
      </c>
      <c r="AE538" s="164">
        <v>0</v>
      </c>
      <c r="AF538" s="166">
        <f t="shared" si="1735"/>
        <v>4840000</v>
      </c>
      <c r="AG538" s="166">
        <f t="shared" si="1736"/>
        <v>0</v>
      </c>
      <c r="AH538" s="166">
        <f t="shared" si="1737"/>
        <v>0</v>
      </c>
      <c r="AI538" s="166">
        <f t="shared" si="1738"/>
        <v>0</v>
      </c>
      <c r="AJ538" s="166">
        <f t="shared" si="1739"/>
        <v>0</v>
      </c>
      <c r="AK538" s="166">
        <f t="shared" si="1740"/>
        <v>0</v>
      </c>
      <c r="AL538" s="166">
        <f t="shared" si="1741"/>
        <v>0</v>
      </c>
      <c r="AM538" s="166">
        <f t="shared" si="1742"/>
        <v>0</v>
      </c>
      <c r="AN538" s="166">
        <f t="shared" si="1743"/>
        <v>0</v>
      </c>
      <c r="AO538" s="167">
        <f t="shared" si="1744"/>
        <v>0</v>
      </c>
      <c r="AP538" s="166">
        <v>0</v>
      </c>
      <c r="AQ538" s="166">
        <f t="shared" si="1745"/>
        <v>4840000</v>
      </c>
      <c r="AR538" s="166">
        <v>0</v>
      </c>
      <c r="AS538" s="167"/>
      <c r="AT538" s="166"/>
      <c r="AU538" s="166"/>
      <c r="AV538" s="166">
        <f t="shared" si="1746"/>
        <v>4840000</v>
      </c>
      <c r="AW538" s="166">
        <f t="shared" si="1670"/>
        <v>522400</v>
      </c>
      <c r="AX538" s="166">
        <f t="shared" si="1671"/>
        <v>97950</v>
      </c>
      <c r="AY538" s="166">
        <f t="shared" si="1672"/>
        <v>65300</v>
      </c>
      <c r="AZ538" s="166">
        <f t="shared" si="1747"/>
        <v>685650</v>
      </c>
      <c r="BA538" s="166">
        <f t="shared" si="1674"/>
        <v>32650</v>
      </c>
      <c r="BB538" s="166">
        <f t="shared" si="1748"/>
        <v>240000</v>
      </c>
      <c r="BC538" s="166"/>
      <c r="BD538" s="166">
        <v>0</v>
      </c>
      <c r="BE538" s="166">
        <f t="shared" si="1676"/>
        <v>958300</v>
      </c>
      <c r="BF538" s="166">
        <f t="shared" si="1677"/>
        <v>3881700</v>
      </c>
      <c r="BG538" s="166">
        <f t="shared" si="1678"/>
        <v>0</v>
      </c>
      <c r="BH538" s="166">
        <v>1</v>
      </c>
      <c r="BI538" s="369" t="s">
        <v>40</v>
      </c>
      <c r="BJ538" s="166">
        <f t="shared" si="1679"/>
        <v>0</v>
      </c>
      <c r="BK538" s="166">
        <f t="shared" si="1680"/>
        <v>1</v>
      </c>
      <c r="BL538" s="166">
        <v>0</v>
      </c>
      <c r="BM538" s="166">
        <f t="shared" si="1681"/>
        <v>0</v>
      </c>
      <c r="BN538" s="166" t="str">
        <f t="shared" si="1682"/>
        <v>Trừ tiền</v>
      </c>
      <c r="BO538" s="410"/>
      <c r="BP538" s="166"/>
      <c r="BQ538" s="144"/>
      <c r="BR538" s="144"/>
      <c r="BS538" s="161">
        <f t="shared" si="1683"/>
        <v>4840000</v>
      </c>
      <c r="BT538" s="159">
        <v>0</v>
      </c>
      <c r="BU538" s="166">
        <f t="shared" si="1684"/>
        <v>0</v>
      </c>
      <c r="BV538" s="166">
        <v>11000000</v>
      </c>
      <c r="BW538" s="166">
        <f t="shared" si="1685"/>
        <v>11000000</v>
      </c>
      <c r="BX538" s="166">
        <f t="shared" si="1749"/>
        <v>-6845650</v>
      </c>
      <c r="BY538" s="166"/>
      <c r="BZ538" s="166"/>
      <c r="CA538" s="171"/>
      <c r="CB538" s="166"/>
      <c r="CC538" s="166"/>
      <c r="CD538" s="166"/>
      <c r="CE538" s="369">
        <v>11000000</v>
      </c>
      <c r="CF538" s="369">
        <f t="shared" si="1759"/>
        <v>1100000</v>
      </c>
      <c r="CG538" s="369">
        <v>0</v>
      </c>
      <c r="CH538" s="369">
        <v>0</v>
      </c>
      <c r="CI538" s="369"/>
      <c r="CJ538" s="369">
        <f t="shared" si="1750"/>
        <v>1100000</v>
      </c>
      <c r="CK538" s="369">
        <f t="shared" si="1751"/>
        <v>12100000</v>
      </c>
      <c r="CL538" s="368"/>
      <c r="CM538" s="369">
        <f t="shared" si="1752"/>
        <v>11000000</v>
      </c>
      <c r="CN538" s="369">
        <f t="shared" si="1752"/>
        <v>1100000</v>
      </c>
      <c r="CO538" s="369">
        <f t="shared" si="1753"/>
        <v>0</v>
      </c>
      <c r="CP538" s="369">
        <f t="shared" si="1754"/>
        <v>0</v>
      </c>
      <c r="CQ538" s="369">
        <f t="shared" si="1754"/>
        <v>0</v>
      </c>
      <c r="CR538" s="369">
        <f t="shared" si="1755"/>
        <v>1100000</v>
      </c>
      <c r="CS538" s="369">
        <f t="shared" si="1756"/>
        <v>12100000</v>
      </c>
      <c r="CT538" s="173" t="s">
        <v>2159</v>
      </c>
      <c r="CU538" s="173" t="s">
        <v>2112</v>
      </c>
      <c r="CV538" s="450">
        <v>0</v>
      </c>
      <c r="CW538" s="173" t="s">
        <v>2103</v>
      </c>
    </row>
    <row r="539" spans="1:101" ht="34.35" customHeight="1">
      <c r="A539" s="155">
        <f>SUBTOTAL(3,$C$11:C539)</f>
        <v>471</v>
      </c>
      <c r="B539" s="390" t="s">
        <v>1942</v>
      </c>
      <c r="C539" s="252" t="s">
        <v>1943</v>
      </c>
      <c r="D539" s="156" t="s">
        <v>101</v>
      </c>
      <c r="E539" s="157" t="str">
        <f t="shared" si="1732"/>
        <v>B3</v>
      </c>
      <c r="F539" s="392">
        <v>42212</v>
      </c>
      <c r="G539" s="369">
        <v>6090000</v>
      </c>
      <c r="H539" s="368"/>
      <c r="I539" s="160">
        <f t="shared" si="1733"/>
        <v>4410000</v>
      </c>
      <c r="J539" s="160">
        <f t="shared" si="1653"/>
        <v>1050000</v>
      </c>
      <c r="K539" s="161">
        <f t="shared" si="1734"/>
        <v>5460000</v>
      </c>
      <c r="L539" s="161">
        <f t="shared" si="1655"/>
        <v>11550000</v>
      </c>
      <c r="M539" s="162">
        <f t="shared" si="1656"/>
        <v>1</v>
      </c>
      <c r="N539" s="163">
        <f t="shared" si="1657"/>
        <v>4263000</v>
      </c>
      <c r="O539" s="163">
        <v>0</v>
      </c>
      <c r="P539" s="406">
        <v>12</v>
      </c>
      <c r="Q539" s="406">
        <v>0</v>
      </c>
      <c r="R539" s="406">
        <v>2.5</v>
      </c>
      <c r="S539" s="406">
        <v>0</v>
      </c>
      <c r="T539" s="406"/>
      <c r="U539" s="406"/>
      <c r="V539" s="406"/>
      <c r="W539" s="406"/>
      <c r="X539" s="389"/>
      <c r="Y539" s="406"/>
      <c r="Z539" s="406"/>
      <c r="AA539" s="406"/>
      <c r="AB539" s="406"/>
      <c r="AC539" s="406"/>
      <c r="AD539" s="406">
        <v>1.31</v>
      </c>
      <c r="AE539" s="164">
        <v>0</v>
      </c>
      <c r="AF539" s="166">
        <f t="shared" si="1735"/>
        <v>5330769</v>
      </c>
      <c r="AG539" s="166">
        <f t="shared" si="1736"/>
        <v>1009615</v>
      </c>
      <c r="AH539" s="166">
        <f t="shared" si="1737"/>
        <v>0</v>
      </c>
      <c r="AI539" s="166">
        <f t="shared" si="1738"/>
        <v>0</v>
      </c>
      <c r="AJ539" s="166">
        <f t="shared" si="1739"/>
        <v>0</v>
      </c>
      <c r="AK539" s="166">
        <f t="shared" si="1740"/>
        <v>0</v>
      </c>
      <c r="AL539" s="166">
        <f t="shared" si="1741"/>
        <v>0</v>
      </c>
      <c r="AM539" s="166">
        <f t="shared" si="1742"/>
        <v>0</v>
      </c>
      <c r="AN539" s="166">
        <f t="shared" si="1743"/>
        <v>158712</v>
      </c>
      <c r="AO539" s="167">
        <f t="shared" si="1744"/>
        <v>0</v>
      </c>
      <c r="AP539" s="166">
        <v>0</v>
      </c>
      <c r="AQ539" s="166">
        <f t="shared" si="1745"/>
        <v>6499096</v>
      </c>
      <c r="AR539" s="166">
        <v>0</v>
      </c>
      <c r="AS539" s="167"/>
      <c r="AT539" s="166"/>
      <c r="AU539" s="166"/>
      <c r="AV539" s="166">
        <f t="shared" si="1746"/>
        <v>6499096</v>
      </c>
      <c r="AW539" s="166">
        <f t="shared" si="1670"/>
        <v>487200</v>
      </c>
      <c r="AX539" s="166">
        <f t="shared" si="1671"/>
        <v>91350</v>
      </c>
      <c r="AY539" s="166">
        <f t="shared" si="1672"/>
        <v>60900</v>
      </c>
      <c r="AZ539" s="166">
        <f t="shared" si="1747"/>
        <v>639450</v>
      </c>
      <c r="BA539" s="166">
        <f t="shared" si="1674"/>
        <v>30450</v>
      </c>
      <c r="BB539" s="166">
        <f t="shared" si="1748"/>
        <v>120000</v>
      </c>
      <c r="BC539" s="166"/>
      <c r="BD539" s="166">
        <v>0</v>
      </c>
      <c r="BE539" s="166">
        <f t="shared" si="1676"/>
        <v>789900</v>
      </c>
      <c r="BF539" s="166">
        <f t="shared" si="1677"/>
        <v>5709196</v>
      </c>
      <c r="BG539" s="166">
        <f t="shared" si="1678"/>
        <v>0</v>
      </c>
      <c r="BH539" s="166">
        <v>1</v>
      </c>
      <c r="BI539" s="369" t="s">
        <v>40</v>
      </c>
      <c r="BJ539" s="166">
        <f t="shared" si="1679"/>
        <v>0</v>
      </c>
      <c r="BK539" s="166">
        <f t="shared" si="1680"/>
        <v>1</v>
      </c>
      <c r="BL539" s="166">
        <v>0</v>
      </c>
      <c r="BM539" s="166">
        <f t="shared" si="1681"/>
        <v>0</v>
      </c>
      <c r="BN539" s="166" t="str">
        <f t="shared" si="1682"/>
        <v>Trừ tiền</v>
      </c>
      <c r="BO539" s="410"/>
      <c r="BP539" s="166"/>
      <c r="BQ539" s="144"/>
      <c r="BR539" s="144"/>
      <c r="BS539" s="161">
        <f t="shared" si="1683"/>
        <v>6340384</v>
      </c>
      <c r="BT539" s="159">
        <v>0</v>
      </c>
      <c r="BU539" s="166">
        <f t="shared" si="1684"/>
        <v>0</v>
      </c>
      <c r="BV539" s="166">
        <v>11000000</v>
      </c>
      <c r="BW539" s="166">
        <f t="shared" si="1685"/>
        <v>11000000</v>
      </c>
      <c r="BX539" s="166">
        <f t="shared" si="1749"/>
        <v>-5299066</v>
      </c>
      <c r="BY539" s="166"/>
      <c r="BZ539" s="166"/>
      <c r="CA539" s="171"/>
      <c r="CB539" s="166"/>
      <c r="CC539" s="166"/>
      <c r="CD539" s="166"/>
      <c r="CE539" s="369">
        <v>10500000</v>
      </c>
      <c r="CF539" s="369">
        <f>10%*CE539</f>
        <v>1050000</v>
      </c>
      <c r="CG539" s="369">
        <v>0</v>
      </c>
      <c r="CH539" s="369">
        <v>0</v>
      </c>
      <c r="CI539" s="369"/>
      <c r="CJ539" s="369">
        <f t="shared" si="1750"/>
        <v>1050000</v>
      </c>
      <c r="CK539" s="369">
        <f t="shared" si="1751"/>
        <v>11550000</v>
      </c>
      <c r="CL539" s="368"/>
      <c r="CM539" s="369">
        <f t="shared" si="1752"/>
        <v>10500000</v>
      </c>
      <c r="CN539" s="369">
        <f t="shared" si="1752"/>
        <v>1050000</v>
      </c>
      <c r="CO539" s="369">
        <f t="shared" si="1753"/>
        <v>0</v>
      </c>
      <c r="CP539" s="369">
        <f t="shared" si="1754"/>
        <v>0</v>
      </c>
      <c r="CQ539" s="369">
        <f t="shared" si="1754"/>
        <v>0</v>
      </c>
      <c r="CR539" s="369">
        <f t="shared" si="1755"/>
        <v>1050000</v>
      </c>
      <c r="CS539" s="369">
        <f t="shared" si="1756"/>
        <v>11550000</v>
      </c>
      <c r="CT539" s="173" t="s">
        <v>2159</v>
      </c>
      <c r="CU539" s="173" t="s">
        <v>2112</v>
      </c>
      <c r="CV539" s="450">
        <v>0</v>
      </c>
      <c r="CW539" s="173" t="s">
        <v>2103</v>
      </c>
    </row>
    <row r="540" spans="1:101" ht="34.35" customHeight="1">
      <c r="A540" s="155">
        <f>SUBTOTAL(3,$C$11:C540)</f>
        <v>472</v>
      </c>
      <c r="B540" s="390" t="s">
        <v>1944</v>
      </c>
      <c r="C540" s="252" t="s">
        <v>1945</v>
      </c>
      <c r="D540" s="156" t="s">
        <v>101</v>
      </c>
      <c r="E540" s="157" t="str">
        <f t="shared" si="1732"/>
        <v>B3</v>
      </c>
      <c r="F540" s="392">
        <v>40280</v>
      </c>
      <c r="G540" s="369">
        <v>6530000</v>
      </c>
      <c r="H540" s="368"/>
      <c r="I540" s="160">
        <f t="shared" si="1733"/>
        <v>4970000</v>
      </c>
      <c r="J540" s="160">
        <f t="shared" si="1653"/>
        <v>1150000</v>
      </c>
      <c r="K540" s="161">
        <f t="shared" si="1734"/>
        <v>6120000</v>
      </c>
      <c r="L540" s="161">
        <f t="shared" si="1655"/>
        <v>12650000</v>
      </c>
      <c r="M540" s="162">
        <f t="shared" si="1656"/>
        <v>0.8</v>
      </c>
      <c r="N540" s="163">
        <f t="shared" si="1657"/>
        <v>4571000</v>
      </c>
      <c r="O540" s="163">
        <v>0</v>
      </c>
      <c r="P540" s="406">
        <v>12</v>
      </c>
      <c r="Q540" s="406">
        <v>0</v>
      </c>
      <c r="R540" s="406">
        <v>0.56999999999999995</v>
      </c>
      <c r="S540" s="406">
        <v>0</v>
      </c>
      <c r="T540" s="406"/>
      <c r="U540" s="406"/>
      <c r="V540" s="406"/>
      <c r="W540" s="406"/>
      <c r="X540" s="389"/>
      <c r="Y540" s="406"/>
      <c r="Z540" s="406"/>
      <c r="AA540" s="406"/>
      <c r="AB540" s="406"/>
      <c r="AC540" s="406"/>
      <c r="AD540" s="406">
        <v>0</v>
      </c>
      <c r="AE540" s="164">
        <v>0</v>
      </c>
      <c r="AF540" s="166">
        <f t="shared" si="1735"/>
        <v>4670769</v>
      </c>
      <c r="AG540" s="166">
        <f t="shared" si="1736"/>
        <v>214737</v>
      </c>
      <c r="AH540" s="166">
        <f t="shared" si="1737"/>
        <v>0</v>
      </c>
      <c r="AI540" s="166">
        <f t="shared" si="1738"/>
        <v>0</v>
      </c>
      <c r="AJ540" s="166">
        <f t="shared" si="1739"/>
        <v>0</v>
      </c>
      <c r="AK540" s="166">
        <f t="shared" si="1740"/>
        <v>0</v>
      </c>
      <c r="AL540" s="166">
        <f t="shared" si="1741"/>
        <v>0</v>
      </c>
      <c r="AM540" s="166">
        <f t="shared" si="1742"/>
        <v>0</v>
      </c>
      <c r="AN540" s="166">
        <f t="shared" si="1743"/>
        <v>0</v>
      </c>
      <c r="AO540" s="167">
        <f t="shared" si="1744"/>
        <v>0</v>
      </c>
      <c r="AP540" s="166">
        <v>0</v>
      </c>
      <c r="AQ540" s="166">
        <f t="shared" si="1745"/>
        <v>4885506</v>
      </c>
      <c r="AR540" s="166">
        <v>0</v>
      </c>
      <c r="AS540" s="167"/>
      <c r="AT540" s="166"/>
      <c r="AU540" s="166"/>
      <c r="AV540" s="166">
        <f t="shared" si="1746"/>
        <v>4885506</v>
      </c>
      <c r="AW540" s="166">
        <f t="shared" si="1670"/>
        <v>522400</v>
      </c>
      <c r="AX540" s="166">
        <f t="shared" si="1671"/>
        <v>97950</v>
      </c>
      <c r="AY540" s="166">
        <f t="shared" si="1672"/>
        <v>65300</v>
      </c>
      <c r="AZ540" s="166">
        <f t="shared" si="1747"/>
        <v>685650</v>
      </c>
      <c r="BA540" s="166">
        <f t="shared" si="1674"/>
        <v>0</v>
      </c>
      <c r="BB540" s="166">
        <f t="shared" si="1748"/>
        <v>240000</v>
      </c>
      <c r="BC540" s="166"/>
      <c r="BD540" s="166">
        <v>0</v>
      </c>
      <c r="BE540" s="166">
        <f t="shared" si="1676"/>
        <v>925650</v>
      </c>
      <c r="BF540" s="166">
        <f t="shared" si="1677"/>
        <v>3959856</v>
      </c>
      <c r="BG540" s="166">
        <f t="shared" si="1678"/>
        <v>0</v>
      </c>
      <c r="BH540" s="166">
        <v>1</v>
      </c>
      <c r="BI540" s="159">
        <v>0</v>
      </c>
      <c r="BJ540" s="166">
        <f t="shared" si="1679"/>
        <v>0</v>
      </c>
      <c r="BK540" s="166">
        <f t="shared" si="1680"/>
        <v>1</v>
      </c>
      <c r="BL540" s="166">
        <v>0</v>
      </c>
      <c r="BM540" s="166">
        <f t="shared" si="1681"/>
        <v>0</v>
      </c>
      <c r="BN540" s="166" t="str">
        <f t="shared" si="1682"/>
        <v>Trừ tiền</v>
      </c>
      <c r="BO540" s="410"/>
      <c r="BP540" s="166"/>
      <c r="BQ540" s="144"/>
      <c r="BR540" s="144"/>
      <c r="BS540" s="161">
        <f t="shared" si="1683"/>
        <v>4885506</v>
      </c>
      <c r="BT540" s="159">
        <v>0</v>
      </c>
      <c r="BU540" s="166">
        <f t="shared" si="1684"/>
        <v>0</v>
      </c>
      <c r="BV540" s="166">
        <v>11000000</v>
      </c>
      <c r="BW540" s="166">
        <f t="shared" si="1685"/>
        <v>11000000</v>
      </c>
      <c r="BX540" s="166">
        <f t="shared" si="1749"/>
        <v>-6800144</v>
      </c>
      <c r="BY540" s="166"/>
      <c r="BZ540" s="166"/>
      <c r="CA540" s="171"/>
      <c r="CB540" s="166"/>
      <c r="CC540" s="166"/>
      <c r="CD540" s="166"/>
      <c r="CE540" s="369">
        <v>11500000</v>
      </c>
      <c r="CF540" s="369">
        <f>CE540*10%</f>
        <v>1150000</v>
      </c>
      <c r="CG540" s="369">
        <v>0</v>
      </c>
      <c r="CH540" s="369">
        <v>0</v>
      </c>
      <c r="CI540" s="369"/>
      <c r="CJ540" s="369">
        <f t="shared" si="1750"/>
        <v>1150000</v>
      </c>
      <c r="CK540" s="369">
        <f t="shared" si="1751"/>
        <v>12650000</v>
      </c>
      <c r="CL540" s="368"/>
      <c r="CM540" s="369">
        <f t="shared" si="1752"/>
        <v>11500000</v>
      </c>
      <c r="CN540" s="369">
        <f t="shared" si="1752"/>
        <v>1150000</v>
      </c>
      <c r="CO540" s="369">
        <f t="shared" si="1753"/>
        <v>0</v>
      </c>
      <c r="CP540" s="369">
        <f t="shared" si="1754"/>
        <v>0</v>
      </c>
      <c r="CQ540" s="369">
        <f t="shared" si="1754"/>
        <v>0</v>
      </c>
      <c r="CR540" s="369">
        <f t="shared" si="1755"/>
        <v>1150000</v>
      </c>
      <c r="CS540" s="369">
        <f t="shared" si="1756"/>
        <v>12650000</v>
      </c>
      <c r="CT540" s="173" t="s">
        <v>2159</v>
      </c>
      <c r="CU540" s="173" t="s">
        <v>2112</v>
      </c>
      <c r="CV540" s="450">
        <v>0</v>
      </c>
      <c r="CW540" s="173" t="s">
        <v>2103</v>
      </c>
    </row>
    <row r="541" spans="1:101" ht="34.35" customHeight="1">
      <c r="A541" s="155">
        <f>SUBTOTAL(3,$C$11:C541)</f>
        <v>473</v>
      </c>
      <c r="B541" s="390" t="s">
        <v>1946</v>
      </c>
      <c r="C541" s="252" t="s">
        <v>1947</v>
      </c>
      <c r="D541" s="156" t="s">
        <v>101</v>
      </c>
      <c r="E541" s="157" t="str">
        <f t="shared" si="1732"/>
        <v>B3</v>
      </c>
      <c r="F541" s="392">
        <v>42156</v>
      </c>
      <c r="G541" s="369">
        <v>5520000</v>
      </c>
      <c r="H541" s="368"/>
      <c r="I541" s="160">
        <f t="shared" si="1733"/>
        <v>3980000</v>
      </c>
      <c r="J541" s="160">
        <f t="shared" si="1653"/>
        <v>475000</v>
      </c>
      <c r="K541" s="161">
        <f t="shared" si="1734"/>
        <v>4455000</v>
      </c>
      <c r="L541" s="161">
        <f t="shared" si="1655"/>
        <v>9975000</v>
      </c>
      <c r="M541" s="162">
        <f t="shared" si="1656"/>
        <v>1</v>
      </c>
      <c r="N541" s="163">
        <f t="shared" si="1657"/>
        <v>3864000</v>
      </c>
      <c r="O541" s="163">
        <v>0</v>
      </c>
      <c r="P541" s="406">
        <v>13</v>
      </c>
      <c r="Q541" s="406">
        <v>0</v>
      </c>
      <c r="R541" s="406">
        <v>0</v>
      </c>
      <c r="S541" s="406">
        <v>0</v>
      </c>
      <c r="T541" s="406"/>
      <c r="U541" s="406"/>
      <c r="V541" s="406"/>
      <c r="W541" s="406"/>
      <c r="X541" s="389"/>
      <c r="Y541" s="406"/>
      <c r="Z541" s="406"/>
      <c r="AA541" s="406"/>
      <c r="AB541" s="406"/>
      <c r="AC541" s="406"/>
      <c r="AD541" s="406">
        <v>0</v>
      </c>
      <c r="AE541" s="164">
        <v>0</v>
      </c>
      <c r="AF541" s="166">
        <f t="shared" si="1735"/>
        <v>4987500</v>
      </c>
      <c r="AG541" s="166">
        <f t="shared" si="1736"/>
        <v>0</v>
      </c>
      <c r="AH541" s="166">
        <f t="shared" si="1737"/>
        <v>0</v>
      </c>
      <c r="AI541" s="166">
        <f t="shared" si="1738"/>
        <v>0</v>
      </c>
      <c r="AJ541" s="166">
        <f t="shared" si="1739"/>
        <v>0</v>
      </c>
      <c r="AK541" s="166">
        <f t="shared" si="1740"/>
        <v>0</v>
      </c>
      <c r="AL541" s="166">
        <f t="shared" si="1741"/>
        <v>0</v>
      </c>
      <c r="AM541" s="166">
        <f t="shared" si="1742"/>
        <v>0</v>
      </c>
      <c r="AN541" s="166">
        <f t="shared" si="1743"/>
        <v>0</v>
      </c>
      <c r="AO541" s="167">
        <f t="shared" si="1744"/>
        <v>0</v>
      </c>
      <c r="AP541" s="166">
        <v>0</v>
      </c>
      <c r="AQ541" s="166">
        <f t="shared" si="1745"/>
        <v>4987500</v>
      </c>
      <c r="AR541" s="166">
        <v>0</v>
      </c>
      <c r="AS541" s="167"/>
      <c r="AT541" s="166"/>
      <c r="AU541" s="166"/>
      <c r="AV541" s="166">
        <f t="shared" si="1746"/>
        <v>4987500</v>
      </c>
      <c r="AW541" s="166">
        <f t="shared" si="1670"/>
        <v>441600</v>
      </c>
      <c r="AX541" s="166">
        <f t="shared" si="1671"/>
        <v>82800</v>
      </c>
      <c r="AY541" s="166">
        <f t="shared" si="1672"/>
        <v>55200</v>
      </c>
      <c r="AZ541" s="166">
        <f t="shared" si="1747"/>
        <v>579600</v>
      </c>
      <c r="BA541" s="166">
        <f t="shared" si="1674"/>
        <v>27600</v>
      </c>
      <c r="BB541" s="166">
        <f t="shared" si="1748"/>
        <v>120000</v>
      </c>
      <c r="BC541" s="166"/>
      <c r="BD541" s="166">
        <v>0</v>
      </c>
      <c r="BE541" s="166">
        <f t="shared" si="1676"/>
        <v>727200</v>
      </c>
      <c r="BF541" s="166">
        <f t="shared" si="1677"/>
        <v>4260300</v>
      </c>
      <c r="BG541" s="166">
        <f t="shared" si="1678"/>
        <v>0</v>
      </c>
      <c r="BH541" s="166">
        <v>1</v>
      </c>
      <c r="BI541" s="369" t="s">
        <v>40</v>
      </c>
      <c r="BJ541" s="166">
        <f t="shared" si="1679"/>
        <v>0</v>
      </c>
      <c r="BK541" s="166">
        <f t="shared" si="1680"/>
        <v>1</v>
      </c>
      <c r="BL541" s="166">
        <v>0</v>
      </c>
      <c r="BM541" s="166">
        <f t="shared" si="1681"/>
        <v>0</v>
      </c>
      <c r="BN541" s="166" t="str">
        <f t="shared" si="1682"/>
        <v>Trừ tiền</v>
      </c>
      <c r="BO541" s="410"/>
      <c r="BP541" s="166"/>
      <c r="BQ541" s="144"/>
      <c r="BR541" s="144"/>
      <c r="BS541" s="161">
        <f t="shared" si="1683"/>
        <v>4987500</v>
      </c>
      <c r="BT541" s="159">
        <v>0</v>
      </c>
      <c r="BU541" s="166">
        <f t="shared" si="1684"/>
        <v>0</v>
      </c>
      <c r="BV541" s="166">
        <v>11000000</v>
      </c>
      <c r="BW541" s="166">
        <f t="shared" si="1685"/>
        <v>11000000</v>
      </c>
      <c r="BX541" s="166">
        <f t="shared" si="1749"/>
        <v>-6592100</v>
      </c>
      <c r="BY541" s="166"/>
      <c r="BZ541" s="166"/>
      <c r="CA541" s="171"/>
      <c r="CB541" s="166"/>
      <c r="CC541" s="166"/>
      <c r="CD541" s="166"/>
      <c r="CE541" s="369">
        <v>9500000</v>
      </c>
      <c r="CF541" s="369">
        <f>5%*CE541</f>
        <v>475000</v>
      </c>
      <c r="CG541" s="369">
        <v>0</v>
      </c>
      <c r="CH541" s="369">
        <v>0</v>
      </c>
      <c r="CI541" s="369"/>
      <c r="CJ541" s="369">
        <f t="shared" si="1750"/>
        <v>475000</v>
      </c>
      <c r="CK541" s="369">
        <f t="shared" si="1751"/>
        <v>9975000</v>
      </c>
      <c r="CL541" s="368"/>
      <c r="CM541" s="369">
        <f t="shared" si="1752"/>
        <v>9500000</v>
      </c>
      <c r="CN541" s="369">
        <f t="shared" si="1752"/>
        <v>475000</v>
      </c>
      <c r="CO541" s="369">
        <f t="shared" si="1753"/>
        <v>0</v>
      </c>
      <c r="CP541" s="369">
        <f t="shared" si="1754"/>
        <v>0</v>
      </c>
      <c r="CQ541" s="369">
        <f t="shared" si="1754"/>
        <v>0</v>
      </c>
      <c r="CR541" s="369">
        <f t="shared" si="1755"/>
        <v>475000</v>
      </c>
      <c r="CS541" s="369">
        <f t="shared" si="1756"/>
        <v>9975000</v>
      </c>
      <c r="CT541" s="173" t="s">
        <v>2159</v>
      </c>
      <c r="CU541" s="173" t="s">
        <v>2112</v>
      </c>
      <c r="CV541" s="450">
        <v>0</v>
      </c>
      <c r="CW541" s="173" t="s">
        <v>2103</v>
      </c>
    </row>
    <row r="542" spans="1:101" ht="34.35" customHeight="1">
      <c r="A542" s="155">
        <f>SUBTOTAL(3,$C$11:C542)</f>
        <v>474</v>
      </c>
      <c r="B542" s="390" t="s">
        <v>1948</v>
      </c>
      <c r="C542" s="252" t="s">
        <v>1949</v>
      </c>
      <c r="D542" s="156" t="s">
        <v>101</v>
      </c>
      <c r="E542" s="157" t="str">
        <f t="shared" si="1732"/>
        <v>B3</v>
      </c>
      <c r="F542" s="392">
        <v>40652</v>
      </c>
      <c r="G542" s="369">
        <v>5520000</v>
      </c>
      <c r="H542" s="368"/>
      <c r="I542" s="160">
        <f t="shared" si="1733"/>
        <v>3480000</v>
      </c>
      <c r="J542" s="160">
        <f t="shared" si="1653"/>
        <v>900000</v>
      </c>
      <c r="K542" s="161">
        <f t="shared" si="1734"/>
        <v>4380000</v>
      </c>
      <c r="L542" s="161">
        <f t="shared" si="1655"/>
        <v>9900000</v>
      </c>
      <c r="M542" s="162">
        <f t="shared" si="1656"/>
        <v>1</v>
      </c>
      <c r="N542" s="163">
        <f t="shared" si="1657"/>
        <v>3864000</v>
      </c>
      <c r="O542" s="163">
        <v>0</v>
      </c>
      <c r="P542" s="406">
        <v>0</v>
      </c>
      <c r="Q542" s="406">
        <v>0</v>
      </c>
      <c r="R542" s="406">
        <v>0</v>
      </c>
      <c r="S542" s="406">
        <v>0</v>
      </c>
      <c r="T542" s="406"/>
      <c r="U542" s="406"/>
      <c r="V542" s="406"/>
      <c r="W542" s="406"/>
      <c r="X542" s="389"/>
      <c r="Y542" s="406"/>
      <c r="Z542" s="406"/>
      <c r="AA542" s="406"/>
      <c r="AB542" s="406"/>
      <c r="AC542" s="406"/>
      <c r="AD542" s="406">
        <v>0</v>
      </c>
      <c r="AE542" s="164">
        <v>0</v>
      </c>
      <c r="AF542" s="166">
        <f t="shared" si="1735"/>
        <v>0</v>
      </c>
      <c r="AG542" s="166">
        <f t="shared" si="1736"/>
        <v>0</v>
      </c>
      <c r="AH542" s="166">
        <f t="shared" si="1737"/>
        <v>0</v>
      </c>
      <c r="AI542" s="166">
        <f t="shared" si="1738"/>
        <v>0</v>
      </c>
      <c r="AJ542" s="166">
        <f t="shared" si="1739"/>
        <v>0</v>
      </c>
      <c r="AK542" s="166">
        <f t="shared" si="1740"/>
        <v>0</v>
      </c>
      <c r="AL542" s="166">
        <f t="shared" si="1741"/>
        <v>0</v>
      </c>
      <c r="AM542" s="166">
        <f t="shared" si="1742"/>
        <v>0</v>
      </c>
      <c r="AN542" s="166">
        <f t="shared" si="1743"/>
        <v>0</v>
      </c>
      <c r="AO542" s="167">
        <f t="shared" si="1744"/>
        <v>0</v>
      </c>
      <c r="AP542" s="166">
        <v>0</v>
      </c>
      <c r="AQ542" s="166">
        <f t="shared" si="1745"/>
        <v>0</v>
      </c>
      <c r="AR542" s="166">
        <v>0</v>
      </c>
      <c r="AS542" s="167"/>
      <c r="AT542" s="166"/>
      <c r="AU542" s="166"/>
      <c r="AV542" s="166">
        <f t="shared" si="1746"/>
        <v>0</v>
      </c>
      <c r="AW542" s="166">
        <v>0</v>
      </c>
      <c r="AX542" s="166">
        <f>ROUND(IF($BH542=1,$G542*4.5%,0),0)</f>
        <v>0</v>
      </c>
      <c r="AY542" s="166">
        <v>0</v>
      </c>
      <c r="AZ542" s="166">
        <f t="shared" si="1747"/>
        <v>0</v>
      </c>
      <c r="BA542" s="166">
        <v>0</v>
      </c>
      <c r="BB542" s="166">
        <f t="shared" si="1748"/>
        <v>0</v>
      </c>
      <c r="BC542" s="166"/>
      <c r="BD542" s="166">
        <v>0</v>
      </c>
      <c r="BE542" s="166">
        <f t="shared" si="1676"/>
        <v>0</v>
      </c>
      <c r="BF542" s="166">
        <f t="shared" si="1677"/>
        <v>0</v>
      </c>
      <c r="BG542" s="166">
        <f t="shared" si="1678"/>
        <v>0</v>
      </c>
      <c r="BH542" s="166"/>
      <c r="BI542" s="369" t="s">
        <v>40</v>
      </c>
      <c r="BJ542" s="166">
        <f t="shared" si="1679"/>
        <v>0</v>
      </c>
      <c r="BK542" s="166">
        <f t="shared" si="1680"/>
        <v>1</v>
      </c>
      <c r="BL542" s="166">
        <v>0</v>
      </c>
      <c r="BM542" s="166">
        <f t="shared" si="1681"/>
        <v>0</v>
      </c>
      <c r="BN542" s="166" t="str">
        <f t="shared" si="1682"/>
        <v>Xem lại</v>
      </c>
      <c r="BO542" s="410"/>
      <c r="BP542" s="166"/>
      <c r="BQ542" s="144"/>
      <c r="BR542" s="144"/>
      <c r="BS542" s="161">
        <f t="shared" si="1683"/>
        <v>0</v>
      </c>
      <c r="BT542" s="159">
        <v>0</v>
      </c>
      <c r="BU542" s="166">
        <f t="shared" si="1684"/>
        <v>0</v>
      </c>
      <c r="BV542" s="166">
        <v>11000000</v>
      </c>
      <c r="BW542" s="166">
        <f t="shared" si="1685"/>
        <v>11000000</v>
      </c>
      <c r="BX542" s="166">
        <f t="shared" si="1749"/>
        <v>-11000000</v>
      </c>
      <c r="BY542" s="166"/>
      <c r="BZ542" s="166"/>
      <c r="CA542" s="171"/>
      <c r="CB542" s="166"/>
      <c r="CC542" s="166"/>
      <c r="CD542" s="166"/>
      <c r="CE542" s="369">
        <v>9000000</v>
      </c>
      <c r="CF542" s="369">
        <f t="shared" ref="CF542:CF545" si="1760">CE542*10%</f>
        <v>900000</v>
      </c>
      <c r="CG542" s="369">
        <v>0</v>
      </c>
      <c r="CH542" s="369">
        <v>0</v>
      </c>
      <c r="CI542" s="369"/>
      <c r="CJ542" s="369">
        <f t="shared" si="1750"/>
        <v>900000</v>
      </c>
      <c r="CK542" s="369">
        <f t="shared" si="1751"/>
        <v>9900000</v>
      </c>
      <c r="CL542" s="368"/>
      <c r="CM542" s="369">
        <f t="shared" si="1752"/>
        <v>9000000</v>
      </c>
      <c r="CN542" s="369">
        <f t="shared" si="1752"/>
        <v>900000</v>
      </c>
      <c r="CO542" s="369">
        <f t="shared" si="1753"/>
        <v>0</v>
      </c>
      <c r="CP542" s="369">
        <f t="shared" si="1754"/>
        <v>0</v>
      </c>
      <c r="CQ542" s="369">
        <f t="shared" si="1754"/>
        <v>0</v>
      </c>
      <c r="CR542" s="369">
        <f t="shared" si="1755"/>
        <v>900000</v>
      </c>
      <c r="CS542" s="369">
        <f t="shared" si="1756"/>
        <v>9900000</v>
      </c>
      <c r="CT542" s="173" t="s">
        <v>2159</v>
      </c>
      <c r="CU542" s="173" t="s">
        <v>2112</v>
      </c>
      <c r="CV542" s="450">
        <v>0</v>
      </c>
      <c r="CW542" s="173" t="s">
        <v>2103</v>
      </c>
    </row>
    <row r="543" spans="1:101" ht="34.35" customHeight="1">
      <c r="A543" s="155">
        <f>SUBTOTAL(3,$C$11:C543)</f>
        <v>475</v>
      </c>
      <c r="B543" s="390" t="s">
        <v>1950</v>
      </c>
      <c r="C543" s="252" t="s">
        <v>1951</v>
      </c>
      <c r="D543" s="156" t="s">
        <v>101</v>
      </c>
      <c r="E543" s="157" t="str">
        <f t="shared" si="1732"/>
        <v>B3</v>
      </c>
      <c r="F543" s="392">
        <v>42342</v>
      </c>
      <c r="G543" s="369">
        <v>5800000</v>
      </c>
      <c r="H543" s="368"/>
      <c r="I543" s="160">
        <f t="shared" si="1733"/>
        <v>3200000</v>
      </c>
      <c r="J543" s="160">
        <f t="shared" si="1653"/>
        <v>900000</v>
      </c>
      <c r="K543" s="161">
        <f t="shared" si="1734"/>
        <v>4100000</v>
      </c>
      <c r="L543" s="161">
        <f t="shared" si="1655"/>
        <v>9900000</v>
      </c>
      <c r="M543" s="162">
        <f t="shared" si="1656"/>
        <v>1</v>
      </c>
      <c r="N543" s="163">
        <f t="shared" si="1657"/>
        <v>4060000</v>
      </c>
      <c r="O543" s="163">
        <v>0</v>
      </c>
      <c r="P543" s="406">
        <v>12</v>
      </c>
      <c r="Q543" s="406">
        <v>0</v>
      </c>
      <c r="R543" s="406">
        <v>0</v>
      </c>
      <c r="S543" s="406">
        <v>0</v>
      </c>
      <c r="T543" s="406"/>
      <c r="U543" s="406"/>
      <c r="V543" s="406"/>
      <c r="W543" s="406"/>
      <c r="X543" s="389"/>
      <c r="Y543" s="406"/>
      <c r="Z543" s="406"/>
      <c r="AA543" s="406"/>
      <c r="AB543" s="406"/>
      <c r="AC543" s="406"/>
      <c r="AD543" s="406">
        <v>0</v>
      </c>
      <c r="AE543" s="164">
        <v>0</v>
      </c>
      <c r="AF543" s="166">
        <f t="shared" si="1735"/>
        <v>4569231</v>
      </c>
      <c r="AG543" s="166">
        <f t="shared" si="1736"/>
        <v>0</v>
      </c>
      <c r="AH543" s="166">
        <f t="shared" si="1737"/>
        <v>0</v>
      </c>
      <c r="AI543" s="166">
        <f t="shared" si="1738"/>
        <v>0</v>
      </c>
      <c r="AJ543" s="166">
        <f t="shared" si="1739"/>
        <v>0</v>
      </c>
      <c r="AK543" s="166">
        <f t="shared" si="1740"/>
        <v>0</v>
      </c>
      <c r="AL543" s="166">
        <f t="shared" si="1741"/>
        <v>0</v>
      </c>
      <c r="AM543" s="166">
        <f t="shared" si="1742"/>
        <v>0</v>
      </c>
      <c r="AN543" s="166">
        <f t="shared" si="1743"/>
        <v>0</v>
      </c>
      <c r="AO543" s="167">
        <f t="shared" si="1744"/>
        <v>0</v>
      </c>
      <c r="AP543" s="166">
        <v>0</v>
      </c>
      <c r="AQ543" s="166">
        <f t="shared" si="1745"/>
        <v>4569231</v>
      </c>
      <c r="AR543" s="166">
        <v>0</v>
      </c>
      <c r="AS543" s="167"/>
      <c r="AT543" s="166"/>
      <c r="AU543" s="166"/>
      <c r="AV543" s="166">
        <f t="shared" si="1746"/>
        <v>4569231</v>
      </c>
      <c r="AW543" s="166">
        <f t="shared" si="1670"/>
        <v>464000</v>
      </c>
      <c r="AX543" s="166">
        <f t="shared" si="1671"/>
        <v>87000</v>
      </c>
      <c r="AY543" s="166">
        <f t="shared" si="1672"/>
        <v>58000</v>
      </c>
      <c r="AZ543" s="166">
        <f t="shared" si="1747"/>
        <v>609000</v>
      </c>
      <c r="BA543" s="166">
        <f t="shared" si="1674"/>
        <v>0</v>
      </c>
      <c r="BB543" s="166">
        <f t="shared" si="1748"/>
        <v>120000</v>
      </c>
      <c r="BC543" s="166"/>
      <c r="BD543" s="166">
        <v>0</v>
      </c>
      <c r="BE543" s="166">
        <f t="shared" si="1676"/>
        <v>729000</v>
      </c>
      <c r="BF543" s="166">
        <f t="shared" si="1677"/>
        <v>3840231</v>
      </c>
      <c r="BG543" s="166">
        <f t="shared" si="1678"/>
        <v>0</v>
      </c>
      <c r="BH543" s="166">
        <v>1</v>
      </c>
      <c r="BI543" s="159">
        <v>0</v>
      </c>
      <c r="BJ543" s="166">
        <f t="shared" si="1679"/>
        <v>0</v>
      </c>
      <c r="BK543" s="166">
        <f t="shared" si="1680"/>
        <v>1</v>
      </c>
      <c r="BL543" s="166">
        <v>0</v>
      </c>
      <c r="BM543" s="166">
        <f t="shared" si="1681"/>
        <v>0</v>
      </c>
      <c r="BN543" s="166" t="str">
        <f t="shared" si="1682"/>
        <v>Trừ tiền</v>
      </c>
      <c r="BO543" s="410"/>
      <c r="BP543" s="166"/>
      <c r="BQ543" s="144"/>
      <c r="BR543" s="144"/>
      <c r="BS543" s="161">
        <f t="shared" si="1683"/>
        <v>4569231</v>
      </c>
      <c r="BT543" s="159">
        <v>0</v>
      </c>
      <c r="BU543" s="166">
        <f t="shared" si="1684"/>
        <v>0</v>
      </c>
      <c r="BV543" s="166">
        <v>11000000</v>
      </c>
      <c r="BW543" s="166">
        <f t="shared" si="1685"/>
        <v>11000000</v>
      </c>
      <c r="BX543" s="166">
        <f t="shared" si="1749"/>
        <v>-7039769</v>
      </c>
      <c r="BY543" s="166"/>
      <c r="BZ543" s="166"/>
      <c r="CA543" s="171"/>
      <c r="CB543" s="166"/>
      <c r="CC543" s="166"/>
      <c r="CD543" s="166"/>
      <c r="CE543" s="369">
        <v>9000000</v>
      </c>
      <c r="CF543" s="369">
        <f t="shared" si="1760"/>
        <v>900000</v>
      </c>
      <c r="CG543" s="369">
        <v>0</v>
      </c>
      <c r="CH543" s="369">
        <v>0</v>
      </c>
      <c r="CI543" s="369"/>
      <c r="CJ543" s="369">
        <f t="shared" si="1750"/>
        <v>900000</v>
      </c>
      <c r="CK543" s="369">
        <f t="shared" si="1751"/>
        <v>9900000</v>
      </c>
      <c r="CL543" s="368"/>
      <c r="CM543" s="369">
        <f t="shared" si="1752"/>
        <v>9000000</v>
      </c>
      <c r="CN543" s="369">
        <f t="shared" si="1752"/>
        <v>900000</v>
      </c>
      <c r="CO543" s="369">
        <f t="shared" si="1753"/>
        <v>0</v>
      </c>
      <c r="CP543" s="369">
        <f t="shared" si="1754"/>
        <v>0</v>
      </c>
      <c r="CQ543" s="369">
        <f t="shared" si="1754"/>
        <v>0</v>
      </c>
      <c r="CR543" s="369">
        <f t="shared" si="1755"/>
        <v>900000</v>
      </c>
      <c r="CS543" s="369">
        <f t="shared" si="1756"/>
        <v>9900000</v>
      </c>
      <c r="CT543" s="173" t="s">
        <v>2159</v>
      </c>
      <c r="CU543" s="173" t="s">
        <v>2112</v>
      </c>
      <c r="CV543" s="450">
        <v>0</v>
      </c>
      <c r="CW543" s="173" t="s">
        <v>2103</v>
      </c>
    </row>
    <row r="544" spans="1:101" ht="34.35" customHeight="1">
      <c r="A544" s="155">
        <f>SUBTOTAL(3,$C$11:C544)</f>
        <v>476</v>
      </c>
      <c r="B544" s="390" t="s">
        <v>1964</v>
      </c>
      <c r="C544" s="252" t="s">
        <v>1965</v>
      </c>
      <c r="D544" s="156" t="s">
        <v>101</v>
      </c>
      <c r="E544" s="157" t="str">
        <f t="shared" si="1732"/>
        <v>B3</v>
      </c>
      <c r="F544" s="392">
        <v>37120</v>
      </c>
      <c r="G544" s="369">
        <v>7200000</v>
      </c>
      <c r="H544" s="368"/>
      <c r="I544" s="160">
        <f t="shared" si="1733"/>
        <v>7800000</v>
      </c>
      <c r="J544" s="160">
        <f t="shared" si="1653"/>
        <v>1500000</v>
      </c>
      <c r="K544" s="161">
        <f t="shared" si="1734"/>
        <v>9300000</v>
      </c>
      <c r="L544" s="161">
        <f t="shared" si="1655"/>
        <v>16500000</v>
      </c>
      <c r="M544" s="162">
        <f t="shared" si="1656"/>
        <v>0.8</v>
      </c>
      <c r="N544" s="163">
        <f t="shared" si="1657"/>
        <v>5040000</v>
      </c>
      <c r="O544" s="163">
        <v>0</v>
      </c>
      <c r="P544" s="406">
        <v>12</v>
      </c>
      <c r="Q544" s="406">
        <v>0</v>
      </c>
      <c r="R544" s="406">
        <v>1.21</v>
      </c>
      <c r="S544" s="406">
        <v>0</v>
      </c>
      <c r="T544" s="406"/>
      <c r="U544" s="406"/>
      <c r="V544" s="406"/>
      <c r="W544" s="406"/>
      <c r="X544" s="389"/>
      <c r="Y544" s="406"/>
      <c r="Z544" s="406"/>
      <c r="AA544" s="406"/>
      <c r="AB544" s="406"/>
      <c r="AC544" s="406"/>
      <c r="AD544" s="406">
        <v>0</v>
      </c>
      <c r="AE544" s="164">
        <v>0</v>
      </c>
      <c r="AF544" s="166">
        <f t="shared" si="1735"/>
        <v>6092308</v>
      </c>
      <c r="AG544" s="166">
        <f t="shared" si="1736"/>
        <v>558462</v>
      </c>
      <c r="AH544" s="166">
        <f t="shared" si="1737"/>
        <v>0</v>
      </c>
      <c r="AI544" s="166">
        <f t="shared" si="1738"/>
        <v>0</v>
      </c>
      <c r="AJ544" s="166">
        <f t="shared" si="1739"/>
        <v>0</v>
      </c>
      <c r="AK544" s="166">
        <f t="shared" si="1740"/>
        <v>0</v>
      </c>
      <c r="AL544" s="166">
        <f t="shared" si="1741"/>
        <v>0</v>
      </c>
      <c r="AM544" s="166">
        <f t="shared" si="1742"/>
        <v>0</v>
      </c>
      <c r="AN544" s="166">
        <f t="shared" si="1743"/>
        <v>0</v>
      </c>
      <c r="AO544" s="167">
        <f t="shared" si="1744"/>
        <v>0</v>
      </c>
      <c r="AP544" s="166">
        <v>0</v>
      </c>
      <c r="AQ544" s="166">
        <f t="shared" si="1745"/>
        <v>6650770</v>
      </c>
      <c r="AR544" s="166">
        <v>0</v>
      </c>
      <c r="AS544" s="167"/>
      <c r="AT544" s="166"/>
      <c r="AU544" s="166"/>
      <c r="AV544" s="166">
        <f t="shared" si="1746"/>
        <v>6650770</v>
      </c>
      <c r="AW544" s="166">
        <f t="shared" si="1670"/>
        <v>576000</v>
      </c>
      <c r="AX544" s="166">
        <f t="shared" si="1671"/>
        <v>108000</v>
      </c>
      <c r="AY544" s="166">
        <f t="shared" si="1672"/>
        <v>72000</v>
      </c>
      <c r="AZ544" s="166">
        <f t="shared" si="1747"/>
        <v>756000</v>
      </c>
      <c r="BA544" s="166">
        <f t="shared" si="1674"/>
        <v>36000</v>
      </c>
      <c r="BB544" s="166">
        <f t="shared" si="1748"/>
        <v>240000</v>
      </c>
      <c r="BC544" s="166"/>
      <c r="BD544" s="166">
        <v>0</v>
      </c>
      <c r="BE544" s="166">
        <f t="shared" si="1676"/>
        <v>1032000</v>
      </c>
      <c r="BF544" s="166">
        <f t="shared" si="1677"/>
        <v>5618770</v>
      </c>
      <c r="BG544" s="166">
        <f t="shared" si="1678"/>
        <v>0</v>
      </c>
      <c r="BH544" s="166">
        <v>1</v>
      </c>
      <c r="BI544" s="369" t="s">
        <v>40</v>
      </c>
      <c r="BJ544" s="166">
        <f t="shared" si="1679"/>
        <v>0</v>
      </c>
      <c r="BK544" s="166">
        <f t="shared" si="1680"/>
        <v>1</v>
      </c>
      <c r="BL544" s="166">
        <v>0</v>
      </c>
      <c r="BM544" s="166">
        <f t="shared" si="1681"/>
        <v>0</v>
      </c>
      <c r="BN544" s="166" t="str">
        <f t="shared" si="1682"/>
        <v>Trừ tiền</v>
      </c>
      <c r="BO544" s="410"/>
      <c r="BP544" s="166"/>
      <c r="BQ544" s="144"/>
      <c r="BR544" s="144"/>
      <c r="BS544" s="161">
        <f t="shared" si="1683"/>
        <v>6650770</v>
      </c>
      <c r="BT544" s="159">
        <v>0</v>
      </c>
      <c r="BU544" s="166">
        <f t="shared" si="1684"/>
        <v>0</v>
      </c>
      <c r="BV544" s="166">
        <v>11000000</v>
      </c>
      <c r="BW544" s="166">
        <f t="shared" si="1685"/>
        <v>11000000</v>
      </c>
      <c r="BX544" s="166">
        <f t="shared" si="1749"/>
        <v>-5105230</v>
      </c>
      <c r="BY544" s="166"/>
      <c r="BZ544" s="166"/>
      <c r="CA544" s="171"/>
      <c r="CB544" s="166"/>
      <c r="CC544" s="166"/>
      <c r="CD544" s="166"/>
      <c r="CE544" s="369">
        <v>15000000</v>
      </c>
      <c r="CF544" s="369">
        <f t="shared" si="1760"/>
        <v>1500000</v>
      </c>
      <c r="CG544" s="369">
        <v>0</v>
      </c>
      <c r="CH544" s="369">
        <v>0</v>
      </c>
      <c r="CI544" s="369"/>
      <c r="CJ544" s="369">
        <f t="shared" si="1750"/>
        <v>1500000</v>
      </c>
      <c r="CK544" s="369">
        <f t="shared" si="1751"/>
        <v>16500000</v>
      </c>
      <c r="CL544" s="368"/>
      <c r="CM544" s="369">
        <f t="shared" si="1752"/>
        <v>15000000</v>
      </c>
      <c r="CN544" s="369">
        <f t="shared" si="1752"/>
        <v>1500000</v>
      </c>
      <c r="CO544" s="369">
        <f t="shared" si="1753"/>
        <v>0</v>
      </c>
      <c r="CP544" s="369">
        <f t="shared" si="1754"/>
        <v>0</v>
      </c>
      <c r="CQ544" s="369">
        <f t="shared" si="1754"/>
        <v>0</v>
      </c>
      <c r="CR544" s="369">
        <f t="shared" si="1755"/>
        <v>1500000</v>
      </c>
      <c r="CS544" s="369">
        <f t="shared" si="1756"/>
        <v>16500000</v>
      </c>
      <c r="CT544" s="173" t="s">
        <v>2161</v>
      </c>
      <c r="CU544" s="173" t="s">
        <v>2112</v>
      </c>
      <c r="CV544" s="450" t="s">
        <v>2162</v>
      </c>
      <c r="CW544" s="173" t="s">
        <v>2103</v>
      </c>
    </row>
    <row r="545" spans="1:101" ht="34.35" customHeight="1">
      <c r="A545" s="155">
        <f>SUBTOTAL(3,$C$11:C545)</f>
        <v>477</v>
      </c>
      <c r="B545" s="390" t="s">
        <v>1968</v>
      </c>
      <c r="C545" s="252" t="s">
        <v>664</v>
      </c>
      <c r="D545" s="156" t="s">
        <v>101</v>
      </c>
      <c r="E545" s="157" t="str">
        <f t="shared" si="1732"/>
        <v>B3</v>
      </c>
      <c r="F545" s="392">
        <v>40259</v>
      </c>
      <c r="G545" s="369">
        <v>6860000</v>
      </c>
      <c r="H545" s="368"/>
      <c r="I545" s="160">
        <f t="shared" si="1733"/>
        <v>5140000</v>
      </c>
      <c r="J545" s="160">
        <f t="shared" si="1653"/>
        <v>1200000</v>
      </c>
      <c r="K545" s="161">
        <f t="shared" si="1734"/>
        <v>6340000</v>
      </c>
      <c r="L545" s="161">
        <f t="shared" si="1655"/>
        <v>13200000</v>
      </c>
      <c r="M545" s="162">
        <f t="shared" si="1656"/>
        <v>0.8</v>
      </c>
      <c r="N545" s="163">
        <f t="shared" si="1657"/>
        <v>4802000</v>
      </c>
      <c r="O545" s="163">
        <v>0</v>
      </c>
      <c r="P545" s="406">
        <v>13</v>
      </c>
      <c r="Q545" s="406">
        <v>0</v>
      </c>
      <c r="R545" s="406">
        <v>1.1399999999999999</v>
      </c>
      <c r="S545" s="406">
        <v>0</v>
      </c>
      <c r="T545" s="406"/>
      <c r="U545" s="406"/>
      <c r="V545" s="406"/>
      <c r="W545" s="406"/>
      <c r="X545" s="389"/>
      <c r="Y545" s="406"/>
      <c r="Z545" s="406"/>
      <c r="AA545" s="406"/>
      <c r="AB545" s="406"/>
      <c r="AC545" s="406"/>
      <c r="AD545" s="406">
        <v>0</v>
      </c>
      <c r="AE545" s="164">
        <v>0</v>
      </c>
      <c r="AF545" s="166">
        <f t="shared" si="1735"/>
        <v>5280000</v>
      </c>
      <c r="AG545" s="166">
        <f t="shared" si="1736"/>
        <v>451177</v>
      </c>
      <c r="AH545" s="166">
        <f t="shared" si="1737"/>
        <v>0</v>
      </c>
      <c r="AI545" s="166">
        <f t="shared" si="1738"/>
        <v>0</v>
      </c>
      <c r="AJ545" s="166">
        <f t="shared" si="1739"/>
        <v>0</v>
      </c>
      <c r="AK545" s="166">
        <f t="shared" si="1740"/>
        <v>0</v>
      </c>
      <c r="AL545" s="166">
        <f t="shared" si="1741"/>
        <v>0</v>
      </c>
      <c r="AM545" s="166">
        <f t="shared" si="1742"/>
        <v>0</v>
      </c>
      <c r="AN545" s="166">
        <f t="shared" si="1743"/>
        <v>0</v>
      </c>
      <c r="AO545" s="167">
        <f t="shared" si="1744"/>
        <v>0</v>
      </c>
      <c r="AP545" s="166">
        <v>0</v>
      </c>
      <c r="AQ545" s="166">
        <f t="shared" si="1745"/>
        <v>5731177</v>
      </c>
      <c r="AR545" s="166">
        <v>0</v>
      </c>
      <c r="AS545" s="167"/>
      <c r="AT545" s="166"/>
      <c r="AU545" s="166"/>
      <c r="AV545" s="166">
        <f t="shared" si="1746"/>
        <v>5731177</v>
      </c>
      <c r="AW545" s="166">
        <f t="shared" si="1670"/>
        <v>548800</v>
      </c>
      <c r="AX545" s="166">
        <f t="shared" si="1671"/>
        <v>102900</v>
      </c>
      <c r="AY545" s="166">
        <f t="shared" si="1672"/>
        <v>68600</v>
      </c>
      <c r="AZ545" s="166">
        <f t="shared" si="1747"/>
        <v>720300</v>
      </c>
      <c r="BA545" s="166">
        <f t="shared" si="1674"/>
        <v>0</v>
      </c>
      <c r="BB545" s="166">
        <f t="shared" si="1748"/>
        <v>240000</v>
      </c>
      <c r="BC545" s="166"/>
      <c r="BD545" s="166">
        <v>0</v>
      </c>
      <c r="BE545" s="166">
        <f t="shared" si="1676"/>
        <v>960300</v>
      </c>
      <c r="BF545" s="166">
        <f t="shared" si="1677"/>
        <v>4770877</v>
      </c>
      <c r="BG545" s="166">
        <f t="shared" si="1678"/>
        <v>0</v>
      </c>
      <c r="BH545" s="166">
        <v>1</v>
      </c>
      <c r="BI545" s="159">
        <v>0</v>
      </c>
      <c r="BJ545" s="166">
        <f t="shared" si="1679"/>
        <v>0</v>
      </c>
      <c r="BK545" s="166">
        <f t="shared" si="1680"/>
        <v>1</v>
      </c>
      <c r="BL545" s="166">
        <v>0</v>
      </c>
      <c r="BM545" s="166">
        <f t="shared" si="1681"/>
        <v>0</v>
      </c>
      <c r="BN545" s="166" t="str">
        <f t="shared" si="1682"/>
        <v>Trừ tiền</v>
      </c>
      <c r="BO545" s="410"/>
      <c r="BP545" s="166"/>
      <c r="BQ545" s="144"/>
      <c r="BR545" s="144"/>
      <c r="BS545" s="161">
        <f t="shared" si="1683"/>
        <v>5731177</v>
      </c>
      <c r="BT545" s="159">
        <v>0</v>
      </c>
      <c r="BU545" s="166">
        <f t="shared" si="1684"/>
        <v>0</v>
      </c>
      <c r="BV545" s="166">
        <v>11000000</v>
      </c>
      <c r="BW545" s="166">
        <f t="shared" si="1685"/>
        <v>11000000</v>
      </c>
      <c r="BX545" s="166">
        <f t="shared" si="1749"/>
        <v>-5989123</v>
      </c>
      <c r="BY545" s="166"/>
      <c r="BZ545" s="166"/>
      <c r="CA545" s="171"/>
      <c r="CB545" s="166"/>
      <c r="CC545" s="166"/>
      <c r="CD545" s="166"/>
      <c r="CE545" s="369">
        <v>12000000</v>
      </c>
      <c r="CF545" s="369">
        <f t="shared" si="1760"/>
        <v>1200000</v>
      </c>
      <c r="CG545" s="369">
        <v>0</v>
      </c>
      <c r="CH545" s="369">
        <v>0</v>
      </c>
      <c r="CI545" s="369"/>
      <c r="CJ545" s="369">
        <f t="shared" si="1750"/>
        <v>1200000</v>
      </c>
      <c r="CK545" s="369">
        <f t="shared" si="1751"/>
        <v>13200000</v>
      </c>
      <c r="CL545" s="368"/>
      <c r="CM545" s="369">
        <f t="shared" si="1752"/>
        <v>12000000</v>
      </c>
      <c r="CN545" s="369">
        <f t="shared" si="1752"/>
        <v>1200000</v>
      </c>
      <c r="CO545" s="369">
        <f t="shared" si="1753"/>
        <v>0</v>
      </c>
      <c r="CP545" s="369">
        <f t="shared" si="1754"/>
        <v>0</v>
      </c>
      <c r="CQ545" s="369">
        <f t="shared" si="1754"/>
        <v>0</v>
      </c>
      <c r="CR545" s="369">
        <f t="shared" si="1755"/>
        <v>1200000</v>
      </c>
      <c r="CS545" s="369">
        <f t="shared" si="1756"/>
        <v>13200000</v>
      </c>
      <c r="CT545" s="173" t="s">
        <v>2163</v>
      </c>
      <c r="CU545" s="173" t="s">
        <v>2112</v>
      </c>
      <c r="CV545" s="450" t="s">
        <v>2238</v>
      </c>
      <c r="CW545" s="173" t="s">
        <v>2103</v>
      </c>
    </row>
    <row r="546" spans="1:101" ht="34.35" customHeight="1">
      <c r="A546" s="155">
        <f>SUBTOTAL(3,$C$11:C546)</f>
        <v>478</v>
      </c>
      <c r="B546" s="390" t="s">
        <v>1969</v>
      </c>
      <c r="C546" s="252" t="s">
        <v>1970</v>
      </c>
      <c r="D546" s="156" t="s">
        <v>101</v>
      </c>
      <c r="E546" s="157" t="str">
        <f t="shared" si="1732"/>
        <v>B3</v>
      </c>
      <c r="F546" s="392">
        <v>44658</v>
      </c>
      <c r="G546" s="369">
        <v>6090000</v>
      </c>
      <c r="H546" s="368"/>
      <c r="I546" s="160">
        <f t="shared" si="1733"/>
        <v>3910000</v>
      </c>
      <c r="J546" s="160">
        <f t="shared" si="1653"/>
        <v>0</v>
      </c>
      <c r="K546" s="161">
        <f t="shared" si="1734"/>
        <v>3910000</v>
      </c>
      <c r="L546" s="161">
        <f t="shared" si="1655"/>
        <v>10000000</v>
      </c>
      <c r="M546" s="162">
        <f t="shared" si="1656"/>
        <v>1</v>
      </c>
      <c r="N546" s="163">
        <f t="shared" si="1657"/>
        <v>4263000</v>
      </c>
      <c r="O546" s="163">
        <v>0</v>
      </c>
      <c r="P546" s="406">
        <v>12</v>
      </c>
      <c r="Q546" s="406">
        <v>0</v>
      </c>
      <c r="R546" s="406">
        <v>0.64</v>
      </c>
      <c r="S546" s="406">
        <v>0</v>
      </c>
      <c r="T546" s="406"/>
      <c r="U546" s="406"/>
      <c r="V546" s="406"/>
      <c r="W546" s="406"/>
      <c r="X546" s="389"/>
      <c r="Y546" s="406"/>
      <c r="Z546" s="406"/>
      <c r="AA546" s="406"/>
      <c r="AB546" s="406"/>
      <c r="AC546" s="406"/>
      <c r="AD546" s="406">
        <v>0</v>
      </c>
      <c r="AE546" s="164">
        <v>0</v>
      </c>
      <c r="AF546" s="166">
        <f t="shared" si="1735"/>
        <v>4615385</v>
      </c>
      <c r="AG546" s="166">
        <f t="shared" si="1736"/>
        <v>246154</v>
      </c>
      <c r="AH546" s="166">
        <f t="shared" si="1737"/>
        <v>0</v>
      </c>
      <c r="AI546" s="166">
        <f t="shared" si="1738"/>
        <v>0</v>
      </c>
      <c r="AJ546" s="166">
        <f t="shared" si="1739"/>
        <v>0</v>
      </c>
      <c r="AK546" s="166">
        <f t="shared" si="1740"/>
        <v>0</v>
      </c>
      <c r="AL546" s="166">
        <f t="shared" si="1741"/>
        <v>0</v>
      </c>
      <c r="AM546" s="166">
        <f t="shared" si="1742"/>
        <v>0</v>
      </c>
      <c r="AN546" s="166">
        <f t="shared" si="1743"/>
        <v>0</v>
      </c>
      <c r="AO546" s="167">
        <f t="shared" si="1744"/>
        <v>0</v>
      </c>
      <c r="AP546" s="166">
        <v>0</v>
      </c>
      <c r="AQ546" s="166">
        <f t="shared" si="1745"/>
        <v>4861539</v>
      </c>
      <c r="AR546" s="166">
        <v>0</v>
      </c>
      <c r="AS546" s="167"/>
      <c r="AT546" s="166"/>
      <c r="AU546" s="166"/>
      <c r="AV546" s="166">
        <f t="shared" si="1746"/>
        <v>4861539</v>
      </c>
      <c r="AW546" s="166">
        <f t="shared" si="1670"/>
        <v>487200</v>
      </c>
      <c r="AX546" s="166">
        <f t="shared" si="1671"/>
        <v>91350</v>
      </c>
      <c r="AY546" s="166">
        <f t="shared" si="1672"/>
        <v>60900</v>
      </c>
      <c r="AZ546" s="166">
        <f t="shared" si="1747"/>
        <v>639450</v>
      </c>
      <c r="BA546" s="166">
        <f t="shared" si="1674"/>
        <v>30450</v>
      </c>
      <c r="BB546" s="166">
        <f t="shared" si="1748"/>
        <v>120000</v>
      </c>
      <c r="BC546" s="166"/>
      <c r="BD546" s="166">
        <v>0</v>
      </c>
      <c r="BE546" s="166">
        <f t="shared" si="1676"/>
        <v>789900</v>
      </c>
      <c r="BF546" s="166">
        <f t="shared" si="1677"/>
        <v>4071639</v>
      </c>
      <c r="BG546" s="166">
        <f t="shared" si="1678"/>
        <v>0</v>
      </c>
      <c r="BH546" s="166">
        <v>1</v>
      </c>
      <c r="BI546" s="369" t="s">
        <v>40</v>
      </c>
      <c r="BJ546" s="166">
        <f t="shared" si="1679"/>
        <v>0</v>
      </c>
      <c r="BK546" s="166">
        <f t="shared" si="1680"/>
        <v>1</v>
      </c>
      <c r="BL546" s="166">
        <v>0</v>
      </c>
      <c r="BM546" s="166">
        <f t="shared" si="1681"/>
        <v>0</v>
      </c>
      <c r="BN546" s="166" t="str">
        <f t="shared" si="1682"/>
        <v>Trừ tiền</v>
      </c>
      <c r="BO546" s="410"/>
      <c r="BP546" s="166"/>
      <c r="BQ546" s="144"/>
      <c r="BR546" s="144"/>
      <c r="BS546" s="161">
        <f t="shared" si="1683"/>
        <v>4861539</v>
      </c>
      <c r="BT546" s="159">
        <v>0</v>
      </c>
      <c r="BU546" s="166">
        <f t="shared" si="1684"/>
        <v>0</v>
      </c>
      <c r="BV546" s="166">
        <v>11000000</v>
      </c>
      <c r="BW546" s="166">
        <f t="shared" si="1685"/>
        <v>11000000</v>
      </c>
      <c r="BX546" s="166">
        <f t="shared" si="1749"/>
        <v>-6777911</v>
      </c>
      <c r="BY546" s="166"/>
      <c r="BZ546" s="166"/>
      <c r="CA546" s="171"/>
      <c r="CB546" s="166"/>
      <c r="CC546" s="166"/>
      <c r="CD546" s="166"/>
      <c r="CE546" s="369">
        <v>10000000</v>
      </c>
      <c r="CF546" s="369"/>
      <c r="CG546" s="369">
        <v>0</v>
      </c>
      <c r="CH546" s="369">
        <v>0</v>
      </c>
      <c r="CI546" s="369"/>
      <c r="CJ546" s="369">
        <f t="shared" si="1750"/>
        <v>0</v>
      </c>
      <c r="CK546" s="369">
        <f t="shared" si="1751"/>
        <v>10000000</v>
      </c>
      <c r="CL546" s="368"/>
      <c r="CM546" s="369">
        <f t="shared" si="1752"/>
        <v>10000000</v>
      </c>
      <c r="CN546" s="369">
        <f t="shared" si="1752"/>
        <v>0</v>
      </c>
      <c r="CO546" s="369">
        <f t="shared" si="1753"/>
        <v>0</v>
      </c>
      <c r="CP546" s="369">
        <f t="shared" si="1754"/>
        <v>0</v>
      </c>
      <c r="CQ546" s="369">
        <f t="shared" si="1754"/>
        <v>0</v>
      </c>
      <c r="CR546" s="369">
        <f t="shared" si="1755"/>
        <v>0</v>
      </c>
      <c r="CS546" s="369">
        <f t="shared" si="1756"/>
        <v>10000000</v>
      </c>
      <c r="CT546" s="173" t="s">
        <v>2163</v>
      </c>
      <c r="CU546" s="173" t="s">
        <v>2112</v>
      </c>
      <c r="CV546" s="450" t="s">
        <v>2239</v>
      </c>
      <c r="CW546" s="173" t="s">
        <v>2103</v>
      </c>
    </row>
    <row r="547" spans="1:101" ht="34.35" customHeight="1">
      <c r="A547" s="302" t="s">
        <v>2220</v>
      </c>
      <c r="B547" s="723" t="str">
        <f>"Bộ phận GNVC Ô tô &amp; hàng hóa: " &amp;"["&amp;COUNT(A548:A552)&amp; "]"</f>
        <v>Bộ phận GNVC Ô tô &amp; hàng hóa: [5]</v>
      </c>
      <c r="C547" s="724"/>
      <c r="D547" s="293"/>
      <c r="E547" s="293"/>
      <c r="F547" s="293"/>
      <c r="G547" s="301">
        <f t="shared" ref="G547:L547" si="1761">SUM(G548:G552)</f>
        <v>34310000</v>
      </c>
      <c r="H547" s="301">
        <f t="shared" si="1761"/>
        <v>0</v>
      </c>
      <c r="I547" s="301">
        <f t="shared" si="1761"/>
        <v>27690000</v>
      </c>
      <c r="J547" s="301">
        <f t="shared" si="1761"/>
        <v>4500000</v>
      </c>
      <c r="K547" s="301">
        <f t="shared" si="1761"/>
        <v>32190000</v>
      </c>
      <c r="L547" s="301">
        <f t="shared" si="1761"/>
        <v>66500000</v>
      </c>
      <c r="M547" s="301"/>
      <c r="N547" s="301">
        <f t="shared" ref="N547:BG547" si="1762">SUM(N548:N552)</f>
        <v>24017000</v>
      </c>
      <c r="O547" s="301">
        <f t="shared" si="1762"/>
        <v>0</v>
      </c>
      <c r="P547" s="374">
        <f t="shared" si="1762"/>
        <v>61</v>
      </c>
      <c r="Q547" s="374">
        <f t="shared" si="1762"/>
        <v>0</v>
      </c>
      <c r="R547" s="374">
        <f t="shared" si="1762"/>
        <v>7.35</v>
      </c>
      <c r="S547" s="374">
        <f t="shared" si="1762"/>
        <v>0</v>
      </c>
      <c r="T547" s="374">
        <f t="shared" si="1762"/>
        <v>0</v>
      </c>
      <c r="U547" s="374">
        <f t="shared" si="1762"/>
        <v>0</v>
      </c>
      <c r="V547" s="374">
        <f t="shared" si="1762"/>
        <v>0</v>
      </c>
      <c r="W547" s="374">
        <f t="shared" si="1762"/>
        <v>0</v>
      </c>
      <c r="X547" s="374">
        <f t="shared" si="1762"/>
        <v>0</v>
      </c>
      <c r="Y547" s="374">
        <f t="shared" si="1762"/>
        <v>0</v>
      </c>
      <c r="Z547" s="374">
        <f t="shared" si="1762"/>
        <v>0</v>
      </c>
      <c r="AA547" s="374">
        <f t="shared" si="1762"/>
        <v>0</v>
      </c>
      <c r="AB547" s="374">
        <f t="shared" si="1762"/>
        <v>0</v>
      </c>
      <c r="AC547" s="374">
        <f t="shared" si="1762"/>
        <v>0</v>
      </c>
      <c r="AD547" s="374">
        <f t="shared" si="1762"/>
        <v>2.1999999999999997</v>
      </c>
      <c r="AE547" s="374">
        <f t="shared" si="1762"/>
        <v>0</v>
      </c>
      <c r="AF547" s="301">
        <f t="shared" si="1762"/>
        <v>25027692</v>
      </c>
      <c r="AG547" s="301">
        <f t="shared" si="1762"/>
        <v>2927023</v>
      </c>
      <c r="AH547" s="301">
        <f t="shared" si="1762"/>
        <v>0</v>
      </c>
      <c r="AI547" s="301">
        <f t="shared" si="1762"/>
        <v>0</v>
      </c>
      <c r="AJ547" s="301">
        <f t="shared" si="1762"/>
        <v>0</v>
      </c>
      <c r="AK547" s="301">
        <f t="shared" si="1762"/>
        <v>0</v>
      </c>
      <c r="AL547" s="301">
        <f t="shared" si="1762"/>
        <v>0</v>
      </c>
      <c r="AM547" s="301">
        <f t="shared" si="1762"/>
        <v>0</v>
      </c>
      <c r="AN547" s="301">
        <f t="shared" si="1762"/>
        <v>312577</v>
      </c>
      <c r="AO547" s="301">
        <f t="shared" si="1762"/>
        <v>0</v>
      </c>
      <c r="AP547" s="301">
        <f t="shared" si="1762"/>
        <v>0</v>
      </c>
      <c r="AQ547" s="301">
        <f t="shared" si="1762"/>
        <v>28267292</v>
      </c>
      <c r="AR547" s="301">
        <f t="shared" si="1762"/>
        <v>0</v>
      </c>
      <c r="AS547" s="301">
        <f t="shared" si="1762"/>
        <v>0</v>
      </c>
      <c r="AT547" s="301">
        <f t="shared" si="1762"/>
        <v>0</v>
      </c>
      <c r="AU547" s="301">
        <f t="shared" si="1762"/>
        <v>0</v>
      </c>
      <c r="AV547" s="301">
        <f t="shared" si="1762"/>
        <v>28267292</v>
      </c>
      <c r="AW547" s="301">
        <f t="shared" si="1762"/>
        <v>2744800</v>
      </c>
      <c r="AX547" s="301">
        <f t="shared" si="1762"/>
        <v>514650</v>
      </c>
      <c r="AY547" s="301">
        <f t="shared" si="1762"/>
        <v>343100</v>
      </c>
      <c r="AZ547" s="301">
        <f t="shared" si="1762"/>
        <v>3602550</v>
      </c>
      <c r="BA547" s="301">
        <f t="shared" si="1762"/>
        <v>171550</v>
      </c>
      <c r="BB547" s="301">
        <f t="shared" si="1762"/>
        <v>1200000</v>
      </c>
      <c r="BC547" s="301">
        <f t="shared" si="1762"/>
        <v>0</v>
      </c>
      <c r="BD547" s="301">
        <f t="shared" si="1762"/>
        <v>0</v>
      </c>
      <c r="BE547" s="301">
        <f t="shared" si="1762"/>
        <v>4974100</v>
      </c>
      <c r="BF547" s="301">
        <f t="shared" si="1762"/>
        <v>23293192</v>
      </c>
      <c r="BG547" s="301">
        <f t="shared" si="1762"/>
        <v>0</v>
      </c>
      <c r="BH547" s="301"/>
      <c r="BI547" s="301">
        <f>SUM(BI548:BI552)</f>
        <v>0</v>
      </c>
      <c r="BJ547" s="301">
        <f>SUM(BJ548:BJ552)</f>
        <v>0</v>
      </c>
      <c r="BK547" s="301"/>
      <c r="BL547" s="301">
        <f t="shared" ref="BL547:CV547" si="1763">SUM(BL548:BL552)</f>
        <v>0</v>
      </c>
      <c r="BM547" s="301">
        <f t="shared" si="1763"/>
        <v>0</v>
      </c>
      <c r="BN547" s="301">
        <f t="shared" si="1763"/>
        <v>0</v>
      </c>
      <c r="BO547" s="301">
        <f t="shared" si="1763"/>
        <v>0</v>
      </c>
      <c r="BP547" s="301">
        <f t="shared" si="1763"/>
        <v>0</v>
      </c>
      <c r="BQ547" s="301">
        <f t="shared" si="1763"/>
        <v>0</v>
      </c>
      <c r="BR547" s="301">
        <f t="shared" si="1763"/>
        <v>0</v>
      </c>
      <c r="BS547" s="301">
        <f t="shared" si="1763"/>
        <v>27954715</v>
      </c>
      <c r="BT547" s="301">
        <f t="shared" si="1763"/>
        <v>0</v>
      </c>
      <c r="BU547" s="301">
        <f t="shared" si="1763"/>
        <v>0</v>
      </c>
      <c r="BV547" s="301">
        <f t="shared" si="1763"/>
        <v>55000000</v>
      </c>
      <c r="BW547" s="301">
        <f t="shared" si="1763"/>
        <v>55000000</v>
      </c>
      <c r="BX547" s="301">
        <f t="shared" si="1763"/>
        <v>-30647835</v>
      </c>
      <c r="BY547" s="301">
        <f t="shared" si="1763"/>
        <v>0</v>
      </c>
      <c r="BZ547" s="301">
        <f t="shared" si="1763"/>
        <v>0</v>
      </c>
      <c r="CA547" s="301">
        <f t="shared" si="1763"/>
        <v>0</v>
      </c>
      <c r="CB547" s="301">
        <f t="shared" si="1763"/>
        <v>0</v>
      </c>
      <c r="CC547" s="301">
        <f t="shared" si="1763"/>
        <v>0</v>
      </c>
      <c r="CD547" s="301">
        <f t="shared" si="1763"/>
        <v>0</v>
      </c>
      <c r="CE547" s="301">
        <f t="shared" si="1763"/>
        <v>62000000</v>
      </c>
      <c r="CF547" s="301">
        <f t="shared" si="1763"/>
        <v>4500000</v>
      </c>
      <c r="CG547" s="301">
        <f t="shared" si="1763"/>
        <v>0</v>
      </c>
      <c r="CH547" s="301">
        <f t="shared" si="1763"/>
        <v>0</v>
      </c>
      <c r="CI547" s="301">
        <f t="shared" si="1763"/>
        <v>0</v>
      </c>
      <c r="CJ547" s="301">
        <f t="shared" si="1763"/>
        <v>4500000</v>
      </c>
      <c r="CK547" s="301">
        <f t="shared" si="1763"/>
        <v>66500000</v>
      </c>
      <c r="CL547" s="301">
        <f t="shared" si="1763"/>
        <v>0</v>
      </c>
      <c r="CM547" s="301">
        <f t="shared" si="1763"/>
        <v>62000000</v>
      </c>
      <c r="CN547" s="301">
        <f t="shared" si="1763"/>
        <v>4500000</v>
      </c>
      <c r="CO547" s="301">
        <f t="shared" si="1763"/>
        <v>0</v>
      </c>
      <c r="CP547" s="301">
        <f t="shared" si="1763"/>
        <v>0</v>
      </c>
      <c r="CQ547" s="301">
        <f t="shared" si="1763"/>
        <v>0</v>
      </c>
      <c r="CR547" s="301">
        <f t="shared" si="1763"/>
        <v>4500000</v>
      </c>
      <c r="CS547" s="301">
        <f t="shared" si="1763"/>
        <v>66500000</v>
      </c>
      <c r="CT547" s="301">
        <f t="shared" si="1763"/>
        <v>0</v>
      </c>
      <c r="CU547" s="301">
        <f t="shared" si="1763"/>
        <v>0</v>
      </c>
      <c r="CV547" s="301">
        <f t="shared" si="1763"/>
        <v>0</v>
      </c>
      <c r="CW547" s="301"/>
    </row>
    <row r="548" spans="1:101" ht="34.35" customHeight="1">
      <c r="A548" s="155">
        <f>SUBTOTAL(3,$C$11:C548)</f>
        <v>479</v>
      </c>
      <c r="B548" s="390" t="s">
        <v>1859</v>
      </c>
      <c r="C548" s="252" t="s">
        <v>1860</v>
      </c>
      <c r="D548" s="156" t="s">
        <v>101</v>
      </c>
      <c r="E548" s="157" t="str">
        <f t="shared" ref="E548:E552" si="1764">IF(CL548&gt;=400000000,"A1",IF(CL548&gt;=300000000,"A2",IF(CL548&gt;=240000000,"A3",IF(CL548&gt;=180000000,"A4",IF(CL548&gt;=120000000,"A5",IF(CL548&gt;=80000000,"A6",IF(CL548&gt;=40000000,"A7",IF(CL548&gt;=25000000,"B1",IF(CL548&gt;=12000000,"B2","B3")))))))))</f>
        <v>B3</v>
      </c>
      <c r="F548" s="392">
        <v>42011</v>
      </c>
      <c r="G548" s="369">
        <v>6860000</v>
      </c>
      <c r="H548" s="368"/>
      <c r="I548" s="160">
        <f t="shared" ref="I548:I552" si="1765">IF(G548&gt;0,CM548-G548,CM548-H548)</f>
        <v>6140000</v>
      </c>
      <c r="J548" s="160">
        <f t="shared" si="1653"/>
        <v>1300000</v>
      </c>
      <c r="K548" s="161">
        <f t="shared" ref="K548:K552" si="1766">SUM(I548:J548)</f>
        <v>7440000</v>
      </c>
      <c r="L548" s="161">
        <f t="shared" si="1655"/>
        <v>14300000</v>
      </c>
      <c r="M548" s="162">
        <f t="shared" si="1656"/>
        <v>0.8</v>
      </c>
      <c r="N548" s="163">
        <f t="shared" si="1657"/>
        <v>4802000</v>
      </c>
      <c r="O548" s="163">
        <v>0</v>
      </c>
      <c r="P548" s="406">
        <v>12</v>
      </c>
      <c r="Q548" s="406">
        <v>0</v>
      </c>
      <c r="R548" s="406">
        <v>1.1399999999999999</v>
      </c>
      <c r="S548" s="406">
        <v>0</v>
      </c>
      <c r="T548" s="406"/>
      <c r="U548" s="406"/>
      <c r="V548" s="406"/>
      <c r="W548" s="406"/>
      <c r="X548" s="389"/>
      <c r="Y548" s="406"/>
      <c r="Z548" s="406"/>
      <c r="AA548" s="406"/>
      <c r="AB548" s="406"/>
      <c r="AC548" s="406"/>
      <c r="AD548" s="406">
        <v>0.69</v>
      </c>
      <c r="AE548" s="164">
        <v>0</v>
      </c>
      <c r="AF548" s="166">
        <f t="shared" ref="AF548:AF552" si="1767">ROUND(IF($P548=0,0,IF(OR($BJ548="lương tháng",$CE548&gt;=11000000),($L548/2-$L548/26*($CC$6-$P548))*$M548,$L548/26*$P548*$M548)),0)</f>
        <v>5280000</v>
      </c>
      <c r="AG548" s="166">
        <f t="shared" ref="AG548:AG552" si="1768">ROUND(MAX((G548+I548)*M548/26*R548,(H548+I548)*M548/26*R548,G548/26*R548*150%,H548/26*R548*150%)*BK548,0)</f>
        <v>456000</v>
      </c>
      <c r="AH548" s="166">
        <f t="shared" ref="AH548:AH552" si="1769">ROUND(MAX((G548+I548)*M548/26*S548,(H548+I548)*M548/26*S548,G548/26*S548*200%,H548/26*S548*200%)*BK548,0)</f>
        <v>0</v>
      </c>
      <c r="AI548" s="166">
        <f t="shared" ref="AI548:AI552" si="1770">ROUND(IF(BJ548="Lương tháng",L548/26*T548,MAX((G548+I548)/26*(T548+U548)*200%+G548/26*T548,(H548+I548)/26*(T548+U548)*200%+H548/26*T548,G548/26*(T548+U548)*300%+G548/26*T548,H548/26*(T548+U548)*300%+H548/26*T548)),0)</f>
        <v>0</v>
      </c>
      <c r="AJ548" s="166">
        <f t="shared" ref="AJ548:AJ552" si="1771">ROUND(IF((P548+Q548)=0,0,IF(BJ548="Lương tháng",MAX((G548+I548)/26*V548,(H548+I548)/26*V548),MAX(G548/26*V548,H548/26*V548))),0)</f>
        <v>0</v>
      </c>
      <c r="AK548" s="166">
        <f t="shared" ref="AK548:AK552" si="1772">ROUND(IF(G548&gt;0,G548/26*W548,H548/26*W548),0)</f>
        <v>0</v>
      </c>
      <c r="AL548" s="166">
        <f t="shared" ref="AL548:AL552" si="1773">ROUND(N548/26*Y548+O548/26*Z548+MAX(G548/26*AA548,H548/26*AA548),0)</f>
        <v>0</v>
      </c>
      <c r="AM548" s="166">
        <f t="shared" ref="AM548:AM552" si="1774">ROUND(IF(BJ548="Lương tháng",L548/26*AC548,L548/26*AC548+MAX((G548+I548)/26*AB548,(H548+I548)/26*AB548)),0)</f>
        <v>0</v>
      </c>
      <c r="AN548" s="166">
        <f t="shared" ref="AN548:AN552" si="1775">ROUND(IF(BJ548="lương tháng",0,MAX((G548+I548)/26*AD548*30%,(H548+I548)/26*AD548*30%)*BK548),0)</f>
        <v>103500</v>
      </c>
      <c r="AO548" s="167">
        <f t="shared" ref="AO548:AO552" si="1776">ROUND(BM548*AE548,0)</f>
        <v>0</v>
      </c>
      <c r="AP548" s="166">
        <v>0</v>
      </c>
      <c r="AQ548" s="166">
        <f t="shared" ref="AQ548:AQ552" si="1777">ROUND(SUM(AF548:AP548),0)</f>
        <v>5839500</v>
      </c>
      <c r="AR548" s="166">
        <v>0</v>
      </c>
      <c r="AS548" s="167"/>
      <c r="AT548" s="166"/>
      <c r="AU548" s="166"/>
      <c r="AV548" s="166">
        <f t="shared" ref="AV548:AV552" si="1778">ROUND(SUM(AQ548:AT548)-AU548,0)</f>
        <v>5839500</v>
      </c>
      <c r="AW548" s="166">
        <f t="shared" si="1670"/>
        <v>548800</v>
      </c>
      <c r="AX548" s="166">
        <f t="shared" si="1671"/>
        <v>102900</v>
      </c>
      <c r="AY548" s="166">
        <f t="shared" si="1672"/>
        <v>68600</v>
      </c>
      <c r="AZ548" s="166">
        <f t="shared" ref="AZ548:AZ552" si="1779">SUM(AW548:AY548)</f>
        <v>720300</v>
      </c>
      <c r="BA548" s="166">
        <f t="shared" si="1674"/>
        <v>34300</v>
      </c>
      <c r="BB548" s="166">
        <f t="shared" ref="BB548:BB552" si="1780">IF(BN548="Xem lại",0,IF(CM548&lt;11000000,5000,IF(AND(CM548&gt;=11000000,CM548&lt;25000000),10000,IF(AND(CM548&gt;=25000000,CM548&lt;40000000),15000,IF(AND(CM548&gt;=40000000,CM548&lt;120000000),20000,IF(AND(CM548&gt;=120000000,CM548&lt;240000000),25000,30000)))))*$BB$5)</f>
        <v>240000</v>
      </c>
      <c r="BC548" s="166"/>
      <c r="BD548" s="166">
        <v>0</v>
      </c>
      <c r="BE548" s="166">
        <f t="shared" si="1676"/>
        <v>994600</v>
      </c>
      <c r="BF548" s="166">
        <f t="shared" si="1677"/>
        <v>4844900</v>
      </c>
      <c r="BG548" s="166">
        <f t="shared" si="1678"/>
        <v>0</v>
      </c>
      <c r="BH548" s="166">
        <v>1</v>
      </c>
      <c r="BI548" s="369" t="s">
        <v>40</v>
      </c>
      <c r="BJ548" s="166">
        <f t="shared" si="1679"/>
        <v>0</v>
      </c>
      <c r="BK548" s="166">
        <f t="shared" si="1680"/>
        <v>1</v>
      </c>
      <c r="BL548" s="166">
        <v>0</v>
      </c>
      <c r="BM548" s="166">
        <f t="shared" si="1681"/>
        <v>0</v>
      </c>
      <c r="BN548" s="166" t="str">
        <f t="shared" si="1682"/>
        <v>Trừ tiền</v>
      </c>
      <c r="BO548" s="410"/>
      <c r="BP548" s="166"/>
      <c r="BQ548" s="144"/>
      <c r="BR548" s="144"/>
      <c r="BS548" s="161">
        <f t="shared" si="1683"/>
        <v>5736000</v>
      </c>
      <c r="BT548" s="159">
        <v>0</v>
      </c>
      <c r="BU548" s="166">
        <f t="shared" si="1684"/>
        <v>0</v>
      </c>
      <c r="BV548" s="166">
        <v>11000000</v>
      </c>
      <c r="BW548" s="166">
        <f t="shared" si="1685"/>
        <v>11000000</v>
      </c>
      <c r="BX548" s="166">
        <f t="shared" ref="BX548:BX552" si="1781">BS548-SUM(CC548:CD548)-CB548-AZ548-BW548</f>
        <v>-5984300</v>
      </c>
      <c r="BY548" s="166"/>
      <c r="BZ548" s="166"/>
      <c r="CA548" s="171"/>
      <c r="CB548" s="166"/>
      <c r="CC548" s="166"/>
      <c r="CD548" s="166"/>
      <c r="CE548" s="369">
        <v>13000000</v>
      </c>
      <c r="CF548" s="369">
        <f t="shared" ref="CF548:CF550" si="1782">CE548*10%</f>
        <v>1300000</v>
      </c>
      <c r="CG548" s="369">
        <v>0</v>
      </c>
      <c r="CH548" s="369">
        <v>0</v>
      </c>
      <c r="CI548" s="369"/>
      <c r="CJ548" s="369">
        <f t="shared" ref="CJ548:CJ552" si="1783">SUM(CF548:CI548)</f>
        <v>1300000</v>
      </c>
      <c r="CK548" s="369">
        <f t="shared" ref="CK548:CK552" si="1784">CE548+CJ548</f>
        <v>14300000</v>
      </c>
      <c r="CL548" s="368"/>
      <c r="CM548" s="369">
        <f t="shared" ref="CM548:CN552" si="1785">CE548</f>
        <v>13000000</v>
      </c>
      <c r="CN548" s="369">
        <f t="shared" si="1785"/>
        <v>1300000</v>
      </c>
      <c r="CO548" s="369">
        <f t="shared" ref="CO548:CO552" si="1786">CH548</f>
        <v>0</v>
      </c>
      <c r="CP548" s="369">
        <f t="shared" ref="CP548:CQ552" si="1787">CH548</f>
        <v>0</v>
      </c>
      <c r="CQ548" s="369">
        <f t="shared" si="1787"/>
        <v>0</v>
      </c>
      <c r="CR548" s="369">
        <f t="shared" ref="CR548:CR552" si="1788">SUM(CN548:CQ548)</f>
        <v>1300000</v>
      </c>
      <c r="CS548" s="369">
        <f t="shared" ref="CS548:CS552" si="1789">CM548+CR548</f>
        <v>14300000</v>
      </c>
      <c r="CT548" s="173" t="s">
        <v>2183</v>
      </c>
      <c r="CU548" s="173" t="s">
        <v>2115</v>
      </c>
      <c r="CV548" s="450" t="s">
        <v>2184</v>
      </c>
      <c r="CW548" s="173" t="s">
        <v>2103</v>
      </c>
    </row>
    <row r="549" spans="1:101" ht="34.35" customHeight="1">
      <c r="A549" s="155">
        <f>SUBTOTAL(3,$C$11:C549)</f>
        <v>480</v>
      </c>
      <c r="B549" s="390" t="s">
        <v>1966</v>
      </c>
      <c r="C549" s="252" t="s">
        <v>1967</v>
      </c>
      <c r="D549" s="156" t="s">
        <v>101</v>
      </c>
      <c r="E549" s="157" t="str">
        <f>IF(CL549&gt;=400000000,"A1",IF(CL549&gt;=300000000,"A2",IF(CL549&gt;=240000000,"A3",IF(CL549&gt;=180000000,"A4",IF(CL549&gt;=120000000,"A5",IF(CL549&gt;=80000000,"A6",IF(CL549&gt;=40000000,"A7",IF(CL549&gt;=25000000,"B1",IF(CL549&gt;=12000000,"B2","B3")))))))))</f>
        <v>B3</v>
      </c>
      <c r="F549" s="392">
        <v>40763</v>
      </c>
      <c r="G549" s="369">
        <v>7200000</v>
      </c>
      <c r="H549" s="368"/>
      <c r="I549" s="160">
        <f t="shared" si="1765"/>
        <v>6800000</v>
      </c>
      <c r="J549" s="160">
        <f t="shared" si="1653"/>
        <v>1400000</v>
      </c>
      <c r="K549" s="161">
        <f t="shared" si="1766"/>
        <v>8200000</v>
      </c>
      <c r="L549" s="161">
        <f t="shared" si="1655"/>
        <v>15400000</v>
      </c>
      <c r="M549" s="162">
        <f t="shared" si="1656"/>
        <v>0.8</v>
      </c>
      <c r="N549" s="163">
        <f t="shared" si="1657"/>
        <v>5040000</v>
      </c>
      <c r="O549" s="163">
        <v>0</v>
      </c>
      <c r="P549" s="406">
        <v>13</v>
      </c>
      <c r="Q549" s="406">
        <v>0</v>
      </c>
      <c r="R549" s="406">
        <v>1</v>
      </c>
      <c r="S549" s="406">
        <v>0</v>
      </c>
      <c r="T549" s="406"/>
      <c r="U549" s="406"/>
      <c r="V549" s="406"/>
      <c r="W549" s="406"/>
      <c r="X549" s="389"/>
      <c r="Y549" s="406"/>
      <c r="Z549" s="406"/>
      <c r="AA549" s="406"/>
      <c r="AB549" s="406"/>
      <c r="AC549" s="406"/>
      <c r="AD549" s="406">
        <v>0</v>
      </c>
      <c r="AE549" s="164">
        <v>0</v>
      </c>
      <c r="AF549" s="166">
        <f t="shared" si="1767"/>
        <v>6160000</v>
      </c>
      <c r="AG549" s="166">
        <f t="shared" si="1768"/>
        <v>430769</v>
      </c>
      <c r="AH549" s="166">
        <f t="shared" si="1769"/>
        <v>0</v>
      </c>
      <c r="AI549" s="166">
        <f t="shared" si="1770"/>
        <v>0</v>
      </c>
      <c r="AJ549" s="166">
        <f t="shared" si="1771"/>
        <v>0</v>
      </c>
      <c r="AK549" s="166">
        <f t="shared" si="1772"/>
        <v>0</v>
      </c>
      <c r="AL549" s="166">
        <f t="shared" si="1773"/>
        <v>0</v>
      </c>
      <c r="AM549" s="166">
        <f t="shared" si="1774"/>
        <v>0</v>
      </c>
      <c r="AN549" s="166">
        <f t="shared" si="1775"/>
        <v>0</v>
      </c>
      <c r="AO549" s="167">
        <f t="shared" si="1776"/>
        <v>0</v>
      </c>
      <c r="AP549" s="166">
        <v>0</v>
      </c>
      <c r="AQ549" s="166">
        <f t="shared" si="1777"/>
        <v>6590769</v>
      </c>
      <c r="AR549" s="166">
        <v>0</v>
      </c>
      <c r="AS549" s="167"/>
      <c r="AT549" s="166"/>
      <c r="AU549" s="166"/>
      <c r="AV549" s="166">
        <f t="shared" si="1778"/>
        <v>6590769</v>
      </c>
      <c r="AW549" s="166">
        <f t="shared" si="1670"/>
        <v>576000</v>
      </c>
      <c r="AX549" s="166">
        <f t="shared" si="1671"/>
        <v>108000</v>
      </c>
      <c r="AY549" s="166">
        <f t="shared" si="1672"/>
        <v>72000</v>
      </c>
      <c r="AZ549" s="166">
        <f t="shared" si="1779"/>
        <v>756000</v>
      </c>
      <c r="BA549" s="166">
        <f t="shared" si="1674"/>
        <v>36000</v>
      </c>
      <c r="BB549" s="166">
        <f t="shared" si="1780"/>
        <v>240000</v>
      </c>
      <c r="BC549" s="166"/>
      <c r="BD549" s="166">
        <v>0</v>
      </c>
      <c r="BE549" s="166">
        <f t="shared" si="1676"/>
        <v>1032000</v>
      </c>
      <c r="BF549" s="166">
        <f t="shared" si="1677"/>
        <v>5558769</v>
      </c>
      <c r="BG549" s="166">
        <f t="shared" si="1678"/>
        <v>0</v>
      </c>
      <c r="BH549" s="166">
        <v>1</v>
      </c>
      <c r="BI549" s="369" t="s">
        <v>40</v>
      </c>
      <c r="BJ549" s="166">
        <f t="shared" si="1679"/>
        <v>0</v>
      </c>
      <c r="BK549" s="166">
        <f t="shared" si="1680"/>
        <v>1</v>
      </c>
      <c r="BL549" s="166">
        <v>0</v>
      </c>
      <c r="BM549" s="166">
        <f t="shared" si="1681"/>
        <v>0</v>
      </c>
      <c r="BN549" s="166" t="str">
        <f t="shared" si="1682"/>
        <v>Trừ tiền</v>
      </c>
      <c r="BO549" s="410"/>
      <c r="BP549" s="166"/>
      <c r="BQ549" s="144"/>
      <c r="BR549" s="144"/>
      <c r="BS549" s="161">
        <f t="shared" si="1683"/>
        <v>6590769</v>
      </c>
      <c r="BT549" s="159">
        <v>0</v>
      </c>
      <c r="BU549" s="166">
        <f t="shared" si="1684"/>
        <v>0</v>
      </c>
      <c r="BV549" s="166">
        <v>11000000</v>
      </c>
      <c r="BW549" s="166">
        <f t="shared" si="1685"/>
        <v>11000000</v>
      </c>
      <c r="BX549" s="166">
        <f t="shared" si="1781"/>
        <v>-5165231</v>
      </c>
      <c r="BY549" s="166"/>
      <c r="BZ549" s="166"/>
      <c r="CA549" s="171"/>
      <c r="CB549" s="166"/>
      <c r="CC549" s="166"/>
      <c r="CD549" s="166"/>
      <c r="CE549" s="369">
        <v>14000000</v>
      </c>
      <c r="CF549" s="369">
        <f t="shared" si="1782"/>
        <v>1400000</v>
      </c>
      <c r="CG549" s="369">
        <v>0</v>
      </c>
      <c r="CH549" s="369">
        <v>0</v>
      </c>
      <c r="CI549" s="369"/>
      <c r="CJ549" s="369">
        <f>SUM(CF549:CI549)</f>
        <v>1400000</v>
      </c>
      <c r="CK549" s="369">
        <f>CE549+CJ549</f>
        <v>15400000</v>
      </c>
      <c r="CL549" s="368"/>
      <c r="CM549" s="369">
        <f>CE549</f>
        <v>14000000</v>
      </c>
      <c r="CN549" s="369">
        <f>CF549</f>
        <v>1400000</v>
      </c>
      <c r="CO549" s="369">
        <f>CH549</f>
        <v>0</v>
      </c>
      <c r="CP549" s="369">
        <f>CH549</f>
        <v>0</v>
      </c>
      <c r="CQ549" s="369">
        <f>CI549</f>
        <v>0</v>
      </c>
      <c r="CR549" s="369">
        <f>SUM(CN549:CQ549)</f>
        <v>1400000</v>
      </c>
      <c r="CS549" s="369">
        <f>CM549+CR549</f>
        <v>15400000</v>
      </c>
      <c r="CT549" s="173" t="s">
        <v>2186</v>
      </c>
      <c r="CU549" s="173" t="s">
        <v>2115</v>
      </c>
      <c r="CV549" s="450" t="s">
        <v>2187</v>
      </c>
      <c r="CW549" s="173" t="s">
        <v>2103</v>
      </c>
    </row>
    <row r="550" spans="1:101" ht="34.35" customHeight="1">
      <c r="A550" s="155">
        <f>SUBTOTAL(3,$C$11:C550)</f>
        <v>481</v>
      </c>
      <c r="B550" s="390" t="s">
        <v>1919</v>
      </c>
      <c r="C550" s="252" t="s">
        <v>1920</v>
      </c>
      <c r="D550" s="156" t="s">
        <v>101</v>
      </c>
      <c r="E550" s="157" t="str">
        <f t="shared" si="1764"/>
        <v>B3</v>
      </c>
      <c r="F550" s="392">
        <v>42110</v>
      </c>
      <c r="G550" s="369">
        <v>6860000</v>
      </c>
      <c r="H550" s="368"/>
      <c r="I550" s="160">
        <f t="shared" si="1765"/>
        <v>5140000</v>
      </c>
      <c r="J550" s="160">
        <f t="shared" si="1653"/>
        <v>1200000</v>
      </c>
      <c r="K550" s="161">
        <f t="shared" si="1766"/>
        <v>6340000</v>
      </c>
      <c r="L550" s="161">
        <f t="shared" si="1655"/>
        <v>13200000</v>
      </c>
      <c r="M550" s="162">
        <f t="shared" si="1656"/>
        <v>0.8</v>
      </c>
      <c r="N550" s="163">
        <f t="shared" si="1657"/>
        <v>4802000</v>
      </c>
      <c r="O550" s="163">
        <v>0</v>
      </c>
      <c r="P550" s="406">
        <v>12</v>
      </c>
      <c r="Q550" s="406">
        <v>0</v>
      </c>
      <c r="R550" s="406">
        <v>0.71</v>
      </c>
      <c r="S550" s="406">
        <v>0</v>
      </c>
      <c r="T550" s="406"/>
      <c r="U550" s="406"/>
      <c r="V550" s="406"/>
      <c r="W550" s="406"/>
      <c r="X550" s="389"/>
      <c r="Y550" s="406"/>
      <c r="Z550" s="406"/>
      <c r="AA550" s="406"/>
      <c r="AB550" s="406"/>
      <c r="AC550" s="406"/>
      <c r="AD550" s="406">
        <v>0.13</v>
      </c>
      <c r="AE550" s="164">
        <v>0</v>
      </c>
      <c r="AF550" s="166">
        <f t="shared" si="1767"/>
        <v>4873846</v>
      </c>
      <c r="AG550" s="166">
        <f t="shared" si="1768"/>
        <v>280996</v>
      </c>
      <c r="AH550" s="166">
        <f t="shared" si="1769"/>
        <v>0</v>
      </c>
      <c r="AI550" s="166">
        <f t="shared" si="1770"/>
        <v>0</v>
      </c>
      <c r="AJ550" s="166">
        <f t="shared" si="1771"/>
        <v>0</v>
      </c>
      <c r="AK550" s="166">
        <f t="shared" si="1772"/>
        <v>0</v>
      </c>
      <c r="AL550" s="166">
        <f t="shared" si="1773"/>
        <v>0</v>
      </c>
      <c r="AM550" s="166">
        <f t="shared" si="1774"/>
        <v>0</v>
      </c>
      <c r="AN550" s="166">
        <f t="shared" si="1775"/>
        <v>18000</v>
      </c>
      <c r="AO550" s="167">
        <f t="shared" si="1776"/>
        <v>0</v>
      </c>
      <c r="AP550" s="166">
        <v>0</v>
      </c>
      <c r="AQ550" s="166">
        <f t="shared" si="1777"/>
        <v>5172842</v>
      </c>
      <c r="AR550" s="166">
        <v>0</v>
      </c>
      <c r="AS550" s="167"/>
      <c r="AT550" s="166"/>
      <c r="AU550" s="166"/>
      <c r="AV550" s="166">
        <f t="shared" si="1778"/>
        <v>5172842</v>
      </c>
      <c r="AW550" s="166">
        <f t="shared" si="1670"/>
        <v>548800</v>
      </c>
      <c r="AX550" s="166">
        <f t="shared" si="1671"/>
        <v>102900</v>
      </c>
      <c r="AY550" s="166">
        <f t="shared" si="1672"/>
        <v>68600</v>
      </c>
      <c r="AZ550" s="166">
        <f t="shared" si="1779"/>
        <v>720300</v>
      </c>
      <c r="BA550" s="166">
        <f t="shared" si="1674"/>
        <v>34300</v>
      </c>
      <c r="BB550" s="166">
        <f t="shared" si="1780"/>
        <v>240000</v>
      </c>
      <c r="BC550" s="166"/>
      <c r="BD550" s="166">
        <v>0</v>
      </c>
      <c r="BE550" s="166">
        <f t="shared" si="1676"/>
        <v>994600</v>
      </c>
      <c r="BF550" s="166">
        <f t="shared" si="1677"/>
        <v>4178242</v>
      </c>
      <c r="BG550" s="166">
        <f t="shared" si="1678"/>
        <v>0</v>
      </c>
      <c r="BH550" s="166">
        <v>1</v>
      </c>
      <c r="BI550" s="369" t="s">
        <v>40</v>
      </c>
      <c r="BJ550" s="166">
        <f t="shared" si="1679"/>
        <v>0</v>
      </c>
      <c r="BK550" s="166">
        <f t="shared" si="1680"/>
        <v>1</v>
      </c>
      <c r="BL550" s="166">
        <v>0</v>
      </c>
      <c r="BM550" s="166">
        <f t="shared" si="1681"/>
        <v>0</v>
      </c>
      <c r="BN550" s="166" t="str">
        <f t="shared" si="1682"/>
        <v>Trừ tiền</v>
      </c>
      <c r="BO550" s="410"/>
      <c r="BP550" s="166"/>
      <c r="BQ550" s="144"/>
      <c r="BR550" s="144"/>
      <c r="BS550" s="161">
        <f t="shared" si="1683"/>
        <v>5154842</v>
      </c>
      <c r="BT550" s="159">
        <v>0</v>
      </c>
      <c r="BU550" s="166">
        <f t="shared" si="1684"/>
        <v>0</v>
      </c>
      <c r="BV550" s="166">
        <v>11000000</v>
      </c>
      <c r="BW550" s="166">
        <f t="shared" si="1685"/>
        <v>11000000</v>
      </c>
      <c r="BX550" s="166">
        <f t="shared" si="1781"/>
        <v>-6565458</v>
      </c>
      <c r="BY550" s="166"/>
      <c r="BZ550" s="166"/>
      <c r="CA550" s="171"/>
      <c r="CB550" s="166"/>
      <c r="CC550" s="166"/>
      <c r="CD550" s="166"/>
      <c r="CE550" s="369">
        <v>12000000</v>
      </c>
      <c r="CF550" s="369">
        <f t="shared" si="1782"/>
        <v>1200000</v>
      </c>
      <c r="CG550" s="369">
        <v>0</v>
      </c>
      <c r="CH550" s="369">
        <v>0</v>
      </c>
      <c r="CI550" s="369"/>
      <c r="CJ550" s="369">
        <f t="shared" si="1783"/>
        <v>1200000</v>
      </c>
      <c r="CK550" s="369">
        <f t="shared" si="1784"/>
        <v>13200000</v>
      </c>
      <c r="CL550" s="368"/>
      <c r="CM550" s="369">
        <f t="shared" si="1785"/>
        <v>12000000</v>
      </c>
      <c r="CN550" s="369">
        <f t="shared" si="1785"/>
        <v>1200000</v>
      </c>
      <c r="CO550" s="369">
        <f t="shared" si="1786"/>
        <v>0</v>
      </c>
      <c r="CP550" s="369">
        <f t="shared" si="1787"/>
        <v>0</v>
      </c>
      <c r="CQ550" s="369">
        <f t="shared" si="1787"/>
        <v>0</v>
      </c>
      <c r="CR550" s="369">
        <f t="shared" si="1788"/>
        <v>1200000</v>
      </c>
      <c r="CS550" s="369">
        <f t="shared" si="1789"/>
        <v>13200000</v>
      </c>
      <c r="CT550" s="173" t="s">
        <v>2185</v>
      </c>
      <c r="CU550" s="173" t="s">
        <v>2115</v>
      </c>
      <c r="CV550" s="450" t="s">
        <v>2240</v>
      </c>
      <c r="CW550" s="173" t="s">
        <v>2103</v>
      </c>
    </row>
    <row r="551" spans="1:101" ht="34.35" customHeight="1">
      <c r="A551" s="155">
        <f>SUBTOTAL(3,$C$11:C551)</f>
        <v>482</v>
      </c>
      <c r="B551" s="390" t="s">
        <v>1921</v>
      </c>
      <c r="C551" s="252" t="s">
        <v>1922</v>
      </c>
      <c r="D551" s="156" t="s">
        <v>101</v>
      </c>
      <c r="E551" s="157" t="str">
        <f t="shared" si="1764"/>
        <v>B3</v>
      </c>
      <c r="F551" s="392">
        <v>44809</v>
      </c>
      <c r="G551" s="369">
        <v>6530000</v>
      </c>
      <c r="H551" s="368"/>
      <c r="I551" s="160">
        <f t="shared" si="1765"/>
        <v>4470000</v>
      </c>
      <c r="J551" s="160">
        <f t="shared" si="1653"/>
        <v>0</v>
      </c>
      <c r="K551" s="161">
        <f t="shared" si="1766"/>
        <v>4470000</v>
      </c>
      <c r="L551" s="161">
        <f t="shared" si="1655"/>
        <v>11000000</v>
      </c>
      <c r="M551" s="162">
        <f t="shared" si="1656"/>
        <v>0.8</v>
      </c>
      <c r="N551" s="163">
        <f t="shared" si="1657"/>
        <v>4571000</v>
      </c>
      <c r="O551" s="163">
        <v>0</v>
      </c>
      <c r="P551" s="406">
        <v>12</v>
      </c>
      <c r="Q551" s="406">
        <v>0</v>
      </c>
      <c r="R551" s="406">
        <v>1.1399999999999999</v>
      </c>
      <c r="S551" s="406">
        <v>0</v>
      </c>
      <c r="T551" s="406"/>
      <c r="U551" s="406"/>
      <c r="V551" s="406"/>
      <c r="W551" s="406"/>
      <c r="X551" s="389"/>
      <c r="Y551" s="406"/>
      <c r="Z551" s="406"/>
      <c r="AA551" s="406"/>
      <c r="AB551" s="406"/>
      <c r="AC551" s="406"/>
      <c r="AD551" s="406">
        <v>0</v>
      </c>
      <c r="AE551" s="164">
        <v>0</v>
      </c>
      <c r="AF551" s="166">
        <f t="shared" si="1767"/>
        <v>4061538</v>
      </c>
      <c r="AG551" s="166">
        <f t="shared" si="1768"/>
        <v>429473</v>
      </c>
      <c r="AH551" s="166">
        <f t="shared" si="1769"/>
        <v>0</v>
      </c>
      <c r="AI551" s="166">
        <f t="shared" si="1770"/>
        <v>0</v>
      </c>
      <c r="AJ551" s="166">
        <f t="shared" si="1771"/>
        <v>0</v>
      </c>
      <c r="AK551" s="166">
        <f t="shared" si="1772"/>
        <v>0</v>
      </c>
      <c r="AL551" s="166">
        <f t="shared" si="1773"/>
        <v>0</v>
      </c>
      <c r="AM551" s="166">
        <f t="shared" si="1774"/>
        <v>0</v>
      </c>
      <c r="AN551" s="166">
        <f t="shared" si="1775"/>
        <v>0</v>
      </c>
      <c r="AO551" s="167">
        <f t="shared" si="1776"/>
        <v>0</v>
      </c>
      <c r="AP551" s="166">
        <v>0</v>
      </c>
      <c r="AQ551" s="166">
        <f t="shared" si="1777"/>
        <v>4491011</v>
      </c>
      <c r="AR551" s="166">
        <v>0</v>
      </c>
      <c r="AS551" s="167"/>
      <c r="AT551" s="166"/>
      <c r="AU551" s="166"/>
      <c r="AV551" s="166">
        <f t="shared" si="1778"/>
        <v>4491011</v>
      </c>
      <c r="AW551" s="166">
        <f t="shared" si="1670"/>
        <v>522400</v>
      </c>
      <c r="AX551" s="166">
        <f t="shared" si="1671"/>
        <v>97950</v>
      </c>
      <c r="AY551" s="166">
        <f t="shared" si="1672"/>
        <v>65300</v>
      </c>
      <c r="AZ551" s="166">
        <f t="shared" si="1779"/>
        <v>685650</v>
      </c>
      <c r="BA551" s="166">
        <f t="shared" si="1674"/>
        <v>32650</v>
      </c>
      <c r="BB551" s="166">
        <f t="shared" si="1780"/>
        <v>240000</v>
      </c>
      <c r="BC551" s="166"/>
      <c r="BD551" s="166">
        <v>0</v>
      </c>
      <c r="BE551" s="166">
        <f t="shared" si="1676"/>
        <v>958300</v>
      </c>
      <c r="BF551" s="166">
        <f t="shared" si="1677"/>
        <v>3532711</v>
      </c>
      <c r="BG551" s="166">
        <f t="shared" si="1678"/>
        <v>0</v>
      </c>
      <c r="BH551" s="166">
        <v>1</v>
      </c>
      <c r="BI551" s="369" t="s">
        <v>40</v>
      </c>
      <c r="BJ551" s="166">
        <f t="shared" si="1679"/>
        <v>0</v>
      </c>
      <c r="BK551" s="166">
        <f t="shared" si="1680"/>
        <v>1</v>
      </c>
      <c r="BL551" s="166">
        <v>0</v>
      </c>
      <c r="BM551" s="166">
        <f t="shared" si="1681"/>
        <v>0</v>
      </c>
      <c r="BN551" s="166" t="str">
        <f t="shared" si="1682"/>
        <v>Trừ tiền</v>
      </c>
      <c r="BO551" s="410"/>
      <c r="BP551" s="166"/>
      <c r="BQ551" s="144"/>
      <c r="BR551" s="144"/>
      <c r="BS551" s="161">
        <f t="shared" si="1683"/>
        <v>4491011</v>
      </c>
      <c r="BT551" s="159">
        <v>0</v>
      </c>
      <c r="BU551" s="166">
        <f t="shared" si="1684"/>
        <v>0</v>
      </c>
      <c r="BV551" s="166">
        <v>11000000</v>
      </c>
      <c r="BW551" s="166">
        <f t="shared" si="1685"/>
        <v>11000000</v>
      </c>
      <c r="BX551" s="166">
        <f t="shared" si="1781"/>
        <v>-7194639</v>
      </c>
      <c r="BY551" s="166"/>
      <c r="BZ551" s="166"/>
      <c r="CA551" s="171"/>
      <c r="CB551" s="166"/>
      <c r="CC551" s="166"/>
      <c r="CD551" s="166"/>
      <c r="CE551" s="369">
        <v>11000000</v>
      </c>
      <c r="CF551" s="369"/>
      <c r="CG551" s="369">
        <v>0</v>
      </c>
      <c r="CH551" s="369">
        <v>0</v>
      </c>
      <c r="CI551" s="369"/>
      <c r="CJ551" s="369">
        <f t="shared" si="1783"/>
        <v>0</v>
      </c>
      <c r="CK551" s="369">
        <f t="shared" si="1784"/>
        <v>11000000</v>
      </c>
      <c r="CL551" s="368"/>
      <c r="CM551" s="369">
        <f t="shared" si="1785"/>
        <v>11000000</v>
      </c>
      <c r="CN551" s="369">
        <f t="shared" si="1785"/>
        <v>0</v>
      </c>
      <c r="CO551" s="369">
        <f t="shared" si="1786"/>
        <v>0</v>
      </c>
      <c r="CP551" s="369">
        <f t="shared" si="1787"/>
        <v>0</v>
      </c>
      <c r="CQ551" s="369">
        <f t="shared" si="1787"/>
        <v>0</v>
      </c>
      <c r="CR551" s="369">
        <f t="shared" si="1788"/>
        <v>0</v>
      </c>
      <c r="CS551" s="369">
        <f t="shared" si="1789"/>
        <v>11000000</v>
      </c>
      <c r="CT551" s="173" t="s">
        <v>2185</v>
      </c>
      <c r="CU551" s="173" t="s">
        <v>2115</v>
      </c>
      <c r="CV551" s="450" t="s">
        <v>2241</v>
      </c>
      <c r="CW551" s="173" t="s">
        <v>2103</v>
      </c>
    </row>
    <row r="552" spans="1:101" ht="34.35" customHeight="1">
      <c r="A552" s="155">
        <f>SUBTOTAL(3,$C$11:C552)</f>
        <v>483</v>
      </c>
      <c r="B552" s="390" t="s">
        <v>1923</v>
      </c>
      <c r="C552" s="252" t="s">
        <v>1924</v>
      </c>
      <c r="D552" s="156" t="s">
        <v>101</v>
      </c>
      <c r="E552" s="157" t="str">
        <f t="shared" si="1764"/>
        <v>B3</v>
      </c>
      <c r="F552" s="392">
        <v>42780</v>
      </c>
      <c r="G552" s="369">
        <v>6860000</v>
      </c>
      <c r="H552" s="368"/>
      <c r="I552" s="160">
        <f t="shared" si="1765"/>
        <v>5140000</v>
      </c>
      <c r="J552" s="160">
        <f t="shared" si="1653"/>
        <v>600000</v>
      </c>
      <c r="K552" s="161">
        <f t="shared" si="1766"/>
        <v>5740000</v>
      </c>
      <c r="L552" s="161">
        <f t="shared" si="1655"/>
        <v>12600000</v>
      </c>
      <c r="M552" s="162">
        <f t="shared" si="1656"/>
        <v>0.8</v>
      </c>
      <c r="N552" s="163">
        <f t="shared" si="1657"/>
        <v>4802000</v>
      </c>
      <c r="O552" s="163">
        <v>0</v>
      </c>
      <c r="P552" s="406">
        <v>12</v>
      </c>
      <c r="Q552" s="406">
        <v>0</v>
      </c>
      <c r="R552" s="406">
        <v>3.36</v>
      </c>
      <c r="S552" s="406">
        <v>0</v>
      </c>
      <c r="T552" s="406"/>
      <c r="U552" s="406"/>
      <c r="V552" s="406"/>
      <c r="W552" s="406"/>
      <c r="X552" s="389"/>
      <c r="Y552" s="406"/>
      <c r="Z552" s="406"/>
      <c r="AA552" s="406"/>
      <c r="AB552" s="406"/>
      <c r="AC552" s="406"/>
      <c r="AD552" s="406">
        <v>1.38</v>
      </c>
      <c r="AE552" s="164">
        <v>0</v>
      </c>
      <c r="AF552" s="166">
        <f t="shared" si="1767"/>
        <v>4652308</v>
      </c>
      <c r="AG552" s="166">
        <f t="shared" si="1768"/>
        <v>1329785</v>
      </c>
      <c r="AH552" s="166">
        <f t="shared" si="1769"/>
        <v>0</v>
      </c>
      <c r="AI552" s="166">
        <f t="shared" si="1770"/>
        <v>0</v>
      </c>
      <c r="AJ552" s="166">
        <f t="shared" si="1771"/>
        <v>0</v>
      </c>
      <c r="AK552" s="166">
        <f t="shared" si="1772"/>
        <v>0</v>
      </c>
      <c r="AL552" s="166">
        <f t="shared" si="1773"/>
        <v>0</v>
      </c>
      <c r="AM552" s="166">
        <f t="shared" si="1774"/>
        <v>0</v>
      </c>
      <c r="AN552" s="166">
        <f t="shared" si="1775"/>
        <v>191077</v>
      </c>
      <c r="AO552" s="167">
        <f t="shared" si="1776"/>
        <v>0</v>
      </c>
      <c r="AP552" s="166">
        <v>0</v>
      </c>
      <c r="AQ552" s="166">
        <f t="shared" si="1777"/>
        <v>6173170</v>
      </c>
      <c r="AR552" s="166">
        <v>0</v>
      </c>
      <c r="AS552" s="167"/>
      <c r="AT552" s="166"/>
      <c r="AU552" s="166"/>
      <c r="AV552" s="166">
        <f t="shared" si="1778"/>
        <v>6173170</v>
      </c>
      <c r="AW552" s="166">
        <f t="shared" si="1670"/>
        <v>548800</v>
      </c>
      <c r="AX552" s="166">
        <f t="shared" si="1671"/>
        <v>102900</v>
      </c>
      <c r="AY552" s="166">
        <f t="shared" si="1672"/>
        <v>68600</v>
      </c>
      <c r="AZ552" s="166">
        <f t="shared" si="1779"/>
        <v>720300</v>
      </c>
      <c r="BA552" s="166">
        <f t="shared" si="1674"/>
        <v>34300</v>
      </c>
      <c r="BB552" s="166">
        <f t="shared" si="1780"/>
        <v>240000</v>
      </c>
      <c r="BC552" s="166"/>
      <c r="BD552" s="166">
        <v>0</v>
      </c>
      <c r="BE552" s="166">
        <f t="shared" si="1676"/>
        <v>994600</v>
      </c>
      <c r="BF552" s="166">
        <f t="shared" si="1677"/>
        <v>5178570</v>
      </c>
      <c r="BG552" s="166">
        <f t="shared" si="1678"/>
        <v>0</v>
      </c>
      <c r="BH552" s="166">
        <v>1</v>
      </c>
      <c r="BI552" s="369" t="s">
        <v>40</v>
      </c>
      <c r="BJ552" s="166">
        <f t="shared" si="1679"/>
        <v>0</v>
      </c>
      <c r="BK552" s="166">
        <f t="shared" si="1680"/>
        <v>1</v>
      </c>
      <c r="BL552" s="166">
        <v>0</v>
      </c>
      <c r="BM552" s="166">
        <f t="shared" si="1681"/>
        <v>0</v>
      </c>
      <c r="BN552" s="166" t="str">
        <f t="shared" si="1682"/>
        <v>Trừ tiền</v>
      </c>
      <c r="BO552" s="410"/>
      <c r="BP552" s="166"/>
      <c r="BQ552" s="144"/>
      <c r="BR552" s="144"/>
      <c r="BS552" s="161">
        <f t="shared" si="1683"/>
        <v>5982093</v>
      </c>
      <c r="BT552" s="159">
        <v>0</v>
      </c>
      <c r="BU552" s="166">
        <f t="shared" si="1684"/>
        <v>0</v>
      </c>
      <c r="BV552" s="166">
        <v>11000000</v>
      </c>
      <c r="BW552" s="166">
        <f t="shared" si="1685"/>
        <v>11000000</v>
      </c>
      <c r="BX552" s="166">
        <f t="shared" si="1781"/>
        <v>-5738207</v>
      </c>
      <c r="BY552" s="166"/>
      <c r="BZ552" s="166"/>
      <c r="CA552" s="171"/>
      <c r="CB552" s="166"/>
      <c r="CC552" s="166"/>
      <c r="CD552" s="166"/>
      <c r="CE552" s="369">
        <v>12000000</v>
      </c>
      <c r="CF552" s="369">
        <f>5%*CE552</f>
        <v>600000</v>
      </c>
      <c r="CG552" s="369">
        <v>0</v>
      </c>
      <c r="CH552" s="369">
        <v>0</v>
      </c>
      <c r="CI552" s="369"/>
      <c r="CJ552" s="369">
        <f t="shared" si="1783"/>
        <v>600000</v>
      </c>
      <c r="CK552" s="369">
        <f t="shared" si="1784"/>
        <v>12600000</v>
      </c>
      <c r="CL552" s="368"/>
      <c r="CM552" s="369">
        <f t="shared" si="1785"/>
        <v>12000000</v>
      </c>
      <c r="CN552" s="369">
        <f t="shared" si="1785"/>
        <v>600000</v>
      </c>
      <c r="CO552" s="369">
        <f t="shared" si="1786"/>
        <v>0</v>
      </c>
      <c r="CP552" s="369">
        <f t="shared" si="1787"/>
        <v>0</v>
      </c>
      <c r="CQ552" s="369">
        <f t="shared" si="1787"/>
        <v>0</v>
      </c>
      <c r="CR552" s="369">
        <f t="shared" si="1788"/>
        <v>600000</v>
      </c>
      <c r="CS552" s="369">
        <f t="shared" si="1789"/>
        <v>12600000</v>
      </c>
      <c r="CT552" s="173" t="s">
        <v>2185</v>
      </c>
      <c r="CU552" s="173" t="s">
        <v>2115</v>
      </c>
      <c r="CV552" s="450" t="s">
        <v>2242</v>
      </c>
      <c r="CW552" s="173" t="s">
        <v>2103</v>
      </c>
    </row>
    <row r="553" spans="1:101" ht="34.35" customHeight="1">
      <c r="A553" s="302" t="s">
        <v>2221</v>
      </c>
      <c r="B553" s="723" t="str">
        <f>"Phòng Quản lý đội xe:  "&amp;"["&amp;COUNT(A554:A586)&amp;"]"</f>
        <v>Phòng Quản lý đội xe:  [31]</v>
      </c>
      <c r="C553" s="724"/>
      <c r="D553" s="293"/>
      <c r="E553" s="293"/>
      <c r="F553" s="293"/>
      <c r="G553" s="301">
        <f>G554+G563</f>
        <v>167900000</v>
      </c>
      <c r="H553" s="301">
        <f t="shared" ref="H553:BS553" si="1790">H554+H563</f>
        <v>0</v>
      </c>
      <c r="I553" s="301">
        <f t="shared" si="1790"/>
        <v>111100000</v>
      </c>
      <c r="J553" s="301">
        <f t="shared" si="1790"/>
        <v>11175000</v>
      </c>
      <c r="K553" s="301">
        <f t="shared" si="1790"/>
        <v>122275000</v>
      </c>
      <c r="L553" s="301">
        <f t="shared" si="1790"/>
        <v>290175000</v>
      </c>
      <c r="M553" s="301"/>
      <c r="N553" s="301">
        <f t="shared" si="1790"/>
        <v>117530000</v>
      </c>
      <c r="O553" s="301">
        <f t="shared" si="1790"/>
        <v>0</v>
      </c>
      <c r="P553" s="374">
        <f t="shared" si="1790"/>
        <v>27</v>
      </c>
      <c r="Q553" s="374">
        <f t="shared" si="1790"/>
        <v>338</v>
      </c>
      <c r="R553" s="374">
        <f t="shared" si="1790"/>
        <v>0.28999999999999998</v>
      </c>
      <c r="S553" s="374">
        <f t="shared" si="1790"/>
        <v>0</v>
      </c>
      <c r="T553" s="374">
        <f t="shared" si="1790"/>
        <v>0</v>
      </c>
      <c r="U553" s="374">
        <f t="shared" si="1790"/>
        <v>0</v>
      </c>
      <c r="V553" s="374">
        <f t="shared" si="1790"/>
        <v>0</v>
      </c>
      <c r="W553" s="374">
        <f t="shared" si="1790"/>
        <v>0</v>
      </c>
      <c r="X553" s="374">
        <f t="shared" si="1790"/>
        <v>0</v>
      </c>
      <c r="Y553" s="374">
        <f t="shared" si="1790"/>
        <v>0</v>
      </c>
      <c r="Z553" s="374">
        <f t="shared" si="1790"/>
        <v>0</v>
      </c>
      <c r="AA553" s="374">
        <f t="shared" si="1790"/>
        <v>0</v>
      </c>
      <c r="AB553" s="374">
        <f t="shared" si="1790"/>
        <v>0</v>
      </c>
      <c r="AC553" s="374">
        <f t="shared" si="1790"/>
        <v>0</v>
      </c>
      <c r="AD553" s="374">
        <f t="shared" si="1790"/>
        <v>0</v>
      </c>
      <c r="AE553" s="374">
        <f t="shared" si="1790"/>
        <v>0</v>
      </c>
      <c r="AF553" s="301">
        <f t="shared" si="1790"/>
        <v>11353848</v>
      </c>
      <c r="AG553" s="301">
        <f t="shared" si="1790"/>
        <v>133846</v>
      </c>
      <c r="AH553" s="301">
        <f t="shared" si="1790"/>
        <v>0</v>
      </c>
      <c r="AI553" s="301">
        <f t="shared" si="1790"/>
        <v>0</v>
      </c>
      <c r="AJ553" s="301">
        <f t="shared" si="1790"/>
        <v>0</v>
      </c>
      <c r="AK553" s="301">
        <f t="shared" si="1790"/>
        <v>0</v>
      </c>
      <c r="AL553" s="301">
        <f t="shared" si="1790"/>
        <v>0</v>
      </c>
      <c r="AM553" s="301">
        <f t="shared" si="1790"/>
        <v>0</v>
      </c>
      <c r="AN553" s="301">
        <f t="shared" si="1790"/>
        <v>0</v>
      </c>
      <c r="AO553" s="301">
        <f t="shared" si="1790"/>
        <v>0</v>
      </c>
      <c r="AP553" s="301">
        <f t="shared" si="1790"/>
        <v>0</v>
      </c>
      <c r="AQ553" s="301">
        <f t="shared" si="1790"/>
        <v>11487694</v>
      </c>
      <c r="AR553" s="301">
        <f t="shared" si="1790"/>
        <v>35411600</v>
      </c>
      <c r="AS553" s="301">
        <f t="shared" si="1790"/>
        <v>0</v>
      </c>
      <c r="AT553" s="301">
        <f t="shared" si="1790"/>
        <v>0</v>
      </c>
      <c r="AU553" s="301">
        <f t="shared" si="1790"/>
        <v>0</v>
      </c>
      <c r="AV553" s="301">
        <f t="shared" si="1790"/>
        <v>46899294</v>
      </c>
      <c r="AW553" s="301">
        <f t="shared" si="1790"/>
        <v>13011200</v>
      </c>
      <c r="AX553" s="301">
        <f t="shared" si="1790"/>
        <v>2439600</v>
      </c>
      <c r="AY553" s="301">
        <f t="shared" si="1790"/>
        <v>1626400</v>
      </c>
      <c r="AZ553" s="301">
        <f t="shared" si="1790"/>
        <v>17077200</v>
      </c>
      <c r="BA553" s="301">
        <f t="shared" si="1790"/>
        <v>760600</v>
      </c>
      <c r="BB553" s="301">
        <f t="shared" si="1790"/>
        <v>3720000</v>
      </c>
      <c r="BC553" s="301">
        <f t="shared" si="1790"/>
        <v>0</v>
      </c>
      <c r="BD553" s="301">
        <f t="shared" si="1790"/>
        <v>0</v>
      </c>
      <c r="BE553" s="301">
        <f t="shared" si="1790"/>
        <v>21557800</v>
      </c>
      <c r="BF553" s="301">
        <f t="shared" si="1790"/>
        <v>25341494</v>
      </c>
      <c r="BG553" s="301">
        <f t="shared" si="1790"/>
        <v>0</v>
      </c>
      <c r="BH553" s="301"/>
      <c r="BI553" s="301">
        <f t="shared" si="1790"/>
        <v>0</v>
      </c>
      <c r="BJ553" s="301">
        <f t="shared" si="1790"/>
        <v>0</v>
      </c>
      <c r="BK553" s="301"/>
      <c r="BL553" s="301">
        <f t="shared" si="1790"/>
        <v>0</v>
      </c>
      <c r="BM553" s="301">
        <f t="shared" si="1790"/>
        <v>0</v>
      </c>
      <c r="BN553" s="301">
        <f t="shared" si="1790"/>
        <v>0</v>
      </c>
      <c r="BO553" s="301">
        <f t="shared" si="1790"/>
        <v>0</v>
      </c>
      <c r="BP553" s="301">
        <f t="shared" si="1790"/>
        <v>0</v>
      </c>
      <c r="BQ553" s="301">
        <f t="shared" si="1790"/>
        <v>0</v>
      </c>
      <c r="BR553" s="301">
        <f t="shared" si="1790"/>
        <v>0</v>
      </c>
      <c r="BS553" s="301">
        <f t="shared" si="1790"/>
        <v>11487694</v>
      </c>
      <c r="BT553" s="301">
        <f t="shared" ref="BT553:CV553" si="1791">BT554+BT563</f>
        <v>0</v>
      </c>
      <c r="BU553" s="301">
        <f t="shared" si="1791"/>
        <v>0</v>
      </c>
      <c r="BV553" s="301">
        <f t="shared" si="1791"/>
        <v>341000000</v>
      </c>
      <c r="BW553" s="301">
        <f t="shared" si="1791"/>
        <v>341000000</v>
      </c>
      <c r="BX553" s="301">
        <f t="shared" si="1791"/>
        <v>-346589506</v>
      </c>
      <c r="BY553" s="301">
        <f t="shared" si="1791"/>
        <v>0</v>
      </c>
      <c r="BZ553" s="301">
        <f t="shared" si="1791"/>
        <v>0</v>
      </c>
      <c r="CA553" s="301">
        <f t="shared" si="1791"/>
        <v>0</v>
      </c>
      <c r="CB553" s="301">
        <f t="shared" si="1791"/>
        <v>0</v>
      </c>
      <c r="CC553" s="301">
        <f t="shared" si="1791"/>
        <v>0</v>
      </c>
      <c r="CD553" s="301">
        <f t="shared" si="1791"/>
        <v>0</v>
      </c>
      <c r="CE553" s="301">
        <f t="shared" si="1791"/>
        <v>279000000</v>
      </c>
      <c r="CF553" s="301">
        <f t="shared" si="1791"/>
        <v>11175000</v>
      </c>
      <c r="CG553" s="301">
        <f t="shared" si="1791"/>
        <v>0</v>
      </c>
      <c r="CH553" s="301">
        <f t="shared" si="1791"/>
        <v>0</v>
      </c>
      <c r="CI553" s="301">
        <f t="shared" si="1791"/>
        <v>0</v>
      </c>
      <c r="CJ553" s="301">
        <f t="shared" si="1791"/>
        <v>11175000</v>
      </c>
      <c r="CK553" s="301">
        <f t="shared" si="1791"/>
        <v>290175000</v>
      </c>
      <c r="CL553" s="301">
        <f t="shared" si="1791"/>
        <v>0</v>
      </c>
      <c r="CM553" s="301">
        <f t="shared" si="1791"/>
        <v>279000000</v>
      </c>
      <c r="CN553" s="301">
        <f t="shared" si="1791"/>
        <v>11175000</v>
      </c>
      <c r="CO553" s="301">
        <f t="shared" si="1791"/>
        <v>0</v>
      </c>
      <c r="CP553" s="301">
        <f t="shared" si="1791"/>
        <v>0</v>
      </c>
      <c r="CQ553" s="301">
        <f t="shared" si="1791"/>
        <v>0</v>
      </c>
      <c r="CR553" s="301">
        <f t="shared" si="1791"/>
        <v>11175000</v>
      </c>
      <c r="CS553" s="301">
        <f t="shared" si="1791"/>
        <v>290175000</v>
      </c>
      <c r="CT553" s="301">
        <f t="shared" si="1791"/>
        <v>0</v>
      </c>
      <c r="CU553" s="301">
        <f t="shared" si="1791"/>
        <v>0</v>
      </c>
      <c r="CV553" s="301">
        <f t="shared" si="1791"/>
        <v>0</v>
      </c>
      <c r="CW553" s="301"/>
    </row>
    <row r="554" spans="1:101" ht="34.35" customHeight="1">
      <c r="A554" s="403"/>
      <c r="B554" s="725" t="str">
        <f>"Đội lái xe trung chuyển: "&amp;"["&amp;COUNT(A555:A562)&amp;"]"</f>
        <v>Đội lái xe trung chuyển: [8]</v>
      </c>
      <c r="C554" s="726"/>
      <c r="D554" s="292"/>
      <c r="E554" s="292"/>
      <c r="F554" s="292"/>
      <c r="G554" s="404">
        <f>SUM(G555:G562)</f>
        <v>43400000</v>
      </c>
      <c r="H554" s="404">
        <f t="shared" ref="H554:BS554" si="1792">SUM(H555:H562)</f>
        <v>0</v>
      </c>
      <c r="I554" s="404">
        <f t="shared" si="1792"/>
        <v>22600000</v>
      </c>
      <c r="J554" s="404">
        <f t="shared" si="1792"/>
        <v>2475000</v>
      </c>
      <c r="K554" s="404">
        <f t="shared" si="1792"/>
        <v>25075000</v>
      </c>
      <c r="L554" s="404">
        <f t="shared" si="1792"/>
        <v>68475000</v>
      </c>
      <c r="M554" s="404"/>
      <c r="N554" s="404">
        <f t="shared" si="1792"/>
        <v>30380000</v>
      </c>
      <c r="O554" s="404">
        <f t="shared" si="1792"/>
        <v>0</v>
      </c>
      <c r="P554" s="405">
        <f t="shared" si="1792"/>
        <v>6</v>
      </c>
      <c r="Q554" s="405">
        <f t="shared" si="1792"/>
        <v>96</v>
      </c>
      <c r="R554" s="405">
        <f t="shared" si="1792"/>
        <v>0</v>
      </c>
      <c r="S554" s="405">
        <f t="shared" si="1792"/>
        <v>0</v>
      </c>
      <c r="T554" s="405">
        <f t="shared" si="1792"/>
        <v>0</v>
      </c>
      <c r="U554" s="405">
        <f t="shared" si="1792"/>
        <v>0</v>
      </c>
      <c r="V554" s="405">
        <f t="shared" si="1792"/>
        <v>0</v>
      </c>
      <c r="W554" s="405">
        <f t="shared" si="1792"/>
        <v>0</v>
      </c>
      <c r="X554" s="405">
        <f t="shared" si="1792"/>
        <v>0</v>
      </c>
      <c r="Y554" s="405">
        <f t="shared" si="1792"/>
        <v>0</v>
      </c>
      <c r="Z554" s="405">
        <f t="shared" si="1792"/>
        <v>0</v>
      </c>
      <c r="AA554" s="405">
        <f t="shared" si="1792"/>
        <v>0</v>
      </c>
      <c r="AB554" s="405">
        <f t="shared" si="1792"/>
        <v>0</v>
      </c>
      <c r="AC554" s="405">
        <f t="shared" si="1792"/>
        <v>0</v>
      </c>
      <c r="AD554" s="405">
        <f t="shared" si="1792"/>
        <v>0</v>
      </c>
      <c r="AE554" s="405">
        <f t="shared" si="1792"/>
        <v>0</v>
      </c>
      <c r="AF554" s="404">
        <f t="shared" si="1792"/>
        <v>2076923</v>
      </c>
      <c r="AG554" s="404">
        <f t="shared" si="1792"/>
        <v>0</v>
      </c>
      <c r="AH554" s="404">
        <f t="shared" si="1792"/>
        <v>0</v>
      </c>
      <c r="AI554" s="404">
        <f t="shared" si="1792"/>
        <v>0</v>
      </c>
      <c r="AJ554" s="404">
        <f t="shared" si="1792"/>
        <v>0</v>
      </c>
      <c r="AK554" s="404">
        <f t="shared" si="1792"/>
        <v>0</v>
      </c>
      <c r="AL554" s="404">
        <f t="shared" si="1792"/>
        <v>0</v>
      </c>
      <c r="AM554" s="404">
        <f t="shared" si="1792"/>
        <v>0</v>
      </c>
      <c r="AN554" s="404">
        <f t="shared" si="1792"/>
        <v>0</v>
      </c>
      <c r="AO554" s="404">
        <f t="shared" si="1792"/>
        <v>0</v>
      </c>
      <c r="AP554" s="404">
        <f t="shared" si="1792"/>
        <v>0</v>
      </c>
      <c r="AQ554" s="404">
        <f t="shared" si="1792"/>
        <v>2076923</v>
      </c>
      <c r="AR554" s="404">
        <f t="shared" si="1792"/>
        <v>7736600</v>
      </c>
      <c r="AS554" s="404">
        <f t="shared" si="1792"/>
        <v>0</v>
      </c>
      <c r="AT554" s="404">
        <f t="shared" si="1792"/>
        <v>0</v>
      </c>
      <c r="AU554" s="404">
        <f t="shared" si="1792"/>
        <v>0</v>
      </c>
      <c r="AV554" s="404">
        <f t="shared" si="1792"/>
        <v>9813523</v>
      </c>
      <c r="AW554" s="404">
        <f t="shared" si="1792"/>
        <v>3472000</v>
      </c>
      <c r="AX554" s="404">
        <f t="shared" si="1792"/>
        <v>651000</v>
      </c>
      <c r="AY554" s="404">
        <f t="shared" si="1792"/>
        <v>434000</v>
      </c>
      <c r="AZ554" s="404">
        <f t="shared" si="1792"/>
        <v>4557000</v>
      </c>
      <c r="BA554" s="404">
        <f t="shared" si="1792"/>
        <v>190700</v>
      </c>
      <c r="BB554" s="404">
        <f t="shared" si="1792"/>
        <v>960000</v>
      </c>
      <c r="BC554" s="404">
        <f t="shared" si="1792"/>
        <v>0</v>
      </c>
      <c r="BD554" s="404">
        <f t="shared" si="1792"/>
        <v>0</v>
      </c>
      <c r="BE554" s="404">
        <f t="shared" si="1792"/>
        <v>5707700</v>
      </c>
      <c r="BF554" s="404">
        <f t="shared" si="1792"/>
        <v>4105823</v>
      </c>
      <c r="BG554" s="404">
        <f t="shared" si="1792"/>
        <v>0</v>
      </c>
      <c r="BH554" s="404"/>
      <c r="BI554" s="404">
        <f t="shared" si="1792"/>
        <v>0</v>
      </c>
      <c r="BJ554" s="404">
        <f t="shared" si="1792"/>
        <v>0</v>
      </c>
      <c r="BK554" s="404"/>
      <c r="BL554" s="404">
        <f t="shared" si="1792"/>
        <v>0</v>
      </c>
      <c r="BM554" s="404">
        <f t="shared" si="1792"/>
        <v>0</v>
      </c>
      <c r="BN554" s="404">
        <f t="shared" si="1792"/>
        <v>0</v>
      </c>
      <c r="BO554" s="404">
        <f t="shared" si="1792"/>
        <v>0</v>
      </c>
      <c r="BP554" s="404">
        <f t="shared" si="1792"/>
        <v>0</v>
      </c>
      <c r="BQ554" s="404">
        <f t="shared" si="1792"/>
        <v>0</v>
      </c>
      <c r="BR554" s="404">
        <f t="shared" si="1792"/>
        <v>0</v>
      </c>
      <c r="BS554" s="404">
        <f t="shared" si="1792"/>
        <v>2076923</v>
      </c>
      <c r="BT554" s="404">
        <f t="shared" ref="BT554:CV554" si="1793">SUM(BT555:BT562)</f>
        <v>0</v>
      </c>
      <c r="BU554" s="404">
        <f t="shared" si="1793"/>
        <v>0</v>
      </c>
      <c r="BV554" s="404">
        <f t="shared" si="1793"/>
        <v>88000000</v>
      </c>
      <c r="BW554" s="404">
        <f t="shared" si="1793"/>
        <v>88000000</v>
      </c>
      <c r="BX554" s="404">
        <f t="shared" si="1793"/>
        <v>-90480077</v>
      </c>
      <c r="BY554" s="404">
        <f t="shared" si="1793"/>
        <v>0</v>
      </c>
      <c r="BZ554" s="404">
        <f t="shared" si="1793"/>
        <v>0</v>
      </c>
      <c r="CA554" s="404">
        <f t="shared" si="1793"/>
        <v>0</v>
      </c>
      <c r="CB554" s="404">
        <f t="shared" si="1793"/>
        <v>0</v>
      </c>
      <c r="CC554" s="404">
        <f t="shared" si="1793"/>
        <v>0</v>
      </c>
      <c r="CD554" s="404">
        <f t="shared" si="1793"/>
        <v>0</v>
      </c>
      <c r="CE554" s="404">
        <f t="shared" si="1793"/>
        <v>66000000</v>
      </c>
      <c r="CF554" s="404">
        <f t="shared" si="1793"/>
        <v>2475000</v>
      </c>
      <c r="CG554" s="404">
        <f t="shared" si="1793"/>
        <v>0</v>
      </c>
      <c r="CH554" s="404">
        <f t="shared" si="1793"/>
        <v>0</v>
      </c>
      <c r="CI554" s="404">
        <f t="shared" si="1793"/>
        <v>0</v>
      </c>
      <c r="CJ554" s="404">
        <f t="shared" si="1793"/>
        <v>2475000</v>
      </c>
      <c r="CK554" s="404">
        <f t="shared" si="1793"/>
        <v>68475000</v>
      </c>
      <c r="CL554" s="404">
        <f t="shared" si="1793"/>
        <v>0</v>
      </c>
      <c r="CM554" s="404">
        <f t="shared" si="1793"/>
        <v>66000000</v>
      </c>
      <c r="CN554" s="404">
        <f t="shared" si="1793"/>
        <v>2475000</v>
      </c>
      <c r="CO554" s="404">
        <f t="shared" si="1793"/>
        <v>0</v>
      </c>
      <c r="CP554" s="404">
        <f t="shared" si="1793"/>
        <v>0</v>
      </c>
      <c r="CQ554" s="404">
        <f t="shared" si="1793"/>
        <v>0</v>
      </c>
      <c r="CR554" s="404">
        <f t="shared" si="1793"/>
        <v>2475000</v>
      </c>
      <c r="CS554" s="404">
        <f t="shared" si="1793"/>
        <v>68475000</v>
      </c>
      <c r="CT554" s="404">
        <f t="shared" si="1793"/>
        <v>0</v>
      </c>
      <c r="CU554" s="404">
        <f t="shared" si="1793"/>
        <v>0</v>
      </c>
      <c r="CV554" s="404">
        <f t="shared" si="1793"/>
        <v>0</v>
      </c>
      <c r="CW554" s="404"/>
    </row>
    <row r="555" spans="1:101" ht="34.35" customHeight="1">
      <c r="A555" s="155">
        <f>SUBTOTAL(3,$C$11:C555)</f>
        <v>484</v>
      </c>
      <c r="B555" s="390" t="s">
        <v>1905</v>
      </c>
      <c r="C555" s="252" t="s">
        <v>1906</v>
      </c>
      <c r="D555" s="156" t="s">
        <v>101</v>
      </c>
      <c r="E555" s="157" t="str">
        <f t="shared" ref="E555:E562" si="1794">IF(CL555&gt;=400000000,"A1",IF(CL555&gt;=300000000,"A2",IF(CL555&gt;=240000000,"A3",IF(CL555&gt;=180000000,"A4",IF(CL555&gt;=120000000,"A5",IF(CL555&gt;=80000000,"A6",IF(CL555&gt;=40000000,"A7",IF(CL555&gt;=25000000,"B1",IF(CL555&gt;=12000000,"B2","B3")))))))))</f>
        <v>B3</v>
      </c>
      <c r="F555" s="392">
        <v>42156</v>
      </c>
      <c r="G555" s="369">
        <v>5260000</v>
      </c>
      <c r="H555" s="368"/>
      <c r="I555" s="160">
        <f t="shared" ref="I555:I562" si="1795">IF(G555&gt;0,CM555-G555,CM555-H555)</f>
        <v>2240000</v>
      </c>
      <c r="J555" s="160">
        <f t="shared" si="1653"/>
        <v>375000</v>
      </c>
      <c r="K555" s="161">
        <f t="shared" ref="K555:K562" si="1796">SUM(I555:J555)</f>
        <v>2615000</v>
      </c>
      <c r="L555" s="161">
        <f t="shared" si="1655"/>
        <v>7875000</v>
      </c>
      <c r="M555" s="162">
        <f t="shared" si="1656"/>
        <v>1</v>
      </c>
      <c r="N555" s="163">
        <f t="shared" si="1657"/>
        <v>3682000</v>
      </c>
      <c r="O555" s="163">
        <v>0</v>
      </c>
      <c r="P555" s="406">
        <v>0</v>
      </c>
      <c r="Q555" s="406">
        <v>13</v>
      </c>
      <c r="R555" s="406">
        <v>0</v>
      </c>
      <c r="S555" s="406">
        <v>0</v>
      </c>
      <c r="T555" s="406"/>
      <c r="U555" s="406"/>
      <c r="V555" s="406"/>
      <c r="W555" s="406"/>
      <c r="X555" s="389"/>
      <c r="Y555" s="406"/>
      <c r="Z555" s="406"/>
      <c r="AA555" s="406"/>
      <c r="AB555" s="406"/>
      <c r="AC555" s="406"/>
      <c r="AD555" s="406">
        <v>0</v>
      </c>
      <c r="AE555" s="164">
        <v>0</v>
      </c>
      <c r="AF555" s="166">
        <f t="shared" ref="AF555:AF562" si="1797">ROUND(IF($P555=0,0,IF(OR($BJ555="lương tháng",$CE555&gt;=11000000),($L555/2-$L555/26*($CC$6-$P555))*$M555,$L555/26*$P555*$M555)),0)</f>
        <v>0</v>
      </c>
      <c r="AG555" s="166">
        <f t="shared" ref="AG555:AG562" si="1798">ROUND(MAX((G555+I555)*M555/26*R555,(H555+I555)*M555/26*R555,G555/26*R555*150%,H555/26*R555*150%)*BK555,0)</f>
        <v>0</v>
      </c>
      <c r="AH555" s="166">
        <f t="shared" ref="AH555:AH562" si="1799">ROUND(MAX((G555+I555)*M555/26*S555,(H555+I555)*M555/26*S555,G555/26*S555*200%,H555/26*S555*200%)*BK555,0)</f>
        <v>0</v>
      </c>
      <c r="AI555" s="166">
        <f t="shared" ref="AI555:AI562" si="1800">ROUND(IF(BJ555="Lương tháng",L555/26*T555,MAX((G555+I555)/26*(T555+U555)*200%+G555/26*T555,(H555+I555)/26*(T555+U555)*200%+H555/26*T555,G555/26*(T555+U555)*300%+G555/26*T555,H555/26*(T555+U555)*300%+H555/26*T555)),0)</f>
        <v>0</v>
      </c>
      <c r="AJ555" s="166">
        <f t="shared" ref="AJ555:AJ562" si="1801">ROUND(IF((P555+Q555)=0,0,IF(BJ555="Lương tháng",MAX((G555+I555)/26*V555,(H555+I555)/26*V555),MAX(G555/26*V555,H555/26*V555))),0)</f>
        <v>0</v>
      </c>
      <c r="AK555" s="166">
        <f t="shared" ref="AK555:AK562" si="1802">ROUND(IF(G555&gt;0,G555/26*W555,H555/26*W555),0)</f>
        <v>0</v>
      </c>
      <c r="AL555" s="166">
        <f t="shared" ref="AL555:AL562" si="1803">ROUND(N555/26*Y555+O555/26*Z555+MAX(G555/26*AA555,H555/26*AA555),0)</f>
        <v>0</v>
      </c>
      <c r="AM555" s="166">
        <f t="shared" ref="AM555:AM562" si="1804">ROUND(IF(BJ555="Lương tháng",L555/26*AC555,L555/26*AC555+MAX((G555+I555)/26*AB555,(H555+I555)/26*AB555)),0)</f>
        <v>0</v>
      </c>
      <c r="AN555" s="166">
        <f t="shared" ref="AN555:AN562" si="1805">ROUND(IF(BJ555="lương tháng",0,MAX((G555+I555)/26*AD555*30%,(H555+I555)/26*AD555*30%)*BK555),0)</f>
        <v>0</v>
      </c>
      <c r="AO555" s="167">
        <f t="shared" ref="AO555:AO562" si="1806">ROUND(BM555*AE555,0)</f>
        <v>0</v>
      </c>
      <c r="AP555" s="166">
        <v>0</v>
      </c>
      <c r="AQ555" s="166">
        <f t="shared" ref="AQ555:AQ562" si="1807">ROUND(SUM(AF555:AP555),0)</f>
        <v>0</v>
      </c>
      <c r="AR555" s="166">
        <v>1038400</v>
      </c>
      <c r="AS555" s="167"/>
      <c r="AT555" s="166"/>
      <c r="AU555" s="166"/>
      <c r="AV555" s="166">
        <f t="shared" ref="AV555:AV562" si="1808">ROUND(SUM(AQ555:AT555)-AU555,0)</f>
        <v>1038400</v>
      </c>
      <c r="AW555" s="166">
        <f t="shared" si="1670"/>
        <v>420800</v>
      </c>
      <c r="AX555" s="166">
        <f t="shared" si="1671"/>
        <v>78900</v>
      </c>
      <c r="AY555" s="166">
        <f t="shared" si="1672"/>
        <v>52600</v>
      </c>
      <c r="AZ555" s="166">
        <f t="shared" ref="AZ555:AZ562" si="1809">SUM(AW555:AY555)</f>
        <v>552300</v>
      </c>
      <c r="BA555" s="166">
        <f t="shared" si="1674"/>
        <v>26300</v>
      </c>
      <c r="BB555" s="166">
        <f t="shared" ref="BB555:BB562" si="1810">IF(BN555="Xem lại",0,IF(CM555&lt;11000000,5000,IF(AND(CM555&gt;=11000000,CM555&lt;25000000),10000,IF(AND(CM555&gt;=25000000,CM555&lt;40000000),15000,IF(AND(CM555&gt;=40000000,CM555&lt;120000000),20000,IF(AND(CM555&gt;=120000000,CM555&lt;240000000),25000,30000)))))*$BB$5)</f>
        <v>120000</v>
      </c>
      <c r="BC555" s="166"/>
      <c r="BD555" s="166">
        <v>0</v>
      </c>
      <c r="BE555" s="166">
        <f t="shared" si="1676"/>
        <v>698600</v>
      </c>
      <c r="BF555" s="166">
        <f t="shared" si="1677"/>
        <v>339800</v>
      </c>
      <c r="BG555" s="166">
        <f t="shared" si="1678"/>
        <v>0</v>
      </c>
      <c r="BH555" s="166">
        <v>1</v>
      </c>
      <c r="BI555" s="369" t="s">
        <v>40</v>
      </c>
      <c r="BJ555" s="166">
        <f t="shared" si="1679"/>
        <v>0</v>
      </c>
      <c r="BK555" s="166">
        <f t="shared" si="1680"/>
        <v>1</v>
      </c>
      <c r="BL555" s="166">
        <v>0</v>
      </c>
      <c r="BM555" s="166">
        <f t="shared" si="1681"/>
        <v>0</v>
      </c>
      <c r="BN555" s="166" t="str">
        <f t="shared" si="1682"/>
        <v>Trừ tiền</v>
      </c>
      <c r="BO555" s="410"/>
      <c r="BP555" s="166"/>
      <c r="BQ555" s="144"/>
      <c r="BR555" s="144"/>
      <c r="BS555" s="161">
        <f t="shared" si="1683"/>
        <v>0</v>
      </c>
      <c r="BT555" s="159">
        <v>0</v>
      </c>
      <c r="BU555" s="166">
        <f t="shared" si="1684"/>
        <v>0</v>
      </c>
      <c r="BV555" s="166">
        <v>11000000</v>
      </c>
      <c r="BW555" s="166">
        <f t="shared" si="1685"/>
        <v>11000000</v>
      </c>
      <c r="BX555" s="166">
        <f t="shared" ref="BX555:BX562" si="1811">BS555-SUM(CC555:CD555)-CB555-AZ555-BW555</f>
        <v>-11552300</v>
      </c>
      <c r="BY555" s="166"/>
      <c r="BZ555" s="166"/>
      <c r="CA555" s="171"/>
      <c r="CB555" s="166"/>
      <c r="CC555" s="166"/>
      <c r="CD555" s="166"/>
      <c r="CE555" s="369">
        <v>7500000</v>
      </c>
      <c r="CF555" s="369">
        <f t="shared" ref="CF555:CF560" si="1812">5%*CE555</f>
        <v>375000</v>
      </c>
      <c r="CG555" s="369">
        <v>0</v>
      </c>
      <c r="CH555" s="369">
        <v>0</v>
      </c>
      <c r="CI555" s="369"/>
      <c r="CJ555" s="369">
        <f t="shared" ref="CJ555:CJ562" si="1813">SUM(CF555:CI555)</f>
        <v>375000</v>
      </c>
      <c r="CK555" s="369">
        <f t="shared" ref="CK555:CK562" si="1814">CE555+CJ555</f>
        <v>7875000</v>
      </c>
      <c r="CL555" s="368"/>
      <c r="CM555" s="369">
        <f t="shared" ref="CM555:CN562" si="1815">CE555</f>
        <v>7500000</v>
      </c>
      <c r="CN555" s="369">
        <f t="shared" si="1815"/>
        <v>375000</v>
      </c>
      <c r="CO555" s="369">
        <f t="shared" ref="CO555:CO562" si="1816">CH555</f>
        <v>0</v>
      </c>
      <c r="CP555" s="369">
        <f t="shared" ref="CP555:CQ562" si="1817">CH555</f>
        <v>0</v>
      </c>
      <c r="CQ555" s="369">
        <f t="shared" si="1817"/>
        <v>0</v>
      </c>
      <c r="CR555" s="369">
        <f t="shared" ref="CR555:CR562" si="1818">SUM(CN555:CQ555)</f>
        <v>375000</v>
      </c>
      <c r="CS555" s="369">
        <f t="shared" ref="CS555:CS562" si="1819">CM555+CR555</f>
        <v>7875000</v>
      </c>
      <c r="CT555" s="173" t="s">
        <v>1187</v>
      </c>
      <c r="CU555" s="173" t="s">
        <v>2116</v>
      </c>
      <c r="CV555" s="450">
        <v>0</v>
      </c>
      <c r="CW555" s="173" t="s">
        <v>2103</v>
      </c>
    </row>
    <row r="556" spans="1:101" ht="34.35" customHeight="1">
      <c r="A556" s="155">
        <f>SUBTOTAL(3,$C$11:C556)</f>
        <v>485</v>
      </c>
      <c r="B556" s="390" t="s">
        <v>1907</v>
      </c>
      <c r="C556" s="252" t="s">
        <v>1908</v>
      </c>
      <c r="D556" s="156" t="s">
        <v>101</v>
      </c>
      <c r="E556" s="157" t="str">
        <f t="shared" si="1794"/>
        <v>B3</v>
      </c>
      <c r="F556" s="392">
        <v>42156</v>
      </c>
      <c r="G556" s="369">
        <v>5260000</v>
      </c>
      <c r="H556" s="368"/>
      <c r="I556" s="160">
        <f t="shared" si="1795"/>
        <v>2240000</v>
      </c>
      <c r="J556" s="160">
        <f t="shared" si="1653"/>
        <v>375000</v>
      </c>
      <c r="K556" s="161">
        <f t="shared" si="1796"/>
        <v>2615000</v>
      </c>
      <c r="L556" s="161">
        <f t="shared" si="1655"/>
        <v>7875000</v>
      </c>
      <c r="M556" s="162">
        <f t="shared" si="1656"/>
        <v>1</v>
      </c>
      <c r="N556" s="163">
        <f t="shared" si="1657"/>
        <v>3682000</v>
      </c>
      <c r="O556" s="163">
        <v>0</v>
      </c>
      <c r="P556" s="406">
        <v>0</v>
      </c>
      <c r="Q556" s="406">
        <v>13</v>
      </c>
      <c r="R556" s="406">
        <v>0</v>
      </c>
      <c r="S556" s="406">
        <v>0</v>
      </c>
      <c r="T556" s="406"/>
      <c r="U556" s="406"/>
      <c r="V556" s="406"/>
      <c r="W556" s="406"/>
      <c r="X556" s="389"/>
      <c r="Y556" s="406"/>
      <c r="Z556" s="406"/>
      <c r="AA556" s="406"/>
      <c r="AB556" s="406"/>
      <c r="AC556" s="406"/>
      <c r="AD556" s="406">
        <v>0</v>
      </c>
      <c r="AE556" s="164">
        <v>0</v>
      </c>
      <c r="AF556" s="166">
        <f t="shared" si="1797"/>
        <v>0</v>
      </c>
      <c r="AG556" s="166">
        <f t="shared" si="1798"/>
        <v>0</v>
      </c>
      <c r="AH556" s="166">
        <f t="shared" si="1799"/>
        <v>0</v>
      </c>
      <c r="AI556" s="166">
        <f t="shared" si="1800"/>
        <v>0</v>
      </c>
      <c r="AJ556" s="166">
        <f t="shared" si="1801"/>
        <v>0</v>
      </c>
      <c r="AK556" s="166">
        <f t="shared" si="1802"/>
        <v>0</v>
      </c>
      <c r="AL556" s="166">
        <f t="shared" si="1803"/>
        <v>0</v>
      </c>
      <c r="AM556" s="166">
        <f t="shared" si="1804"/>
        <v>0</v>
      </c>
      <c r="AN556" s="166">
        <f t="shared" si="1805"/>
        <v>0</v>
      </c>
      <c r="AO556" s="167">
        <f t="shared" si="1806"/>
        <v>0</v>
      </c>
      <c r="AP556" s="166">
        <v>0</v>
      </c>
      <c r="AQ556" s="166">
        <f t="shared" si="1807"/>
        <v>0</v>
      </c>
      <c r="AR556" s="166">
        <v>1175800</v>
      </c>
      <c r="AS556" s="167"/>
      <c r="AT556" s="166"/>
      <c r="AU556" s="166"/>
      <c r="AV556" s="166">
        <f t="shared" si="1808"/>
        <v>1175800</v>
      </c>
      <c r="AW556" s="166">
        <f t="shared" si="1670"/>
        <v>420800</v>
      </c>
      <c r="AX556" s="166">
        <f t="shared" si="1671"/>
        <v>78900</v>
      </c>
      <c r="AY556" s="166">
        <f t="shared" si="1672"/>
        <v>52600</v>
      </c>
      <c r="AZ556" s="166">
        <f t="shared" si="1809"/>
        <v>552300</v>
      </c>
      <c r="BA556" s="166">
        <f t="shared" si="1674"/>
        <v>26300</v>
      </c>
      <c r="BB556" s="166">
        <f t="shared" si="1810"/>
        <v>120000</v>
      </c>
      <c r="BC556" s="166"/>
      <c r="BD556" s="166">
        <v>0</v>
      </c>
      <c r="BE556" s="166">
        <f t="shared" si="1676"/>
        <v>698600</v>
      </c>
      <c r="BF556" s="166">
        <f t="shared" si="1677"/>
        <v>477200</v>
      </c>
      <c r="BG556" s="166">
        <f t="shared" si="1678"/>
        <v>0</v>
      </c>
      <c r="BH556" s="166">
        <v>1</v>
      </c>
      <c r="BI556" s="369" t="s">
        <v>40</v>
      </c>
      <c r="BJ556" s="166">
        <f t="shared" si="1679"/>
        <v>0</v>
      </c>
      <c r="BK556" s="166">
        <f t="shared" si="1680"/>
        <v>1</v>
      </c>
      <c r="BL556" s="166">
        <v>0</v>
      </c>
      <c r="BM556" s="166">
        <f t="shared" si="1681"/>
        <v>0</v>
      </c>
      <c r="BN556" s="166" t="str">
        <f t="shared" si="1682"/>
        <v>Trừ tiền</v>
      </c>
      <c r="BO556" s="410"/>
      <c r="BP556" s="166"/>
      <c r="BQ556" s="144"/>
      <c r="BR556" s="144"/>
      <c r="BS556" s="161">
        <f t="shared" si="1683"/>
        <v>0</v>
      </c>
      <c r="BT556" s="159">
        <v>0</v>
      </c>
      <c r="BU556" s="166">
        <f t="shared" si="1684"/>
        <v>0</v>
      </c>
      <c r="BV556" s="166">
        <v>11000000</v>
      </c>
      <c r="BW556" s="166">
        <f t="shared" si="1685"/>
        <v>11000000</v>
      </c>
      <c r="BX556" s="166">
        <f t="shared" si="1811"/>
        <v>-11552300</v>
      </c>
      <c r="BY556" s="166"/>
      <c r="BZ556" s="166"/>
      <c r="CA556" s="171"/>
      <c r="CB556" s="166"/>
      <c r="CC556" s="166"/>
      <c r="CD556" s="166"/>
      <c r="CE556" s="369">
        <v>7500000</v>
      </c>
      <c r="CF556" s="369">
        <f t="shared" si="1812"/>
        <v>375000</v>
      </c>
      <c r="CG556" s="369">
        <v>0</v>
      </c>
      <c r="CH556" s="369">
        <v>0</v>
      </c>
      <c r="CI556" s="369"/>
      <c r="CJ556" s="369">
        <f t="shared" si="1813"/>
        <v>375000</v>
      </c>
      <c r="CK556" s="369">
        <f t="shared" si="1814"/>
        <v>7875000</v>
      </c>
      <c r="CL556" s="368"/>
      <c r="CM556" s="369">
        <f t="shared" si="1815"/>
        <v>7500000</v>
      </c>
      <c r="CN556" s="369">
        <f t="shared" si="1815"/>
        <v>375000</v>
      </c>
      <c r="CO556" s="369">
        <f t="shared" si="1816"/>
        <v>0</v>
      </c>
      <c r="CP556" s="369">
        <f t="shared" si="1817"/>
        <v>0</v>
      </c>
      <c r="CQ556" s="369">
        <f t="shared" si="1817"/>
        <v>0</v>
      </c>
      <c r="CR556" s="369">
        <f t="shared" si="1818"/>
        <v>375000</v>
      </c>
      <c r="CS556" s="369">
        <f t="shared" si="1819"/>
        <v>7875000</v>
      </c>
      <c r="CT556" s="173" t="s">
        <v>1187</v>
      </c>
      <c r="CU556" s="173" t="s">
        <v>2116</v>
      </c>
      <c r="CV556" s="450">
        <v>0</v>
      </c>
      <c r="CW556" s="173" t="s">
        <v>2103</v>
      </c>
    </row>
    <row r="557" spans="1:101" ht="34.35" customHeight="1">
      <c r="A557" s="155">
        <f>SUBTOTAL(3,$C$11:C557)</f>
        <v>486</v>
      </c>
      <c r="B557" s="390" t="s">
        <v>1909</v>
      </c>
      <c r="C557" s="252" t="s">
        <v>1910</v>
      </c>
      <c r="D557" s="156" t="s">
        <v>101</v>
      </c>
      <c r="E557" s="157" t="str">
        <f t="shared" si="1794"/>
        <v>B3</v>
      </c>
      <c r="F557" s="392">
        <v>42156</v>
      </c>
      <c r="G557" s="369">
        <v>5520000</v>
      </c>
      <c r="H557" s="368"/>
      <c r="I557" s="160">
        <f t="shared" si="1795"/>
        <v>2980000</v>
      </c>
      <c r="J557" s="160">
        <f t="shared" si="1653"/>
        <v>425000</v>
      </c>
      <c r="K557" s="161">
        <f t="shared" si="1796"/>
        <v>3405000</v>
      </c>
      <c r="L557" s="161">
        <f t="shared" si="1655"/>
        <v>8925000</v>
      </c>
      <c r="M557" s="162">
        <f t="shared" si="1656"/>
        <v>1</v>
      </c>
      <c r="N557" s="163">
        <f t="shared" si="1657"/>
        <v>3864000</v>
      </c>
      <c r="O557" s="163">
        <v>0</v>
      </c>
      <c r="P557" s="406">
        <v>0</v>
      </c>
      <c r="Q557" s="406">
        <v>13</v>
      </c>
      <c r="R557" s="406">
        <v>0</v>
      </c>
      <c r="S557" s="406">
        <v>0</v>
      </c>
      <c r="T557" s="406"/>
      <c r="U557" s="406"/>
      <c r="V557" s="406"/>
      <c r="W557" s="406"/>
      <c r="X557" s="389"/>
      <c r="Y557" s="406"/>
      <c r="Z557" s="406"/>
      <c r="AA557" s="406"/>
      <c r="AB557" s="406"/>
      <c r="AC557" s="406"/>
      <c r="AD557" s="406">
        <v>0</v>
      </c>
      <c r="AE557" s="164">
        <v>0</v>
      </c>
      <c r="AF557" s="166">
        <f t="shared" si="1797"/>
        <v>0</v>
      </c>
      <c r="AG557" s="166">
        <f t="shared" si="1798"/>
        <v>0</v>
      </c>
      <c r="AH557" s="166">
        <f t="shared" si="1799"/>
        <v>0</v>
      </c>
      <c r="AI557" s="166">
        <f t="shared" si="1800"/>
        <v>0</v>
      </c>
      <c r="AJ557" s="166">
        <f t="shared" si="1801"/>
        <v>0</v>
      </c>
      <c r="AK557" s="166">
        <f t="shared" si="1802"/>
        <v>0</v>
      </c>
      <c r="AL557" s="166">
        <f t="shared" si="1803"/>
        <v>0</v>
      </c>
      <c r="AM557" s="166">
        <f t="shared" si="1804"/>
        <v>0</v>
      </c>
      <c r="AN557" s="166">
        <f t="shared" si="1805"/>
        <v>0</v>
      </c>
      <c r="AO557" s="167">
        <f t="shared" si="1806"/>
        <v>0</v>
      </c>
      <c r="AP557" s="166">
        <v>0</v>
      </c>
      <c r="AQ557" s="166">
        <f t="shared" si="1807"/>
        <v>0</v>
      </c>
      <c r="AR557" s="166">
        <v>1171800</v>
      </c>
      <c r="AS557" s="167"/>
      <c r="AT557" s="166"/>
      <c r="AU557" s="166"/>
      <c r="AV557" s="166">
        <f t="shared" si="1808"/>
        <v>1171800</v>
      </c>
      <c r="AW557" s="166">
        <f t="shared" si="1670"/>
        <v>441600</v>
      </c>
      <c r="AX557" s="166">
        <f t="shared" si="1671"/>
        <v>82800</v>
      </c>
      <c r="AY557" s="166">
        <f t="shared" si="1672"/>
        <v>55200</v>
      </c>
      <c r="AZ557" s="166">
        <f t="shared" si="1809"/>
        <v>579600</v>
      </c>
      <c r="BA557" s="166">
        <f t="shared" si="1674"/>
        <v>27600</v>
      </c>
      <c r="BB557" s="166">
        <f t="shared" si="1810"/>
        <v>120000</v>
      </c>
      <c r="BC557" s="166"/>
      <c r="BD557" s="166">
        <v>0</v>
      </c>
      <c r="BE557" s="166">
        <f t="shared" si="1676"/>
        <v>727200</v>
      </c>
      <c r="BF557" s="166">
        <f t="shared" si="1677"/>
        <v>444600</v>
      </c>
      <c r="BG557" s="166">
        <f t="shared" si="1678"/>
        <v>0</v>
      </c>
      <c r="BH557" s="166">
        <v>1</v>
      </c>
      <c r="BI557" s="166" t="s">
        <v>40</v>
      </c>
      <c r="BJ557" s="166">
        <f t="shared" si="1679"/>
        <v>0</v>
      </c>
      <c r="BK557" s="166">
        <f t="shared" si="1680"/>
        <v>1</v>
      </c>
      <c r="BL557" s="166">
        <v>0</v>
      </c>
      <c r="BM557" s="166">
        <f t="shared" si="1681"/>
        <v>0</v>
      </c>
      <c r="BN557" s="166" t="str">
        <f t="shared" si="1682"/>
        <v>Trừ tiền</v>
      </c>
      <c r="BO557" s="410"/>
      <c r="BP557" s="471"/>
      <c r="BQ557" s="144"/>
      <c r="BR557" s="144"/>
      <c r="BS557" s="161">
        <f t="shared" si="1683"/>
        <v>0</v>
      </c>
      <c r="BT557" s="159">
        <v>0</v>
      </c>
      <c r="BU557" s="166">
        <f t="shared" si="1684"/>
        <v>0</v>
      </c>
      <c r="BV557" s="166">
        <v>11000000</v>
      </c>
      <c r="BW557" s="166">
        <f t="shared" si="1685"/>
        <v>11000000</v>
      </c>
      <c r="BX557" s="166">
        <f t="shared" si="1811"/>
        <v>-11579600</v>
      </c>
      <c r="BY557" s="166"/>
      <c r="BZ557" s="166"/>
      <c r="CA557" s="171"/>
      <c r="CB557" s="166"/>
      <c r="CC557" s="166"/>
      <c r="CD557" s="166"/>
      <c r="CE557" s="369">
        <v>8500000</v>
      </c>
      <c r="CF557" s="369">
        <f t="shared" si="1812"/>
        <v>425000</v>
      </c>
      <c r="CG557" s="369">
        <v>0</v>
      </c>
      <c r="CH557" s="369">
        <v>0</v>
      </c>
      <c r="CI557" s="369"/>
      <c r="CJ557" s="369">
        <f t="shared" si="1813"/>
        <v>425000</v>
      </c>
      <c r="CK557" s="369">
        <f t="shared" si="1814"/>
        <v>8925000</v>
      </c>
      <c r="CL557" s="368"/>
      <c r="CM557" s="369">
        <f t="shared" si="1815"/>
        <v>8500000</v>
      </c>
      <c r="CN557" s="369">
        <f t="shared" si="1815"/>
        <v>425000</v>
      </c>
      <c r="CO557" s="369">
        <f t="shared" si="1816"/>
        <v>0</v>
      </c>
      <c r="CP557" s="369">
        <f t="shared" si="1817"/>
        <v>0</v>
      </c>
      <c r="CQ557" s="369">
        <f t="shared" si="1817"/>
        <v>0</v>
      </c>
      <c r="CR557" s="369">
        <f t="shared" si="1818"/>
        <v>425000</v>
      </c>
      <c r="CS557" s="369">
        <f t="shared" si="1819"/>
        <v>8925000</v>
      </c>
      <c r="CT557" s="173" t="s">
        <v>1187</v>
      </c>
      <c r="CU557" s="173" t="s">
        <v>2116</v>
      </c>
      <c r="CV557" s="450">
        <v>0</v>
      </c>
      <c r="CW557" s="173" t="s">
        <v>2103</v>
      </c>
    </row>
    <row r="558" spans="1:101" ht="34.35" customHeight="1">
      <c r="A558" s="155">
        <f>SUBTOTAL(3,$C$11:C558)</f>
        <v>487</v>
      </c>
      <c r="B558" s="390" t="s">
        <v>1911</v>
      </c>
      <c r="C558" s="252" t="s">
        <v>1912</v>
      </c>
      <c r="D558" s="156" t="s">
        <v>101</v>
      </c>
      <c r="E558" s="157" t="str">
        <f t="shared" si="1794"/>
        <v>B3</v>
      </c>
      <c r="F558" s="392">
        <v>42156</v>
      </c>
      <c r="G558" s="369">
        <v>5520000</v>
      </c>
      <c r="H558" s="368"/>
      <c r="I558" s="160">
        <f t="shared" si="1795"/>
        <v>2980000</v>
      </c>
      <c r="J558" s="160">
        <f t="shared" si="1653"/>
        <v>425000</v>
      </c>
      <c r="K558" s="161">
        <f t="shared" si="1796"/>
        <v>3405000</v>
      </c>
      <c r="L558" s="161">
        <f t="shared" si="1655"/>
        <v>8925000</v>
      </c>
      <c r="M558" s="162">
        <f t="shared" si="1656"/>
        <v>1</v>
      </c>
      <c r="N558" s="163">
        <f t="shared" si="1657"/>
        <v>3864000</v>
      </c>
      <c r="O558" s="163">
        <v>0</v>
      </c>
      <c r="P558" s="406">
        <v>0</v>
      </c>
      <c r="Q558" s="406">
        <v>12</v>
      </c>
      <c r="R558" s="406">
        <v>0</v>
      </c>
      <c r="S558" s="406">
        <v>0</v>
      </c>
      <c r="T558" s="406"/>
      <c r="U558" s="406"/>
      <c r="V558" s="406"/>
      <c r="W558" s="406"/>
      <c r="X558" s="389"/>
      <c r="Y558" s="406"/>
      <c r="Z558" s="406"/>
      <c r="AA558" s="406"/>
      <c r="AB558" s="406"/>
      <c r="AC558" s="406"/>
      <c r="AD558" s="406">
        <v>0</v>
      </c>
      <c r="AE558" s="164">
        <v>0</v>
      </c>
      <c r="AF558" s="166">
        <f t="shared" si="1797"/>
        <v>0</v>
      </c>
      <c r="AG558" s="166">
        <f t="shared" si="1798"/>
        <v>0</v>
      </c>
      <c r="AH558" s="166">
        <f t="shared" si="1799"/>
        <v>0</v>
      </c>
      <c r="AI558" s="166">
        <f t="shared" si="1800"/>
        <v>0</v>
      </c>
      <c r="AJ558" s="166">
        <f t="shared" si="1801"/>
        <v>0</v>
      </c>
      <c r="AK558" s="166">
        <f t="shared" si="1802"/>
        <v>0</v>
      </c>
      <c r="AL558" s="166">
        <f t="shared" si="1803"/>
        <v>0</v>
      </c>
      <c r="AM558" s="166">
        <f t="shared" si="1804"/>
        <v>0</v>
      </c>
      <c r="AN558" s="166">
        <f t="shared" si="1805"/>
        <v>0</v>
      </c>
      <c r="AO558" s="167">
        <f t="shared" si="1806"/>
        <v>0</v>
      </c>
      <c r="AP558" s="166">
        <v>0</v>
      </c>
      <c r="AQ558" s="166">
        <f t="shared" si="1807"/>
        <v>0</v>
      </c>
      <c r="AR558" s="166">
        <v>1075800</v>
      </c>
      <c r="AS558" s="167"/>
      <c r="AT558" s="166"/>
      <c r="AU558" s="166"/>
      <c r="AV558" s="166">
        <f t="shared" si="1808"/>
        <v>1075800</v>
      </c>
      <c r="AW558" s="166">
        <f t="shared" si="1670"/>
        <v>441600</v>
      </c>
      <c r="AX558" s="166">
        <f t="shared" si="1671"/>
        <v>82800</v>
      </c>
      <c r="AY558" s="166">
        <f t="shared" si="1672"/>
        <v>55200</v>
      </c>
      <c r="AZ558" s="166">
        <f t="shared" si="1809"/>
        <v>579600</v>
      </c>
      <c r="BA558" s="166">
        <f t="shared" si="1674"/>
        <v>27600</v>
      </c>
      <c r="BB558" s="166">
        <f t="shared" si="1810"/>
        <v>120000</v>
      </c>
      <c r="BC558" s="166"/>
      <c r="BD558" s="166">
        <v>0</v>
      </c>
      <c r="BE558" s="166">
        <f t="shared" si="1676"/>
        <v>727200</v>
      </c>
      <c r="BF558" s="166">
        <f t="shared" si="1677"/>
        <v>348600</v>
      </c>
      <c r="BG558" s="166">
        <f t="shared" si="1678"/>
        <v>0</v>
      </c>
      <c r="BH558" s="166">
        <v>1</v>
      </c>
      <c r="BI558" s="369" t="s">
        <v>40</v>
      </c>
      <c r="BJ558" s="166">
        <f t="shared" si="1679"/>
        <v>0</v>
      </c>
      <c r="BK558" s="166">
        <f t="shared" si="1680"/>
        <v>1</v>
      </c>
      <c r="BL558" s="166">
        <v>0</v>
      </c>
      <c r="BM558" s="166">
        <f t="shared" si="1681"/>
        <v>0</v>
      </c>
      <c r="BN558" s="166" t="str">
        <f t="shared" si="1682"/>
        <v>Trừ tiền</v>
      </c>
      <c r="BO558" s="410"/>
      <c r="BP558" s="166"/>
      <c r="BQ558" s="144"/>
      <c r="BR558" s="144"/>
      <c r="BS558" s="161">
        <f t="shared" si="1683"/>
        <v>0</v>
      </c>
      <c r="BT558" s="159">
        <v>0</v>
      </c>
      <c r="BU558" s="166">
        <f t="shared" si="1684"/>
        <v>0</v>
      </c>
      <c r="BV558" s="166">
        <v>11000000</v>
      </c>
      <c r="BW558" s="166">
        <f t="shared" si="1685"/>
        <v>11000000</v>
      </c>
      <c r="BX558" s="166">
        <f t="shared" si="1811"/>
        <v>-11579600</v>
      </c>
      <c r="BY558" s="166"/>
      <c r="BZ558" s="166"/>
      <c r="CA558" s="171"/>
      <c r="CB558" s="166"/>
      <c r="CC558" s="166"/>
      <c r="CD558" s="166"/>
      <c r="CE558" s="369">
        <v>8500000</v>
      </c>
      <c r="CF558" s="369">
        <f t="shared" si="1812"/>
        <v>425000</v>
      </c>
      <c r="CG558" s="369">
        <v>0</v>
      </c>
      <c r="CH558" s="369">
        <v>0</v>
      </c>
      <c r="CI558" s="369"/>
      <c r="CJ558" s="369">
        <f t="shared" si="1813"/>
        <v>425000</v>
      </c>
      <c r="CK558" s="369">
        <f t="shared" si="1814"/>
        <v>8925000</v>
      </c>
      <c r="CL558" s="368"/>
      <c r="CM558" s="369">
        <f t="shared" si="1815"/>
        <v>8500000</v>
      </c>
      <c r="CN558" s="369">
        <f t="shared" si="1815"/>
        <v>425000</v>
      </c>
      <c r="CO558" s="369">
        <f t="shared" si="1816"/>
        <v>0</v>
      </c>
      <c r="CP558" s="369">
        <f t="shared" si="1817"/>
        <v>0</v>
      </c>
      <c r="CQ558" s="369">
        <f t="shared" si="1817"/>
        <v>0</v>
      </c>
      <c r="CR558" s="369">
        <f t="shared" si="1818"/>
        <v>425000</v>
      </c>
      <c r="CS558" s="369">
        <f t="shared" si="1819"/>
        <v>8925000</v>
      </c>
      <c r="CT558" s="173" t="s">
        <v>1187</v>
      </c>
      <c r="CU558" s="173" t="s">
        <v>2116</v>
      </c>
      <c r="CV558" s="450">
        <v>0</v>
      </c>
      <c r="CW558" s="173" t="s">
        <v>2103</v>
      </c>
    </row>
    <row r="559" spans="1:101" ht="34.35" customHeight="1">
      <c r="A559" s="155">
        <f>SUBTOTAL(3,$C$11:C559)</f>
        <v>488</v>
      </c>
      <c r="B559" s="390" t="s">
        <v>1913</v>
      </c>
      <c r="C559" s="252" t="s">
        <v>1914</v>
      </c>
      <c r="D559" s="156" t="s">
        <v>101</v>
      </c>
      <c r="E559" s="157" t="str">
        <f t="shared" si="1794"/>
        <v>B3</v>
      </c>
      <c r="F559" s="392">
        <v>42156</v>
      </c>
      <c r="G559" s="369">
        <v>5520000</v>
      </c>
      <c r="H559" s="368"/>
      <c r="I559" s="160">
        <f t="shared" si="1795"/>
        <v>2980000</v>
      </c>
      <c r="J559" s="160">
        <f t="shared" si="1653"/>
        <v>425000</v>
      </c>
      <c r="K559" s="161">
        <f t="shared" si="1796"/>
        <v>3405000</v>
      </c>
      <c r="L559" s="161">
        <f t="shared" si="1655"/>
        <v>8925000</v>
      </c>
      <c r="M559" s="162">
        <f t="shared" si="1656"/>
        <v>1</v>
      </c>
      <c r="N559" s="163">
        <f t="shared" si="1657"/>
        <v>3864000</v>
      </c>
      <c r="O559" s="163">
        <v>0</v>
      </c>
      <c r="P559" s="406">
        <v>0</v>
      </c>
      <c r="Q559" s="406">
        <v>13</v>
      </c>
      <c r="R559" s="406">
        <v>0</v>
      </c>
      <c r="S559" s="406">
        <v>0</v>
      </c>
      <c r="T559" s="406"/>
      <c r="U559" s="406"/>
      <c r="V559" s="406"/>
      <c r="W559" s="406"/>
      <c r="X559" s="389"/>
      <c r="Y559" s="406"/>
      <c r="Z559" s="406"/>
      <c r="AA559" s="406"/>
      <c r="AB559" s="406"/>
      <c r="AC559" s="406"/>
      <c r="AD559" s="406">
        <v>0</v>
      </c>
      <c r="AE559" s="164">
        <v>0</v>
      </c>
      <c r="AF559" s="166">
        <f t="shared" si="1797"/>
        <v>0</v>
      </c>
      <c r="AG559" s="166">
        <f t="shared" si="1798"/>
        <v>0</v>
      </c>
      <c r="AH559" s="166">
        <f t="shared" si="1799"/>
        <v>0</v>
      </c>
      <c r="AI559" s="166">
        <f t="shared" si="1800"/>
        <v>0</v>
      </c>
      <c r="AJ559" s="166">
        <f t="shared" si="1801"/>
        <v>0</v>
      </c>
      <c r="AK559" s="166">
        <f t="shared" si="1802"/>
        <v>0</v>
      </c>
      <c r="AL559" s="166">
        <f t="shared" si="1803"/>
        <v>0</v>
      </c>
      <c r="AM559" s="166">
        <f t="shared" si="1804"/>
        <v>0</v>
      </c>
      <c r="AN559" s="166">
        <f t="shared" si="1805"/>
        <v>0</v>
      </c>
      <c r="AO559" s="167">
        <f t="shared" si="1806"/>
        <v>0</v>
      </c>
      <c r="AP559" s="166">
        <v>0</v>
      </c>
      <c r="AQ559" s="166">
        <f t="shared" si="1807"/>
        <v>0</v>
      </c>
      <c r="AR559" s="166">
        <v>1048200</v>
      </c>
      <c r="AS559" s="167"/>
      <c r="AT559" s="166"/>
      <c r="AU559" s="166"/>
      <c r="AV559" s="166">
        <f t="shared" si="1808"/>
        <v>1048200</v>
      </c>
      <c r="AW559" s="166">
        <f t="shared" si="1670"/>
        <v>441600</v>
      </c>
      <c r="AX559" s="166">
        <f t="shared" si="1671"/>
        <v>82800</v>
      </c>
      <c r="AY559" s="166">
        <f t="shared" si="1672"/>
        <v>55200</v>
      </c>
      <c r="AZ559" s="166">
        <f t="shared" si="1809"/>
        <v>579600</v>
      </c>
      <c r="BA559" s="166">
        <f t="shared" si="1674"/>
        <v>27600</v>
      </c>
      <c r="BB559" s="166">
        <f t="shared" si="1810"/>
        <v>120000</v>
      </c>
      <c r="BC559" s="166"/>
      <c r="BD559" s="166">
        <v>0</v>
      </c>
      <c r="BE559" s="166">
        <f t="shared" si="1676"/>
        <v>727200</v>
      </c>
      <c r="BF559" s="166">
        <f t="shared" si="1677"/>
        <v>321000</v>
      </c>
      <c r="BG559" s="166">
        <f t="shared" si="1678"/>
        <v>0</v>
      </c>
      <c r="BH559" s="166">
        <v>1</v>
      </c>
      <c r="BI559" s="369" t="s">
        <v>40</v>
      </c>
      <c r="BJ559" s="166">
        <f t="shared" si="1679"/>
        <v>0</v>
      </c>
      <c r="BK559" s="166">
        <f t="shared" si="1680"/>
        <v>1</v>
      </c>
      <c r="BL559" s="166">
        <v>0</v>
      </c>
      <c r="BM559" s="166">
        <f t="shared" si="1681"/>
        <v>0</v>
      </c>
      <c r="BN559" s="166" t="str">
        <f t="shared" si="1682"/>
        <v>Trừ tiền</v>
      </c>
      <c r="BO559" s="410"/>
      <c r="BP559" s="166"/>
      <c r="BQ559" s="144"/>
      <c r="BR559" s="144"/>
      <c r="BS559" s="161">
        <f t="shared" si="1683"/>
        <v>0</v>
      </c>
      <c r="BT559" s="159">
        <v>0</v>
      </c>
      <c r="BU559" s="166">
        <f t="shared" si="1684"/>
        <v>0</v>
      </c>
      <c r="BV559" s="166">
        <v>11000000</v>
      </c>
      <c r="BW559" s="166">
        <f t="shared" si="1685"/>
        <v>11000000</v>
      </c>
      <c r="BX559" s="166">
        <f t="shared" si="1811"/>
        <v>-11579600</v>
      </c>
      <c r="BY559" s="166"/>
      <c r="BZ559" s="166"/>
      <c r="CA559" s="171"/>
      <c r="CB559" s="166"/>
      <c r="CC559" s="166"/>
      <c r="CD559" s="166"/>
      <c r="CE559" s="369">
        <v>8500000</v>
      </c>
      <c r="CF559" s="369">
        <f t="shared" si="1812"/>
        <v>425000</v>
      </c>
      <c r="CG559" s="369">
        <v>0</v>
      </c>
      <c r="CH559" s="369">
        <v>0</v>
      </c>
      <c r="CI559" s="369"/>
      <c r="CJ559" s="369">
        <f t="shared" si="1813"/>
        <v>425000</v>
      </c>
      <c r="CK559" s="369">
        <f t="shared" si="1814"/>
        <v>8925000</v>
      </c>
      <c r="CL559" s="368"/>
      <c r="CM559" s="369">
        <f t="shared" si="1815"/>
        <v>8500000</v>
      </c>
      <c r="CN559" s="369">
        <f t="shared" si="1815"/>
        <v>425000</v>
      </c>
      <c r="CO559" s="369">
        <f t="shared" si="1816"/>
        <v>0</v>
      </c>
      <c r="CP559" s="369">
        <f t="shared" si="1817"/>
        <v>0</v>
      </c>
      <c r="CQ559" s="369">
        <f t="shared" si="1817"/>
        <v>0</v>
      </c>
      <c r="CR559" s="369">
        <f t="shared" si="1818"/>
        <v>425000</v>
      </c>
      <c r="CS559" s="369">
        <f t="shared" si="1819"/>
        <v>8925000</v>
      </c>
      <c r="CT559" s="173" t="s">
        <v>1187</v>
      </c>
      <c r="CU559" s="173" t="s">
        <v>2116</v>
      </c>
      <c r="CV559" s="450">
        <v>0</v>
      </c>
      <c r="CW559" s="173" t="s">
        <v>2103</v>
      </c>
    </row>
    <row r="560" spans="1:101" ht="34.35" customHeight="1">
      <c r="A560" s="155">
        <f>SUBTOTAL(3,$C$11:C560)</f>
        <v>489</v>
      </c>
      <c r="B560" s="390" t="s">
        <v>1915</v>
      </c>
      <c r="C560" s="252" t="s">
        <v>1916</v>
      </c>
      <c r="D560" s="156" t="s">
        <v>101</v>
      </c>
      <c r="E560" s="157" t="str">
        <f t="shared" si="1794"/>
        <v>B3</v>
      </c>
      <c r="F560" s="392">
        <v>42156</v>
      </c>
      <c r="G560" s="369">
        <v>5800000</v>
      </c>
      <c r="H560" s="368"/>
      <c r="I560" s="160">
        <f t="shared" si="1795"/>
        <v>3200000</v>
      </c>
      <c r="J560" s="160">
        <f t="shared" si="1653"/>
        <v>450000</v>
      </c>
      <c r="K560" s="161">
        <f t="shared" si="1796"/>
        <v>3650000</v>
      </c>
      <c r="L560" s="161">
        <f t="shared" si="1655"/>
        <v>9450000</v>
      </c>
      <c r="M560" s="162">
        <f t="shared" si="1656"/>
        <v>1</v>
      </c>
      <c r="N560" s="163">
        <f t="shared" si="1657"/>
        <v>4060000</v>
      </c>
      <c r="O560" s="163">
        <v>0</v>
      </c>
      <c r="P560" s="406">
        <v>0</v>
      </c>
      <c r="Q560" s="406">
        <v>13</v>
      </c>
      <c r="R560" s="406">
        <v>0</v>
      </c>
      <c r="S560" s="406">
        <v>0</v>
      </c>
      <c r="T560" s="406"/>
      <c r="U560" s="406"/>
      <c r="V560" s="406"/>
      <c r="W560" s="406"/>
      <c r="X560" s="389"/>
      <c r="Y560" s="406"/>
      <c r="Z560" s="406"/>
      <c r="AA560" s="406"/>
      <c r="AB560" s="406"/>
      <c r="AC560" s="406"/>
      <c r="AD560" s="406">
        <v>0</v>
      </c>
      <c r="AE560" s="164">
        <v>0</v>
      </c>
      <c r="AF560" s="166">
        <f t="shared" si="1797"/>
        <v>0</v>
      </c>
      <c r="AG560" s="166">
        <f t="shared" si="1798"/>
        <v>0</v>
      </c>
      <c r="AH560" s="166">
        <f t="shared" si="1799"/>
        <v>0</v>
      </c>
      <c r="AI560" s="166">
        <f t="shared" si="1800"/>
        <v>0</v>
      </c>
      <c r="AJ560" s="166">
        <f t="shared" si="1801"/>
        <v>0</v>
      </c>
      <c r="AK560" s="166">
        <f t="shared" si="1802"/>
        <v>0</v>
      </c>
      <c r="AL560" s="166">
        <f t="shared" si="1803"/>
        <v>0</v>
      </c>
      <c r="AM560" s="166">
        <f t="shared" si="1804"/>
        <v>0</v>
      </c>
      <c r="AN560" s="166">
        <f t="shared" si="1805"/>
        <v>0</v>
      </c>
      <c r="AO560" s="167">
        <f t="shared" si="1806"/>
        <v>0</v>
      </c>
      <c r="AP560" s="166">
        <v>0</v>
      </c>
      <c r="AQ560" s="166">
        <f t="shared" si="1807"/>
        <v>0</v>
      </c>
      <c r="AR560" s="166">
        <v>943800</v>
      </c>
      <c r="AS560" s="167"/>
      <c r="AT560" s="166"/>
      <c r="AU560" s="166"/>
      <c r="AV560" s="166">
        <f t="shared" si="1808"/>
        <v>943800</v>
      </c>
      <c r="AW560" s="166">
        <f t="shared" si="1670"/>
        <v>464000</v>
      </c>
      <c r="AX560" s="166">
        <f t="shared" si="1671"/>
        <v>87000</v>
      </c>
      <c r="AY560" s="166">
        <f t="shared" si="1672"/>
        <v>58000</v>
      </c>
      <c r="AZ560" s="166">
        <f t="shared" si="1809"/>
        <v>609000</v>
      </c>
      <c r="BA560" s="166">
        <f t="shared" si="1674"/>
        <v>29000</v>
      </c>
      <c r="BB560" s="166">
        <f t="shared" si="1810"/>
        <v>120000</v>
      </c>
      <c r="BC560" s="166"/>
      <c r="BD560" s="166">
        <v>0</v>
      </c>
      <c r="BE560" s="166">
        <f t="shared" si="1676"/>
        <v>758000</v>
      </c>
      <c r="BF560" s="166">
        <f t="shared" si="1677"/>
        <v>185800</v>
      </c>
      <c r="BG560" s="166">
        <f t="shared" si="1678"/>
        <v>0</v>
      </c>
      <c r="BH560" s="166">
        <v>1</v>
      </c>
      <c r="BI560" s="369" t="s">
        <v>40</v>
      </c>
      <c r="BJ560" s="166">
        <f t="shared" si="1679"/>
        <v>0</v>
      </c>
      <c r="BK560" s="166">
        <f t="shared" si="1680"/>
        <v>1</v>
      </c>
      <c r="BL560" s="166">
        <v>0</v>
      </c>
      <c r="BM560" s="166">
        <f t="shared" si="1681"/>
        <v>0</v>
      </c>
      <c r="BN560" s="166" t="str">
        <f t="shared" si="1682"/>
        <v>Trừ tiền</v>
      </c>
      <c r="BO560" s="410"/>
      <c r="BP560" s="166"/>
      <c r="BQ560" s="144"/>
      <c r="BR560" s="144"/>
      <c r="BS560" s="161">
        <f t="shared" si="1683"/>
        <v>0</v>
      </c>
      <c r="BT560" s="159">
        <v>0</v>
      </c>
      <c r="BU560" s="166">
        <f t="shared" si="1684"/>
        <v>0</v>
      </c>
      <c r="BV560" s="166">
        <v>11000000</v>
      </c>
      <c r="BW560" s="166">
        <f t="shared" si="1685"/>
        <v>11000000</v>
      </c>
      <c r="BX560" s="166">
        <f t="shared" si="1811"/>
        <v>-11609000</v>
      </c>
      <c r="BY560" s="166"/>
      <c r="BZ560" s="166"/>
      <c r="CA560" s="171"/>
      <c r="CB560" s="166"/>
      <c r="CC560" s="166"/>
      <c r="CD560" s="166"/>
      <c r="CE560" s="369">
        <v>9000000</v>
      </c>
      <c r="CF560" s="369">
        <f t="shared" si="1812"/>
        <v>450000</v>
      </c>
      <c r="CG560" s="369">
        <v>0</v>
      </c>
      <c r="CH560" s="369">
        <v>0</v>
      </c>
      <c r="CI560" s="369"/>
      <c r="CJ560" s="369">
        <f t="shared" si="1813"/>
        <v>450000</v>
      </c>
      <c r="CK560" s="369">
        <f t="shared" si="1814"/>
        <v>9450000</v>
      </c>
      <c r="CL560" s="368"/>
      <c r="CM560" s="369">
        <f t="shared" si="1815"/>
        <v>9000000</v>
      </c>
      <c r="CN560" s="369">
        <f t="shared" si="1815"/>
        <v>450000</v>
      </c>
      <c r="CO560" s="369">
        <f t="shared" si="1816"/>
        <v>0</v>
      </c>
      <c r="CP560" s="369">
        <f t="shared" si="1817"/>
        <v>0</v>
      </c>
      <c r="CQ560" s="369">
        <f t="shared" si="1817"/>
        <v>0</v>
      </c>
      <c r="CR560" s="369">
        <f t="shared" si="1818"/>
        <v>450000</v>
      </c>
      <c r="CS560" s="369">
        <f t="shared" si="1819"/>
        <v>9450000</v>
      </c>
      <c r="CT560" s="173" t="s">
        <v>1187</v>
      </c>
      <c r="CU560" s="173" t="s">
        <v>2116</v>
      </c>
      <c r="CV560" s="450">
        <v>0</v>
      </c>
      <c r="CW560" s="173" t="s">
        <v>2103</v>
      </c>
    </row>
    <row r="561" spans="1:101" ht="34.35" customHeight="1">
      <c r="A561" s="155">
        <f>SUBTOTAL(3,$C$11:C561)</f>
        <v>490</v>
      </c>
      <c r="B561" s="244" t="s">
        <v>2314</v>
      </c>
      <c r="C561" s="253" t="s">
        <v>2315</v>
      </c>
      <c r="D561" s="156" t="s">
        <v>101</v>
      </c>
      <c r="E561" s="157" t="str">
        <f t="shared" si="1794"/>
        <v>B3</v>
      </c>
      <c r="F561" s="392">
        <v>45939</v>
      </c>
      <c r="G561" s="369">
        <v>5260000</v>
      </c>
      <c r="H561" s="369"/>
      <c r="I561" s="160">
        <f t="shared" si="1795"/>
        <v>3740000</v>
      </c>
      <c r="J561" s="160">
        <f t="shared" si="1653"/>
        <v>0</v>
      </c>
      <c r="K561" s="161">
        <f t="shared" si="1796"/>
        <v>3740000</v>
      </c>
      <c r="L561" s="161">
        <f t="shared" si="1655"/>
        <v>9000000</v>
      </c>
      <c r="M561" s="162">
        <f t="shared" si="1656"/>
        <v>1</v>
      </c>
      <c r="N561" s="163">
        <f t="shared" si="1657"/>
        <v>3682000</v>
      </c>
      <c r="O561" s="163">
        <v>0</v>
      </c>
      <c r="P561" s="406">
        <v>6</v>
      </c>
      <c r="Q561" s="406">
        <v>6</v>
      </c>
      <c r="R561" s="406">
        <v>0</v>
      </c>
      <c r="S561" s="406">
        <v>0</v>
      </c>
      <c r="T561" s="406"/>
      <c r="U561" s="406"/>
      <c r="V561" s="406"/>
      <c r="W561" s="406"/>
      <c r="X561" s="389"/>
      <c r="Y561" s="406"/>
      <c r="Z561" s="406"/>
      <c r="AA561" s="406"/>
      <c r="AB561" s="406"/>
      <c r="AC561" s="406"/>
      <c r="AD561" s="406">
        <v>0</v>
      </c>
      <c r="AE561" s="164">
        <v>0</v>
      </c>
      <c r="AF561" s="166">
        <f t="shared" si="1797"/>
        <v>2076923</v>
      </c>
      <c r="AG561" s="166">
        <f t="shared" si="1798"/>
        <v>0</v>
      </c>
      <c r="AH561" s="166">
        <f t="shared" si="1799"/>
        <v>0</v>
      </c>
      <c r="AI561" s="166">
        <f t="shared" si="1800"/>
        <v>0</v>
      </c>
      <c r="AJ561" s="166">
        <f t="shared" si="1801"/>
        <v>0</v>
      </c>
      <c r="AK561" s="166">
        <f t="shared" si="1802"/>
        <v>0</v>
      </c>
      <c r="AL561" s="166">
        <f t="shared" si="1803"/>
        <v>0</v>
      </c>
      <c r="AM561" s="166">
        <f t="shared" si="1804"/>
        <v>0</v>
      </c>
      <c r="AN561" s="166">
        <f t="shared" si="1805"/>
        <v>0</v>
      </c>
      <c r="AO561" s="167">
        <f t="shared" si="1806"/>
        <v>0</v>
      </c>
      <c r="AP561" s="166">
        <v>0</v>
      </c>
      <c r="AQ561" s="166">
        <f t="shared" si="1807"/>
        <v>2076923</v>
      </c>
      <c r="AR561" s="166">
        <v>279000</v>
      </c>
      <c r="AS561" s="167"/>
      <c r="AT561" s="166"/>
      <c r="AU561" s="166"/>
      <c r="AV561" s="166">
        <f t="shared" si="1808"/>
        <v>2355923</v>
      </c>
      <c r="AW561" s="166">
        <f t="shared" si="1670"/>
        <v>420800</v>
      </c>
      <c r="AX561" s="166">
        <f t="shared" si="1671"/>
        <v>78900</v>
      </c>
      <c r="AY561" s="166">
        <f t="shared" si="1672"/>
        <v>52600</v>
      </c>
      <c r="AZ561" s="166">
        <f t="shared" si="1809"/>
        <v>552300</v>
      </c>
      <c r="BA561" s="166">
        <f t="shared" si="1674"/>
        <v>0</v>
      </c>
      <c r="BB561" s="166">
        <f t="shared" si="1810"/>
        <v>120000</v>
      </c>
      <c r="BC561" s="166"/>
      <c r="BD561" s="166">
        <v>0</v>
      </c>
      <c r="BE561" s="166">
        <f t="shared" si="1676"/>
        <v>672300</v>
      </c>
      <c r="BF561" s="166">
        <f t="shared" si="1677"/>
        <v>1683623</v>
      </c>
      <c r="BG561" s="166">
        <f t="shared" si="1678"/>
        <v>0</v>
      </c>
      <c r="BH561" s="166">
        <v>1</v>
      </c>
      <c r="BI561" s="369"/>
      <c r="BJ561" s="166">
        <f t="shared" si="1679"/>
        <v>0</v>
      </c>
      <c r="BK561" s="166">
        <f t="shared" si="1680"/>
        <v>1</v>
      </c>
      <c r="BL561" s="166">
        <v>0</v>
      </c>
      <c r="BM561" s="166">
        <f t="shared" si="1681"/>
        <v>0</v>
      </c>
      <c r="BN561" s="166" t="str">
        <f t="shared" si="1682"/>
        <v>Trừ tiền</v>
      </c>
      <c r="BO561" s="410"/>
      <c r="BP561" s="166"/>
      <c r="BQ561" s="144"/>
      <c r="BR561" s="144"/>
      <c r="BS561" s="161">
        <f t="shared" si="1683"/>
        <v>2076923</v>
      </c>
      <c r="BT561" s="159">
        <v>0</v>
      </c>
      <c r="BU561" s="166">
        <f t="shared" si="1684"/>
        <v>0</v>
      </c>
      <c r="BV561" s="166">
        <v>11000000</v>
      </c>
      <c r="BW561" s="166">
        <f t="shared" si="1685"/>
        <v>11000000</v>
      </c>
      <c r="BX561" s="166">
        <f t="shared" si="1811"/>
        <v>-9475377</v>
      </c>
      <c r="BY561" s="166"/>
      <c r="BZ561" s="166"/>
      <c r="CA561" s="171"/>
      <c r="CB561" s="166"/>
      <c r="CC561" s="166"/>
      <c r="CD561" s="166"/>
      <c r="CE561" s="369">
        <v>9000000</v>
      </c>
      <c r="CF561" s="369">
        <v>0</v>
      </c>
      <c r="CG561" s="369">
        <v>0</v>
      </c>
      <c r="CH561" s="369">
        <v>0</v>
      </c>
      <c r="CI561" s="369"/>
      <c r="CJ561" s="369">
        <f t="shared" si="1813"/>
        <v>0</v>
      </c>
      <c r="CK561" s="369">
        <f t="shared" si="1814"/>
        <v>9000000</v>
      </c>
      <c r="CL561" s="368"/>
      <c r="CM561" s="369">
        <f t="shared" si="1815"/>
        <v>9000000</v>
      </c>
      <c r="CN561" s="369">
        <f t="shared" si="1815"/>
        <v>0</v>
      </c>
      <c r="CO561" s="369"/>
      <c r="CP561" s="369"/>
      <c r="CQ561" s="369"/>
      <c r="CR561" s="369">
        <f t="shared" si="1818"/>
        <v>0</v>
      </c>
      <c r="CS561" s="369">
        <f t="shared" si="1819"/>
        <v>9000000</v>
      </c>
      <c r="CT561" s="173" t="s">
        <v>1187</v>
      </c>
      <c r="CU561" s="173" t="s">
        <v>2116</v>
      </c>
      <c r="CV561" s="450"/>
      <c r="CW561" s="173" t="s">
        <v>2103</v>
      </c>
    </row>
    <row r="562" spans="1:101" ht="34.35" customHeight="1">
      <c r="A562" s="155">
        <f>SUBTOTAL(3,$C$11:C562)</f>
        <v>491</v>
      </c>
      <c r="B562" s="390" t="s">
        <v>1917</v>
      </c>
      <c r="C562" s="252" t="s">
        <v>1918</v>
      </c>
      <c r="D562" s="156" t="s">
        <v>101</v>
      </c>
      <c r="E562" s="157" t="str">
        <f t="shared" si="1794"/>
        <v>B3</v>
      </c>
      <c r="F562" s="392">
        <v>45821</v>
      </c>
      <c r="G562" s="369">
        <v>5260000</v>
      </c>
      <c r="H562" s="368"/>
      <c r="I562" s="160">
        <f t="shared" si="1795"/>
        <v>2240000</v>
      </c>
      <c r="J562" s="160">
        <f t="shared" si="1653"/>
        <v>0</v>
      </c>
      <c r="K562" s="161">
        <f t="shared" si="1796"/>
        <v>2240000</v>
      </c>
      <c r="L562" s="161">
        <f t="shared" si="1655"/>
        <v>7500000</v>
      </c>
      <c r="M562" s="162">
        <f t="shared" si="1656"/>
        <v>1</v>
      </c>
      <c r="N562" s="163">
        <f t="shared" si="1657"/>
        <v>3682000</v>
      </c>
      <c r="O562" s="163">
        <v>0</v>
      </c>
      <c r="P562" s="406">
        <v>0</v>
      </c>
      <c r="Q562" s="406">
        <v>13</v>
      </c>
      <c r="R562" s="406">
        <v>0</v>
      </c>
      <c r="S562" s="406">
        <v>0</v>
      </c>
      <c r="T562" s="406"/>
      <c r="U562" s="406"/>
      <c r="V562" s="406"/>
      <c r="W562" s="406"/>
      <c r="X562" s="389"/>
      <c r="Y562" s="406"/>
      <c r="Z562" s="406"/>
      <c r="AA562" s="406"/>
      <c r="AB562" s="406"/>
      <c r="AC562" s="406"/>
      <c r="AD562" s="406">
        <v>0</v>
      </c>
      <c r="AE562" s="164">
        <v>0</v>
      </c>
      <c r="AF562" s="166">
        <f t="shared" si="1797"/>
        <v>0</v>
      </c>
      <c r="AG562" s="166">
        <f t="shared" si="1798"/>
        <v>0</v>
      </c>
      <c r="AH562" s="166">
        <f t="shared" si="1799"/>
        <v>0</v>
      </c>
      <c r="AI562" s="166">
        <f t="shared" si="1800"/>
        <v>0</v>
      </c>
      <c r="AJ562" s="166">
        <f t="shared" si="1801"/>
        <v>0</v>
      </c>
      <c r="AK562" s="166">
        <f t="shared" si="1802"/>
        <v>0</v>
      </c>
      <c r="AL562" s="166">
        <f t="shared" si="1803"/>
        <v>0</v>
      </c>
      <c r="AM562" s="166">
        <f t="shared" si="1804"/>
        <v>0</v>
      </c>
      <c r="AN562" s="166">
        <f t="shared" si="1805"/>
        <v>0</v>
      </c>
      <c r="AO562" s="167">
        <f t="shared" si="1806"/>
        <v>0</v>
      </c>
      <c r="AP562" s="166">
        <v>0</v>
      </c>
      <c r="AQ562" s="166">
        <f t="shared" si="1807"/>
        <v>0</v>
      </c>
      <c r="AR562" s="166">
        <v>1003800</v>
      </c>
      <c r="AS562" s="167"/>
      <c r="AT562" s="166"/>
      <c r="AU562" s="166"/>
      <c r="AV562" s="166">
        <f t="shared" si="1808"/>
        <v>1003800</v>
      </c>
      <c r="AW562" s="166">
        <f t="shared" si="1670"/>
        <v>420800</v>
      </c>
      <c r="AX562" s="166">
        <f t="shared" si="1671"/>
        <v>78900</v>
      </c>
      <c r="AY562" s="166">
        <f t="shared" si="1672"/>
        <v>52600</v>
      </c>
      <c r="AZ562" s="166">
        <f t="shared" si="1809"/>
        <v>552300</v>
      </c>
      <c r="BA562" s="166">
        <f t="shared" si="1674"/>
        <v>26300</v>
      </c>
      <c r="BB562" s="166">
        <f t="shared" si="1810"/>
        <v>120000</v>
      </c>
      <c r="BC562" s="166"/>
      <c r="BD562" s="166">
        <v>0</v>
      </c>
      <c r="BE562" s="166">
        <f t="shared" si="1676"/>
        <v>698600</v>
      </c>
      <c r="BF562" s="166">
        <f t="shared" si="1677"/>
        <v>305200</v>
      </c>
      <c r="BG562" s="166">
        <f t="shared" si="1678"/>
        <v>0</v>
      </c>
      <c r="BH562" s="166">
        <v>1</v>
      </c>
      <c r="BI562" s="166" t="s">
        <v>40</v>
      </c>
      <c r="BJ562" s="166">
        <f t="shared" si="1679"/>
        <v>0</v>
      </c>
      <c r="BK562" s="166">
        <f t="shared" si="1680"/>
        <v>1</v>
      </c>
      <c r="BL562" s="166">
        <v>0</v>
      </c>
      <c r="BM562" s="166">
        <f t="shared" si="1681"/>
        <v>0</v>
      </c>
      <c r="BN562" s="166" t="str">
        <f t="shared" si="1682"/>
        <v>Trừ tiền</v>
      </c>
      <c r="BO562" s="410"/>
      <c r="BP562" s="471"/>
      <c r="BQ562" s="144"/>
      <c r="BR562" s="144"/>
      <c r="BS562" s="161">
        <f t="shared" si="1683"/>
        <v>0</v>
      </c>
      <c r="BT562" s="159">
        <v>0</v>
      </c>
      <c r="BU562" s="166">
        <f t="shared" si="1684"/>
        <v>0</v>
      </c>
      <c r="BV562" s="166">
        <v>11000000</v>
      </c>
      <c r="BW562" s="166">
        <f t="shared" si="1685"/>
        <v>11000000</v>
      </c>
      <c r="BX562" s="166">
        <f t="shared" si="1811"/>
        <v>-11552300</v>
      </c>
      <c r="BY562" s="166"/>
      <c r="BZ562" s="166"/>
      <c r="CA562" s="171"/>
      <c r="CB562" s="166"/>
      <c r="CC562" s="166"/>
      <c r="CD562" s="166"/>
      <c r="CE562" s="369">
        <v>7500000</v>
      </c>
      <c r="CF562" s="369"/>
      <c r="CG562" s="369">
        <v>0</v>
      </c>
      <c r="CH562" s="369">
        <v>0</v>
      </c>
      <c r="CI562" s="369"/>
      <c r="CJ562" s="369">
        <f t="shared" si="1813"/>
        <v>0</v>
      </c>
      <c r="CK562" s="369">
        <f t="shared" si="1814"/>
        <v>7500000</v>
      </c>
      <c r="CL562" s="368"/>
      <c r="CM562" s="369">
        <f t="shared" si="1815"/>
        <v>7500000</v>
      </c>
      <c r="CN562" s="369">
        <f t="shared" si="1815"/>
        <v>0</v>
      </c>
      <c r="CO562" s="369">
        <f t="shared" si="1816"/>
        <v>0</v>
      </c>
      <c r="CP562" s="369">
        <f t="shared" si="1817"/>
        <v>0</v>
      </c>
      <c r="CQ562" s="369">
        <f t="shared" si="1817"/>
        <v>0</v>
      </c>
      <c r="CR562" s="369">
        <f t="shared" si="1818"/>
        <v>0</v>
      </c>
      <c r="CS562" s="369">
        <f t="shared" si="1819"/>
        <v>7500000</v>
      </c>
      <c r="CT562" s="173" t="s">
        <v>1187</v>
      </c>
      <c r="CU562" s="173" t="s">
        <v>2116</v>
      </c>
      <c r="CV562" s="450">
        <v>0</v>
      </c>
      <c r="CW562" s="173" t="s">
        <v>2103</v>
      </c>
    </row>
    <row r="563" spans="1:101" ht="34.35" customHeight="1">
      <c r="A563" s="403"/>
      <c r="B563" s="725" t="str">
        <f>"Đội lái xe chuyên dụng: "&amp;"["&amp;COUNT(A564:A586)&amp;"]"</f>
        <v>Đội lái xe chuyên dụng: [23]</v>
      </c>
      <c r="C563" s="726"/>
      <c r="D563" s="292"/>
      <c r="E563" s="292"/>
      <c r="F563" s="292"/>
      <c r="G563" s="404">
        <f t="shared" ref="G563:L563" si="1820">SUM(G564:G586)</f>
        <v>124500000</v>
      </c>
      <c r="H563" s="404">
        <f t="shared" si="1820"/>
        <v>0</v>
      </c>
      <c r="I563" s="404">
        <f t="shared" si="1820"/>
        <v>88500000</v>
      </c>
      <c r="J563" s="404">
        <f t="shared" si="1820"/>
        <v>8700000</v>
      </c>
      <c r="K563" s="404">
        <f t="shared" si="1820"/>
        <v>97200000</v>
      </c>
      <c r="L563" s="404">
        <f t="shared" si="1820"/>
        <v>221700000</v>
      </c>
      <c r="M563" s="404"/>
      <c r="N563" s="404">
        <f t="shared" ref="N563:BG563" si="1821">SUM(N564:N586)</f>
        <v>87150000</v>
      </c>
      <c r="O563" s="404">
        <f t="shared" si="1821"/>
        <v>0</v>
      </c>
      <c r="P563" s="405">
        <f t="shared" si="1821"/>
        <v>21</v>
      </c>
      <c r="Q563" s="405">
        <f t="shared" si="1821"/>
        <v>242</v>
      </c>
      <c r="R563" s="405">
        <f t="shared" si="1821"/>
        <v>0.28999999999999998</v>
      </c>
      <c r="S563" s="405">
        <f t="shared" si="1821"/>
        <v>0</v>
      </c>
      <c r="T563" s="405">
        <f t="shared" si="1821"/>
        <v>0</v>
      </c>
      <c r="U563" s="405">
        <f t="shared" si="1821"/>
        <v>0</v>
      </c>
      <c r="V563" s="405">
        <f t="shared" si="1821"/>
        <v>0</v>
      </c>
      <c r="W563" s="405">
        <f t="shared" si="1821"/>
        <v>0</v>
      </c>
      <c r="X563" s="405">
        <f t="shared" si="1821"/>
        <v>0</v>
      </c>
      <c r="Y563" s="405">
        <f t="shared" si="1821"/>
        <v>0</v>
      </c>
      <c r="Z563" s="405">
        <f t="shared" si="1821"/>
        <v>0</v>
      </c>
      <c r="AA563" s="405">
        <f t="shared" si="1821"/>
        <v>0</v>
      </c>
      <c r="AB563" s="405">
        <f t="shared" si="1821"/>
        <v>0</v>
      </c>
      <c r="AC563" s="405">
        <f t="shared" si="1821"/>
        <v>0</v>
      </c>
      <c r="AD563" s="405">
        <f t="shared" si="1821"/>
        <v>0</v>
      </c>
      <c r="AE563" s="405">
        <f t="shared" si="1821"/>
        <v>0</v>
      </c>
      <c r="AF563" s="404">
        <f t="shared" si="1821"/>
        <v>9276925</v>
      </c>
      <c r="AG563" s="404">
        <f t="shared" si="1821"/>
        <v>133846</v>
      </c>
      <c r="AH563" s="404">
        <f t="shared" si="1821"/>
        <v>0</v>
      </c>
      <c r="AI563" s="404">
        <f t="shared" si="1821"/>
        <v>0</v>
      </c>
      <c r="AJ563" s="404">
        <f t="shared" si="1821"/>
        <v>0</v>
      </c>
      <c r="AK563" s="404">
        <f t="shared" si="1821"/>
        <v>0</v>
      </c>
      <c r="AL563" s="404">
        <f t="shared" si="1821"/>
        <v>0</v>
      </c>
      <c r="AM563" s="404">
        <f t="shared" si="1821"/>
        <v>0</v>
      </c>
      <c r="AN563" s="404">
        <f t="shared" si="1821"/>
        <v>0</v>
      </c>
      <c r="AO563" s="404">
        <f t="shared" si="1821"/>
        <v>0</v>
      </c>
      <c r="AP563" s="404">
        <f t="shared" si="1821"/>
        <v>0</v>
      </c>
      <c r="AQ563" s="404">
        <f t="shared" si="1821"/>
        <v>9410771</v>
      </c>
      <c r="AR563" s="404">
        <f t="shared" si="1821"/>
        <v>27675000</v>
      </c>
      <c r="AS563" s="404">
        <f t="shared" si="1821"/>
        <v>0</v>
      </c>
      <c r="AT563" s="404">
        <f t="shared" si="1821"/>
        <v>0</v>
      </c>
      <c r="AU563" s="404">
        <f t="shared" si="1821"/>
        <v>0</v>
      </c>
      <c r="AV563" s="404">
        <f t="shared" si="1821"/>
        <v>37085771</v>
      </c>
      <c r="AW563" s="404">
        <f t="shared" si="1821"/>
        <v>9539200</v>
      </c>
      <c r="AX563" s="404">
        <f t="shared" si="1821"/>
        <v>1788600</v>
      </c>
      <c r="AY563" s="404">
        <f t="shared" si="1821"/>
        <v>1192400</v>
      </c>
      <c r="AZ563" s="404">
        <f t="shared" si="1821"/>
        <v>12520200</v>
      </c>
      <c r="BA563" s="404">
        <f t="shared" si="1821"/>
        <v>569900</v>
      </c>
      <c r="BB563" s="404">
        <f t="shared" si="1821"/>
        <v>2760000</v>
      </c>
      <c r="BC563" s="404">
        <f t="shared" si="1821"/>
        <v>0</v>
      </c>
      <c r="BD563" s="404">
        <f t="shared" si="1821"/>
        <v>0</v>
      </c>
      <c r="BE563" s="404">
        <f t="shared" si="1821"/>
        <v>15850100</v>
      </c>
      <c r="BF563" s="404">
        <f t="shared" si="1821"/>
        <v>21235671</v>
      </c>
      <c r="BG563" s="404">
        <f t="shared" si="1821"/>
        <v>0</v>
      </c>
      <c r="BH563" s="404"/>
      <c r="BI563" s="404">
        <f>SUM(BI564:BI586)</f>
        <v>0</v>
      </c>
      <c r="BJ563" s="404">
        <f>SUM(BJ564:BJ586)</f>
        <v>0</v>
      </c>
      <c r="BK563" s="404"/>
      <c r="BL563" s="404">
        <f t="shared" ref="BL563:CV563" si="1822">SUM(BL564:BL586)</f>
        <v>0</v>
      </c>
      <c r="BM563" s="404">
        <f t="shared" si="1822"/>
        <v>0</v>
      </c>
      <c r="BN563" s="404">
        <f t="shared" si="1822"/>
        <v>0</v>
      </c>
      <c r="BO563" s="404">
        <f t="shared" si="1822"/>
        <v>0</v>
      </c>
      <c r="BP563" s="404">
        <f t="shared" si="1822"/>
        <v>0</v>
      </c>
      <c r="BQ563" s="404">
        <f t="shared" si="1822"/>
        <v>0</v>
      </c>
      <c r="BR563" s="404">
        <f t="shared" si="1822"/>
        <v>0</v>
      </c>
      <c r="BS563" s="404">
        <f t="shared" si="1822"/>
        <v>9410771</v>
      </c>
      <c r="BT563" s="404">
        <f t="shared" si="1822"/>
        <v>0</v>
      </c>
      <c r="BU563" s="404">
        <f t="shared" si="1822"/>
        <v>0</v>
      </c>
      <c r="BV563" s="404">
        <f t="shared" si="1822"/>
        <v>253000000</v>
      </c>
      <c r="BW563" s="404">
        <f t="shared" si="1822"/>
        <v>253000000</v>
      </c>
      <c r="BX563" s="404">
        <f t="shared" si="1822"/>
        <v>-256109429</v>
      </c>
      <c r="BY563" s="404">
        <f t="shared" si="1822"/>
        <v>0</v>
      </c>
      <c r="BZ563" s="404">
        <f t="shared" si="1822"/>
        <v>0</v>
      </c>
      <c r="CA563" s="404">
        <f t="shared" si="1822"/>
        <v>0</v>
      </c>
      <c r="CB563" s="404">
        <f t="shared" si="1822"/>
        <v>0</v>
      </c>
      <c r="CC563" s="404">
        <f t="shared" si="1822"/>
        <v>0</v>
      </c>
      <c r="CD563" s="404">
        <f t="shared" si="1822"/>
        <v>0</v>
      </c>
      <c r="CE563" s="404">
        <f t="shared" si="1822"/>
        <v>213000000</v>
      </c>
      <c r="CF563" s="404">
        <f t="shared" si="1822"/>
        <v>8700000</v>
      </c>
      <c r="CG563" s="404">
        <f t="shared" si="1822"/>
        <v>0</v>
      </c>
      <c r="CH563" s="404">
        <f t="shared" si="1822"/>
        <v>0</v>
      </c>
      <c r="CI563" s="404">
        <f t="shared" si="1822"/>
        <v>0</v>
      </c>
      <c r="CJ563" s="404">
        <f t="shared" si="1822"/>
        <v>8700000</v>
      </c>
      <c r="CK563" s="404">
        <f t="shared" si="1822"/>
        <v>221700000</v>
      </c>
      <c r="CL563" s="404">
        <f t="shared" si="1822"/>
        <v>0</v>
      </c>
      <c r="CM563" s="404">
        <f t="shared" si="1822"/>
        <v>213000000</v>
      </c>
      <c r="CN563" s="404">
        <f t="shared" si="1822"/>
        <v>8700000</v>
      </c>
      <c r="CO563" s="404">
        <f t="shared" si="1822"/>
        <v>0</v>
      </c>
      <c r="CP563" s="404">
        <f t="shared" si="1822"/>
        <v>0</v>
      </c>
      <c r="CQ563" s="404">
        <f t="shared" si="1822"/>
        <v>0</v>
      </c>
      <c r="CR563" s="404">
        <f t="shared" si="1822"/>
        <v>8700000</v>
      </c>
      <c r="CS563" s="404">
        <f t="shared" si="1822"/>
        <v>221700000</v>
      </c>
      <c r="CT563" s="404">
        <f t="shared" si="1822"/>
        <v>0</v>
      </c>
      <c r="CU563" s="404">
        <f t="shared" si="1822"/>
        <v>0</v>
      </c>
      <c r="CV563" s="404">
        <f t="shared" si="1822"/>
        <v>0</v>
      </c>
      <c r="CW563" s="404"/>
    </row>
    <row r="564" spans="1:101" ht="34.35" customHeight="1">
      <c r="A564" s="155">
        <f>SUBTOTAL(3,$C$11:C564)</f>
        <v>492</v>
      </c>
      <c r="B564" s="390" t="s">
        <v>1861</v>
      </c>
      <c r="C564" s="252" t="s">
        <v>1862</v>
      </c>
      <c r="D564" s="156" t="s">
        <v>101</v>
      </c>
      <c r="E564" s="157" t="str">
        <f t="shared" ref="E564:E623" si="1823">IF(CL564&gt;=400000000,"A1",IF(CL564&gt;=300000000,"A2",IF(CL564&gt;=240000000,"A3",IF(CL564&gt;=180000000,"A4",IF(CL564&gt;=120000000,"A5",IF(CL564&gt;=80000000,"A6",IF(CL564&gt;=40000000,"A7",IF(CL564&gt;=25000000,"B1",IF(CL564&gt;=12000000,"B2","B3")))))))))</f>
        <v>B3</v>
      </c>
      <c r="F564" s="392">
        <v>35886</v>
      </c>
      <c r="G564" s="369">
        <v>7200000</v>
      </c>
      <c r="H564" s="368"/>
      <c r="I564" s="160">
        <f t="shared" ref="I564:I586" si="1824">IF(G564&gt;0,CM564-G564,CM564-H564)</f>
        <v>7800000</v>
      </c>
      <c r="J564" s="160">
        <f t="shared" si="1653"/>
        <v>1500000</v>
      </c>
      <c r="K564" s="161">
        <f t="shared" ref="K564:K586" si="1825">SUM(I564:J564)</f>
        <v>9300000</v>
      </c>
      <c r="L564" s="161">
        <f t="shared" si="1655"/>
        <v>16500000</v>
      </c>
      <c r="M564" s="162">
        <f t="shared" si="1656"/>
        <v>0.8</v>
      </c>
      <c r="N564" s="163">
        <f t="shared" si="1657"/>
        <v>5040000</v>
      </c>
      <c r="O564" s="163">
        <v>0</v>
      </c>
      <c r="P564" s="406">
        <v>12</v>
      </c>
      <c r="Q564" s="406">
        <v>0</v>
      </c>
      <c r="R564" s="406">
        <v>0.28999999999999998</v>
      </c>
      <c r="S564" s="406">
        <v>0</v>
      </c>
      <c r="T564" s="406"/>
      <c r="U564" s="406"/>
      <c r="V564" s="406"/>
      <c r="W564" s="406"/>
      <c r="X564" s="389"/>
      <c r="Y564" s="406"/>
      <c r="Z564" s="406"/>
      <c r="AA564" s="406"/>
      <c r="AB564" s="406"/>
      <c r="AC564" s="406"/>
      <c r="AD564" s="406">
        <v>0</v>
      </c>
      <c r="AE564" s="164">
        <v>0</v>
      </c>
      <c r="AF564" s="166">
        <f t="shared" ref="AF564:AF586" si="1826">ROUND(IF($P564=0,0,IF(OR($BJ564="lương tháng",$CE564&gt;=11000000),($L564/2-$L564/26*($CC$6-$P564))*$M564,$L564/26*$P564*$M564)),0)</f>
        <v>6092308</v>
      </c>
      <c r="AG564" s="166">
        <f t="shared" ref="AG564:AG586" si="1827">ROUND(MAX((G564+I564)*M564/26*R564,(H564+I564)*M564/26*R564,G564/26*R564*150%,H564/26*R564*150%)*BK564,0)</f>
        <v>133846</v>
      </c>
      <c r="AH564" s="166">
        <f t="shared" ref="AH564:AH586" si="1828">ROUND(MAX((G564+I564)*M564/26*S564,(H564+I564)*M564/26*S564,G564/26*S564*200%,H564/26*S564*200%)*BK564,0)</f>
        <v>0</v>
      </c>
      <c r="AI564" s="166">
        <f t="shared" ref="AI564:AI586" si="1829">ROUND(IF(BJ564="Lương tháng",L564/26*T564,MAX((G564+I564)/26*(T564+U564)*200%+G564/26*T564,(H564+I564)/26*(T564+U564)*200%+H564/26*T564,G564/26*(T564+U564)*300%+G564/26*T564,H564/26*(T564+U564)*300%+H564/26*T564)),0)</f>
        <v>0</v>
      </c>
      <c r="AJ564" s="166">
        <f t="shared" ref="AJ564:AJ586" si="1830">ROUND(IF((P564+Q564)=0,0,IF(BJ564="Lương tháng",MAX((G564+I564)/26*V564,(H564+I564)/26*V564),MAX(G564/26*V564,H564/26*V564))),0)</f>
        <v>0</v>
      </c>
      <c r="AK564" s="166">
        <f t="shared" ref="AK564:AK586" si="1831">ROUND(IF(G564&gt;0,G564/26*W564,H564/26*W564),0)</f>
        <v>0</v>
      </c>
      <c r="AL564" s="166">
        <f t="shared" ref="AL564:AL586" si="1832">ROUND(N564/26*Y564+O564/26*Z564+MAX(G564/26*AA564,H564/26*AA564),0)</f>
        <v>0</v>
      </c>
      <c r="AM564" s="166">
        <f t="shared" ref="AM564:AM586" si="1833">ROUND(IF(BJ564="Lương tháng",L564/26*AC564,L564/26*AC564+MAX((G564+I564)/26*AB564,(H564+I564)/26*AB564)),0)</f>
        <v>0</v>
      </c>
      <c r="AN564" s="166">
        <f t="shared" ref="AN564:AN586" si="1834">ROUND(IF(BJ564="lương tháng",0,MAX((G564+I564)/26*AD564*30%,(H564+I564)/26*AD564*30%)*BK564),0)</f>
        <v>0</v>
      </c>
      <c r="AO564" s="167">
        <f t="shared" ref="AO564:AO586" si="1835">ROUND(BM564*AE564,0)</f>
        <v>0</v>
      </c>
      <c r="AP564" s="166">
        <v>0</v>
      </c>
      <c r="AQ564" s="166">
        <f t="shared" ref="AQ564:AQ586" si="1836">ROUND(SUM(AF564:AP564),0)</f>
        <v>6226154</v>
      </c>
      <c r="AR564" s="166">
        <v>0</v>
      </c>
      <c r="AS564" s="167"/>
      <c r="AT564" s="166"/>
      <c r="AU564" s="166"/>
      <c r="AV564" s="166">
        <f t="shared" ref="AV564:AV586" si="1837">ROUND(SUM(AQ564:AT564)-AU564,0)</f>
        <v>6226154</v>
      </c>
      <c r="AW564" s="166">
        <f t="shared" si="1670"/>
        <v>576000</v>
      </c>
      <c r="AX564" s="166">
        <f t="shared" si="1671"/>
        <v>108000</v>
      </c>
      <c r="AY564" s="166">
        <f t="shared" si="1672"/>
        <v>72000</v>
      </c>
      <c r="AZ564" s="166">
        <f t="shared" ref="AZ564:AZ586" si="1838">SUM(AW564:AY564)</f>
        <v>756000</v>
      </c>
      <c r="BA564" s="166">
        <f t="shared" si="1674"/>
        <v>36000</v>
      </c>
      <c r="BB564" s="166">
        <f t="shared" ref="BB564:BB586" si="1839">IF(BN564="Xem lại",0,IF(CM564&lt;11000000,5000,IF(AND(CM564&gt;=11000000,CM564&lt;25000000),10000,IF(AND(CM564&gt;=25000000,CM564&lt;40000000),15000,IF(AND(CM564&gt;=40000000,CM564&lt;120000000),20000,IF(AND(CM564&gt;=120000000,CM564&lt;240000000),25000,30000)))))*$BB$5)</f>
        <v>240000</v>
      </c>
      <c r="BC564" s="166"/>
      <c r="BD564" s="166">
        <v>0</v>
      </c>
      <c r="BE564" s="166">
        <f t="shared" si="1676"/>
        <v>1032000</v>
      </c>
      <c r="BF564" s="166">
        <f t="shared" si="1677"/>
        <v>5194154</v>
      </c>
      <c r="BG564" s="166">
        <f t="shared" si="1678"/>
        <v>0</v>
      </c>
      <c r="BH564" s="166">
        <v>1</v>
      </c>
      <c r="BI564" s="369" t="s">
        <v>40</v>
      </c>
      <c r="BJ564" s="166">
        <f t="shared" si="1679"/>
        <v>0</v>
      </c>
      <c r="BK564" s="166">
        <f t="shared" si="1680"/>
        <v>1</v>
      </c>
      <c r="BL564" s="166">
        <v>0</v>
      </c>
      <c r="BM564" s="166">
        <f t="shared" si="1681"/>
        <v>0</v>
      </c>
      <c r="BN564" s="166" t="str">
        <f t="shared" si="1682"/>
        <v>Trừ tiền</v>
      </c>
      <c r="BO564" s="410"/>
      <c r="BP564" s="166"/>
      <c r="BQ564" s="144"/>
      <c r="BR564" s="144"/>
      <c r="BS564" s="161">
        <f t="shared" si="1683"/>
        <v>6226154</v>
      </c>
      <c r="BT564" s="159">
        <v>0</v>
      </c>
      <c r="BU564" s="166">
        <f t="shared" si="1684"/>
        <v>0</v>
      </c>
      <c r="BV564" s="166">
        <v>11000000</v>
      </c>
      <c r="BW564" s="166">
        <f t="shared" si="1685"/>
        <v>11000000</v>
      </c>
      <c r="BX564" s="166">
        <f t="shared" ref="BX564:BX586" si="1840">BS564-SUM(CC564:CD564)-CB564-AZ564-BW564</f>
        <v>-5529846</v>
      </c>
      <c r="BY564" s="166"/>
      <c r="BZ564" s="166"/>
      <c r="CA564" s="171"/>
      <c r="CB564" s="166"/>
      <c r="CC564" s="166"/>
      <c r="CD564" s="166"/>
      <c r="CE564" s="369">
        <v>15000000</v>
      </c>
      <c r="CF564" s="369">
        <f t="shared" ref="CF564:CF566" si="1841">CE564*10%</f>
        <v>1500000</v>
      </c>
      <c r="CG564" s="369">
        <v>0</v>
      </c>
      <c r="CH564" s="369">
        <v>0</v>
      </c>
      <c r="CI564" s="369"/>
      <c r="CJ564" s="369">
        <f t="shared" ref="CJ564:CJ623" si="1842">SUM(CF564:CI564)</f>
        <v>1500000</v>
      </c>
      <c r="CK564" s="369">
        <f t="shared" ref="CK564:CK623" si="1843">CE564+CJ564</f>
        <v>16500000</v>
      </c>
      <c r="CL564" s="368"/>
      <c r="CM564" s="369">
        <f t="shared" ref="CM564:CN623" si="1844">CE564</f>
        <v>15000000</v>
      </c>
      <c r="CN564" s="369">
        <f t="shared" si="1844"/>
        <v>1500000</v>
      </c>
      <c r="CO564" s="369">
        <f t="shared" ref="CO564:CO623" si="1845">CH564</f>
        <v>0</v>
      </c>
      <c r="CP564" s="369">
        <f t="shared" ref="CP564:CQ623" si="1846">CH564</f>
        <v>0</v>
      </c>
      <c r="CQ564" s="369">
        <f t="shared" si="1846"/>
        <v>0</v>
      </c>
      <c r="CR564" s="369">
        <f t="shared" ref="CR564:CR623" si="1847">SUM(CN564:CQ564)</f>
        <v>1500000</v>
      </c>
      <c r="CS564" s="369">
        <f t="shared" ref="CS564:CS622" si="1848">CM564+CR564</f>
        <v>16500000</v>
      </c>
      <c r="CT564" s="173" t="s">
        <v>2188</v>
      </c>
      <c r="CU564" s="173" t="s">
        <v>2116</v>
      </c>
      <c r="CV564" s="450" t="s">
        <v>2189</v>
      </c>
      <c r="CW564" s="173" t="s">
        <v>2103</v>
      </c>
    </row>
    <row r="565" spans="1:101" ht="34.35" customHeight="1">
      <c r="A565" s="155">
        <f>SUBTOTAL(3,$C$11:C565)</f>
        <v>493</v>
      </c>
      <c r="B565" s="390" t="s">
        <v>1863</v>
      </c>
      <c r="C565" s="252" t="s">
        <v>1864</v>
      </c>
      <c r="D565" s="156" t="s">
        <v>101</v>
      </c>
      <c r="E565" s="157" t="str">
        <f t="shared" si="1823"/>
        <v>B3</v>
      </c>
      <c r="F565" s="392">
        <v>37322</v>
      </c>
      <c r="G565" s="369">
        <v>5520000</v>
      </c>
      <c r="H565" s="368"/>
      <c r="I565" s="160">
        <f t="shared" si="1824"/>
        <v>3480000</v>
      </c>
      <c r="J565" s="160">
        <f t="shared" si="1653"/>
        <v>900000</v>
      </c>
      <c r="K565" s="161">
        <f t="shared" si="1825"/>
        <v>4380000</v>
      </c>
      <c r="L565" s="161">
        <f t="shared" si="1655"/>
        <v>9900000</v>
      </c>
      <c r="M565" s="162">
        <f t="shared" si="1656"/>
        <v>1</v>
      </c>
      <c r="N565" s="163">
        <f t="shared" si="1657"/>
        <v>3864000</v>
      </c>
      <c r="O565" s="163">
        <v>0</v>
      </c>
      <c r="P565" s="406">
        <v>0</v>
      </c>
      <c r="Q565" s="406">
        <v>12</v>
      </c>
      <c r="R565" s="406">
        <v>0</v>
      </c>
      <c r="S565" s="406">
        <v>0</v>
      </c>
      <c r="T565" s="406"/>
      <c r="U565" s="406"/>
      <c r="V565" s="406"/>
      <c r="W565" s="406"/>
      <c r="X565" s="389"/>
      <c r="Y565" s="406"/>
      <c r="Z565" s="406"/>
      <c r="AA565" s="406"/>
      <c r="AB565" s="406"/>
      <c r="AC565" s="406"/>
      <c r="AD565" s="406">
        <v>0</v>
      </c>
      <c r="AE565" s="164">
        <v>0</v>
      </c>
      <c r="AF565" s="166">
        <f t="shared" si="1826"/>
        <v>0</v>
      </c>
      <c r="AG565" s="166">
        <f t="shared" si="1827"/>
        <v>0</v>
      </c>
      <c r="AH565" s="166">
        <f t="shared" si="1828"/>
        <v>0</v>
      </c>
      <c r="AI565" s="166">
        <f t="shared" si="1829"/>
        <v>0</v>
      </c>
      <c r="AJ565" s="166">
        <f t="shared" si="1830"/>
        <v>0</v>
      </c>
      <c r="AK565" s="166">
        <f t="shared" si="1831"/>
        <v>0</v>
      </c>
      <c r="AL565" s="166">
        <f t="shared" si="1832"/>
        <v>0</v>
      </c>
      <c r="AM565" s="166">
        <f t="shared" si="1833"/>
        <v>0</v>
      </c>
      <c r="AN565" s="166">
        <f t="shared" si="1834"/>
        <v>0</v>
      </c>
      <c r="AO565" s="167">
        <f t="shared" si="1835"/>
        <v>0</v>
      </c>
      <c r="AP565" s="166">
        <v>0</v>
      </c>
      <c r="AQ565" s="166">
        <f t="shared" si="1836"/>
        <v>0</v>
      </c>
      <c r="AR565" s="166">
        <v>1743000</v>
      </c>
      <c r="AS565" s="167"/>
      <c r="AT565" s="166"/>
      <c r="AU565" s="166"/>
      <c r="AV565" s="166">
        <f t="shared" si="1837"/>
        <v>1743000</v>
      </c>
      <c r="AW565" s="166">
        <f t="shared" si="1670"/>
        <v>441600</v>
      </c>
      <c r="AX565" s="166">
        <f t="shared" si="1671"/>
        <v>82800</v>
      </c>
      <c r="AY565" s="166">
        <f t="shared" si="1672"/>
        <v>55200</v>
      </c>
      <c r="AZ565" s="166">
        <f t="shared" si="1838"/>
        <v>579600</v>
      </c>
      <c r="BA565" s="166">
        <f t="shared" si="1674"/>
        <v>27600</v>
      </c>
      <c r="BB565" s="166">
        <f t="shared" si="1839"/>
        <v>120000</v>
      </c>
      <c r="BC565" s="166"/>
      <c r="BD565" s="166">
        <v>0</v>
      </c>
      <c r="BE565" s="166">
        <f t="shared" si="1676"/>
        <v>727200</v>
      </c>
      <c r="BF565" s="166">
        <f t="shared" si="1677"/>
        <v>1015800</v>
      </c>
      <c r="BG565" s="166">
        <f t="shared" si="1678"/>
        <v>0</v>
      </c>
      <c r="BH565" s="166">
        <v>1</v>
      </c>
      <c r="BI565" s="369" t="s">
        <v>40</v>
      </c>
      <c r="BJ565" s="166">
        <f t="shared" si="1679"/>
        <v>0</v>
      </c>
      <c r="BK565" s="166">
        <f t="shared" si="1680"/>
        <v>1</v>
      </c>
      <c r="BL565" s="166">
        <v>0</v>
      </c>
      <c r="BM565" s="166">
        <f t="shared" si="1681"/>
        <v>0</v>
      </c>
      <c r="BN565" s="166" t="str">
        <f t="shared" si="1682"/>
        <v>Trừ tiền</v>
      </c>
      <c r="BO565" s="410"/>
      <c r="BP565" s="166"/>
      <c r="BQ565" s="144"/>
      <c r="BR565" s="144"/>
      <c r="BS565" s="161">
        <f t="shared" si="1683"/>
        <v>0</v>
      </c>
      <c r="BT565" s="159">
        <v>0</v>
      </c>
      <c r="BU565" s="166">
        <f t="shared" si="1684"/>
        <v>0</v>
      </c>
      <c r="BV565" s="166">
        <v>11000000</v>
      </c>
      <c r="BW565" s="166">
        <f t="shared" si="1685"/>
        <v>11000000</v>
      </c>
      <c r="BX565" s="166">
        <f t="shared" si="1840"/>
        <v>-11579600</v>
      </c>
      <c r="BY565" s="166"/>
      <c r="BZ565" s="166"/>
      <c r="CA565" s="171"/>
      <c r="CB565" s="166"/>
      <c r="CC565" s="166"/>
      <c r="CD565" s="166"/>
      <c r="CE565" s="369">
        <v>9000000</v>
      </c>
      <c r="CF565" s="369">
        <f t="shared" si="1841"/>
        <v>900000</v>
      </c>
      <c r="CG565" s="369">
        <v>0</v>
      </c>
      <c r="CH565" s="369">
        <v>0</v>
      </c>
      <c r="CI565" s="369"/>
      <c r="CJ565" s="369">
        <f t="shared" si="1842"/>
        <v>900000</v>
      </c>
      <c r="CK565" s="369">
        <f t="shared" si="1843"/>
        <v>9900000</v>
      </c>
      <c r="CL565" s="368"/>
      <c r="CM565" s="369">
        <f t="shared" si="1844"/>
        <v>9000000</v>
      </c>
      <c r="CN565" s="369">
        <f t="shared" si="1844"/>
        <v>900000</v>
      </c>
      <c r="CO565" s="369">
        <f t="shared" si="1845"/>
        <v>0</v>
      </c>
      <c r="CP565" s="369">
        <f t="shared" si="1846"/>
        <v>0</v>
      </c>
      <c r="CQ565" s="369">
        <f t="shared" si="1846"/>
        <v>0</v>
      </c>
      <c r="CR565" s="369">
        <f t="shared" si="1847"/>
        <v>900000</v>
      </c>
      <c r="CS565" s="369">
        <f t="shared" si="1848"/>
        <v>9900000</v>
      </c>
      <c r="CT565" s="173" t="s">
        <v>1417</v>
      </c>
      <c r="CU565" s="173" t="s">
        <v>2116</v>
      </c>
      <c r="CV565" s="450">
        <v>0</v>
      </c>
      <c r="CW565" s="173" t="s">
        <v>2103</v>
      </c>
    </row>
    <row r="566" spans="1:101" ht="34.35" customHeight="1">
      <c r="A566" s="155">
        <f>SUBTOTAL(3,$C$11:C566)</f>
        <v>494</v>
      </c>
      <c r="B566" s="390" t="s">
        <v>1865</v>
      </c>
      <c r="C566" s="252" t="s">
        <v>1866</v>
      </c>
      <c r="D566" s="156" t="s">
        <v>101</v>
      </c>
      <c r="E566" s="157" t="str">
        <f t="shared" si="1823"/>
        <v>B3</v>
      </c>
      <c r="F566" s="392">
        <v>41622</v>
      </c>
      <c r="G566" s="369">
        <v>5520000</v>
      </c>
      <c r="H566" s="368"/>
      <c r="I566" s="160">
        <f t="shared" si="1824"/>
        <v>3480000</v>
      </c>
      <c r="J566" s="160">
        <f t="shared" si="1653"/>
        <v>900000</v>
      </c>
      <c r="K566" s="161">
        <f t="shared" si="1825"/>
        <v>4380000</v>
      </c>
      <c r="L566" s="161">
        <f t="shared" si="1655"/>
        <v>9900000</v>
      </c>
      <c r="M566" s="162">
        <f t="shared" si="1656"/>
        <v>1</v>
      </c>
      <c r="N566" s="163">
        <f t="shared" si="1657"/>
        <v>3864000</v>
      </c>
      <c r="O566" s="163">
        <v>0</v>
      </c>
      <c r="P566" s="406">
        <v>0</v>
      </c>
      <c r="Q566" s="406">
        <v>11</v>
      </c>
      <c r="R566" s="406">
        <v>0</v>
      </c>
      <c r="S566" s="406">
        <v>0</v>
      </c>
      <c r="T566" s="406"/>
      <c r="U566" s="406"/>
      <c r="V566" s="406"/>
      <c r="W566" s="406"/>
      <c r="X566" s="389"/>
      <c r="Y566" s="406"/>
      <c r="Z566" s="406"/>
      <c r="AA566" s="406"/>
      <c r="AB566" s="406"/>
      <c r="AC566" s="406"/>
      <c r="AD566" s="406">
        <v>0</v>
      </c>
      <c r="AE566" s="164">
        <v>0</v>
      </c>
      <c r="AF566" s="166">
        <f t="shared" si="1826"/>
        <v>0</v>
      </c>
      <c r="AG566" s="166">
        <f t="shared" si="1827"/>
        <v>0</v>
      </c>
      <c r="AH566" s="166">
        <f t="shared" si="1828"/>
        <v>0</v>
      </c>
      <c r="AI566" s="166">
        <f t="shared" si="1829"/>
        <v>0</v>
      </c>
      <c r="AJ566" s="166">
        <f t="shared" si="1830"/>
        <v>0</v>
      </c>
      <c r="AK566" s="166">
        <f t="shared" si="1831"/>
        <v>0</v>
      </c>
      <c r="AL566" s="166">
        <f t="shared" si="1832"/>
        <v>0</v>
      </c>
      <c r="AM566" s="166">
        <f t="shared" si="1833"/>
        <v>0</v>
      </c>
      <c r="AN566" s="166">
        <f t="shared" si="1834"/>
        <v>0</v>
      </c>
      <c r="AO566" s="167">
        <f t="shared" si="1835"/>
        <v>0</v>
      </c>
      <c r="AP566" s="166">
        <v>0</v>
      </c>
      <c r="AQ566" s="166">
        <f t="shared" si="1836"/>
        <v>0</v>
      </c>
      <c r="AR566" s="166">
        <v>1178200</v>
      </c>
      <c r="AS566" s="167"/>
      <c r="AT566" s="166"/>
      <c r="AU566" s="166"/>
      <c r="AV566" s="166">
        <f t="shared" si="1837"/>
        <v>1178200</v>
      </c>
      <c r="AW566" s="166">
        <f t="shared" si="1670"/>
        <v>441600</v>
      </c>
      <c r="AX566" s="166">
        <f t="shared" si="1671"/>
        <v>82800</v>
      </c>
      <c r="AY566" s="166">
        <f t="shared" si="1672"/>
        <v>55200</v>
      </c>
      <c r="AZ566" s="166">
        <f t="shared" si="1838"/>
        <v>579600</v>
      </c>
      <c r="BA566" s="166">
        <f t="shared" si="1674"/>
        <v>27600</v>
      </c>
      <c r="BB566" s="166">
        <f t="shared" si="1839"/>
        <v>120000</v>
      </c>
      <c r="BC566" s="166"/>
      <c r="BD566" s="166">
        <v>0</v>
      </c>
      <c r="BE566" s="166">
        <f t="shared" si="1676"/>
        <v>727200</v>
      </c>
      <c r="BF566" s="166">
        <f t="shared" si="1677"/>
        <v>451000</v>
      </c>
      <c r="BG566" s="166">
        <f t="shared" si="1678"/>
        <v>0</v>
      </c>
      <c r="BH566" s="166">
        <v>1</v>
      </c>
      <c r="BI566" s="369" t="s">
        <v>40</v>
      </c>
      <c r="BJ566" s="166">
        <f t="shared" si="1679"/>
        <v>0</v>
      </c>
      <c r="BK566" s="166">
        <f t="shared" si="1680"/>
        <v>1</v>
      </c>
      <c r="BL566" s="166">
        <v>0</v>
      </c>
      <c r="BM566" s="166">
        <f t="shared" si="1681"/>
        <v>0</v>
      </c>
      <c r="BN566" s="166" t="str">
        <f t="shared" si="1682"/>
        <v>Trừ tiền</v>
      </c>
      <c r="BO566" s="410"/>
      <c r="BP566" s="166"/>
      <c r="BQ566" s="144"/>
      <c r="BR566" s="144"/>
      <c r="BS566" s="161">
        <f t="shared" si="1683"/>
        <v>0</v>
      </c>
      <c r="BT566" s="159">
        <v>0</v>
      </c>
      <c r="BU566" s="166">
        <f t="shared" si="1684"/>
        <v>0</v>
      </c>
      <c r="BV566" s="166">
        <v>11000000</v>
      </c>
      <c r="BW566" s="166">
        <f t="shared" si="1685"/>
        <v>11000000</v>
      </c>
      <c r="BX566" s="166">
        <f t="shared" si="1840"/>
        <v>-11579600</v>
      </c>
      <c r="BY566" s="166"/>
      <c r="BZ566" s="166"/>
      <c r="CA566" s="171"/>
      <c r="CB566" s="166"/>
      <c r="CC566" s="166"/>
      <c r="CD566" s="166"/>
      <c r="CE566" s="369">
        <v>9000000</v>
      </c>
      <c r="CF566" s="369">
        <f t="shared" si="1841"/>
        <v>900000</v>
      </c>
      <c r="CG566" s="369">
        <v>0</v>
      </c>
      <c r="CH566" s="369">
        <v>0</v>
      </c>
      <c r="CI566" s="369"/>
      <c r="CJ566" s="369">
        <f t="shared" si="1842"/>
        <v>900000</v>
      </c>
      <c r="CK566" s="369">
        <f t="shared" si="1843"/>
        <v>9900000</v>
      </c>
      <c r="CL566" s="368"/>
      <c r="CM566" s="369">
        <f t="shared" si="1844"/>
        <v>9000000</v>
      </c>
      <c r="CN566" s="369">
        <f t="shared" si="1844"/>
        <v>900000</v>
      </c>
      <c r="CO566" s="369">
        <f t="shared" si="1845"/>
        <v>0</v>
      </c>
      <c r="CP566" s="369">
        <f t="shared" si="1846"/>
        <v>0</v>
      </c>
      <c r="CQ566" s="369">
        <f t="shared" si="1846"/>
        <v>0</v>
      </c>
      <c r="CR566" s="369">
        <f t="shared" si="1847"/>
        <v>900000</v>
      </c>
      <c r="CS566" s="369">
        <f t="shared" si="1848"/>
        <v>9900000</v>
      </c>
      <c r="CT566" s="173" t="s">
        <v>1417</v>
      </c>
      <c r="CU566" s="173" t="s">
        <v>2116</v>
      </c>
      <c r="CV566" s="450">
        <v>0</v>
      </c>
      <c r="CW566" s="173" t="s">
        <v>2103</v>
      </c>
    </row>
    <row r="567" spans="1:101" ht="34.35" customHeight="1">
      <c r="A567" s="155">
        <f>SUBTOTAL(3,$C$11:C567)</f>
        <v>495</v>
      </c>
      <c r="B567" s="390" t="s">
        <v>1867</v>
      </c>
      <c r="C567" s="252" t="s">
        <v>1868</v>
      </c>
      <c r="D567" s="156" t="s">
        <v>101</v>
      </c>
      <c r="E567" s="157" t="str">
        <f t="shared" si="1823"/>
        <v>B3</v>
      </c>
      <c r="F567" s="392">
        <v>42044</v>
      </c>
      <c r="G567" s="369">
        <v>5260000</v>
      </c>
      <c r="H567" s="368"/>
      <c r="I567" s="160">
        <f t="shared" si="1824"/>
        <v>3740000</v>
      </c>
      <c r="J567" s="160">
        <f t="shared" si="1653"/>
        <v>900000</v>
      </c>
      <c r="K567" s="161">
        <f t="shared" si="1825"/>
        <v>4640000</v>
      </c>
      <c r="L567" s="161">
        <f t="shared" si="1655"/>
        <v>9900000</v>
      </c>
      <c r="M567" s="162">
        <f t="shared" si="1656"/>
        <v>1</v>
      </c>
      <c r="N567" s="163">
        <f t="shared" si="1657"/>
        <v>3682000</v>
      </c>
      <c r="O567" s="163">
        <v>0</v>
      </c>
      <c r="P567" s="406">
        <v>0</v>
      </c>
      <c r="Q567" s="406">
        <v>11</v>
      </c>
      <c r="R567" s="406">
        <v>0</v>
      </c>
      <c r="S567" s="406">
        <v>0</v>
      </c>
      <c r="T567" s="406"/>
      <c r="U567" s="406"/>
      <c r="V567" s="406"/>
      <c r="W567" s="406"/>
      <c r="X567" s="389"/>
      <c r="Y567" s="406"/>
      <c r="Z567" s="406"/>
      <c r="AA567" s="406"/>
      <c r="AB567" s="406"/>
      <c r="AC567" s="406"/>
      <c r="AD567" s="406">
        <v>0</v>
      </c>
      <c r="AE567" s="164">
        <v>0</v>
      </c>
      <c r="AF567" s="166">
        <f t="shared" si="1826"/>
        <v>0</v>
      </c>
      <c r="AG567" s="166">
        <f t="shared" si="1827"/>
        <v>0</v>
      </c>
      <c r="AH567" s="166">
        <f t="shared" si="1828"/>
        <v>0</v>
      </c>
      <c r="AI567" s="166">
        <f t="shared" si="1829"/>
        <v>0</v>
      </c>
      <c r="AJ567" s="166">
        <f t="shared" si="1830"/>
        <v>0</v>
      </c>
      <c r="AK567" s="166">
        <f t="shared" si="1831"/>
        <v>0</v>
      </c>
      <c r="AL567" s="166">
        <f t="shared" si="1832"/>
        <v>0</v>
      </c>
      <c r="AM567" s="166">
        <f t="shared" si="1833"/>
        <v>0</v>
      </c>
      <c r="AN567" s="166">
        <f t="shared" si="1834"/>
        <v>0</v>
      </c>
      <c r="AO567" s="167">
        <f t="shared" si="1835"/>
        <v>0</v>
      </c>
      <c r="AP567" s="166">
        <v>0</v>
      </c>
      <c r="AQ567" s="166">
        <f t="shared" si="1836"/>
        <v>0</v>
      </c>
      <c r="AR567" s="166">
        <v>1363800</v>
      </c>
      <c r="AS567" s="167"/>
      <c r="AT567" s="166"/>
      <c r="AU567" s="166"/>
      <c r="AV567" s="166">
        <f t="shared" si="1837"/>
        <v>1363800</v>
      </c>
      <c r="AW567" s="166">
        <f t="shared" si="1670"/>
        <v>420800</v>
      </c>
      <c r="AX567" s="166">
        <f t="shared" si="1671"/>
        <v>78900</v>
      </c>
      <c r="AY567" s="166">
        <f t="shared" si="1672"/>
        <v>52600</v>
      </c>
      <c r="AZ567" s="166">
        <f t="shared" si="1838"/>
        <v>552300</v>
      </c>
      <c r="BA567" s="166">
        <f t="shared" si="1674"/>
        <v>26300</v>
      </c>
      <c r="BB567" s="166">
        <f t="shared" si="1839"/>
        <v>120000</v>
      </c>
      <c r="BC567" s="166"/>
      <c r="BD567" s="166">
        <v>0</v>
      </c>
      <c r="BE567" s="166">
        <f t="shared" si="1676"/>
        <v>698600</v>
      </c>
      <c r="BF567" s="166">
        <f t="shared" si="1677"/>
        <v>665200</v>
      </c>
      <c r="BG567" s="166">
        <f t="shared" si="1678"/>
        <v>0</v>
      </c>
      <c r="BH567" s="166">
        <v>1</v>
      </c>
      <c r="BI567" s="369" t="s">
        <v>40</v>
      </c>
      <c r="BJ567" s="166">
        <f t="shared" si="1679"/>
        <v>0</v>
      </c>
      <c r="BK567" s="166">
        <f t="shared" si="1680"/>
        <v>1</v>
      </c>
      <c r="BL567" s="166">
        <v>0</v>
      </c>
      <c r="BM567" s="166">
        <f t="shared" si="1681"/>
        <v>0</v>
      </c>
      <c r="BN567" s="166" t="str">
        <f t="shared" si="1682"/>
        <v>Trừ tiền</v>
      </c>
      <c r="BO567" s="410"/>
      <c r="BP567" s="166"/>
      <c r="BQ567" s="144"/>
      <c r="BR567" s="144"/>
      <c r="BS567" s="161">
        <f t="shared" si="1683"/>
        <v>0</v>
      </c>
      <c r="BT567" s="159">
        <v>0</v>
      </c>
      <c r="BU567" s="166">
        <f t="shared" si="1684"/>
        <v>0</v>
      </c>
      <c r="BV567" s="166">
        <v>11000000</v>
      </c>
      <c r="BW567" s="166">
        <f t="shared" si="1685"/>
        <v>11000000</v>
      </c>
      <c r="BX567" s="166">
        <f t="shared" si="1840"/>
        <v>-11552300</v>
      </c>
      <c r="BY567" s="166"/>
      <c r="BZ567" s="166"/>
      <c r="CA567" s="171"/>
      <c r="CB567" s="166"/>
      <c r="CC567" s="166"/>
      <c r="CD567" s="166"/>
      <c r="CE567" s="369">
        <v>9000000</v>
      </c>
      <c r="CF567" s="369">
        <f>10%*CE567</f>
        <v>900000</v>
      </c>
      <c r="CG567" s="369">
        <v>0</v>
      </c>
      <c r="CH567" s="369">
        <v>0</v>
      </c>
      <c r="CI567" s="369"/>
      <c r="CJ567" s="369">
        <f t="shared" si="1842"/>
        <v>900000</v>
      </c>
      <c r="CK567" s="369">
        <f t="shared" si="1843"/>
        <v>9900000</v>
      </c>
      <c r="CL567" s="368"/>
      <c r="CM567" s="369">
        <f t="shared" si="1844"/>
        <v>9000000</v>
      </c>
      <c r="CN567" s="369">
        <f t="shared" si="1844"/>
        <v>900000</v>
      </c>
      <c r="CO567" s="369">
        <f t="shared" si="1845"/>
        <v>0</v>
      </c>
      <c r="CP567" s="369">
        <f t="shared" si="1846"/>
        <v>0</v>
      </c>
      <c r="CQ567" s="369">
        <f t="shared" si="1846"/>
        <v>0</v>
      </c>
      <c r="CR567" s="369">
        <f t="shared" si="1847"/>
        <v>900000</v>
      </c>
      <c r="CS567" s="369">
        <f t="shared" si="1848"/>
        <v>9900000</v>
      </c>
      <c r="CT567" s="173" t="s">
        <v>1417</v>
      </c>
      <c r="CU567" s="173" t="s">
        <v>2116</v>
      </c>
      <c r="CV567" s="450">
        <v>0</v>
      </c>
      <c r="CW567" s="173" t="s">
        <v>2103</v>
      </c>
    </row>
    <row r="568" spans="1:101" ht="34.35" customHeight="1">
      <c r="A568" s="155">
        <f>SUBTOTAL(3,$C$11:C568)</f>
        <v>496</v>
      </c>
      <c r="B568" s="390" t="s">
        <v>1869</v>
      </c>
      <c r="C568" s="252" t="s">
        <v>1870</v>
      </c>
      <c r="D568" s="156" t="s">
        <v>101</v>
      </c>
      <c r="E568" s="157" t="str">
        <f t="shared" si="1823"/>
        <v>B3</v>
      </c>
      <c r="F568" s="392">
        <v>35823</v>
      </c>
      <c r="G568" s="369">
        <v>5260000</v>
      </c>
      <c r="H568" s="368"/>
      <c r="I568" s="160">
        <f t="shared" si="1824"/>
        <v>3740000</v>
      </c>
      <c r="J568" s="160">
        <f t="shared" si="1653"/>
        <v>900000</v>
      </c>
      <c r="K568" s="161">
        <f t="shared" si="1825"/>
        <v>4640000</v>
      </c>
      <c r="L568" s="161">
        <f t="shared" si="1655"/>
        <v>9900000</v>
      </c>
      <c r="M568" s="162">
        <f t="shared" si="1656"/>
        <v>1</v>
      </c>
      <c r="N568" s="163">
        <f t="shared" si="1657"/>
        <v>3682000</v>
      </c>
      <c r="O568" s="163">
        <v>0</v>
      </c>
      <c r="P568" s="406">
        <v>0</v>
      </c>
      <c r="Q568" s="406">
        <v>13</v>
      </c>
      <c r="R568" s="406">
        <v>0</v>
      </c>
      <c r="S568" s="406">
        <v>0</v>
      </c>
      <c r="T568" s="406"/>
      <c r="U568" s="406"/>
      <c r="V568" s="406"/>
      <c r="W568" s="406"/>
      <c r="X568" s="389"/>
      <c r="Y568" s="406"/>
      <c r="Z568" s="406"/>
      <c r="AA568" s="406"/>
      <c r="AB568" s="406"/>
      <c r="AC568" s="406"/>
      <c r="AD568" s="406">
        <v>0</v>
      </c>
      <c r="AE568" s="164">
        <v>0</v>
      </c>
      <c r="AF568" s="166">
        <f t="shared" si="1826"/>
        <v>0</v>
      </c>
      <c r="AG568" s="166">
        <f t="shared" si="1827"/>
        <v>0</v>
      </c>
      <c r="AH568" s="166">
        <f t="shared" si="1828"/>
        <v>0</v>
      </c>
      <c r="AI568" s="166">
        <f t="shared" si="1829"/>
        <v>0</v>
      </c>
      <c r="AJ568" s="166">
        <f t="shared" si="1830"/>
        <v>0</v>
      </c>
      <c r="AK568" s="166">
        <f t="shared" si="1831"/>
        <v>0</v>
      </c>
      <c r="AL568" s="166">
        <f t="shared" si="1832"/>
        <v>0</v>
      </c>
      <c r="AM568" s="166">
        <f t="shared" si="1833"/>
        <v>0</v>
      </c>
      <c r="AN568" s="166">
        <f t="shared" si="1834"/>
        <v>0</v>
      </c>
      <c r="AO568" s="167">
        <f t="shared" si="1835"/>
        <v>0</v>
      </c>
      <c r="AP568" s="166">
        <v>0</v>
      </c>
      <c r="AQ568" s="166">
        <f t="shared" si="1836"/>
        <v>0</v>
      </c>
      <c r="AR568" s="166">
        <v>1843000</v>
      </c>
      <c r="AS568" s="167"/>
      <c r="AT568" s="166"/>
      <c r="AU568" s="166"/>
      <c r="AV568" s="166">
        <f t="shared" si="1837"/>
        <v>1843000</v>
      </c>
      <c r="AW568" s="166">
        <f t="shared" si="1670"/>
        <v>420800</v>
      </c>
      <c r="AX568" s="166">
        <f t="shared" si="1671"/>
        <v>78900</v>
      </c>
      <c r="AY568" s="166">
        <f t="shared" si="1672"/>
        <v>52600</v>
      </c>
      <c r="AZ568" s="166">
        <f t="shared" si="1838"/>
        <v>552300</v>
      </c>
      <c r="BA568" s="166">
        <f t="shared" si="1674"/>
        <v>26300</v>
      </c>
      <c r="BB568" s="166">
        <f t="shared" si="1839"/>
        <v>120000</v>
      </c>
      <c r="BC568" s="166"/>
      <c r="BD568" s="166">
        <v>0</v>
      </c>
      <c r="BE568" s="166">
        <f t="shared" si="1676"/>
        <v>698600</v>
      </c>
      <c r="BF568" s="166">
        <f t="shared" si="1677"/>
        <v>1144400</v>
      </c>
      <c r="BG568" s="166">
        <f t="shared" si="1678"/>
        <v>0</v>
      </c>
      <c r="BH568" s="166">
        <v>1</v>
      </c>
      <c r="BI568" s="369" t="s">
        <v>40</v>
      </c>
      <c r="BJ568" s="166">
        <f t="shared" si="1679"/>
        <v>0</v>
      </c>
      <c r="BK568" s="166">
        <f t="shared" si="1680"/>
        <v>1</v>
      </c>
      <c r="BL568" s="166">
        <v>0</v>
      </c>
      <c r="BM568" s="166">
        <f t="shared" si="1681"/>
        <v>0</v>
      </c>
      <c r="BN568" s="166" t="str">
        <f t="shared" si="1682"/>
        <v>Trừ tiền</v>
      </c>
      <c r="BO568" s="410"/>
      <c r="BP568" s="166"/>
      <c r="BQ568" s="144"/>
      <c r="BR568" s="144"/>
      <c r="BS568" s="161">
        <f t="shared" si="1683"/>
        <v>0</v>
      </c>
      <c r="BT568" s="159">
        <v>0</v>
      </c>
      <c r="BU568" s="166">
        <f t="shared" si="1684"/>
        <v>0</v>
      </c>
      <c r="BV568" s="166">
        <v>11000000</v>
      </c>
      <c r="BW568" s="166">
        <f t="shared" si="1685"/>
        <v>11000000</v>
      </c>
      <c r="BX568" s="166">
        <f t="shared" si="1840"/>
        <v>-11552300</v>
      </c>
      <c r="BY568" s="166"/>
      <c r="BZ568" s="166"/>
      <c r="CA568" s="171"/>
      <c r="CB568" s="166"/>
      <c r="CC568" s="166"/>
      <c r="CD568" s="166"/>
      <c r="CE568" s="369">
        <v>9000000</v>
      </c>
      <c r="CF568" s="369">
        <f>CE568*10%</f>
        <v>900000</v>
      </c>
      <c r="CG568" s="369">
        <v>0</v>
      </c>
      <c r="CH568" s="369">
        <v>0</v>
      </c>
      <c r="CI568" s="369"/>
      <c r="CJ568" s="369">
        <f t="shared" si="1842"/>
        <v>900000</v>
      </c>
      <c r="CK568" s="369">
        <f t="shared" si="1843"/>
        <v>9900000</v>
      </c>
      <c r="CL568" s="368"/>
      <c r="CM568" s="369">
        <f t="shared" si="1844"/>
        <v>9000000</v>
      </c>
      <c r="CN568" s="369">
        <f t="shared" si="1844"/>
        <v>900000</v>
      </c>
      <c r="CO568" s="369">
        <f t="shared" si="1845"/>
        <v>0</v>
      </c>
      <c r="CP568" s="369">
        <f t="shared" si="1846"/>
        <v>0</v>
      </c>
      <c r="CQ568" s="369">
        <f t="shared" si="1846"/>
        <v>0</v>
      </c>
      <c r="CR568" s="369">
        <f t="shared" si="1847"/>
        <v>900000</v>
      </c>
      <c r="CS568" s="369">
        <f t="shared" si="1848"/>
        <v>9900000</v>
      </c>
      <c r="CT568" s="173" t="s">
        <v>1417</v>
      </c>
      <c r="CU568" s="173" t="s">
        <v>2116</v>
      </c>
      <c r="CV568" s="450">
        <v>0</v>
      </c>
      <c r="CW568" s="173" t="s">
        <v>2103</v>
      </c>
    </row>
    <row r="569" spans="1:101" ht="34.35" customHeight="1">
      <c r="A569" s="155">
        <f>SUBTOTAL(3,$C$11:C569)</f>
        <v>497</v>
      </c>
      <c r="B569" s="390" t="s">
        <v>1871</v>
      </c>
      <c r="C569" s="252" t="s">
        <v>1872</v>
      </c>
      <c r="D569" s="156" t="s">
        <v>101</v>
      </c>
      <c r="E569" s="157" t="str">
        <f t="shared" si="1823"/>
        <v>B3</v>
      </c>
      <c r="F569" s="392">
        <v>42233</v>
      </c>
      <c r="G569" s="369">
        <v>5260000</v>
      </c>
      <c r="H569" s="368"/>
      <c r="I569" s="160">
        <f t="shared" si="1824"/>
        <v>3740000</v>
      </c>
      <c r="J569" s="160">
        <f t="shared" si="1653"/>
        <v>450000</v>
      </c>
      <c r="K569" s="161">
        <f t="shared" si="1825"/>
        <v>4190000</v>
      </c>
      <c r="L569" s="161">
        <f t="shared" si="1655"/>
        <v>9450000</v>
      </c>
      <c r="M569" s="162">
        <f t="shared" si="1656"/>
        <v>1</v>
      </c>
      <c r="N569" s="163">
        <f t="shared" si="1657"/>
        <v>3682000</v>
      </c>
      <c r="O569" s="163">
        <v>0</v>
      </c>
      <c r="P569" s="406">
        <v>0</v>
      </c>
      <c r="Q569" s="406">
        <v>13</v>
      </c>
      <c r="R569" s="406">
        <v>0</v>
      </c>
      <c r="S569" s="406">
        <v>0</v>
      </c>
      <c r="T569" s="406"/>
      <c r="U569" s="406"/>
      <c r="V569" s="406"/>
      <c r="W569" s="406"/>
      <c r="X569" s="389"/>
      <c r="Y569" s="406"/>
      <c r="Z569" s="406"/>
      <c r="AA569" s="406"/>
      <c r="AB569" s="406"/>
      <c r="AC569" s="406"/>
      <c r="AD569" s="406">
        <v>0</v>
      </c>
      <c r="AE569" s="164">
        <v>0</v>
      </c>
      <c r="AF569" s="166">
        <f t="shared" si="1826"/>
        <v>0</v>
      </c>
      <c r="AG569" s="166">
        <f t="shared" si="1827"/>
        <v>0</v>
      </c>
      <c r="AH569" s="166">
        <f t="shared" si="1828"/>
        <v>0</v>
      </c>
      <c r="AI569" s="166">
        <f t="shared" si="1829"/>
        <v>0</v>
      </c>
      <c r="AJ569" s="166">
        <f t="shared" si="1830"/>
        <v>0</v>
      </c>
      <c r="AK569" s="166">
        <f t="shared" si="1831"/>
        <v>0</v>
      </c>
      <c r="AL569" s="166">
        <f t="shared" si="1832"/>
        <v>0</v>
      </c>
      <c r="AM569" s="166">
        <f t="shared" si="1833"/>
        <v>0</v>
      </c>
      <c r="AN569" s="166">
        <f t="shared" si="1834"/>
        <v>0</v>
      </c>
      <c r="AO569" s="167">
        <f t="shared" si="1835"/>
        <v>0</v>
      </c>
      <c r="AP569" s="166">
        <v>0</v>
      </c>
      <c r="AQ569" s="166">
        <f t="shared" si="1836"/>
        <v>0</v>
      </c>
      <c r="AR569" s="166">
        <v>1726200</v>
      </c>
      <c r="AS569" s="167"/>
      <c r="AT569" s="166"/>
      <c r="AU569" s="166"/>
      <c r="AV569" s="166">
        <f t="shared" si="1837"/>
        <v>1726200</v>
      </c>
      <c r="AW569" s="166">
        <f t="shared" si="1670"/>
        <v>420800</v>
      </c>
      <c r="AX569" s="166">
        <f t="shared" si="1671"/>
        <v>78900</v>
      </c>
      <c r="AY569" s="166">
        <f t="shared" si="1672"/>
        <v>52600</v>
      </c>
      <c r="AZ569" s="166">
        <f t="shared" si="1838"/>
        <v>552300</v>
      </c>
      <c r="BA569" s="166">
        <f t="shared" si="1674"/>
        <v>26300</v>
      </c>
      <c r="BB569" s="166">
        <f t="shared" si="1839"/>
        <v>120000</v>
      </c>
      <c r="BC569" s="166"/>
      <c r="BD569" s="166">
        <v>0</v>
      </c>
      <c r="BE569" s="166">
        <f t="shared" si="1676"/>
        <v>698600</v>
      </c>
      <c r="BF569" s="166">
        <f t="shared" si="1677"/>
        <v>1027600</v>
      </c>
      <c r="BG569" s="166">
        <f t="shared" si="1678"/>
        <v>0</v>
      </c>
      <c r="BH569" s="166">
        <v>1</v>
      </c>
      <c r="BI569" s="166" t="s">
        <v>40</v>
      </c>
      <c r="BJ569" s="166">
        <f t="shared" si="1679"/>
        <v>0</v>
      </c>
      <c r="BK569" s="166">
        <f t="shared" si="1680"/>
        <v>1</v>
      </c>
      <c r="BL569" s="166">
        <v>0</v>
      </c>
      <c r="BM569" s="166">
        <f t="shared" si="1681"/>
        <v>0</v>
      </c>
      <c r="BN569" s="166" t="str">
        <f t="shared" si="1682"/>
        <v>Trừ tiền</v>
      </c>
      <c r="BO569" s="410"/>
      <c r="BP569" s="471"/>
      <c r="BQ569" s="144"/>
      <c r="BR569" s="144"/>
      <c r="BS569" s="161">
        <f t="shared" si="1683"/>
        <v>0</v>
      </c>
      <c r="BT569" s="159">
        <v>0</v>
      </c>
      <c r="BU569" s="166">
        <f t="shared" si="1684"/>
        <v>0</v>
      </c>
      <c r="BV569" s="166">
        <v>11000000</v>
      </c>
      <c r="BW569" s="166">
        <f t="shared" si="1685"/>
        <v>11000000</v>
      </c>
      <c r="BX569" s="166">
        <f t="shared" si="1840"/>
        <v>-11552300</v>
      </c>
      <c r="BY569" s="166"/>
      <c r="BZ569" s="166"/>
      <c r="CA569" s="171"/>
      <c r="CB569" s="166"/>
      <c r="CC569" s="166"/>
      <c r="CD569" s="166"/>
      <c r="CE569" s="369">
        <v>9000000</v>
      </c>
      <c r="CF569" s="369">
        <f t="shared" ref="CF569:CF571" si="1849">5%*CE569</f>
        <v>450000</v>
      </c>
      <c r="CG569" s="369">
        <v>0</v>
      </c>
      <c r="CH569" s="369">
        <v>0</v>
      </c>
      <c r="CI569" s="369"/>
      <c r="CJ569" s="369">
        <f t="shared" si="1842"/>
        <v>450000</v>
      </c>
      <c r="CK569" s="369">
        <f t="shared" si="1843"/>
        <v>9450000</v>
      </c>
      <c r="CL569" s="368"/>
      <c r="CM569" s="369">
        <f t="shared" si="1844"/>
        <v>9000000</v>
      </c>
      <c r="CN569" s="369">
        <f t="shared" si="1844"/>
        <v>450000</v>
      </c>
      <c r="CO569" s="369">
        <f t="shared" si="1845"/>
        <v>0</v>
      </c>
      <c r="CP569" s="369">
        <f t="shared" si="1846"/>
        <v>0</v>
      </c>
      <c r="CQ569" s="369">
        <f t="shared" si="1846"/>
        <v>0</v>
      </c>
      <c r="CR569" s="369">
        <f t="shared" si="1847"/>
        <v>450000</v>
      </c>
      <c r="CS569" s="369">
        <f t="shared" si="1848"/>
        <v>9450000</v>
      </c>
      <c r="CT569" s="173" t="s">
        <v>1417</v>
      </c>
      <c r="CU569" s="173" t="s">
        <v>2116</v>
      </c>
      <c r="CV569" s="450">
        <v>0</v>
      </c>
      <c r="CW569" s="173" t="s">
        <v>2103</v>
      </c>
    </row>
    <row r="570" spans="1:101" ht="34.35" customHeight="1">
      <c r="A570" s="155">
        <f>SUBTOTAL(3,$C$11:C570)</f>
        <v>498</v>
      </c>
      <c r="B570" s="390" t="s">
        <v>1873</v>
      </c>
      <c r="C570" s="252" t="s">
        <v>1874</v>
      </c>
      <c r="D570" s="156" t="s">
        <v>101</v>
      </c>
      <c r="E570" s="157" t="str">
        <f t="shared" si="1823"/>
        <v>B3</v>
      </c>
      <c r="F570" s="392">
        <v>42156</v>
      </c>
      <c r="G570" s="369">
        <v>5260000</v>
      </c>
      <c r="H570" s="368"/>
      <c r="I570" s="160">
        <f t="shared" si="1824"/>
        <v>3740000</v>
      </c>
      <c r="J570" s="160">
        <f t="shared" si="1653"/>
        <v>450000</v>
      </c>
      <c r="K570" s="161">
        <f t="shared" si="1825"/>
        <v>4190000</v>
      </c>
      <c r="L570" s="161">
        <f t="shared" si="1655"/>
        <v>9450000</v>
      </c>
      <c r="M570" s="162">
        <f t="shared" si="1656"/>
        <v>1</v>
      </c>
      <c r="N570" s="163">
        <f t="shared" si="1657"/>
        <v>3682000</v>
      </c>
      <c r="O570" s="163">
        <v>0</v>
      </c>
      <c r="P570" s="406">
        <v>1</v>
      </c>
      <c r="Q570" s="406">
        <v>11</v>
      </c>
      <c r="R570" s="406">
        <v>0</v>
      </c>
      <c r="S570" s="406">
        <v>0</v>
      </c>
      <c r="T570" s="406"/>
      <c r="U570" s="406"/>
      <c r="V570" s="406"/>
      <c r="W570" s="406"/>
      <c r="X570" s="389"/>
      <c r="Y570" s="406"/>
      <c r="Z570" s="406"/>
      <c r="AA570" s="406"/>
      <c r="AB570" s="406"/>
      <c r="AC570" s="406"/>
      <c r="AD570" s="406">
        <v>0</v>
      </c>
      <c r="AE570" s="164">
        <v>0</v>
      </c>
      <c r="AF570" s="166">
        <f t="shared" si="1826"/>
        <v>363462</v>
      </c>
      <c r="AG570" s="166">
        <f t="shared" si="1827"/>
        <v>0</v>
      </c>
      <c r="AH570" s="166">
        <f t="shared" si="1828"/>
        <v>0</v>
      </c>
      <c r="AI570" s="166">
        <f t="shared" si="1829"/>
        <v>0</v>
      </c>
      <c r="AJ570" s="166">
        <f t="shared" si="1830"/>
        <v>0</v>
      </c>
      <c r="AK570" s="166">
        <f t="shared" si="1831"/>
        <v>0</v>
      </c>
      <c r="AL570" s="166">
        <f t="shared" si="1832"/>
        <v>0</v>
      </c>
      <c r="AM570" s="166">
        <f t="shared" si="1833"/>
        <v>0</v>
      </c>
      <c r="AN570" s="166">
        <f t="shared" si="1834"/>
        <v>0</v>
      </c>
      <c r="AO570" s="167">
        <f t="shared" si="1835"/>
        <v>0</v>
      </c>
      <c r="AP570" s="166">
        <v>0</v>
      </c>
      <c r="AQ570" s="166">
        <f t="shared" si="1836"/>
        <v>363462</v>
      </c>
      <c r="AR570" s="166">
        <v>855400</v>
      </c>
      <c r="AS570" s="167"/>
      <c r="AT570" s="166"/>
      <c r="AU570" s="166"/>
      <c r="AV570" s="166">
        <f t="shared" si="1837"/>
        <v>1218862</v>
      </c>
      <c r="AW570" s="166">
        <f t="shared" si="1670"/>
        <v>420800</v>
      </c>
      <c r="AX570" s="166">
        <f t="shared" si="1671"/>
        <v>78900</v>
      </c>
      <c r="AY570" s="166">
        <f t="shared" si="1672"/>
        <v>52600</v>
      </c>
      <c r="AZ570" s="166">
        <f t="shared" si="1838"/>
        <v>552300</v>
      </c>
      <c r="BA570" s="166">
        <f t="shared" si="1674"/>
        <v>26300</v>
      </c>
      <c r="BB570" s="166">
        <f t="shared" si="1839"/>
        <v>120000</v>
      </c>
      <c r="BC570" s="166"/>
      <c r="BD570" s="166">
        <v>0</v>
      </c>
      <c r="BE570" s="166">
        <f t="shared" si="1676"/>
        <v>698600</v>
      </c>
      <c r="BF570" s="166">
        <f t="shared" si="1677"/>
        <v>520262</v>
      </c>
      <c r="BG570" s="166">
        <f t="shared" si="1678"/>
        <v>0</v>
      </c>
      <c r="BH570" s="166">
        <v>1</v>
      </c>
      <c r="BI570" s="369" t="s">
        <v>40</v>
      </c>
      <c r="BJ570" s="166">
        <f t="shared" si="1679"/>
        <v>0</v>
      </c>
      <c r="BK570" s="166">
        <f t="shared" si="1680"/>
        <v>1</v>
      </c>
      <c r="BL570" s="166">
        <v>0</v>
      </c>
      <c r="BM570" s="166">
        <f t="shared" si="1681"/>
        <v>0</v>
      </c>
      <c r="BN570" s="166" t="str">
        <f t="shared" si="1682"/>
        <v>Trừ tiền</v>
      </c>
      <c r="BO570" s="410"/>
      <c r="BP570" s="166"/>
      <c r="BQ570" s="144"/>
      <c r="BR570" s="144"/>
      <c r="BS570" s="161">
        <f t="shared" si="1683"/>
        <v>363462</v>
      </c>
      <c r="BT570" s="159">
        <v>0</v>
      </c>
      <c r="BU570" s="166">
        <f t="shared" si="1684"/>
        <v>0</v>
      </c>
      <c r="BV570" s="166">
        <v>11000000</v>
      </c>
      <c r="BW570" s="166">
        <f t="shared" si="1685"/>
        <v>11000000</v>
      </c>
      <c r="BX570" s="166">
        <f t="shared" si="1840"/>
        <v>-11188838</v>
      </c>
      <c r="BY570" s="166"/>
      <c r="BZ570" s="166"/>
      <c r="CA570" s="171"/>
      <c r="CB570" s="166"/>
      <c r="CC570" s="166"/>
      <c r="CD570" s="166"/>
      <c r="CE570" s="369">
        <v>9000000</v>
      </c>
      <c r="CF570" s="369">
        <f t="shared" si="1849"/>
        <v>450000</v>
      </c>
      <c r="CG570" s="369">
        <v>0</v>
      </c>
      <c r="CH570" s="369">
        <v>0</v>
      </c>
      <c r="CI570" s="369"/>
      <c r="CJ570" s="369">
        <f t="shared" si="1842"/>
        <v>450000</v>
      </c>
      <c r="CK570" s="369">
        <f t="shared" si="1843"/>
        <v>9450000</v>
      </c>
      <c r="CL570" s="368"/>
      <c r="CM570" s="369">
        <f t="shared" si="1844"/>
        <v>9000000</v>
      </c>
      <c r="CN570" s="369">
        <f t="shared" si="1844"/>
        <v>450000</v>
      </c>
      <c r="CO570" s="369">
        <f t="shared" si="1845"/>
        <v>0</v>
      </c>
      <c r="CP570" s="369">
        <f t="shared" si="1846"/>
        <v>0</v>
      </c>
      <c r="CQ570" s="369">
        <f t="shared" si="1846"/>
        <v>0</v>
      </c>
      <c r="CR570" s="369">
        <f t="shared" si="1847"/>
        <v>450000</v>
      </c>
      <c r="CS570" s="369">
        <f t="shared" si="1848"/>
        <v>9450000</v>
      </c>
      <c r="CT570" s="173" t="s">
        <v>1417</v>
      </c>
      <c r="CU570" s="173" t="s">
        <v>2116</v>
      </c>
      <c r="CV570" s="450">
        <v>0</v>
      </c>
      <c r="CW570" s="173" t="s">
        <v>2103</v>
      </c>
    </row>
    <row r="571" spans="1:101" ht="34.35" customHeight="1">
      <c r="A571" s="155">
        <f>SUBTOTAL(3,$C$11:C571)</f>
        <v>499</v>
      </c>
      <c r="B571" s="390" t="s">
        <v>1875</v>
      </c>
      <c r="C571" s="252" t="s">
        <v>1876</v>
      </c>
      <c r="D571" s="156" t="s">
        <v>101</v>
      </c>
      <c r="E571" s="157" t="str">
        <f t="shared" si="1823"/>
        <v>B3</v>
      </c>
      <c r="F571" s="392">
        <v>42156</v>
      </c>
      <c r="G571" s="369">
        <v>5260000</v>
      </c>
      <c r="H571" s="368"/>
      <c r="I571" s="160">
        <f t="shared" si="1824"/>
        <v>3740000</v>
      </c>
      <c r="J571" s="160">
        <f t="shared" si="1653"/>
        <v>450000</v>
      </c>
      <c r="K571" s="161">
        <f t="shared" si="1825"/>
        <v>4190000</v>
      </c>
      <c r="L571" s="161">
        <f t="shared" si="1655"/>
        <v>9450000</v>
      </c>
      <c r="M571" s="162">
        <f t="shared" si="1656"/>
        <v>1</v>
      </c>
      <c r="N571" s="163">
        <f t="shared" si="1657"/>
        <v>3682000</v>
      </c>
      <c r="O571" s="163">
        <v>0</v>
      </c>
      <c r="P571" s="406">
        <v>0</v>
      </c>
      <c r="Q571" s="406">
        <v>13</v>
      </c>
      <c r="R571" s="406">
        <v>0</v>
      </c>
      <c r="S571" s="406">
        <v>0</v>
      </c>
      <c r="T571" s="406"/>
      <c r="U571" s="406"/>
      <c r="V571" s="406"/>
      <c r="W571" s="406"/>
      <c r="X571" s="389"/>
      <c r="Y571" s="406"/>
      <c r="Z571" s="406"/>
      <c r="AA571" s="406"/>
      <c r="AB571" s="406"/>
      <c r="AC571" s="406"/>
      <c r="AD571" s="406">
        <v>0</v>
      </c>
      <c r="AE571" s="164">
        <v>0</v>
      </c>
      <c r="AF571" s="166">
        <f t="shared" si="1826"/>
        <v>0</v>
      </c>
      <c r="AG571" s="166">
        <f t="shared" si="1827"/>
        <v>0</v>
      </c>
      <c r="AH571" s="166">
        <f t="shared" si="1828"/>
        <v>0</v>
      </c>
      <c r="AI571" s="166">
        <f t="shared" si="1829"/>
        <v>0</v>
      </c>
      <c r="AJ571" s="166">
        <f t="shared" si="1830"/>
        <v>0</v>
      </c>
      <c r="AK571" s="166">
        <f t="shared" si="1831"/>
        <v>0</v>
      </c>
      <c r="AL571" s="166">
        <f t="shared" si="1832"/>
        <v>0</v>
      </c>
      <c r="AM571" s="166">
        <f t="shared" si="1833"/>
        <v>0</v>
      </c>
      <c r="AN571" s="166">
        <f t="shared" si="1834"/>
        <v>0</v>
      </c>
      <c r="AO571" s="167">
        <f t="shared" si="1835"/>
        <v>0</v>
      </c>
      <c r="AP571" s="166">
        <v>0</v>
      </c>
      <c r="AQ571" s="166">
        <f t="shared" si="1836"/>
        <v>0</v>
      </c>
      <c r="AR571" s="166">
        <v>1266800</v>
      </c>
      <c r="AS571" s="167"/>
      <c r="AT571" s="166"/>
      <c r="AU571" s="166"/>
      <c r="AV571" s="166">
        <f t="shared" si="1837"/>
        <v>1266800</v>
      </c>
      <c r="AW571" s="166">
        <f t="shared" si="1670"/>
        <v>420800</v>
      </c>
      <c r="AX571" s="166">
        <f t="shared" si="1671"/>
        <v>78900</v>
      </c>
      <c r="AY571" s="166">
        <f t="shared" si="1672"/>
        <v>52600</v>
      </c>
      <c r="AZ571" s="166">
        <f t="shared" si="1838"/>
        <v>552300</v>
      </c>
      <c r="BA571" s="166">
        <f t="shared" si="1674"/>
        <v>26300</v>
      </c>
      <c r="BB571" s="166">
        <f t="shared" si="1839"/>
        <v>120000</v>
      </c>
      <c r="BC571" s="166"/>
      <c r="BD571" s="166">
        <v>0</v>
      </c>
      <c r="BE571" s="166">
        <f t="shared" si="1676"/>
        <v>698600</v>
      </c>
      <c r="BF571" s="166">
        <f t="shared" si="1677"/>
        <v>568200</v>
      </c>
      <c r="BG571" s="166">
        <f t="shared" si="1678"/>
        <v>0</v>
      </c>
      <c r="BH571" s="166">
        <v>1</v>
      </c>
      <c r="BI571" s="369" t="s">
        <v>40</v>
      </c>
      <c r="BJ571" s="166">
        <f t="shared" si="1679"/>
        <v>0</v>
      </c>
      <c r="BK571" s="166">
        <f t="shared" si="1680"/>
        <v>1</v>
      </c>
      <c r="BL571" s="166">
        <v>0</v>
      </c>
      <c r="BM571" s="166">
        <f t="shared" si="1681"/>
        <v>0</v>
      </c>
      <c r="BN571" s="166" t="str">
        <f t="shared" si="1682"/>
        <v>Trừ tiền</v>
      </c>
      <c r="BO571" s="410"/>
      <c r="BP571" s="166"/>
      <c r="BQ571" s="144"/>
      <c r="BR571" s="144"/>
      <c r="BS571" s="161">
        <f t="shared" si="1683"/>
        <v>0</v>
      </c>
      <c r="BT571" s="159">
        <v>0</v>
      </c>
      <c r="BU571" s="166">
        <f t="shared" si="1684"/>
        <v>0</v>
      </c>
      <c r="BV571" s="166">
        <v>11000000</v>
      </c>
      <c r="BW571" s="166">
        <f t="shared" si="1685"/>
        <v>11000000</v>
      </c>
      <c r="BX571" s="166">
        <f t="shared" si="1840"/>
        <v>-11552300</v>
      </c>
      <c r="BY571" s="166"/>
      <c r="BZ571" s="166"/>
      <c r="CA571" s="171"/>
      <c r="CB571" s="166"/>
      <c r="CC571" s="166"/>
      <c r="CD571" s="166"/>
      <c r="CE571" s="369">
        <v>9000000</v>
      </c>
      <c r="CF571" s="369">
        <f t="shared" si="1849"/>
        <v>450000</v>
      </c>
      <c r="CG571" s="369">
        <v>0</v>
      </c>
      <c r="CH571" s="369">
        <v>0</v>
      </c>
      <c r="CI571" s="369"/>
      <c r="CJ571" s="369">
        <f t="shared" si="1842"/>
        <v>450000</v>
      </c>
      <c r="CK571" s="369">
        <f t="shared" si="1843"/>
        <v>9450000</v>
      </c>
      <c r="CL571" s="368"/>
      <c r="CM571" s="369">
        <f t="shared" si="1844"/>
        <v>9000000</v>
      </c>
      <c r="CN571" s="369">
        <f t="shared" si="1844"/>
        <v>450000</v>
      </c>
      <c r="CO571" s="369">
        <f t="shared" si="1845"/>
        <v>0</v>
      </c>
      <c r="CP571" s="369">
        <f t="shared" si="1846"/>
        <v>0</v>
      </c>
      <c r="CQ571" s="369">
        <f t="shared" si="1846"/>
        <v>0</v>
      </c>
      <c r="CR571" s="369">
        <f t="shared" si="1847"/>
        <v>450000</v>
      </c>
      <c r="CS571" s="369">
        <f t="shared" si="1848"/>
        <v>9450000</v>
      </c>
      <c r="CT571" s="173" t="s">
        <v>1417</v>
      </c>
      <c r="CU571" s="173" t="s">
        <v>2116</v>
      </c>
      <c r="CV571" s="450">
        <v>0</v>
      </c>
      <c r="CW571" s="173" t="s">
        <v>2103</v>
      </c>
    </row>
    <row r="572" spans="1:101" ht="34.35" customHeight="1">
      <c r="A572" s="155">
        <f>SUBTOTAL(3,$C$11:C572)</f>
        <v>500</v>
      </c>
      <c r="B572" s="390" t="s">
        <v>1877</v>
      </c>
      <c r="C572" s="252" t="s">
        <v>1878</v>
      </c>
      <c r="D572" s="156" t="s">
        <v>101</v>
      </c>
      <c r="E572" s="157" t="str">
        <f t="shared" si="1823"/>
        <v>B3</v>
      </c>
      <c r="F572" s="392">
        <v>41533</v>
      </c>
      <c r="G572" s="369">
        <v>5520000</v>
      </c>
      <c r="H572" s="368"/>
      <c r="I572" s="160">
        <f t="shared" si="1824"/>
        <v>3480000</v>
      </c>
      <c r="J572" s="160">
        <f t="shared" si="1653"/>
        <v>900000</v>
      </c>
      <c r="K572" s="161">
        <f t="shared" si="1825"/>
        <v>4380000</v>
      </c>
      <c r="L572" s="161">
        <f t="shared" si="1655"/>
        <v>9900000</v>
      </c>
      <c r="M572" s="162">
        <f t="shared" si="1656"/>
        <v>1</v>
      </c>
      <c r="N572" s="163">
        <f t="shared" si="1657"/>
        <v>3864000</v>
      </c>
      <c r="O572" s="163">
        <v>0</v>
      </c>
      <c r="P572" s="406">
        <v>1.5</v>
      </c>
      <c r="Q572" s="406">
        <v>9.5</v>
      </c>
      <c r="R572" s="406">
        <v>0</v>
      </c>
      <c r="S572" s="406">
        <v>0</v>
      </c>
      <c r="T572" s="406"/>
      <c r="U572" s="406"/>
      <c r="V572" s="406"/>
      <c r="W572" s="406"/>
      <c r="X572" s="389"/>
      <c r="Y572" s="406"/>
      <c r="Z572" s="406"/>
      <c r="AA572" s="406"/>
      <c r="AB572" s="406"/>
      <c r="AC572" s="406"/>
      <c r="AD572" s="406">
        <v>0</v>
      </c>
      <c r="AE572" s="164">
        <v>0</v>
      </c>
      <c r="AF572" s="166">
        <f t="shared" si="1826"/>
        <v>571154</v>
      </c>
      <c r="AG572" s="166">
        <f t="shared" si="1827"/>
        <v>0</v>
      </c>
      <c r="AH572" s="166">
        <f t="shared" si="1828"/>
        <v>0</v>
      </c>
      <c r="AI572" s="166">
        <f t="shared" si="1829"/>
        <v>0</v>
      </c>
      <c r="AJ572" s="166">
        <f t="shared" si="1830"/>
        <v>0</v>
      </c>
      <c r="AK572" s="166">
        <f t="shared" si="1831"/>
        <v>0</v>
      </c>
      <c r="AL572" s="166">
        <f t="shared" si="1832"/>
        <v>0</v>
      </c>
      <c r="AM572" s="166">
        <f t="shared" si="1833"/>
        <v>0</v>
      </c>
      <c r="AN572" s="166">
        <f t="shared" si="1834"/>
        <v>0</v>
      </c>
      <c r="AO572" s="167">
        <f t="shared" si="1835"/>
        <v>0</v>
      </c>
      <c r="AP572" s="166">
        <v>0</v>
      </c>
      <c r="AQ572" s="166">
        <f t="shared" si="1836"/>
        <v>571154</v>
      </c>
      <c r="AR572" s="166">
        <v>1047800</v>
      </c>
      <c r="AS572" s="167"/>
      <c r="AT572" s="166"/>
      <c r="AU572" s="166"/>
      <c r="AV572" s="166">
        <f t="shared" si="1837"/>
        <v>1618954</v>
      </c>
      <c r="AW572" s="166">
        <f t="shared" si="1670"/>
        <v>441600</v>
      </c>
      <c r="AX572" s="166">
        <f t="shared" si="1671"/>
        <v>82800</v>
      </c>
      <c r="AY572" s="166">
        <f t="shared" si="1672"/>
        <v>55200</v>
      </c>
      <c r="AZ572" s="166">
        <f t="shared" si="1838"/>
        <v>579600</v>
      </c>
      <c r="BA572" s="166">
        <f t="shared" si="1674"/>
        <v>27600</v>
      </c>
      <c r="BB572" s="166">
        <f t="shared" si="1839"/>
        <v>120000</v>
      </c>
      <c r="BC572" s="166"/>
      <c r="BD572" s="166">
        <v>0</v>
      </c>
      <c r="BE572" s="166">
        <f t="shared" si="1676"/>
        <v>727200</v>
      </c>
      <c r="BF572" s="166">
        <f t="shared" si="1677"/>
        <v>891754</v>
      </c>
      <c r="BG572" s="166">
        <f t="shared" si="1678"/>
        <v>0</v>
      </c>
      <c r="BH572" s="166">
        <v>1</v>
      </c>
      <c r="BI572" s="369" t="s">
        <v>40</v>
      </c>
      <c r="BJ572" s="166">
        <f t="shared" si="1679"/>
        <v>0</v>
      </c>
      <c r="BK572" s="166">
        <f t="shared" si="1680"/>
        <v>1</v>
      </c>
      <c r="BL572" s="166">
        <v>0</v>
      </c>
      <c r="BM572" s="166">
        <f t="shared" si="1681"/>
        <v>0</v>
      </c>
      <c r="BN572" s="166" t="str">
        <f t="shared" si="1682"/>
        <v>Trừ tiền</v>
      </c>
      <c r="BO572" s="410"/>
      <c r="BP572" s="166"/>
      <c r="BQ572" s="144"/>
      <c r="BR572" s="144"/>
      <c r="BS572" s="161">
        <f t="shared" si="1683"/>
        <v>571154</v>
      </c>
      <c r="BT572" s="159">
        <v>0</v>
      </c>
      <c r="BU572" s="166">
        <f t="shared" si="1684"/>
        <v>0</v>
      </c>
      <c r="BV572" s="166">
        <v>11000000</v>
      </c>
      <c r="BW572" s="166">
        <f t="shared" si="1685"/>
        <v>11000000</v>
      </c>
      <c r="BX572" s="166">
        <f t="shared" si="1840"/>
        <v>-11008446</v>
      </c>
      <c r="BY572" s="166"/>
      <c r="BZ572" s="166"/>
      <c r="CA572" s="171"/>
      <c r="CB572" s="166"/>
      <c r="CC572" s="166"/>
      <c r="CD572" s="166"/>
      <c r="CE572" s="369">
        <v>9000000</v>
      </c>
      <c r="CF572" s="369">
        <f t="shared" ref="CF572:CF573" si="1850">CE572*10%</f>
        <v>900000</v>
      </c>
      <c r="CG572" s="369">
        <v>0</v>
      </c>
      <c r="CH572" s="369">
        <v>0</v>
      </c>
      <c r="CI572" s="369"/>
      <c r="CJ572" s="369">
        <f t="shared" si="1842"/>
        <v>900000</v>
      </c>
      <c r="CK572" s="369">
        <f t="shared" si="1843"/>
        <v>9900000</v>
      </c>
      <c r="CL572" s="368"/>
      <c r="CM572" s="369">
        <f t="shared" si="1844"/>
        <v>9000000</v>
      </c>
      <c r="CN572" s="369">
        <f t="shared" si="1844"/>
        <v>900000</v>
      </c>
      <c r="CO572" s="369">
        <f t="shared" si="1845"/>
        <v>0</v>
      </c>
      <c r="CP572" s="369">
        <f t="shared" si="1846"/>
        <v>0</v>
      </c>
      <c r="CQ572" s="369">
        <f t="shared" si="1846"/>
        <v>0</v>
      </c>
      <c r="CR572" s="369">
        <f t="shared" si="1847"/>
        <v>900000</v>
      </c>
      <c r="CS572" s="369">
        <f t="shared" si="1848"/>
        <v>9900000</v>
      </c>
      <c r="CT572" s="173" t="s">
        <v>1417</v>
      </c>
      <c r="CU572" s="173" t="s">
        <v>2116</v>
      </c>
      <c r="CV572" s="450">
        <v>0</v>
      </c>
      <c r="CW572" s="173" t="s">
        <v>2103</v>
      </c>
    </row>
    <row r="573" spans="1:101" ht="34.35" customHeight="1">
      <c r="A573" s="155">
        <f>SUBTOTAL(3,$C$11:C573)</f>
        <v>501</v>
      </c>
      <c r="B573" s="390" t="s">
        <v>1879</v>
      </c>
      <c r="C573" s="252" t="s">
        <v>1880</v>
      </c>
      <c r="D573" s="156" t="s">
        <v>101</v>
      </c>
      <c r="E573" s="157" t="str">
        <f t="shared" si="1823"/>
        <v>B3</v>
      </c>
      <c r="F573" s="392">
        <v>42156</v>
      </c>
      <c r="G573" s="369">
        <v>5520000</v>
      </c>
      <c r="H573" s="368"/>
      <c r="I573" s="160">
        <f t="shared" si="1824"/>
        <v>3480000</v>
      </c>
      <c r="J573" s="160">
        <f t="shared" si="1653"/>
        <v>900000</v>
      </c>
      <c r="K573" s="161">
        <f t="shared" si="1825"/>
        <v>4380000</v>
      </c>
      <c r="L573" s="161">
        <f t="shared" si="1655"/>
        <v>9900000</v>
      </c>
      <c r="M573" s="162">
        <f t="shared" si="1656"/>
        <v>1</v>
      </c>
      <c r="N573" s="163">
        <f t="shared" si="1657"/>
        <v>3864000</v>
      </c>
      <c r="O573" s="163">
        <v>0</v>
      </c>
      <c r="P573" s="406">
        <v>0</v>
      </c>
      <c r="Q573" s="406">
        <v>12</v>
      </c>
      <c r="R573" s="406">
        <v>0</v>
      </c>
      <c r="S573" s="406">
        <v>0</v>
      </c>
      <c r="T573" s="406"/>
      <c r="U573" s="406"/>
      <c r="V573" s="406"/>
      <c r="W573" s="406"/>
      <c r="X573" s="389"/>
      <c r="Y573" s="406"/>
      <c r="Z573" s="406"/>
      <c r="AA573" s="406"/>
      <c r="AB573" s="406"/>
      <c r="AC573" s="406"/>
      <c r="AD573" s="406">
        <v>0</v>
      </c>
      <c r="AE573" s="164">
        <v>0</v>
      </c>
      <c r="AF573" s="166">
        <f t="shared" si="1826"/>
        <v>0</v>
      </c>
      <c r="AG573" s="166">
        <f t="shared" si="1827"/>
        <v>0</v>
      </c>
      <c r="AH573" s="166">
        <f t="shared" si="1828"/>
        <v>0</v>
      </c>
      <c r="AI573" s="166">
        <f t="shared" si="1829"/>
        <v>0</v>
      </c>
      <c r="AJ573" s="166">
        <f t="shared" si="1830"/>
        <v>0</v>
      </c>
      <c r="AK573" s="166">
        <f t="shared" si="1831"/>
        <v>0</v>
      </c>
      <c r="AL573" s="166">
        <f t="shared" si="1832"/>
        <v>0</v>
      </c>
      <c r="AM573" s="166">
        <f t="shared" si="1833"/>
        <v>0</v>
      </c>
      <c r="AN573" s="166">
        <f t="shared" si="1834"/>
        <v>0</v>
      </c>
      <c r="AO573" s="167">
        <f t="shared" si="1835"/>
        <v>0</v>
      </c>
      <c r="AP573" s="166">
        <v>0</v>
      </c>
      <c r="AQ573" s="166">
        <f t="shared" si="1836"/>
        <v>0</v>
      </c>
      <c r="AR573" s="166">
        <v>1540000</v>
      </c>
      <c r="AS573" s="167"/>
      <c r="AT573" s="166"/>
      <c r="AU573" s="166"/>
      <c r="AV573" s="166">
        <f t="shared" si="1837"/>
        <v>1540000</v>
      </c>
      <c r="AW573" s="166">
        <f t="shared" si="1670"/>
        <v>441600</v>
      </c>
      <c r="AX573" s="166">
        <f t="shared" si="1671"/>
        <v>82800</v>
      </c>
      <c r="AY573" s="166">
        <f t="shared" si="1672"/>
        <v>55200</v>
      </c>
      <c r="AZ573" s="166">
        <f t="shared" si="1838"/>
        <v>579600</v>
      </c>
      <c r="BA573" s="166">
        <f t="shared" si="1674"/>
        <v>27600</v>
      </c>
      <c r="BB573" s="166">
        <f t="shared" si="1839"/>
        <v>120000</v>
      </c>
      <c r="BC573" s="166"/>
      <c r="BD573" s="166">
        <v>0</v>
      </c>
      <c r="BE573" s="166">
        <f t="shared" si="1676"/>
        <v>727200</v>
      </c>
      <c r="BF573" s="166">
        <f t="shared" si="1677"/>
        <v>812800</v>
      </c>
      <c r="BG573" s="166">
        <f t="shared" si="1678"/>
        <v>0</v>
      </c>
      <c r="BH573" s="166">
        <v>1</v>
      </c>
      <c r="BI573" s="369" t="s">
        <v>40</v>
      </c>
      <c r="BJ573" s="166">
        <f t="shared" si="1679"/>
        <v>0</v>
      </c>
      <c r="BK573" s="166">
        <f t="shared" si="1680"/>
        <v>1</v>
      </c>
      <c r="BL573" s="166">
        <v>0</v>
      </c>
      <c r="BM573" s="166">
        <f t="shared" si="1681"/>
        <v>0</v>
      </c>
      <c r="BN573" s="166" t="str">
        <f t="shared" si="1682"/>
        <v>Trừ tiền</v>
      </c>
      <c r="BO573" s="410"/>
      <c r="BP573" s="166"/>
      <c r="BQ573" s="144"/>
      <c r="BR573" s="144"/>
      <c r="BS573" s="161">
        <f t="shared" si="1683"/>
        <v>0</v>
      </c>
      <c r="BT573" s="159">
        <v>0</v>
      </c>
      <c r="BU573" s="166">
        <f t="shared" si="1684"/>
        <v>0</v>
      </c>
      <c r="BV573" s="166">
        <v>11000000</v>
      </c>
      <c r="BW573" s="166">
        <f t="shared" si="1685"/>
        <v>11000000</v>
      </c>
      <c r="BX573" s="166">
        <f t="shared" si="1840"/>
        <v>-11579600</v>
      </c>
      <c r="BY573" s="166"/>
      <c r="BZ573" s="166"/>
      <c r="CA573" s="171"/>
      <c r="CB573" s="166"/>
      <c r="CC573" s="166"/>
      <c r="CD573" s="166"/>
      <c r="CE573" s="369">
        <v>9000000</v>
      </c>
      <c r="CF573" s="369">
        <f t="shared" si="1850"/>
        <v>900000</v>
      </c>
      <c r="CG573" s="369">
        <v>0</v>
      </c>
      <c r="CH573" s="369">
        <v>0</v>
      </c>
      <c r="CI573" s="369"/>
      <c r="CJ573" s="369">
        <f t="shared" si="1842"/>
        <v>900000</v>
      </c>
      <c r="CK573" s="369">
        <f t="shared" si="1843"/>
        <v>9900000</v>
      </c>
      <c r="CL573" s="368"/>
      <c r="CM573" s="369">
        <f t="shared" si="1844"/>
        <v>9000000</v>
      </c>
      <c r="CN573" s="369">
        <f t="shared" si="1844"/>
        <v>900000</v>
      </c>
      <c r="CO573" s="369">
        <f t="shared" si="1845"/>
        <v>0</v>
      </c>
      <c r="CP573" s="369">
        <f t="shared" si="1846"/>
        <v>0</v>
      </c>
      <c r="CQ573" s="369">
        <f t="shared" si="1846"/>
        <v>0</v>
      </c>
      <c r="CR573" s="369">
        <f t="shared" si="1847"/>
        <v>900000</v>
      </c>
      <c r="CS573" s="369">
        <f t="shared" si="1848"/>
        <v>9900000</v>
      </c>
      <c r="CT573" s="173" t="s">
        <v>1417</v>
      </c>
      <c r="CU573" s="173" t="s">
        <v>2116</v>
      </c>
      <c r="CV573" s="450">
        <v>0</v>
      </c>
      <c r="CW573" s="173" t="s">
        <v>2103</v>
      </c>
    </row>
    <row r="574" spans="1:101" ht="34.35" customHeight="1">
      <c r="A574" s="155">
        <f>SUBTOTAL(3,$C$11:C574)</f>
        <v>502</v>
      </c>
      <c r="B574" s="461" t="s">
        <v>1881</v>
      </c>
      <c r="C574" s="462" t="s">
        <v>1882</v>
      </c>
      <c r="D574" s="156" t="s">
        <v>101</v>
      </c>
      <c r="E574" s="157" t="str">
        <f t="shared" si="1823"/>
        <v>B3</v>
      </c>
      <c r="F574" s="392">
        <v>44200</v>
      </c>
      <c r="G574" s="369">
        <v>5260000</v>
      </c>
      <c r="H574" s="368"/>
      <c r="I574" s="160">
        <f t="shared" si="1824"/>
        <v>3740000</v>
      </c>
      <c r="J574" s="160">
        <f t="shared" si="1653"/>
        <v>0</v>
      </c>
      <c r="K574" s="161">
        <f t="shared" si="1825"/>
        <v>3740000</v>
      </c>
      <c r="L574" s="161">
        <f t="shared" si="1655"/>
        <v>9000000</v>
      </c>
      <c r="M574" s="162">
        <f t="shared" si="1656"/>
        <v>1</v>
      </c>
      <c r="N574" s="163">
        <f t="shared" si="1657"/>
        <v>3682000</v>
      </c>
      <c r="O574" s="163">
        <v>0</v>
      </c>
      <c r="P574" s="406">
        <v>0</v>
      </c>
      <c r="Q574" s="406">
        <v>0</v>
      </c>
      <c r="R574" s="406">
        <v>0</v>
      </c>
      <c r="S574" s="406">
        <v>0</v>
      </c>
      <c r="T574" s="406"/>
      <c r="U574" s="406"/>
      <c r="V574" s="406"/>
      <c r="W574" s="406"/>
      <c r="X574" s="389"/>
      <c r="Y574" s="406"/>
      <c r="Z574" s="406"/>
      <c r="AA574" s="406"/>
      <c r="AB574" s="406"/>
      <c r="AC574" s="406"/>
      <c r="AD574" s="406">
        <v>0</v>
      </c>
      <c r="AE574" s="164">
        <v>0</v>
      </c>
      <c r="AF574" s="166">
        <f t="shared" si="1826"/>
        <v>0</v>
      </c>
      <c r="AG574" s="166">
        <f t="shared" si="1827"/>
        <v>0</v>
      </c>
      <c r="AH574" s="166">
        <f t="shared" si="1828"/>
        <v>0</v>
      </c>
      <c r="AI574" s="166">
        <f t="shared" si="1829"/>
        <v>0</v>
      </c>
      <c r="AJ574" s="166">
        <f t="shared" si="1830"/>
        <v>0</v>
      </c>
      <c r="AK574" s="166">
        <f t="shared" si="1831"/>
        <v>0</v>
      </c>
      <c r="AL574" s="166">
        <f t="shared" si="1832"/>
        <v>0</v>
      </c>
      <c r="AM574" s="166">
        <f t="shared" si="1833"/>
        <v>0</v>
      </c>
      <c r="AN574" s="166">
        <f t="shared" si="1834"/>
        <v>0</v>
      </c>
      <c r="AO574" s="167">
        <f t="shared" si="1835"/>
        <v>0</v>
      </c>
      <c r="AP574" s="166">
        <v>0</v>
      </c>
      <c r="AQ574" s="166">
        <f t="shared" si="1836"/>
        <v>0</v>
      </c>
      <c r="AR574" s="166">
        <v>0</v>
      </c>
      <c r="AS574" s="167"/>
      <c r="AT574" s="166"/>
      <c r="AU574" s="166"/>
      <c r="AV574" s="166">
        <f t="shared" si="1837"/>
        <v>0</v>
      </c>
      <c r="AW574" s="166">
        <v>0</v>
      </c>
      <c r="AX574" s="166">
        <f>ROUND(IF($BH574=1,$G574*4.5%,0),0)</f>
        <v>0</v>
      </c>
      <c r="AY574" s="166">
        <v>0</v>
      </c>
      <c r="AZ574" s="166">
        <f t="shared" si="1838"/>
        <v>0</v>
      </c>
      <c r="BA574" s="166">
        <f t="shared" si="1674"/>
        <v>0</v>
      </c>
      <c r="BB574" s="166">
        <f t="shared" si="1839"/>
        <v>0</v>
      </c>
      <c r="BC574" s="166"/>
      <c r="BD574" s="166">
        <v>0</v>
      </c>
      <c r="BE574" s="166">
        <f t="shared" si="1676"/>
        <v>0</v>
      </c>
      <c r="BF574" s="166">
        <f t="shared" si="1677"/>
        <v>0</v>
      </c>
      <c r="BG574" s="166">
        <f t="shared" si="1678"/>
        <v>0</v>
      </c>
      <c r="BH574" s="166"/>
      <c r="BI574" s="159">
        <v>0</v>
      </c>
      <c r="BJ574" s="166">
        <f t="shared" si="1679"/>
        <v>0</v>
      </c>
      <c r="BK574" s="166">
        <f t="shared" si="1680"/>
        <v>1</v>
      </c>
      <c r="BL574" s="166">
        <v>0</v>
      </c>
      <c r="BM574" s="166">
        <f t="shared" si="1681"/>
        <v>0</v>
      </c>
      <c r="BN574" s="166" t="str">
        <f t="shared" si="1682"/>
        <v>Xem lại</v>
      </c>
      <c r="BO574" s="410"/>
      <c r="BP574" s="166"/>
      <c r="BQ574" s="144"/>
      <c r="BR574" s="144"/>
      <c r="BS574" s="161">
        <f t="shared" si="1683"/>
        <v>0</v>
      </c>
      <c r="BT574" s="159">
        <v>0</v>
      </c>
      <c r="BU574" s="166">
        <f t="shared" si="1684"/>
        <v>0</v>
      </c>
      <c r="BV574" s="166">
        <v>11000000</v>
      </c>
      <c r="BW574" s="166">
        <f t="shared" si="1685"/>
        <v>11000000</v>
      </c>
      <c r="BX574" s="166">
        <f t="shared" si="1840"/>
        <v>-11000000</v>
      </c>
      <c r="BY574" s="166"/>
      <c r="BZ574" s="166"/>
      <c r="CA574" s="171"/>
      <c r="CB574" s="166"/>
      <c r="CC574" s="166"/>
      <c r="CD574" s="166"/>
      <c r="CE574" s="369">
        <v>9000000</v>
      </c>
      <c r="CF574" s="369"/>
      <c r="CG574" s="369">
        <v>0</v>
      </c>
      <c r="CH574" s="369">
        <v>0</v>
      </c>
      <c r="CI574" s="369"/>
      <c r="CJ574" s="369">
        <f t="shared" si="1842"/>
        <v>0</v>
      </c>
      <c r="CK574" s="369">
        <f t="shared" si="1843"/>
        <v>9000000</v>
      </c>
      <c r="CL574" s="368"/>
      <c r="CM574" s="369">
        <f t="shared" si="1844"/>
        <v>9000000</v>
      </c>
      <c r="CN574" s="369">
        <f t="shared" si="1844"/>
        <v>0</v>
      </c>
      <c r="CO574" s="369">
        <f t="shared" si="1845"/>
        <v>0</v>
      </c>
      <c r="CP574" s="369">
        <f t="shared" si="1846"/>
        <v>0</v>
      </c>
      <c r="CQ574" s="369">
        <f t="shared" si="1846"/>
        <v>0</v>
      </c>
      <c r="CR574" s="369">
        <f t="shared" si="1847"/>
        <v>0</v>
      </c>
      <c r="CS574" s="369">
        <f t="shared" si="1848"/>
        <v>9000000</v>
      </c>
      <c r="CT574" s="173" t="s">
        <v>1417</v>
      </c>
      <c r="CU574" s="173" t="s">
        <v>2116</v>
      </c>
      <c r="CV574" s="450">
        <v>0</v>
      </c>
      <c r="CW574" s="173" t="s">
        <v>2103</v>
      </c>
    </row>
    <row r="575" spans="1:101" ht="34.35" customHeight="1">
      <c r="A575" s="155">
        <f>SUBTOTAL(3,$C$11:C575)</f>
        <v>503</v>
      </c>
      <c r="B575" s="390" t="s">
        <v>1883</v>
      </c>
      <c r="C575" s="252" t="s">
        <v>1884</v>
      </c>
      <c r="D575" s="156" t="s">
        <v>101</v>
      </c>
      <c r="E575" s="157" t="str">
        <f t="shared" si="1823"/>
        <v>B3</v>
      </c>
      <c r="F575" s="392">
        <v>44545</v>
      </c>
      <c r="G575" s="369">
        <v>5260000</v>
      </c>
      <c r="H575" s="368"/>
      <c r="I575" s="160">
        <f t="shared" si="1824"/>
        <v>3740000</v>
      </c>
      <c r="J575" s="160">
        <f t="shared" si="1653"/>
        <v>0</v>
      </c>
      <c r="K575" s="161">
        <f t="shared" si="1825"/>
        <v>3740000</v>
      </c>
      <c r="L575" s="161">
        <f t="shared" si="1655"/>
        <v>9000000</v>
      </c>
      <c r="M575" s="162">
        <f t="shared" si="1656"/>
        <v>1</v>
      </c>
      <c r="N575" s="163">
        <f t="shared" si="1657"/>
        <v>3682000</v>
      </c>
      <c r="O575" s="163">
        <v>0</v>
      </c>
      <c r="P575" s="406">
        <v>1</v>
      </c>
      <c r="Q575" s="406">
        <v>9</v>
      </c>
      <c r="R575" s="406">
        <v>0</v>
      </c>
      <c r="S575" s="406">
        <v>0</v>
      </c>
      <c r="T575" s="406"/>
      <c r="U575" s="406"/>
      <c r="V575" s="406"/>
      <c r="W575" s="406"/>
      <c r="X575" s="389"/>
      <c r="Y575" s="406"/>
      <c r="Z575" s="406"/>
      <c r="AA575" s="406"/>
      <c r="AB575" s="406"/>
      <c r="AC575" s="406"/>
      <c r="AD575" s="406">
        <v>0</v>
      </c>
      <c r="AE575" s="164">
        <v>0</v>
      </c>
      <c r="AF575" s="166">
        <f t="shared" si="1826"/>
        <v>346154</v>
      </c>
      <c r="AG575" s="166">
        <f t="shared" si="1827"/>
        <v>0</v>
      </c>
      <c r="AH575" s="166">
        <f t="shared" si="1828"/>
        <v>0</v>
      </c>
      <c r="AI575" s="166">
        <f t="shared" si="1829"/>
        <v>0</v>
      </c>
      <c r="AJ575" s="166">
        <f t="shared" si="1830"/>
        <v>0</v>
      </c>
      <c r="AK575" s="166">
        <f t="shared" si="1831"/>
        <v>0</v>
      </c>
      <c r="AL575" s="166">
        <f t="shared" si="1832"/>
        <v>0</v>
      </c>
      <c r="AM575" s="166">
        <f t="shared" si="1833"/>
        <v>0</v>
      </c>
      <c r="AN575" s="166">
        <f t="shared" si="1834"/>
        <v>0</v>
      </c>
      <c r="AO575" s="167">
        <f t="shared" si="1835"/>
        <v>0</v>
      </c>
      <c r="AP575" s="166">
        <v>0</v>
      </c>
      <c r="AQ575" s="166">
        <f t="shared" si="1836"/>
        <v>346154</v>
      </c>
      <c r="AR575" s="166">
        <v>1041600</v>
      </c>
      <c r="AS575" s="167"/>
      <c r="AT575" s="166"/>
      <c r="AU575" s="166"/>
      <c r="AV575" s="166">
        <f t="shared" si="1837"/>
        <v>1387754</v>
      </c>
      <c r="AW575" s="166">
        <f t="shared" si="1670"/>
        <v>420800</v>
      </c>
      <c r="AX575" s="166">
        <f t="shared" si="1671"/>
        <v>78900</v>
      </c>
      <c r="AY575" s="166">
        <f t="shared" si="1672"/>
        <v>52600</v>
      </c>
      <c r="AZ575" s="166">
        <f t="shared" si="1838"/>
        <v>552300</v>
      </c>
      <c r="BA575" s="166">
        <f t="shared" si="1674"/>
        <v>26300</v>
      </c>
      <c r="BB575" s="166">
        <f t="shared" si="1839"/>
        <v>120000</v>
      </c>
      <c r="BC575" s="166"/>
      <c r="BD575" s="166">
        <v>0</v>
      </c>
      <c r="BE575" s="166">
        <f t="shared" si="1676"/>
        <v>698600</v>
      </c>
      <c r="BF575" s="166">
        <f t="shared" si="1677"/>
        <v>689154</v>
      </c>
      <c r="BG575" s="166">
        <f t="shared" si="1678"/>
        <v>0</v>
      </c>
      <c r="BH575" s="166">
        <v>1</v>
      </c>
      <c r="BI575" s="166" t="s">
        <v>40</v>
      </c>
      <c r="BJ575" s="166">
        <f t="shared" si="1679"/>
        <v>0</v>
      </c>
      <c r="BK575" s="166">
        <f t="shared" si="1680"/>
        <v>1</v>
      </c>
      <c r="BL575" s="166">
        <v>0</v>
      </c>
      <c r="BM575" s="166">
        <f t="shared" si="1681"/>
        <v>0</v>
      </c>
      <c r="BN575" s="166" t="str">
        <f t="shared" si="1682"/>
        <v>Trừ tiền</v>
      </c>
      <c r="BO575" s="410"/>
      <c r="BP575" s="471"/>
      <c r="BQ575" s="144"/>
      <c r="BR575" s="144"/>
      <c r="BS575" s="161">
        <f t="shared" si="1683"/>
        <v>346154</v>
      </c>
      <c r="BT575" s="159">
        <v>0</v>
      </c>
      <c r="BU575" s="166">
        <f t="shared" si="1684"/>
        <v>0</v>
      </c>
      <c r="BV575" s="166">
        <v>11000000</v>
      </c>
      <c r="BW575" s="166">
        <f t="shared" si="1685"/>
        <v>11000000</v>
      </c>
      <c r="BX575" s="166">
        <f t="shared" si="1840"/>
        <v>-11206146</v>
      </c>
      <c r="BY575" s="166"/>
      <c r="BZ575" s="166"/>
      <c r="CA575" s="171"/>
      <c r="CB575" s="166"/>
      <c r="CC575" s="166"/>
      <c r="CD575" s="166"/>
      <c r="CE575" s="369">
        <v>9000000</v>
      </c>
      <c r="CF575" s="369"/>
      <c r="CG575" s="369">
        <v>0</v>
      </c>
      <c r="CH575" s="369">
        <v>0</v>
      </c>
      <c r="CI575" s="369"/>
      <c r="CJ575" s="369">
        <f t="shared" si="1842"/>
        <v>0</v>
      </c>
      <c r="CK575" s="369">
        <f t="shared" si="1843"/>
        <v>9000000</v>
      </c>
      <c r="CL575" s="368"/>
      <c r="CM575" s="369">
        <f t="shared" si="1844"/>
        <v>9000000</v>
      </c>
      <c r="CN575" s="369">
        <f t="shared" si="1844"/>
        <v>0</v>
      </c>
      <c r="CO575" s="369">
        <f t="shared" si="1845"/>
        <v>0</v>
      </c>
      <c r="CP575" s="369">
        <f t="shared" si="1846"/>
        <v>0</v>
      </c>
      <c r="CQ575" s="369">
        <f t="shared" si="1846"/>
        <v>0</v>
      </c>
      <c r="CR575" s="369">
        <f t="shared" si="1847"/>
        <v>0</v>
      </c>
      <c r="CS575" s="369">
        <f t="shared" si="1848"/>
        <v>9000000</v>
      </c>
      <c r="CT575" s="173" t="s">
        <v>1417</v>
      </c>
      <c r="CU575" s="173" t="s">
        <v>2116</v>
      </c>
      <c r="CV575" s="450">
        <v>0</v>
      </c>
      <c r="CW575" s="173" t="s">
        <v>2103</v>
      </c>
    </row>
    <row r="576" spans="1:101" ht="34.35" customHeight="1">
      <c r="A576" s="155">
        <f>SUBTOTAL(3,$C$11:C576)</f>
        <v>504</v>
      </c>
      <c r="B576" s="390" t="s">
        <v>1885</v>
      </c>
      <c r="C576" s="252" t="s">
        <v>1886</v>
      </c>
      <c r="D576" s="156" t="s">
        <v>101</v>
      </c>
      <c r="E576" s="157" t="str">
        <f t="shared" si="1823"/>
        <v>B3</v>
      </c>
      <c r="F576" s="392">
        <v>44643</v>
      </c>
      <c r="G576" s="369">
        <v>5260000</v>
      </c>
      <c r="H576" s="368"/>
      <c r="I576" s="160">
        <f t="shared" si="1824"/>
        <v>3740000</v>
      </c>
      <c r="J576" s="160">
        <f t="shared" si="1653"/>
        <v>0</v>
      </c>
      <c r="K576" s="161">
        <f t="shared" si="1825"/>
        <v>3740000</v>
      </c>
      <c r="L576" s="161">
        <f t="shared" si="1655"/>
        <v>9000000</v>
      </c>
      <c r="M576" s="162">
        <f t="shared" si="1656"/>
        <v>1</v>
      </c>
      <c r="N576" s="163">
        <f t="shared" si="1657"/>
        <v>3682000</v>
      </c>
      <c r="O576" s="163">
        <v>0</v>
      </c>
      <c r="P576" s="406">
        <v>0</v>
      </c>
      <c r="Q576" s="406">
        <v>13</v>
      </c>
      <c r="R576" s="406">
        <v>0</v>
      </c>
      <c r="S576" s="406">
        <v>0</v>
      </c>
      <c r="T576" s="406"/>
      <c r="U576" s="406"/>
      <c r="V576" s="406"/>
      <c r="W576" s="406"/>
      <c r="X576" s="389"/>
      <c r="Y576" s="406"/>
      <c r="Z576" s="406"/>
      <c r="AA576" s="406"/>
      <c r="AB576" s="406"/>
      <c r="AC576" s="406"/>
      <c r="AD576" s="406">
        <v>0</v>
      </c>
      <c r="AE576" s="164">
        <v>0</v>
      </c>
      <c r="AF576" s="166">
        <f t="shared" si="1826"/>
        <v>0</v>
      </c>
      <c r="AG576" s="166">
        <f t="shared" si="1827"/>
        <v>0</v>
      </c>
      <c r="AH576" s="166">
        <f t="shared" si="1828"/>
        <v>0</v>
      </c>
      <c r="AI576" s="166">
        <f t="shared" si="1829"/>
        <v>0</v>
      </c>
      <c r="AJ576" s="166">
        <f t="shared" si="1830"/>
        <v>0</v>
      </c>
      <c r="AK576" s="166">
        <f t="shared" si="1831"/>
        <v>0</v>
      </c>
      <c r="AL576" s="166">
        <f t="shared" si="1832"/>
        <v>0</v>
      </c>
      <c r="AM576" s="166">
        <f t="shared" si="1833"/>
        <v>0</v>
      </c>
      <c r="AN576" s="166">
        <f t="shared" si="1834"/>
        <v>0</v>
      </c>
      <c r="AO576" s="167">
        <f t="shared" si="1835"/>
        <v>0</v>
      </c>
      <c r="AP576" s="166">
        <v>0</v>
      </c>
      <c r="AQ576" s="166">
        <f t="shared" si="1836"/>
        <v>0</v>
      </c>
      <c r="AR576" s="166">
        <v>1760200</v>
      </c>
      <c r="AS576" s="167"/>
      <c r="AT576" s="166"/>
      <c r="AU576" s="166"/>
      <c r="AV576" s="166">
        <f t="shared" si="1837"/>
        <v>1760200</v>
      </c>
      <c r="AW576" s="166">
        <f t="shared" si="1670"/>
        <v>420800</v>
      </c>
      <c r="AX576" s="166">
        <f t="shared" si="1671"/>
        <v>78900</v>
      </c>
      <c r="AY576" s="166">
        <f t="shared" si="1672"/>
        <v>52600</v>
      </c>
      <c r="AZ576" s="166">
        <f t="shared" si="1838"/>
        <v>552300</v>
      </c>
      <c r="BA576" s="166">
        <f t="shared" si="1674"/>
        <v>26300</v>
      </c>
      <c r="BB576" s="166">
        <f t="shared" si="1839"/>
        <v>120000</v>
      </c>
      <c r="BC576" s="166"/>
      <c r="BD576" s="166">
        <v>0</v>
      </c>
      <c r="BE576" s="166">
        <f t="shared" si="1676"/>
        <v>698600</v>
      </c>
      <c r="BF576" s="166">
        <f t="shared" si="1677"/>
        <v>1061600</v>
      </c>
      <c r="BG576" s="166">
        <f t="shared" si="1678"/>
        <v>0</v>
      </c>
      <c r="BH576" s="166">
        <v>1</v>
      </c>
      <c r="BI576" s="166" t="s">
        <v>40</v>
      </c>
      <c r="BJ576" s="166">
        <f t="shared" si="1679"/>
        <v>0</v>
      </c>
      <c r="BK576" s="166">
        <f t="shared" si="1680"/>
        <v>1</v>
      </c>
      <c r="BL576" s="166">
        <v>0</v>
      </c>
      <c r="BM576" s="166">
        <f t="shared" si="1681"/>
        <v>0</v>
      </c>
      <c r="BN576" s="166" t="str">
        <f t="shared" si="1682"/>
        <v>Trừ tiền</v>
      </c>
      <c r="BO576" s="410"/>
      <c r="BP576" s="471"/>
      <c r="BQ576" s="144"/>
      <c r="BR576" s="144"/>
      <c r="BS576" s="161">
        <f t="shared" si="1683"/>
        <v>0</v>
      </c>
      <c r="BT576" s="159">
        <v>0</v>
      </c>
      <c r="BU576" s="166">
        <f t="shared" si="1684"/>
        <v>0</v>
      </c>
      <c r="BV576" s="166">
        <v>11000000</v>
      </c>
      <c r="BW576" s="166">
        <f t="shared" si="1685"/>
        <v>11000000</v>
      </c>
      <c r="BX576" s="166">
        <f t="shared" si="1840"/>
        <v>-11552300</v>
      </c>
      <c r="BY576" s="166"/>
      <c r="BZ576" s="166"/>
      <c r="CA576" s="171"/>
      <c r="CB576" s="166"/>
      <c r="CC576" s="166"/>
      <c r="CD576" s="166"/>
      <c r="CE576" s="369">
        <v>9000000</v>
      </c>
      <c r="CF576" s="369"/>
      <c r="CG576" s="369">
        <v>0</v>
      </c>
      <c r="CH576" s="369">
        <v>0</v>
      </c>
      <c r="CI576" s="369"/>
      <c r="CJ576" s="369">
        <f t="shared" si="1842"/>
        <v>0</v>
      </c>
      <c r="CK576" s="369">
        <f t="shared" si="1843"/>
        <v>9000000</v>
      </c>
      <c r="CL576" s="368"/>
      <c r="CM576" s="369">
        <f t="shared" si="1844"/>
        <v>9000000</v>
      </c>
      <c r="CN576" s="369">
        <f t="shared" si="1844"/>
        <v>0</v>
      </c>
      <c r="CO576" s="369">
        <f t="shared" si="1845"/>
        <v>0</v>
      </c>
      <c r="CP576" s="369">
        <f t="shared" si="1846"/>
        <v>0</v>
      </c>
      <c r="CQ576" s="369">
        <f t="shared" si="1846"/>
        <v>0</v>
      </c>
      <c r="CR576" s="369">
        <f t="shared" si="1847"/>
        <v>0</v>
      </c>
      <c r="CS576" s="369">
        <f t="shared" si="1848"/>
        <v>9000000</v>
      </c>
      <c r="CT576" s="173" t="s">
        <v>1417</v>
      </c>
      <c r="CU576" s="173" t="s">
        <v>2116</v>
      </c>
      <c r="CV576" s="450">
        <v>0</v>
      </c>
      <c r="CW576" s="173" t="s">
        <v>2103</v>
      </c>
    </row>
    <row r="577" spans="1:101" ht="34.35" customHeight="1">
      <c r="A577" s="155">
        <f>SUBTOTAL(3,$C$11:C577)</f>
        <v>505</v>
      </c>
      <c r="B577" s="390" t="s">
        <v>1887</v>
      </c>
      <c r="C577" s="252" t="s">
        <v>1888</v>
      </c>
      <c r="D577" s="156" t="s">
        <v>101</v>
      </c>
      <c r="E577" s="157" t="str">
        <f t="shared" si="1823"/>
        <v>B3</v>
      </c>
      <c r="F577" s="392">
        <v>44788</v>
      </c>
      <c r="G577" s="369">
        <v>5260000</v>
      </c>
      <c r="H577" s="368"/>
      <c r="I577" s="160">
        <f t="shared" si="1824"/>
        <v>3740000</v>
      </c>
      <c r="J577" s="160">
        <f t="shared" si="1653"/>
        <v>0</v>
      </c>
      <c r="K577" s="161">
        <f t="shared" si="1825"/>
        <v>3740000</v>
      </c>
      <c r="L577" s="161">
        <f t="shared" si="1655"/>
        <v>9000000</v>
      </c>
      <c r="M577" s="162">
        <f t="shared" si="1656"/>
        <v>1</v>
      </c>
      <c r="N577" s="163">
        <f t="shared" si="1657"/>
        <v>3682000</v>
      </c>
      <c r="O577" s="163">
        <v>0</v>
      </c>
      <c r="P577" s="406">
        <v>0</v>
      </c>
      <c r="Q577" s="406">
        <v>11</v>
      </c>
      <c r="R577" s="406">
        <v>0</v>
      </c>
      <c r="S577" s="406">
        <v>0</v>
      </c>
      <c r="T577" s="406"/>
      <c r="U577" s="406"/>
      <c r="V577" s="406"/>
      <c r="W577" s="406"/>
      <c r="X577" s="389"/>
      <c r="Y577" s="406"/>
      <c r="Z577" s="406"/>
      <c r="AA577" s="406"/>
      <c r="AB577" s="406"/>
      <c r="AC577" s="406"/>
      <c r="AD577" s="406">
        <v>0</v>
      </c>
      <c r="AE577" s="164">
        <v>0</v>
      </c>
      <c r="AF577" s="166">
        <f t="shared" si="1826"/>
        <v>0</v>
      </c>
      <c r="AG577" s="166">
        <f t="shared" si="1827"/>
        <v>0</v>
      </c>
      <c r="AH577" s="166">
        <f t="shared" si="1828"/>
        <v>0</v>
      </c>
      <c r="AI577" s="166">
        <f t="shared" si="1829"/>
        <v>0</v>
      </c>
      <c r="AJ577" s="166">
        <f t="shared" si="1830"/>
        <v>0</v>
      </c>
      <c r="AK577" s="166">
        <f t="shared" si="1831"/>
        <v>0</v>
      </c>
      <c r="AL577" s="166">
        <f t="shared" si="1832"/>
        <v>0</v>
      </c>
      <c r="AM577" s="166">
        <f t="shared" si="1833"/>
        <v>0</v>
      </c>
      <c r="AN577" s="166">
        <f t="shared" si="1834"/>
        <v>0</v>
      </c>
      <c r="AO577" s="167">
        <f t="shared" si="1835"/>
        <v>0</v>
      </c>
      <c r="AP577" s="166">
        <v>0</v>
      </c>
      <c r="AQ577" s="166">
        <f t="shared" si="1836"/>
        <v>0</v>
      </c>
      <c r="AR577" s="166">
        <v>1554200</v>
      </c>
      <c r="AS577" s="167"/>
      <c r="AT577" s="166"/>
      <c r="AU577" s="166"/>
      <c r="AV577" s="166">
        <f t="shared" si="1837"/>
        <v>1554200</v>
      </c>
      <c r="AW577" s="166">
        <f t="shared" si="1670"/>
        <v>420800</v>
      </c>
      <c r="AX577" s="166">
        <f t="shared" si="1671"/>
        <v>78900</v>
      </c>
      <c r="AY577" s="166">
        <f t="shared" si="1672"/>
        <v>52600</v>
      </c>
      <c r="AZ577" s="166">
        <f t="shared" si="1838"/>
        <v>552300</v>
      </c>
      <c r="BA577" s="166">
        <f t="shared" si="1674"/>
        <v>26300</v>
      </c>
      <c r="BB577" s="166">
        <f t="shared" si="1839"/>
        <v>120000</v>
      </c>
      <c r="BC577" s="166"/>
      <c r="BD577" s="166">
        <v>0</v>
      </c>
      <c r="BE577" s="166">
        <f t="shared" si="1676"/>
        <v>698600</v>
      </c>
      <c r="BF577" s="166">
        <f t="shared" si="1677"/>
        <v>855600</v>
      </c>
      <c r="BG577" s="166">
        <f t="shared" si="1678"/>
        <v>0</v>
      </c>
      <c r="BH577" s="166">
        <v>1</v>
      </c>
      <c r="BI577" s="369" t="s">
        <v>40</v>
      </c>
      <c r="BJ577" s="166">
        <f t="shared" si="1679"/>
        <v>0</v>
      </c>
      <c r="BK577" s="166">
        <f t="shared" si="1680"/>
        <v>1</v>
      </c>
      <c r="BL577" s="166">
        <v>0</v>
      </c>
      <c r="BM577" s="166">
        <f t="shared" si="1681"/>
        <v>0</v>
      </c>
      <c r="BN577" s="166" t="str">
        <f t="shared" si="1682"/>
        <v>Trừ tiền</v>
      </c>
      <c r="BO577" s="410"/>
      <c r="BP577" s="166"/>
      <c r="BQ577" s="144"/>
      <c r="BR577" s="144"/>
      <c r="BS577" s="161">
        <f t="shared" si="1683"/>
        <v>0</v>
      </c>
      <c r="BT577" s="159">
        <v>0</v>
      </c>
      <c r="BU577" s="166">
        <f t="shared" si="1684"/>
        <v>0</v>
      </c>
      <c r="BV577" s="166">
        <v>11000000</v>
      </c>
      <c r="BW577" s="166">
        <f t="shared" si="1685"/>
        <v>11000000</v>
      </c>
      <c r="BX577" s="166">
        <f t="shared" si="1840"/>
        <v>-11552300</v>
      </c>
      <c r="BY577" s="166"/>
      <c r="BZ577" s="166"/>
      <c r="CA577" s="171"/>
      <c r="CB577" s="166"/>
      <c r="CC577" s="166"/>
      <c r="CD577" s="166"/>
      <c r="CE577" s="369">
        <v>9000000</v>
      </c>
      <c r="CF577" s="369"/>
      <c r="CG577" s="369">
        <v>0</v>
      </c>
      <c r="CH577" s="369">
        <v>0</v>
      </c>
      <c r="CI577" s="369"/>
      <c r="CJ577" s="369">
        <f t="shared" si="1842"/>
        <v>0</v>
      </c>
      <c r="CK577" s="369">
        <f t="shared" si="1843"/>
        <v>9000000</v>
      </c>
      <c r="CL577" s="368"/>
      <c r="CM577" s="369">
        <f t="shared" si="1844"/>
        <v>9000000</v>
      </c>
      <c r="CN577" s="369">
        <f t="shared" si="1844"/>
        <v>0</v>
      </c>
      <c r="CO577" s="369">
        <f t="shared" si="1845"/>
        <v>0</v>
      </c>
      <c r="CP577" s="369">
        <f t="shared" si="1846"/>
        <v>0</v>
      </c>
      <c r="CQ577" s="369">
        <f t="shared" si="1846"/>
        <v>0</v>
      </c>
      <c r="CR577" s="369">
        <f t="shared" si="1847"/>
        <v>0</v>
      </c>
      <c r="CS577" s="369">
        <f t="shared" si="1848"/>
        <v>9000000</v>
      </c>
      <c r="CT577" s="173" t="s">
        <v>1417</v>
      </c>
      <c r="CU577" s="173" t="s">
        <v>2116</v>
      </c>
      <c r="CV577" s="450">
        <v>0</v>
      </c>
      <c r="CW577" s="173" t="s">
        <v>2103</v>
      </c>
    </row>
    <row r="578" spans="1:101" ht="34.35" customHeight="1">
      <c r="A578" s="155">
        <f>SUBTOTAL(3,$C$11:C578)</f>
        <v>506</v>
      </c>
      <c r="B578" s="390" t="s">
        <v>1889</v>
      </c>
      <c r="C578" s="252" t="s">
        <v>1890</v>
      </c>
      <c r="D578" s="156" t="s">
        <v>101</v>
      </c>
      <c r="E578" s="157" t="str">
        <f t="shared" si="1823"/>
        <v>B3</v>
      </c>
      <c r="F578" s="392">
        <v>43199</v>
      </c>
      <c r="G578" s="369">
        <v>5800000</v>
      </c>
      <c r="H578" s="368"/>
      <c r="I578" s="160">
        <f t="shared" si="1824"/>
        <v>3200000</v>
      </c>
      <c r="J578" s="160">
        <f t="shared" si="1653"/>
        <v>450000</v>
      </c>
      <c r="K578" s="161">
        <f t="shared" si="1825"/>
        <v>3650000</v>
      </c>
      <c r="L578" s="161">
        <f t="shared" si="1655"/>
        <v>9450000</v>
      </c>
      <c r="M578" s="162">
        <f t="shared" si="1656"/>
        <v>1</v>
      </c>
      <c r="N578" s="163">
        <f t="shared" si="1657"/>
        <v>4060000</v>
      </c>
      <c r="O578" s="163">
        <v>0</v>
      </c>
      <c r="P578" s="406">
        <v>0</v>
      </c>
      <c r="Q578" s="406">
        <v>13</v>
      </c>
      <c r="R578" s="406">
        <v>0</v>
      </c>
      <c r="S578" s="406">
        <v>0</v>
      </c>
      <c r="T578" s="406"/>
      <c r="U578" s="406"/>
      <c r="V578" s="406"/>
      <c r="W578" s="406"/>
      <c r="X578" s="389"/>
      <c r="Y578" s="406"/>
      <c r="Z578" s="406"/>
      <c r="AA578" s="406"/>
      <c r="AB578" s="406"/>
      <c r="AC578" s="406"/>
      <c r="AD578" s="406">
        <v>0</v>
      </c>
      <c r="AE578" s="164">
        <v>0</v>
      </c>
      <c r="AF578" s="166">
        <f t="shared" si="1826"/>
        <v>0</v>
      </c>
      <c r="AG578" s="166">
        <f t="shared" si="1827"/>
        <v>0</v>
      </c>
      <c r="AH578" s="166">
        <f t="shared" si="1828"/>
        <v>0</v>
      </c>
      <c r="AI578" s="166">
        <f t="shared" si="1829"/>
        <v>0</v>
      </c>
      <c r="AJ578" s="166">
        <f t="shared" si="1830"/>
        <v>0</v>
      </c>
      <c r="AK578" s="166">
        <f t="shared" si="1831"/>
        <v>0</v>
      </c>
      <c r="AL578" s="166">
        <f t="shared" si="1832"/>
        <v>0</v>
      </c>
      <c r="AM578" s="166">
        <f t="shared" si="1833"/>
        <v>0</v>
      </c>
      <c r="AN578" s="166">
        <f t="shared" si="1834"/>
        <v>0</v>
      </c>
      <c r="AO578" s="167">
        <f t="shared" si="1835"/>
        <v>0</v>
      </c>
      <c r="AP578" s="166">
        <v>0</v>
      </c>
      <c r="AQ578" s="166">
        <f t="shared" si="1836"/>
        <v>0</v>
      </c>
      <c r="AR578" s="166">
        <v>1740400</v>
      </c>
      <c r="AS578" s="167"/>
      <c r="AT578" s="166"/>
      <c r="AU578" s="166"/>
      <c r="AV578" s="166">
        <f t="shared" si="1837"/>
        <v>1740400</v>
      </c>
      <c r="AW578" s="166">
        <f t="shared" si="1670"/>
        <v>464000</v>
      </c>
      <c r="AX578" s="166">
        <f t="shared" si="1671"/>
        <v>87000</v>
      </c>
      <c r="AY578" s="166">
        <f t="shared" si="1672"/>
        <v>58000</v>
      </c>
      <c r="AZ578" s="166">
        <f t="shared" si="1838"/>
        <v>609000</v>
      </c>
      <c r="BA578" s="166">
        <f t="shared" si="1674"/>
        <v>29000</v>
      </c>
      <c r="BB578" s="166">
        <f t="shared" si="1839"/>
        <v>120000</v>
      </c>
      <c r="BC578" s="166"/>
      <c r="BD578" s="166">
        <v>0</v>
      </c>
      <c r="BE578" s="166">
        <f t="shared" si="1676"/>
        <v>758000</v>
      </c>
      <c r="BF578" s="166">
        <f t="shared" si="1677"/>
        <v>982400</v>
      </c>
      <c r="BG578" s="166">
        <f t="shared" si="1678"/>
        <v>0</v>
      </c>
      <c r="BH578" s="166">
        <v>1</v>
      </c>
      <c r="BI578" s="369" t="s">
        <v>40</v>
      </c>
      <c r="BJ578" s="166">
        <f t="shared" si="1679"/>
        <v>0</v>
      </c>
      <c r="BK578" s="166">
        <f t="shared" si="1680"/>
        <v>1</v>
      </c>
      <c r="BL578" s="166">
        <v>0</v>
      </c>
      <c r="BM578" s="166">
        <f t="shared" si="1681"/>
        <v>0</v>
      </c>
      <c r="BN578" s="166" t="str">
        <f t="shared" si="1682"/>
        <v>Trừ tiền</v>
      </c>
      <c r="BO578" s="410"/>
      <c r="BP578" s="166"/>
      <c r="BQ578" s="144"/>
      <c r="BR578" s="144"/>
      <c r="BS578" s="161">
        <f t="shared" si="1683"/>
        <v>0</v>
      </c>
      <c r="BT578" s="159">
        <v>0</v>
      </c>
      <c r="BU578" s="166">
        <f t="shared" si="1684"/>
        <v>0</v>
      </c>
      <c r="BV578" s="166">
        <v>11000000</v>
      </c>
      <c r="BW578" s="166">
        <f t="shared" si="1685"/>
        <v>11000000</v>
      </c>
      <c r="BX578" s="166">
        <f t="shared" si="1840"/>
        <v>-11609000</v>
      </c>
      <c r="BY578" s="166"/>
      <c r="BZ578" s="166"/>
      <c r="CA578" s="171"/>
      <c r="CB578" s="166"/>
      <c r="CC578" s="166"/>
      <c r="CD578" s="166"/>
      <c r="CE578" s="369">
        <v>9000000</v>
      </c>
      <c r="CF578" s="369">
        <f>5%*CE578</f>
        <v>450000</v>
      </c>
      <c r="CG578" s="369">
        <v>0</v>
      </c>
      <c r="CH578" s="369">
        <v>0</v>
      </c>
      <c r="CI578" s="369"/>
      <c r="CJ578" s="369">
        <f t="shared" si="1842"/>
        <v>450000</v>
      </c>
      <c r="CK578" s="369">
        <f t="shared" si="1843"/>
        <v>9450000</v>
      </c>
      <c r="CL578" s="368"/>
      <c r="CM578" s="369">
        <f t="shared" si="1844"/>
        <v>9000000</v>
      </c>
      <c r="CN578" s="369">
        <f t="shared" si="1844"/>
        <v>450000</v>
      </c>
      <c r="CO578" s="369">
        <f t="shared" si="1845"/>
        <v>0</v>
      </c>
      <c r="CP578" s="369">
        <f t="shared" si="1846"/>
        <v>0</v>
      </c>
      <c r="CQ578" s="369">
        <f t="shared" si="1846"/>
        <v>0</v>
      </c>
      <c r="CR578" s="369">
        <f t="shared" si="1847"/>
        <v>450000</v>
      </c>
      <c r="CS578" s="369">
        <f t="shared" si="1848"/>
        <v>9450000</v>
      </c>
      <c r="CT578" s="173" t="s">
        <v>1417</v>
      </c>
      <c r="CU578" s="173" t="s">
        <v>2116</v>
      </c>
      <c r="CV578" s="450">
        <v>0</v>
      </c>
      <c r="CW578" s="173" t="s">
        <v>2103</v>
      </c>
    </row>
    <row r="579" spans="1:101" ht="34.35" customHeight="1">
      <c r="A579" s="155">
        <f>SUBTOTAL(3,$C$11:C579)</f>
        <v>507</v>
      </c>
      <c r="B579" s="390" t="s">
        <v>1891</v>
      </c>
      <c r="C579" s="252" t="s">
        <v>1892</v>
      </c>
      <c r="D579" s="156" t="s">
        <v>101</v>
      </c>
      <c r="E579" s="157" t="str">
        <f t="shared" si="1823"/>
        <v>B3</v>
      </c>
      <c r="F579" s="392">
        <v>45427</v>
      </c>
      <c r="G579" s="369">
        <v>5260000</v>
      </c>
      <c r="H579" s="368"/>
      <c r="I579" s="160">
        <f t="shared" si="1824"/>
        <v>3740000</v>
      </c>
      <c r="J579" s="160">
        <f t="shared" si="1653"/>
        <v>0</v>
      </c>
      <c r="K579" s="161">
        <f t="shared" si="1825"/>
        <v>3740000</v>
      </c>
      <c r="L579" s="161">
        <f t="shared" si="1655"/>
        <v>9000000</v>
      </c>
      <c r="M579" s="162">
        <f t="shared" si="1656"/>
        <v>1</v>
      </c>
      <c r="N579" s="163">
        <f t="shared" si="1657"/>
        <v>3682000</v>
      </c>
      <c r="O579" s="163">
        <v>0</v>
      </c>
      <c r="P579" s="406">
        <v>0</v>
      </c>
      <c r="Q579" s="406">
        <v>12</v>
      </c>
      <c r="R579" s="406">
        <v>0</v>
      </c>
      <c r="S579" s="406">
        <v>0</v>
      </c>
      <c r="T579" s="406"/>
      <c r="U579" s="406"/>
      <c r="V579" s="406"/>
      <c r="W579" s="406"/>
      <c r="X579" s="389"/>
      <c r="Y579" s="406"/>
      <c r="Z579" s="406"/>
      <c r="AA579" s="406"/>
      <c r="AB579" s="406"/>
      <c r="AC579" s="406"/>
      <c r="AD579" s="406">
        <v>0</v>
      </c>
      <c r="AE579" s="164">
        <v>0</v>
      </c>
      <c r="AF579" s="166">
        <f t="shared" si="1826"/>
        <v>0</v>
      </c>
      <c r="AG579" s="166">
        <f t="shared" si="1827"/>
        <v>0</v>
      </c>
      <c r="AH579" s="166">
        <f t="shared" si="1828"/>
        <v>0</v>
      </c>
      <c r="AI579" s="166">
        <f t="shared" si="1829"/>
        <v>0</v>
      </c>
      <c r="AJ579" s="166">
        <f t="shared" si="1830"/>
        <v>0</v>
      </c>
      <c r="AK579" s="166">
        <f t="shared" si="1831"/>
        <v>0</v>
      </c>
      <c r="AL579" s="166">
        <f t="shared" si="1832"/>
        <v>0</v>
      </c>
      <c r="AM579" s="166">
        <f t="shared" si="1833"/>
        <v>0</v>
      </c>
      <c r="AN579" s="166">
        <f t="shared" si="1834"/>
        <v>0</v>
      </c>
      <c r="AO579" s="167">
        <f t="shared" si="1835"/>
        <v>0</v>
      </c>
      <c r="AP579" s="166">
        <v>0</v>
      </c>
      <c r="AQ579" s="166">
        <f t="shared" si="1836"/>
        <v>0</v>
      </c>
      <c r="AR579" s="166">
        <v>923600</v>
      </c>
      <c r="AS579" s="167"/>
      <c r="AT579" s="166"/>
      <c r="AU579" s="166"/>
      <c r="AV579" s="166">
        <f t="shared" si="1837"/>
        <v>923600</v>
      </c>
      <c r="AW579" s="166">
        <f t="shared" si="1670"/>
        <v>420800</v>
      </c>
      <c r="AX579" s="166">
        <f t="shared" si="1671"/>
        <v>78900</v>
      </c>
      <c r="AY579" s="166">
        <f t="shared" si="1672"/>
        <v>52600</v>
      </c>
      <c r="AZ579" s="166">
        <f t="shared" si="1838"/>
        <v>552300</v>
      </c>
      <c r="BA579" s="166">
        <f t="shared" si="1674"/>
        <v>26300</v>
      </c>
      <c r="BB579" s="166">
        <f t="shared" si="1839"/>
        <v>120000</v>
      </c>
      <c r="BC579" s="166"/>
      <c r="BD579" s="166">
        <v>0</v>
      </c>
      <c r="BE579" s="166">
        <f t="shared" si="1676"/>
        <v>698600</v>
      </c>
      <c r="BF579" s="166">
        <f t="shared" si="1677"/>
        <v>225000</v>
      </c>
      <c r="BG579" s="166">
        <f t="shared" si="1678"/>
        <v>0</v>
      </c>
      <c r="BH579" s="166">
        <v>1</v>
      </c>
      <c r="BI579" s="369" t="s">
        <v>40</v>
      </c>
      <c r="BJ579" s="166">
        <f t="shared" si="1679"/>
        <v>0</v>
      </c>
      <c r="BK579" s="166">
        <f t="shared" si="1680"/>
        <v>1</v>
      </c>
      <c r="BL579" s="166">
        <v>0</v>
      </c>
      <c r="BM579" s="166">
        <f t="shared" si="1681"/>
        <v>0</v>
      </c>
      <c r="BN579" s="166" t="str">
        <f t="shared" si="1682"/>
        <v>Trừ tiền</v>
      </c>
      <c r="BO579" s="410"/>
      <c r="BP579" s="166"/>
      <c r="BQ579" s="144"/>
      <c r="BR579" s="144"/>
      <c r="BS579" s="161">
        <f t="shared" si="1683"/>
        <v>0</v>
      </c>
      <c r="BT579" s="159">
        <v>0</v>
      </c>
      <c r="BU579" s="166">
        <f t="shared" si="1684"/>
        <v>0</v>
      </c>
      <c r="BV579" s="166">
        <v>11000000</v>
      </c>
      <c r="BW579" s="166">
        <f t="shared" si="1685"/>
        <v>11000000</v>
      </c>
      <c r="BX579" s="166">
        <f t="shared" si="1840"/>
        <v>-11552300</v>
      </c>
      <c r="BY579" s="166"/>
      <c r="BZ579" s="166"/>
      <c r="CA579" s="171"/>
      <c r="CB579" s="166"/>
      <c r="CC579" s="166"/>
      <c r="CD579" s="166"/>
      <c r="CE579" s="369">
        <v>9000000</v>
      </c>
      <c r="CF579" s="369"/>
      <c r="CG579" s="369">
        <v>0</v>
      </c>
      <c r="CH579" s="369">
        <v>0</v>
      </c>
      <c r="CI579" s="369"/>
      <c r="CJ579" s="369">
        <f t="shared" si="1842"/>
        <v>0</v>
      </c>
      <c r="CK579" s="369">
        <f t="shared" si="1843"/>
        <v>9000000</v>
      </c>
      <c r="CL579" s="368"/>
      <c r="CM579" s="369">
        <f t="shared" si="1844"/>
        <v>9000000</v>
      </c>
      <c r="CN579" s="369">
        <f t="shared" si="1844"/>
        <v>0</v>
      </c>
      <c r="CO579" s="369">
        <f t="shared" si="1845"/>
        <v>0</v>
      </c>
      <c r="CP579" s="369">
        <f t="shared" si="1846"/>
        <v>0</v>
      </c>
      <c r="CQ579" s="369">
        <f t="shared" si="1846"/>
        <v>0</v>
      </c>
      <c r="CR579" s="369">
        <f t="shared" si="1847"/>
        <v>0</v>
      </c>
      <c r="CS579" s="369">
        <f t="shared" si="1848"/>
        <v>9000000</v>
      </c>
      <c r="CT579" s="173" t="s">
        <v>1417</v>
      </c>
      <c r="CU579" s="173" t="s">
        <v>2116</v>
      </c>
      <c r="CV579" s="450">
        <v>0</v>
      </c>
      <c r="CW579" s="173" t="s">
        <v>2103</v>
      </c>
    </row>
    <row r="580" spans="1:101" ht="34.35" customHeight="1">
      <c r="A580" s="155">
        <f>SUBTOTAL(3,$C$11:C580)</f>
        <v>508</v>
      </c>
      <c r="B580" s="390" t="s">
        <v>1893</v>
      </c>
      <c r="C580" s="252" t="s">
        <v>1894</v>
      </c>
      <c r="D580" s="156" t="s">
        <v>101</v>
      </c>
      <c r="E580" s="157" t="str">
        <f t="shared" si="1823"/>
        <v>B3</v>
      </c>
      <c r="F580" s="392">
        <v>45428</v>
      </c>
      <c r="G580" s="369">
        <v>5260000</v>
      </c>
      <c r="H580" s="368"/>
      <c r="I580" s="160">
        <f t="shared" si="1824"/>
        <v>3740000</v>
      </c>
      <c r="J580" s="160">
        <f t="shared" ref="J580:J586" si="1851">CR580</f>
        <v>0</v>
      </c>
      <c r="K580" s="161">
        <f t="shared" si="1825"/>
        <v>3740000</v>
      </c>
      <c r="L580" s="161">
        <f t="shared" ref="L580:L586" si="1852">IF(G580&gt;0,G580+K580,H580+K580)</f>
        <v>9000000</v>
      </c>
      <c r="M580" s="162">
        <f t="shared" ref="M580:M586" si="1853">IF(CE580&gt;=11000000,80%,100%)</f>
        <v>1</v>
      </c>
      <c r="N580" s="163">
        <f t="shared" ref="N580:N586" si="1854">ROUND(MAX(G580*70%,H580*70%,3640000),0)</f>
        <v>3682000</v>
      </c>
      <c r="O580" s="163">
        <v>0</v>
      </c>
      <c r="P580" s="406">
        <v>0</v>
      </c>
      <c r="Q580" s="406">
        <v>10</v>
      </c>
      <c r="R580" s="406">
        <v>0</v>
      </c>
      <c r="S580" s="406">
        <v>0</v>
      </c>
      <c r="T580" s="406"/>
      <c r="U580" s="406"/>
      <c r="V580" s="406"/>
      <c r="W580" s="406"/>
      <c r="X580" s="389"/>
      <c r="Y580" s="406"/>
      <c r="Z580" s="406"/>
      <c r="AA580" s="406"/>
      <c r="AB580" s="406"/>
      <c r="AC580" s="406"/>
      <c r="AD580" s="406">
        <v>0</v>
      </c>
      <c r="AE580" s="164">
        <v>0</v>
      </c>
      <c r="AF580" s="166">
        <f t="shared" si="1826"/>
        <v>0</v>
      </c>
      <c r="AG580" s="166">
        <f t="shared" si="1827"/>
        <v>0</v>
      </c>
      <c r="AH580" s="166">
        <f t="shared" si="1828"/>
        <v>0</v>
      </c>
      <c r="AI580" s="166">
        <f t="shared" si="1829"/>
        <v>0</v>
      </c>
      <c r="AJ580" s="166">
        <f t="shared" si="1830"/>
        <v>0</v>
      </c>
      <c r="AK580" s="166">
        <f t="shared" si="1831"/>
        <v>0</v>
      </c>
      <c r="AL580" s="166">
        <f t="shared" si="1832"/>
        <v>0</v>
      </c>
      <c r="AM580" s="166">
        <f t="shared" si="1833"/>
        <v>0</v>
      </c>
      <c r="AN580" s="166">
        <f t="shared" si="1834"/>
        <v>0</v>
      </c>
      <c r="AO580" s="167">
        <f t="shared" si="1835"/>
        <v>0</v>
      </c>
      <c r="AP580" s="166">
        <v>0</v>
      </c>
      <c r="AQ580" s="166">
        <f t="shared" si="1836"/>
        <v>0</v>
      </c>
      <c r="AR580" s="166">
        <v>1317200</v>
      </c>
      <c r="AS580" s="167"/>
      <c r="AT580" s="166"/>
      <c r="AU580" s="166"/>
      <c r="AV580" s="166">
        <f t="shared" si="1837"/>
        <v>1317200</v>
      </c>
      <c r="AW580" s="166">
        <f t="shared" ref="AW580:AW586" si="1855">ROUND(IF($BH580=1,$G580*$AW$9,0),0)</f>
        <v>420800</v>
      </c>
      <c r="AX580" s="166">
        <f t="shared" ref="AX580:AX586" si="1856">ROUND(IF($BH580=1,$G580*$AX$9,0),0)</f>
        <v>78900</v>
      </c>
      <c r="AY580" s="166">
        <f t="shared" ref="AY580:AY586" si="1857">ROUND(IF($BH580=1,$G580*$AY$9,0),0)</f>
        <v>52600</v>
      </c>
      <c r="AZ580" s="166">
        <f t="shared" si="1838"/>
        <v>552300</v>
      </c>
      <c r="BA580" s="166">
        <f t="shared" ref="BA580:BA586" si="1858">ROUND(IF($BI580="1x",$G580*0.5%,0),0)</f>
        <v>26300</v>
      </c>
      <c r="BB580" s="166">
        <f t="shared" si="1839"/>
        <v>120000</v>
      </c>
      <c r="BC580" s="166"/>
      <c r="BD580" s="166">
        <v>0</v>
      </c>
      <c r="BE580" s="166">
        <f t="shared" ref="BE580:BE586" si="1859">ROUND(SUM(AZ580:BD580),0)</f>
        <v>698600</v>
      </c>
      <c r="BF580" s="166">
        <f t="shared" ref="BF580:BF586" si="1860">ROUND(IF(AV580&gt;BE580,AV580-BE580,0),0)</f>
        <v>618600</v>
      </c>
      <c r="BG580" s="166">
        <f t="shared" ref="BG580:BG586" si="1861">ROUND(IF(BE580&gt;AV580,BE580-AV580,0),0)</f>
        <v>0</v>
      </c>
      <c r="BH580" s="166">
        <v>1</v>
      </c>
      <c r="BI580" s="369" t="s">
        <v>40</v>
      </c>
      <c r="BJ580" s="166">
        <f t="shared" ref="BJ580:BJ586" si="1862">IF(AND(D580="QTNV CL",CM580&gt;=11000000),"Lương tháng",IF(CM580&gt;=18000000,"Lương tháng",0))</f>
        <v>0</v>
      </c>
      <c r="BK580" s="166">
        <f t="shared" ref="BK580:BK586" si="1863">IF(BJ580="Lương tháng",0,1)</f>
        <v>1</v>
      </c>
      <c r="BL580" s="166">
        <v>0</v>
      </c>
      <c r="BM580" s="166">
        <f t="shared" ref="BM580:BM586" si="1864">IF(BL580="M1",13000,IF(BL580="M2",20000,IF(BL580="M3",26000,IF(BL580="M4",32000,0))))</f>
        <v>0</v>
      </c>
      <c r="BN580" s="166" t="str">
        <f t="shared" ref="BN580:BN586" si="1865">IF(AND(G580&gt;0,(P580+Q580)&gt;=5),"Trừ tiền","Xem lại")</f>
        <v>Trừ tiền</v>
      </c>
      <c r="BO580" s="410"/>
      <c r="BP580" s="166"/>
      <c r="BQ580" s="144"/>
      <c r="BR580" s="144"/>
      <c r="BS580" s="161">
        <f t="shared" ref="BS580:BS586" si="1866">AQ580+SUM(BO580:BR580)-AN580-AO580-SUM(BY580:CA580)</f>
        <v>0</v>
      </c>
      <c r="BT580" s="159">
        <v>0</v>
      </c>
      <c r="BU580" s="166">
        <f t="shared" ref="BU580:BU586" si="1867">BT580*4400000</f>
        <v>0</v>
      </c>
      <c r="BV580" s="166">
        <v>11000000</v>
      </c>
      <c r="BW580" s="166">
        <f t="shared" ref="BW580:BW586" si="1868">BU580+BV580</f>
        <v>11000000</v>
      </c>
      <c r="BX580" s="166">
        <f t="shared" si="1840"/>
        <v>-11552300</v>
      </c>
      <c r="BY580" s="166"/>
      <c r="BZ580" s="166"/>
      <c r="CA580" s="171"/>
      <c r="CB580" s="166"/>
      <c r="CC580" s="166"/>
      <c r="CD580" s="166"/>
      <c r="CE580" s="369">
        <v>9000000</v>
      </c>
      <c r="CF580" s="369"/>
      <c r="CG580" s="369">
        <v>0</v>
      </c>
      <c r="CH580" s="369">
        <v>0</v>
      </c>
      <c r="CI580" s="369"/>
      <c r="CJ580" s="369">
        <f t="shared" si="1842"/>
        <v>0</v>
      </c>
      <c r="CK580" s="369">
        <f t="shared" si="1843"/>
        <v>9000000</v>
      </c>
      <c r="CL580" s="368"/>
      <c r="CM580" s="369">
        <f t="shared" si="1844"/>
        <v>9000000</v>
      </c>
      <c r="CN580" s="369">
        <f t="shared" si="1844"/>
        <v>0</v>
      </c>
      <c r="CO580" s="369">
        <f t="shared" si="1845"/>
        <v>0</v>
      </c>
      <c r="CP580" s="369">
        <f t="shared" si="1846"/>
        <v>0</v>
      </c>
      <c r="CQ580" s="369">
        <f t="shared" si="1846"/>
        <v>0</v>
      </c>
      <c r="CR580" s="369">
        <f t="shared" si="1847"/>
        <v>0</v>
      </c>
      <c r="CS580" s="369">
        <f t="shared" si="1848"/>
        <v>9000000</v>
      </c>
      <c r="CT580" s="173" t="s">
        <v>1417</v>
      </c>
      <c r="CU580" s="173" t="s">
        <v>2116</v>
      </c>
      <c r="CV580" s="450">
        <v>0</v>
      </c>
      <c r="CW580" s="173" t="s">
        <v>2103</v>
      </c>
    </row>
    <row r="581" spans="1:101" ht="34.35" customHeight="1">
      <c r="A581" s="155">
        <f>SUBTOTAL(3,$C$11:C581)</f>
        <v>509</v>
      </c>
      <c r="B581" s="390" t="s">
        <v>1895</v>
      </c>
      <c r="C581" s="252" t="s">
        <v>1896</v>
      </c>
      <c r="D581" s="156" t="s">
        <v>101</v>
      </c>
      <c r="E581" s="157" t="str">
        <f t="shared" si="1823"/>
        <v>B3</v>
      </c>
      <c r="F581" s="392">
        <v>45632</v>
      </c>
      <c r="G581" s="369">
        <v>5260000</v>
      </c>
      <c r="H581" s="368"/>
      <c r="I581" s="160">
        <f t="shared" si="1824"/>
        <v>3740000</v>
      </c>
      <c r="J581" s="160">
        <f t="shared" si="1851"/>
        <v>0</v>
      </c>
      <c r="K581" s="161">
        <f t="shared" si="1825"/>
        <v>3740000</v>
      </c>
      <c r="L581" s="161">
        <f t="shared" si="1852"/>
        <v>9000000</v>
      </c>
      <c r="M581" s="162">
        <f t="shared" si="1853"/>
        <v>1</v>
      </c>
      <c r="N581" s="163">
        <f t="shared" si="1854"/>
        <v>3682000</v>
      </c>
      <c r="O581" s="163">
        <v>0</v>
      </c>
      <c r="P581" s="406">
        <v>1</v>
      </c>
      <c r="Q581" s="406">
        <v>12</v>
      </c>
      <c r="R581" s="406">
        <v>0</v>
      </c>
      <c r="S581" s="406">
        <v>0</v>
      </c>
      <c r="T581" s="406"/>
      <c r="U581" s="406"/>
      <c r="V581" s="406"/>
      <c r="W581" s="406"/>
      <c r="X581" s="389"/>
      <c r="Y581" s="406"/>
      <c r="Z581" s="406"/>
      <c r="AA581" s="406"/>
      <c r="AB581" s="406"/>
      <c r="AC581" s="406"/>
      <c r="AD581" s="406">
        <v>0</v>
      </c>
      <c r="AE581" s="164">
        <v>0</v>
      </c>
      <c r="AF581" s="166">
        <f t="shared" si="1826"/>
        <v>346154</v>
      </c>
      <c r="AG581" s="166">
        <f t="shared" si="1827"/>
        <v>0</v>
      </c>
      <c r="AH581" s="166">
        <f t="shared" si="1828"/>
        <v>0</v>
      </c>
      <c r="AI581" s="166">
        <f t="shared" si="1829"/>
        <v>0</v>
      </c>
      <c r="AJ581" s="166">
        <f t="shared" si="1830"/>
        <v>0</v>
      </c>
      <c r="AK581" s="166">
        <f t="shared" si="1831"/>
        <v>0</v>
      </c>
      <c r="AL581" s="166">
        <f t="shared" si="1832"/>
        <v>0</v>
      </c>
      <c r="AM581" s="166">
        <f t="shared" si="1833"/>
        <v>0</v>
      </c>
      <c r="AN581" s="166">
        <f t="shared" si="1834"/>
        <v>0</v>
      </c>
      <c r="AO581" s="167">
        <f t="shared" si="1835"/>
        <v>0</v>
      </c>
      <c r="AP581" s="166">
        <v>0</v>
      </c>
      <c r="AQ581" s="166">
        <f t="shared" si="1836"/>
        <v>346154</v>
      </c>
      <c r="AR581" s="166">
        <v>1598700</v>
      </c>
      <c r="AS581" s="167"/>
      <c r="AT581" s="166"/>
      <c r="AU581" s="166"/>
      <c r="AV581" s="166">
        <f t="shared" si="1837"/>
        <v>1944854</v>
      </c>
      <c r="AW581" s="166">
        <f t="shared" si="1855"/>
        <v>420800</v>
      </c>
      <c r="AX581" s="166">
        <f t="shared" si="1856"/>
        <v>78900</v>
      </c>
      <c r="AY581" s="166">
        <f t="shared" si="1857"/>
        <v>52600</v>
      </c>
      <c r="AZ581" s="166">
        <f t="shared" si="1838"/>
        <v>552300</v>
      </c>
      <c r="BA581" s="166">
        <f t="shared" si="1858"/>
        <v>26300</v>
      </c>
      <c r="BB581" s="166">
        <f t="shared" si="1839"/>
        <v>120000</v>
      </c>
      <c r="BC581" s="166"/>
      <c r="BD581" s="166">
        <v>0</v>
      </c>
      <c r="BE581" s="166">
        <f t="shared" si="1859"/>
        <v>698600</v>
      </c>
      <c r="BF581" s="166">
        <f t="shared" si="1860"/>
        <v>1246254</v>
      </c>
      <c r="BG581" s="166">
        <f t="shared" si="1861"/>
        <v>0</v>
      </c>
      <c r="BH581" s="166">
        <v>1</v>
      </c>
      <c r="BI581" s="369" t="s">
        <v>40</v>
      </c>
      <c r="BJ581" s="166">
        <f t="shared" si="1862"/>
        <v>0</v>
      </c>
      <c r="BK581" s="166">
        <f t="shared" si="1863"/>
        <v>1</v>
      </c>
      <c r="BL581" s="166">
        <v>0</v>
      </c>
      <c r="BM581" s="166">
        <f t="shared" si="1864"/>
        <v>0</v>
      </c>
      <c r="BN581" s="166" t="str">
        <f t="shared" si="1865"/>
        <v>Trừ tiền</v>
      </c>
      <c r="BO581" s="410"/>
      <c r="BP581" s="166"/>
      <c r="BQ581" s="144"/>
      <c r="BR581" s="144"/>
      <c r="BS581" s="161">
        <f t="shared" si="1866"/>
        <v>346154</v>
      </c>
      <c r="BT581" s="159">
        <v>0</v>
      </c>
      <c r="BU581" s="166">
        <f t="shared" si="1867"/>
        <v>0</v>
      </c>
      <c r="BV581" s="166">
        <v>11000000</v>
      </c>
      <c r="BW581" s="166">
        <f t="shared" si="1868"/>
        <v>11000000</v>
      </c>
      <c r="BX581" s="166">
        <f t="shared" si="1840"/>
        <v>-11206146</v>
      </c>
      <c r="BY581" s="166"/>
      <c r="BZ581" s="166"/>
      <c r="CA581" s="171"/>
      <c r="CB581" s="166"/>
      <c r="CC581" s="166"/>
      <c r="CD581" s="166"/>
      <c r="CE581" s="369">
        <v>9000000</v>
      </c>
      <c r="CF581" s="369"/>
      <c r="CG581" s="369">
        <v>0</v>
      </c>
      <c r="CH581" s="369">
        <v>0</v>
      </c>
      <c r="CI581" s="369"/>
      <c r="CJ581" s="369">
        <f t="shared" si="1842"/>
        <v>0</v>
      </c>
      <c r="CK581" s="369">
        <f t="shared" si="1843"/>
        <v>9000000</v>
      </c>
      <c r="CL581" s="368"/>
      <c r="CM581" s="369">
        <f t="shared" si="1844"/>
        <v>9000000</v>
      </c>
      <c r="CN581" s="369">
        <f t="shared" si="1844"/>
        <v>0</v>
      </c>
      <c r="CO581" s="369">
        <f t="shared" si="1845"/>
        <v>0</v>
      </c>
      <c r="CP581" s="369">
        <f t="shared" si="1846"/>
        <v>0</v>
      </c>
      <c r="CQ581" s="369">
        <f t="shared" si="1846"/>
        <v>0</v>
      </c>
      <c r="CR581" s="369">
        <f t="shared" si="1847"/>
        <v>0</v>
      </c>
      <c r="CS581" s="369">
        <f t="shared" si="1848"/>
        <v>9000000</v>
      </c>
      <c r="CT581" s="173" t="s">
        <v>1417</v>
      </c>
      <c r="CU581" s="173" t="s">
        <v>2116</v>
      </c>
      <c r="CV581" s="450">
        <v>0</v>
      </c>
      <c r="CW581" s="173" t="s">
        <v>2103</v>
      </c>
    </row>
    <row r="582" spans="1:101" ht="34.35" customHeight="1">
      <c r="A582" s="155">
        <f>SUBTOTAL(3,$C$11:C582)</f>
        <v>510</v>
      </c>
      <c r="B582" s="390" t="s">
        <v>1897</v>
      </c>
      <c r="C582" s="252" t="s">
        <v>1898</v>
      </c>
      <c r="D582" s="156" t="s">
        <v>101</v>
      </c>
      <c r="E582" s="157" t="str">
        <f t="shared" si="1823"/>
        <v>B3</v>
      </c>
      <c r="F582" s="392">
        <v>45632</v>
      </c>
      <c r="G582" s="369">
        <v>5260000</v>
      </c>
      <c r="H582" s="368"/>
      <c r="I582" s="160">
        <f t="shared" si="1824"/>
        <v>3740000</v>
      </c>
      <c r="J582" s="160">
        <f t="shared" si="1851"/>
        <v>0</v>
      </c>
      <c r="K582" s="161">
        <f t="shared" si="1825"/>
        <v>3740000</v>
      </c>
      <c r="L582" s="161">
        <f t="shared" si="1852"/>
        <v>9000000</v>
      </c>
      <c r="M582" s="162">
        <f t="shared" si="1853"/>
        <v>1</v>
      </c>
      <c r="N582" s="163">
        <f t="shared" si="1854"/>
        <v>3682000</v>
      </c>
      <c r="O582" s="163">
        <v>0</v>
      </c>
      <c r="P582" s="406">
        <v>2</v>
      </c>
      <c r="Q582" s="406">
        <v>9</v>
      </c>
      <c r="R582" s="406">
        <v>0</v>
      </c>
      <c r="S582" s="406">
        <v>0</v>
      </c>
      <c r="T582" s="406"/>
      <c r="U582" s="406"/>
      <c r="V582" s="406"/>
      <c r="W582" s="406"/>
      <c r="X582" s="389"/>
      <c r="Y582" s="406"/>
      <c r="Z582" s="406"/>
      <c r="AA582" s="406"/>
      <c r="AB582" s="406"/>
      <c r="AC582" s="406"/>
      <c r="AD582" s="406">
        <v>0</v>
      </c>
      <c r="AE582" s="164">
        <v>0</v>
      </c>
      <c r="AF582" s="166">
        <f t="shared" si="1826"/>
        <v>692308</v>
      </c>
      <c r="AG582" s="166">
        <f t="shared" si="1827"/>
        <v>0</v>
      </c>
      <c r="AH582" s="166">
        <f t="shared" si="1828"/>
        <v>0</v>
      </c>
      <c r="AI582" s="166">
        <f t="shared" si="1829"/>
        <v>0</v>
      </c>
      <c r="AJ582" s="166">
        <f t="shared" si="1830"/>
        <v>0</v>
      </c>
      <c r="AK582" s="166">
        <f t="shared" si="1831"/>
        <v>0</v>
      </c>
      <c r="AL582" s="166">
        <f t="shared" si="1832"/>
        <v>0</v>
      </c>
      <c r="AM582" s="166">
        <f t="shared" si="1833"/>
        <v>0</v>
      </c>
      <c r="AN582" s="166">
        <f t="shared" si="1834"/>
        <v>0</v>
      </c>
      <c r="AO582" s="167">
        <f t="shared" si="1835"/>
        <v>0</v>
      </c>
      <c r="AP582" s="166">
        <v>0</v>
      </c>
      <c r="AQ582" s="166">
        <f t="shared" si="1836"/>
        <v>692308</v>
      </c>
      <c r="AR582" s="166">
        <v>936400</v>
      </c>
      <c r="AS582" s="167"/>
      <c r="AT582" s="166"/>
      <c r="AU582" s="166"/>
      <c r="AV582" s="166">
        <f t="shared" si="1837"/>
        <v>1628708</v>
      </c>
      <c r="AW582" s="166">
        <f t="shared" si="1855"/>
        <v>420800</v>
      </c>
      <c r="AX582" s="166">
        <f t="shared" si="1856"/>
        <v>78900</v>
      </c>
      <c r="AY582" s="166">
        <f t="shared" si="1857"/>
        <v>52600</v>
      </c>
      <c r="AZ582" s="166">
        <f t="shared" si="1838"/>
        <v>552300</v>
      </c>
      <c r="BA582" s="166">
        <f t="shared" si="1858"/>
        <v>26300</v>
      </c>
      <c r="BB582" s="166">
        <f t="shared" si="1839"/>
        <v>120000</v>
      </c>
      <c r="BC582" s="166"/>
      <c r="BD582" s="166">
        <v>0</v>
      </c>
      <c r="BE582" s="166">
        <f t="shared" si="1859"/>
        <v>698600</v>
      </c>
      <c r="BF582" s="166">
        <f t="shared" si="1860"/>
        <v>930108</v>
      </c>
      <c r="BG582" s="166">
        <f t="shared" si="1861"/>
        <v>0</v>
      </c>
      <c r="BH582" s="166">
        <v>1</v>
      </c>
      <c r="BI582" s="369" t="s">
        <v>40</v>
      </c>
      <c r="BJ582" s="166">
        <f t="shared" si="1862"/>
        <v>0</v>
      </c>
      <c r="BK582" s="166">
        <f t="shared" si="1863"/>
        <v>1</v>
      </c>
      <c r="BL582" s="166">
        <v>0</v>
      </c>
      <c r="BM582" s="166">
        <f t="shared" si="1864"/>
        <v>0</v>
      </c>
      <c r="BN582" s="166" t="str">
        <f t="shared" si="1865"/>
        <v>Trừ tiền</v>
      </c>
      <c r="BO582" s="410"/>
      <c r="BP582" s="166"/>
      <c r="BQ582" s="144"/>
      <c r="BR582" s="144"/>
      <c r="BS582" s="161">
        <f t="shared" si="1866"/>
        <v>692308</v>
      </c>
      <c r="BT582" s="159">
        <v>0</v>
      </c>
      <c r="BU582" s="166">
        <f t="shared" si="1867"/>
        <v>0</v>
      </c>
      <c r="BV582" s="166">
        <v>11000000</v>
      </c>
      <c r="BW582" s="166">
        <f t="shared" si="1868"/>
        <v>11000000</v>
      </c>
      <c r="BX582" s="166">
        <f t="shared" si="1840"/>
        <v>-10859992</v>
      </c>
      <c r="BY582" s="166"/>
      <c r="BZ582" s="166"/>
      <c r="CA582" s="171"/>
      <c r="CB582" s="166"/>
      <c r="CC582" s="166"/>
      <c r="CD582" s="166"/>
      <c r="CE582" s="369">
        <v>9000000</v>
      </c>
      <c r="CF582" s="369"/>
      <c r="CG582" s="369">
        <v>0</v>
      </c>
      <c r="CH582" s="369">
        <v>0</v>
      </c>
      <c r="CI582" s="369"/>
      <c r="CJ582" s="369">
        <f t="shared" si="1842"/>
        <v>0</v>
      </c>
      <c r="CK582" s="369">
        <f t="shared" si="1843"/>
        <v>9000000</v>
      </c>
      <c r="CL582" s="368"/>
      <c r="CM582" s="369">
        <f t="shared" si="1844"/>
        <v>9000000</v>
      </c>
      <c r="CN582" s="369">
        <f t="shared" si="1844"/>
        <v>0</v>
      </c>
      <c r="CO582" s="369">
        <f t="shared" si="1845"/>
        <v>0</v>
      </c>
      <c r="CP582" s="369">
        <f t="shared" si="1846"/>
        <v>0</v>
      </c>
      <c r="CQ582" s="369">
        <f t="shared" si="1846"/>
        <v>0</v>
      </c>
      <c r="CR582" s="369">
        <f t="shared" si="1847"/>
        <v>0</v>
      </c>
      <c r="CS582" s="369">
        <f t="shared" si="1848"/>
        <v>9000000</v>
      </c>
      <c r="CT582" s="173" t="s">
        <v>1417</v>
      </c>
      <c r="CU582" s="173" t="s">
        <v>2116</v>
      </c>
      <c r="CV582" s="450">
        <v>0</v>
      </c>
      <c r="CW582" s="173" t="s">
        <v>2103</v>
      </c>
    </row>
    <row r="583" spans="1:101" ht="34.35" customHeight="1">
      <c r="A583" s="155">
        <f>SUBTOTAL(3,$C$11:C583)</f>
        <v>511</v>
      </c>
      <c r="B583" s="390" t="s">
        <v>1899</v>
      </c>
      <c r="C583" s="252" t="s">
        <v>1900</v>
      </c>
      <c r="D583" s="156" t="s">
        <v>101</v>
      </c>
      <c r="E583" s="157" t="str">
        <f t="shared" si="1823"/>
        <v>B3</v>
      </c>
      <c r="F583" s="392">
        <v>45632</v>
      </c>
      <c r="G583" s="369">
        <v>5260000</v>
      </c>
      <c r="H583" s="368"/>
      <c r="I583" s="160">
        <f t="shared" si="1824"/>
        <v>3740000</v>
      </c>
      <c r="J583" s="160">
        <f t="shared" si="1851"/>
        <v>0</v>
      </c>
      <c r="K583" s="161">
        <f t="shared" si="1825"/>
        <v>3740000</v>
      </c>
      <c r="L583" s="161">
        <f t="shared" si="1852"/>
        <v>9000000</v>
      </c>
      <c r="M583" s="162">
        <f t="shared" si="1853"/>
        <v>1</v>
      </c>
      <c r="N583" s="163">
        <f t="shared" si="1854"/>
        <v>3682000</v>
      </c>
      <c r="O583" s="163">
        <v>0</v>
      </c>
      <c r="P583" s="406">
        <v>0</v>
      </c>
      <c r="Q583" s="406">
        <v>13</v>
      </c>
      <c r="R583" s="406">
        <v>0</v>
      </c>
      <c r="S583" s="406">
        <v>0</v>
      </c>
      <c r="T583" s="406"/>
      <c r="U583" s="406"/>
      <c r="V583" s="406"/>
      <c r="W583" s="406"/>
      <c r="X583" s="389"/>
      <c r="Y583" s="406"/>
      <c r="Z583" s="406"/>
      <c r="AA583" s="406"/>
      <c r="AB583" s="406"/>
      <c r="AC583" s="406"/>
      <c r="AD583" s="406">
        <v>0</v>
      </c>
      <c r="AE583" s="164">
        <v>0</v>
      </c>
      <c r="AF583" s="166">
        <f t="shared" si="1826"/>
        <v>0</v>
      </c>
      <c r="AG583" s="166">
        <f t="shared" si="1827"/>
        <v>0</v>
      </c>
      <c r="AH583" s="166">
        <f t="shared" si="1828"/>
        <v>0</v>
      </c>
      <c r="AI583" s="166">
        <f t="shared" si="1829"/>
        <v>0</v>
      </c>
      <c r="AJ583" s="166">
        <f t="shared" si="1830"/>
        <v>0</v>
      </c>
      <c r="AK583" s="166">
        <f t="shared" si="1831"/>
        <v>0</v>
      </c>
      <c r="AL583" s="166">
        <f t="shared" si="1832"/>
        <v>0</v>
      </c>
      <c r="AM583" s="166">
        <f t="shared" si="1833"/>
        <v>0</v>
      </c>
      <c r="AN583" s="166">
        <f t="shared" si="1834"/>
        <v>0</v>
      </c>
      <c r="AO583" s="167">
        <f t="shared" si="1835"/>
        <v>0</v>
      </c>
      <c r="AP583" s="166">
        <v>0</v>
      </c>
      <c r="AQ583" s="166">
        <f t="shared" si="1836"/>
        <v>0</v>
      </c>
      <c r="AR583" s="166">
        <v>1190300</v>
      </c>
      <c r="AS583" s="167"/>
      <c r="AT583" s="166"/>
      <c r="AU583" s="166"/>
      <c r="AV583" s="166">
        <f t="shared" si="1837"/>
        <v>1190300</v>
      </c>
      <c r="AW583" s="166">
        <f t="shared" si="1855"/>
        <v>420800</v>
      </c>
      <c r="AX583" s="166">
        <f t="shared" si="1856"/>
        <v>78900</v>
      </c>
      <c r="AY583" s="166">
        <f t="shared" si="1857"/>
        <v>52600</v>
      </c>
      <c r="AZ583" s="166">
        <f t="shared" si="1838"/>
        <v>552300</v>
      </c>
      <c r="BA583" s="166">
        <f t="shared" si="1858"/>
        <v>26300</v>
      </c>
      <c r="BB583" s="166">
        <f t="shared" si="1839"/>
        <v>120000</v>
      </c>
      <c r="BC583" s="166"/>
      <c r="BD583" s="166">
        <v>0</v>
      </c>
      <c r="BE583" s="166">
        <f t="shared" si="1859"/>
        <v>698600</v>
      </c>
      <c r="BF583" s="166">
        <f t="shared" si="1860"/>
        <v>491700</v>
      </c>
      <c r="BG583" s="166">
        <f t="shared" si="1861"/>
        <v>0</v>
      </c>
      <c r="BH583" s="166">
        <v>1</v>
      </c>
      <c r="BI583" s="369" t="s">
        <v>40</v>
      </c>
      <c r="BJ583" s="166">
        <f t="shared" si="1862"/>
        <v>0</v>
      </c>
      <c r="BK583" s="166">
        <f t="shared" si="1863"/>
        <v>1</v>
      </c>
      <c r="BL583" s="166">
        <v>0</v>
      </c>
      <c r="BM583" s="166">
        <f t="shared" si="1864"/>
        <v>0</v>
      </c>
      <c r="BN583" s="166" t="str">
        <f t="shared" si="1865"/>
        <v>Trừ tiền</v>
      </c>
      <c r="BO583" s="410"/>
      <c r="BP583" s="166"/>
      <c r="BQ583" s="144"/>
      <c r="BR583" s="144"/>
      <c r="BS583" s="161">
        <f t="shared" si="1866"/>
        <v>0</v>
      </c>
      <c r="BT583" s="159">
        <v>0</v>
      </c>
      <c r="BU583" s="166">
        <f t="shared" si="1867"/>
        <v>0</v>
      </c>
      <c r="BV583" s="166">
        <v>11000000</v>
      </c>
      <c r="BW583" s="166">
        <f t="shared" si="1868"/>
        <v>11000000</v>
      </c>
      <c r="BX583" s="166">
        <f t="shared" si="1840"/>
        <v>-11552300</v>
      </c>
      <c r="BY583" s="166"/>
      <c r="BZ583" s="166"/>
      <c r="CA583" s="171"/>
      <c r="CB583" s="166"/>
      <c r="CC583" s="166"/>
      <c r="CD583" s="166"/>
      <c r="CE583" s="369">
        <v>9000000</v>
      </c>
      <c r="CF583" s="369"/>
      <c r="CG583" s="369">
        <v>0</v>
      </c>
      <c r="CH583" s="369">
        <v>0</v>
      </c>
      <c r="CI583" s="369"/>
      <c r="CJ583" s="369">
        <f t="shared" si="1842"/>
        <v>0</v>
      </c>
      <c r="CK583" s="369">
        <f t="shared" si="1843"/>
        <v>9000000</v>
      </c>
      <c r="CL583" s="368"/>
      <c r="CM583" s="369">
        <f t="shared" si="1844"/>
        <v>9000000</v>
      </c>
      <c r="CN583" s="369">
        <f t="shared" si="1844"/>
        <v>0</v>
      </c>
      <c r="CO583" s="369">
        <f t="shared" si="1845"/>
        <v>0</v>
      </c>
      <c r="CP583" s="369">
        <f t="shared" si="1846"/>
        <v>0</v>
      </c>
      <c r="CQ583" s="369">
        <f t="shared" si="1846"/>
        <v>0</v>
      </c>
      <c r="CR583" s="369">
        <f t="shared" si="1847"/>
        <v>0</v>
      </c>
      <c r="CS583" s="369">
        <f t="shared" si="1848"/>
        <v>9000000</v>
      </c>
      <c r="CT583" s="173" t="s">
        <v>1417</v>
      </c>
      <c r="CU583" s="173" t="s">
        <v>2116</v>
      </c>
      <c r="CV583" s="450">
        <v>0</v>
      </c>
      <c r="CW583" s="173" t="s">
        <v>2103</v>
      </c>
    </row>
    <row r="584" spans="1:101" ht="34.35" customHeight="1">
      <c r="A584" s="155">
        <f>SUBTOTAL(3,$C$11:C584)</f>
        <v>512</v>
      </c>
      <c r="B584" s="390" t="s">
        <v>1901</v>
      </c>
      <c r="C584" s="252" t="s">
        <v>1902</v>
      </c>
      <c r="D584" s="156" t="s">
        <v>101</v>
      </c>
      <c r="E584" s="157" t="str">
        <f t="shared" si="1823"/>
        <v>B3</v>
      </c>
      <c r="F584" s="392">
        <v>45821</v>
      </c>
      <c r="G584" s="369">
        <v>5260000</v>
      </c>
      <c r="H584" s="368"/>
      <c r="I584" s="160">
        <f t="shared" si="1824"/>
        <v>3740000</v>
      </c>
      <c r="J584" s="160">
        <f t="shared" si="1851"/>
        <v>0</v>
      </c>
      <c r="K584" s="161">
        <f t="shared" si="1825"/>
        <v>3740000</v>
      </c>
      <c r="L584" s="161">
        <f t="shared" si="1852"/>
        <v>9000000</v>
      </c>
      <c r="M584" s="162">
        <f t="shared" si="1853"/>
        <v>1</v>
      </c>
      <c r="N584" s="163">
        <f t="shared" si="1854"/>
        <v>3682000</v>
      </c>
      <c r="O584" s="163">
        <v>0</v>
      </c>
      <c r="P584" s="406">
        <v>1</v>
      </c>
      <c r="Q584" s="406">
        <v>11</v>
      </c>
      <c r="R584" s="406">
        <v>0</v>
      </c>
      <c r="S584" s="406">
        <v>0</v>
      </c>
      <c r="T584" s="406"/>
      <c r="U584" s="406"/>
      <c r="V584" s="406"/>
      <c r="W584" s="406"/>
      <c r="X584" s="389"/>
      <c r="Y584" s="406"/>
      <c r="Z584" s="406"/>
      <c r="AA584" s="406"/>
      <c r="AB584" s="406"/>
      <c r="AC584" s="406"/>
      <c r="AD584" s="406">
        <v>0</v>
      </c>
      <c r="AE584" s="164">
        <v>0</v>
      </c>
      <c r="AF584" s="166">
        <f t="shared" si="1826"/>
        <v>346154</v>
      </c>
      <c r="AG584" s="166">
        <f t="shared" si="1827"/>
        <v>0</v>
      </c>
      <c r="AH584" s="166">
        <f t="shared" si="1828"/>
        <v>0</v>
      </c>
      <c r="AI584" s="166">
        <f t="shared" si="1829"/>
        <v>0</v>
      </c>
      <c r="AJ584" s="166">
        <f t="shared" si="1830"/>
        <v>0</v>
      </c>
      <c r="AK584" s="166">
        <f t="shared" si="1831"/>
        <v>0</v>
      </c>
      <c r="AL584" s="166">
        <f t="shared" si="1832"/>
        <v>0</v>
      </c>
      <c r="AM584" s="166">
        <f t="shared" si="1833"/>
        <v>0</v>
      </c>
      <c r="AN584" s="166">
        <f t="shared" si="1834"/>
        <v>0</v>
      </c>
      <c r="AO584" s="167">
        <f t="shared" si="1835"/>
        <v>0</v>
      </c>
      <c r="AP584" s="166">
        <v>0</v>
      </c>
      <c r="AQ584" s="166">
        <f t="shared" si="1836"/>
        <v>346154</v>
      </c>
      <c r="AR584" s="166">
        <v>1275400</v>
      </c>
      <c r="AS584" s="167"/>
      <c r="AT584" s="166"/>
      <c r="AU584" s="166"/>
      <c r="AV584" s="166">
        <f t="shared" si="1837"/>
        <v>1621554</v>
      </c>
      <c r="AW584" s="166">
        <f t="shared" si="1855"/>
        <v>420800</v>
      </c>
      <c r="AX584" s="166">
        <f t="shared" si="1856"/>
        <v>78900</v>
      </c>
      <c r="AY584" s="166">
        <f t="shared" si="1857"/>
        <v>52600</v>
      </c>
      <c r="AZ584" s="166">
        <f t="shared" si="1838"/>
        <v>552300</v>
      </c>
      <c r="BA584" s="166">
        <f t="shared" si="1858"/>
        <v>26300</v>
      </c>
      <c r="BB584" s="166">
        <f t="shared" si="1839"/>
        <v>120000</v>
      </c>
      <c r="BC584" s="166"/>
      <c r="BD584" s="166">
        <v>0</v>
      </c>
      <c r="BE584" s="166">
        <f t="shared" si="1859"/>
        <v>698600</v>
      </c>
      <c r="BF584" s="166">
        <f t="shared" si="1860"/>
        <v>922954</v>
      </c>
      <c r="BG584" s="166">
        <f t="shared" si="1861"/>
        <v>0</v>
      </c>
      <c r="BH584" s="166">
        <v>1</v>
      </c>
      <c r="BI584" s="369" t="s">
        <v>40</v>
      </c>
      <c r="BJ584" s="166">
        <f t="shared" si="1862"/>
        <v>0</v>
      </c>
      <c r="BK584" s="166">
        <f t="shared" si="1863"/>
        <v>1</v>
      </c>
      <c r="BL584" s="166">
        <v>0</v>
      </c>
      <c r="BM584" s="166">
        <f t="shared" si="1864"/>
        <v>0</v>
      </c>
      <c r="BN584" s="166" t="str">
        <f t="shared" si="1865"/>
        <v>Trừ tiền</v>
      </c>
      <c r="BO584" s="410"/>
      <c r="BP584" s="166"/>
      <c r="BQ584" s="144"/>
      <c r="BR584" s="144"/>
      <c r="BS584" s="161">
        <f t="shared" si="1866"/>
        <v>346154</v>
      </c>
      <c r="BT584" s="159">
        <v>0</v>
      </c>
      <c r="BU584" s="166">
        <f t="shared" si="1867"/>
        <v>0</v>
      </c>
      <c r="BV584" s="166">
        <v>11000000</v>
      </c>
      <c r="BW584" s="166">
        <f t="shared" si="1868"/>
        <v>11000000</v>
      </c>
      <c r="BX584" s="166">
        <f t="shared" si="1840"/>
        <v>-11206146</v>
      </c>
      <c r="BY584" s="166"/>
      <c r="BZ584" s="166"/>
      <c r="CA584" s="171"/>
      <c r="CB584" s="166"/>
      <c r="CC584" s="166"/>
      <c r="CD584" s="166"/>
      <c r="CE584" s="369">
        <v>9000000</v>
      </c>
      <c r="CF584" s="369"/>
      <c r="CG584" s="369">
        <v>0</v>
      </c>
      <c r="CH584" s="369">
        <v>0</v>
      </c>
      <c r="CI584" s="369"/>
      <c r="CJ584" s="369">
        <f t="shared" si="1842"/>
        <v>0</v>
      </c>
      <c r="CK584" s="369">
        <f t="shared" si="1843"/>
        <v>9000000</v>
      </c>
      <c r="CL584" s="368"/>
      <c r="CM584" s="369">
        <f t="shared" si="1844"/>
        <v>9000000</v>
      </c>
      <c r="CN584" s="369">
        <f t="shared" si="1844"/>
        <v>0</v>
      </c>
      <c r="CO584" s="369">
        <f t="shared" si="1845"/>
        <v>0</v>
      </c>
      <c r="CP584" s="369">
        <f t="shared" si="1846"/>
        <v>0</v>
      </c>
      <c r="CQ584" s="369">
        <f t="shared" si="1846"/>
        <v>0</v>
      </c>
      <c r="CR584" s="369">
        <f t="shared" si="1847"/>
        <v>0</v>
      </c>
      <c r="CS584" s="369">
        <f t="shared" si="1848"/>
        <v>9000000</v>
      </c>
      <c r="CT584" s="173" t="s">
        <v>1417</v>
      </c>
      <c r="CU584" s="173" t="s">
        <v>2116</v>
      </c>
      <c r="CV584" s="450">
        <v>0</v>
      </c>
      <c r="CW584" s="173" t="s">
        <v>2103</v>
      </c>
    </row>
    <row r="585" spans="1:101" ht="34.35" customHeight="1">
      <c r="A585" s="155">
        <f>SUBTOTAL(3,$C$11:C585)</f>
        <v>513</v>
      </c>
      <c r="B585" s="244" t="s">
        <v>2308</v>
      </c>
      <c r="C585" s="253" t="s">
        <v>2309</v>
      </c>
      <c r="D585" s="156" t="s">
        <v>101</v>
      </c>
      <c r="E585" s="157" t="str">
        <f t="shared" si="1823"/>
        <v>B3</v>
      </c>
      <c r="F585" s="392">
        <v>45932</v>
      </c>
      <c r="G585" s="369">
        <v>5260000</v>
      </c>
      <c r="H585" s="369"/>
      <c r="I585" s="160">
        <f t="shared" si="1824"/>
        <v>3740000</v>
      </c>
      <c r="J585" s="160">
        <f t="shared" si="1851"/>
        <v>0</v>
      </c>
      <c r="K585" s="161">
        <f t="shared" si="1825"/>
        <v>3740000</v>
      </c>
      <c r="L585" s="161">
        <f t="shared" si="1852"/>
        <v>9000000</v>
      </c>
      <c r="M585" s="162">
        <f t="shared" si="1853"/>
        <v>1</v>
      </c>
      <c r="N585" s="163">
        <f t="shared" si="1854"/>
        <v>3682000</v>
      </c>
      <c r="O585" s="163">
        <v>0</v>
      </c>
      <c r="P585" s="406">
        <v>1</v>
      </c>
      <c r="Q585" s="406">
        <v>11</v>
      </c>
      <c r="R585" s="406">
        <v>0</v>
      </c>
      <c r="S585" s="406">
        <v>0</v>
      </c>
      <c r="T585" s="406"/>
      <c r="U585" s="406"/>
      <c r="V585" s="406"/>
      <c r="W585" s="406"/>
      <c r="X585" s="389"/>
      <c r="Y585" s="406"/>
      <c r="Z585" s="406"/>
      <c r="AA585" s="406"/>
      <c r="AB585" s="406"/>
      <c r="AC585" s="406"/>
      <c r="AD585" s="406">
        <v>0</v>
      </c>
      <c r="AE585" s="164">
        <v>0</v>
      </c>
      <c r="AF585" s="166">
        <f t="shared" si="1826"/>
        <v>346154</v>
      </c>
      <c r="AG585" s="166">
        <f t="shared" si="1827"/>
        <v>0</v>
      </c>
      <c r="AH585" s="166">
        <f t="shared" si="1828"/>
        <v>0</v>
      </c>
      <c r="AI585" s="166">
        <f t="shared" si="1829"/>
        <v>0</v>
      </c>
      <c r="AJ585" s="166">
        <f t="shared" si="1830"/>
        <v>0</v>
      </c>
      <c r="AK585" s="166">
        <f t="shared" si="1831"/>
        <v>0</v>
      </c>
      <c r="AL585" s="166">
        <f t="shared" si="1832"/>
        <v>0</v>
      </c>
      <c r="AM585" s="166">
        <f t="shared" si="1833"/>
        <v>0</v>
      </c>
      <c r="AN585" s="166">
        <f t="shared" si="1834"/>
        <v>0</v>
      </c>
      <c r="AO585" s="167">
        <f t="shared" si="1835"/>
        <v>0</v>
      </c>
      <c r="AP585" s="166">
        <v>0</v>
      </c>
      <c r="AQ585" s="166">
        <f t="shared" si="1836"/>
        <v>346154</v>
      </c>
      <c r="AR585" s="166">
        <v>661700</v>
      </c>
      <c r="AS585" s="167"/>
      <c r="AT585" s="166"/>
      <c r="AU585" s="166"/>
      <c r="AV585" s="166">
        <f t="shared" si="1837"/>
        <v>1007854</v>
      </c>
      <c r="AW585" s="166">
        <f t="shared" si="1855"/>
        <v>420800</v>
      </c>
      <c r="AX585" s="166">
        <f t="shared" si="1856"/>
        <v>78900</v>
      </c>
      <c r="AY585" s="166">
        <f t="shared" si="1857"/>
        <v>52600</v>
      </c>
      <c r="AZ585" s="166">
        <f t="shared" si="1838"/>
        <v>552300</v>
      </c>
      <c r="BA585" s="166">
        <f t="shared" si="1858"/>
        <v>0</v>
      </c>
      <c r="BB585" s="166">
        <f t="shared" si="1839"/>
        <v>120000</v>
      </c>
      <c r="BC585" s="166"/>
      <c r="BD585" s="166">
        <v>0</v>
      </c>
      <c r="BE585" s="166">
        <f t="shared" si="1859"/>
        <v>672300</v>
      </c>
      <c r="BF585" s="166">
        <f t="shared" si="1860"/>
        <v>335554</v>
      </c>
      <c r="BG585" s="166">
        <f t="shared" si="1861"/>
        <v>0</v>
      </c>
      <c r="BH585" s="166">
        <v>1</v>
      </c>
      <c r="BI585" s="369"/>
      <c r="BJ585" s="166">
        <f t="shared" si="1862"/>
        <v>0</v>
      </c>
      <c r="BK585" s="166">
        <f t="shared" si="1863"/>
        <v>1</v>
      </c>
      <c r="BL585" s="166">
        <v>0</v>
      </c>
      <c r="BM585" s="166">
        <f t="shared" si="1864"/>
        <v>0</v>
      </c>
      <c r="BN585" s="166" t="str">
        <f t="shared" si="1865"/>
        <v>Trừ tiền</v>
      </c>
      <c r="BO585" s="410"/>
      <c r="BP585" s="166"/>
      <c r="BQ585" s="144"/>
      <c r="BR585" s="144"/>
      <c r="BS585" s="161">
        <f t="shared" si="1866"/>
        <v>346154</v>
      </c>
      <c r="BT585" s="159">
        <v>0</v>
      </c>
      <c r="BU585" s="166">
        <f t="shared" si="1867"/>
        <v>0</v>
      </c>
      <c r="BV585" s="166">
        <v>11000000</v>
      </c>
      <c r="BW585" s="166">
        <f t="shared" si="1868"/>
        <v>11000000</v>
      </c>
      <c r="BX585" s="166">
        <f t="shared" si="1840"/>
        <v>-11206146</v>
      </c>
      <c r="BY585" s="166"/>
      <c r="BZ585" s="166"/>
      <c r="CA585" s="171"/>
      <c r="CB585" s="166"/>
      <c r="CC585" s="166"/>
      <c r="CD585" s="166"/>
      <c r="CE585" s="369">
        <v>9000000</v>
      </c>
      <c r="CF585" s="369"/>
      <c r="CG585" s="369"/>
      <c r="CH585" s="369"/>
      <c r="CI585" s="369"/>
      <c r="CJ585" s="369">
        <f t="shared" si="1842"/>
        <v>0</v>
      </c>
      <c r="CK585" s="369">
        <f t="shared" si="1843"/>
        <v>9000000</v>
      </c>
      <c r="CL585" s="368"/>
      <c r="CM585" s="369">
        <f t="shared" si="1844"/>
        <v>9000000</v>
      </c>
      <c r="CN585" s="369">
        <f t="shared" si="1844"/>
        <v>0</v>
      </c>
      <c r="CO585" s="369">
        <f t="shared" si="1845"/>
        <v>0</v>
      </c>
      <c r="CP585" s="369">
        <f t="shared" si="1846"/>
        <v>0</v>
      </c>
      <c r="CQ585" s="369">
        <f t="shared" si="1846"/>
        <v>0</v>
      </c>
      <c r="CR585" s="369">
        <f t="shared" si="1847"/>
        <v>0</v>
      </c>
      <c r="CS585" s="369">
        <f t="shared" si="1848"/>
        <v>9000000</v>
      </c>
      <c r="CT585" s="173" t="s">
        <v>1417</v>
      </c>
      <c r="CU585" s="173" t="s">
        <v>2116</v>
      </c>
      <c r="CV585" s="450"/>
      <c r="CW585" s="173" t="s">
        <v>2103</v>
      </c>
    </row>
    <row r="586" spans="1:101" ht="34.35" customHeight="1">
      <c r="A586" s="155">
        <f>SUBTOTAL(3,$C$11:C586)</f>
        <v>514</v>
      </c>
      <c r="B586" s="390" t="s">
        <v>1903</v>
      </c>
      <c r="C586" s="252" t="s">
        <v>1904</v>
      </c>
      <c r="D586" s="156" t="s">
        <v>101</v>
      </c>
      <c r="E586" s="157" t="str">
        <f t="shared" si="1823"/>
        <v>B3</v>
      </c>
      <c r="F586" s="392">
        <v>45821</v>
      </c>
      <c r="G586" s="369">
        <v>5260000</v>
      </c>
      <c r="H586" s="368"/>
      <c r="I586" s="160">
        <f t="shared" si="1824"/>
        <v>3740000</v>
      </c>
      <c r="J586" s="160">
        <f t="shared" si="1851"/>
        <v>0</v>
      </c>
      <c r="K586" s="161">
        <f t="shared" si="1825"/>
        <v>3740000</v>
      </c>
      <c r="L586" s="161">
        <f t="shared" si="1852"/>
        <v>9000000</v>
      </c>
      <c r="M586" s="162">
        <f t="shared" si="1853"/>
        <v>1</v>
      </c>
      <c r="N586" s="163">
        <f t="shared" si="1854"/>
        <v>3682000</v>
      </c>
      <c r="O586" s="163">
        <v>0</v>
      </c>
      <c r="P586" s="406">
        <v>0.5</v>
      </c>
      <c r="Q586" s="406">
        <v>12.5</v>
      </c>
      <c r="R586" s="406">
        <v>0</v>
      </c>
      <c r="S586" s="406">
        <v>0</v>
      </c>
      <c r="T586" s="406"/>
      <c r="U586" s="406"/>
      <c r="V586" s="406"/>
      <c r="W586" s="406"/>
      <c r="X586" s="389"/>
      <c r="Y586" s="406"/>
      <c r="Z586" s="406"/>
      <c r="AA586" s="406"/>
      <c r="AB586" s="406"/>
      <c r="AC586" s="406"/>
      <c r="AD586" s="406">
        <v>0</v>
      </c>
      <c r="AE586" s="164">
        <v>0</v>
      </c>
      <c r="AF586" s="166">
        <f t="shared" si="1826"/>
        <v>173077</v>
      </c>
      <c r="AG586" s="166">
        <f t="shared" si="1827"/>
        <v>0</v>
      </c>
      <c r="AH586" s="166">
        <f t="shared" si="1828"/>
        <v>0</v>
      </c>
      <c r="AI586" s="166">
        <f t="shared" si="1829"/>
        <v>0</v>
      </c>
      <c r="AJ586" s="166">
        <f t="shared" si="1830"/>
        <v>0</v>
      </c>
      <c r="AK586" s="166">
        <f t="shared" si="1831"/>
        <v>0</v>
      </c>
      <c r="AL586" s="166">
        <f t="shared" si="1832"/>
        <v>0</v>
      </c>
      <c r="AM586" s="166">
        <f t="shared" si="1833"/>
        <v>0</v>
      </c>
      <c r="AN586" s="166">
        <f t="shared" si="1834"/>
        <v>0</v>
      </c>
      <c r="AO586" s="167">
        <f t="shared" si="1835"/>
        <v>0</v>
      </c>
      <c r="AP586" s="166">
        <v>0</v>
      </c>
      <c r="AQ586" s="166">
        <f t="shared" si="1836"/>
        <v>173077</v>
      </c>
      <c r="AR586" s="166">
        <v>1111100</v>
      </c>
      <c r="AS586" s="167"/>
      <c r="AT586" s="166"/>
      <c r="AU586" s="166"/>
      <c r="AV586" s="166">
        <f t="shared" si="1837"/>
        <v>1284177</v>
      </c>
      <c r="AW586" s="166">
        <f t="shared" si="1855"/>
        <v>420800</v>
      </c>
      <c r="AX586" s="166">
        <f t="shared" si="1856"/>
        <v>78900</v>
      </c>
      <c r="AY586" s="166">
        <f t="shared" si="1857"/>
        <v>52600</v>
      </c>
      <c r="AZ586" s="166">
        <f t="shared" si="1838"/>
        <v>552300</v>
      </c>
      <c r="BA586" s="166">
        <f t="shared" si="1858"/>
        <v>26300</v>
      </c>
      <c r="BB586" s="166">
        <f t="shared" si="1839"/>
        <v>120000</v>
      </c>
      <c r="BC586" s="166"/>
      <c r="BD586" s="166">
        <v>0</v>
      </c>
      <c r="BE586" s="166">
        <f t="shared" si="1859"/>
        <v>698600</v>
      </c>
      <c r="BF586" s="166">
        <f t="shared" si="1860"/>
        <v>585577</v>
      </c>
      <c r="BG586" s="166">
        <f t="shared" si="1861"/>
        <v>0</v>
      </c>
      <c r="BH586" s="166">
        <v>1</v>
      </c>
      <c r="BI586" s="166" t="s">
        <v>40</v>
      </c>
      <c r="BJ586" s="166">
        <f t="shared" si="1862"/>
        <v>0</v>
      </c>
      <c r="BK586" s="166">
        <f t="shared" si="1863"/>
        <v>1</v>
      </c>
      <c r="BL586" s="166">
        <v>0</v>
      </c>
      <c r="BM586" s="166">
        <f t="shared" si="1864"/>
        <v>0</v>
      </c>
      <c r="BN586" s="166" t="str">
        <f t="shared" si="1865"/>
        <v>Trừ tiền</v>
      </c>
      <c r="BO586" s="410"/>
      <c r="BP586" s="471"/>
      <c r="BQ586" s="144"/>
      <c r="BR586" s="144"/>
      <c r="BS586" s="161">
        <f t="shared" si="1866"/>
        <v>173077</v>
      </c>
      <c r="BT586" s="159">
        <v>0</v>
      </c>
      <c r="BU586" s="166">
        <f t="shared" si="1867"/>
        <v>0</v>
      </c>
      <c r="BV586" s="166">
        <v>11000000</v>
      </c>
      <c r="BW586" s="166">
        <f t="shared" si="1868"/>
        <v>11000000</v>
      </c>
      <c r="BX586" s="166">
        <f t="shared" si="1840"/>
        <v>-11379223</v>
      </c>
      <c r="BY586" s="166"/>
      <c r="BZ586" s="166"/>
      <c r="CA586" s="171"/>
      <c r="CB586" s="166"/>
      <c r="CC586" s="166"/>
      <c r="CD586" s="166"/>
      <c r="CE586" s="369">
        <v>9000000</v>
      </c>
      <c r="CF586" s="369"/>
      <c r="CG586" s="369">
        <v>0</v>
      </c>
      <c r="CH586" s="369">
        <v>0</v>
      </c>
      <c r="CI586" s="369"/>
      <c r="CJ586" s="369">
        <f t="shared" si="1842"/>
        <v>0</v>
      </c>
      <c r="CK586" s="369">
        <f t="shared" si="1843"/>
        <v>9000000</v>
      </c>
      <c r="CL586" s="368"/>
      <c r="CM586" s="369">
        <f t="shared" si="1844"/>
        <v>9000000</v>
      </c>
      <c r="CN586" s="369">
        <f t="shared" si="1844"/>
        <v>0</v>
      </c>
      <c r="CO586" s="369">
        <f t="shared" si="1845"/>
        <v>0</v>
      </c>
      <c r="CP586" s="369">
        <f t="shared" si="1846"/>
        <v>0</v>
      </c>
      <c r="CQ586" s="369">
        <f t="shared" si="1846"/>
        <v>0</v>
      </c>
      <c r="CR586" s="369">
        <f t="shared" si="1847"/>
        <v>0</v>
      </c>
      <c r="CS586" s="369">
        <f t="shared" si="1848"/>
        <v>9000000</v>
      </c>
      <c r="CT586" s="173" t="s">
        <v>1417</v>
      </c>
      <c r="CU586" s="173" t="s">
        <v>2116</v>
      </c>
      <c r="CV586" s="450">
        <v>0</v>
      </c>
      <c r="CW586" s="173" t="s">
        <v>2103</v>
      </c>
    </row>
    <row r="587" spans="1:101" ht="34.35" customHeight="1">
      <c r="A587" s="295" t="s">
        <v>1386</v>
      </c>
      <c r="B587" s="283" t="str">
        <f>"GNVC Hàng hóa Nông nghiệp: "&amp;"["&amp;COUNT(A588:A623)&amp;"]"</f>
        <v>GNVC Hàng hóa Nông nghiệp: [33]</v>
      </c>
      <c r="C587" s="284"/>
      <c r="D587" s="285"/>
      <c r="E587" s="285"/>
      <c r="F587" s="285"/>
      <c r="G587" s="285">
        <f>G588+G593+G601</f>
        <v>200330000</v>
      </c>
      <c r="H587" s="285">
        <f t="shared" ref="H587:BS587" si="1869">H588+H593+H601</f>
        <v>12180000</v>
      </c>
      <c r="I587" s="285">
        <f t="shared" si="1869"/>
        <v>179990000</v>
      </c>
      <c r="J587" s="285">
        <f t="shared" si="1869"/>
        <v>6650000</v>
      </c>
      <c r="K587" s="285">
        <f t="shared" si="1869"/>
        <v>186640000</v>
      </c>
      <c r="L587" s="285">
        <f t="shared" si="1869"/>
        <v>399150000</v>
      </c>
      <c r="M587" s="285"/>
      <c r="N587" s="285">
        <f t="shared" si="1869"/>
        <v>148757000</v>
      </c>
      <c r="O587" s="285">
        <f t="shared" si="1869"/>
        <v>0</v>
      </c>
      <c r="P587" s="388">
        <f t="shared" si="1869"/>
        <v>376</v>
      </c>
      <c r="Q587" s="388">
        <f t="shared" si="1869"/>
        <v>0</v>
      </c>
      <c r="R587" s="388">
        <f t="shared" si="1869"/>
        <v>6.15</v>
      </c>
      <c r="S587" s="388">
        <f t="shared" si="1869"/>
        <v>6</v>
      </c>
      <c r="T587" s="388">
        <f t="shared" si="1869"/>
        <v>0</v>
      </c>
      <c r="U587" s="388">
        <f t="shared" si="1869"/>
        <v>0</v>
      </c>
      <c r="V587" s="388">
        <f t="shared" si="1869"/>
        <v>0</v>
      </c>
      <c r="W587" s="388">
        <f t="shared" si="1869"/>
        <v>0</v>
      </c>
      <c r="X587" s="388">
        <f t="shared" si="1869"/>
        <v>0</v>
      </c>
      <c r="Y587" s="388">
        <f t="shared" si="1869"/>
        <v>0</v>
      </c>
      <c r="Z587" s="388">
        <f t="shared" si="1869"/>
        <v>0</v>
      </c>
      <c r="AA587" s="388">
        <f t="shared" si="1869"/>
        <v>0</v>
      </c>
      <c r="AB587" s="388">
        <f t="shared" si="1869"/>
        <v>0</v>
      </c>
      <c r="AC587" s="388">
        <f t="shared" si="1869"/>
        <v>0</v>
      </c>
      <c r="AD587" s="388">
        <f t="shared" si="1869"/>
        <v>0</v>
      </c>
      <c r="AE587" s="388">
        <f t="shared" si="1869"/>
        <v>0</v>
      </c>
      <c r="AF587" s="285">
        <f t="shared" si="1869"/>
        <v>153344615</v>
      </c>
      <c r="AG587" s="285">
        <f t="shared" si="1869"/>
        <v>2474444</v>
      </c>
      <c r="AH587" s="285">
        <f t="shared" si="1869"/>
        <v>3167308</v>
      </c>
      <c r="AI587" s="285">
        <f t="shared" si="1869"/>
        <v>0</v>
      </c>
      <c r="AJ587" s="285">
        <f t="shared" si="1869"/>
        <v>0</v>
      </c>
      <c r="AK587" s="285">
        <f t="shared" si="1869"/>
        <v>0</v>
      </c>
      <c r="AL587" s="285">
        <f t="shared" si="1869"/>
        <v>0</v>
      </c>
      <c r="AM587" s="285">
        <f t="shared" si="1869"/>
        <v>0</v>
      </c>
      <c r="AN587" s="285">
        <f t="shared" si="1869"/>
        <v>0</v>
      </c>
      <c r="AO587" s="285">
        <f t="shared" si="1869"/>
        <v>0</v>
      </c>
      <c r="AP587" s="285">
        <f t="shared" si="1869"/>
        <v>0</v>
      </c>
      <c r="AQ587" s="285">
        <f t="shared" si="1869"/>
        <v>158986367</v>
      </c>
      <c r="AR587" s="285">
        <f t="shared" si="1869"/>
        <v>0</v>
      </c>
      <c r="AS587" s="285">
        <f t="shared" si="1869"/>
        <v>0</v>
      </c>
      <c r="AT587" s="285">
        <f t="shared" si="1869"/>
        <v>0</v>
      </c>
      <c r="AU587" s="285">
        <f t="shared" si="1869"/>
        <v>0</v>
      </c>
      <c r="AV587" s="285">
        <f t="shared" si="1869"/>
        <v>158986367</v>
      </c>
      <c r="AW587" s="285">
        <f t="shared" si="1869"/>
        <v>15016800</v>
      </c>
      <c r="AX587" s="285">
        <f t="shared" si="1869"/>
        <v>3109500</v>
      </c>
      <c r="AY587" s="285">
        <f t="shared" si="1869"/>
        <v>1877100</v>
      </c>
      <c r="AZ587" s="285">
        <f t="shared" si="1869"/>
        <v>20003400</v>
      </c>
      <c r="BA587" s="285">
        <f t="shared" si="1869"/>
        <v>186750</v>
      </c>
      <c r="BB587" s="285">
        <f t="shared" si="1869"/>
        <v>5400000</v>
      </c>
      <c r="BC587" s="285">
        <f t="shared" si="1869"/>
        <v>0</v>
      </c>
      <c r="BD587" s="285">
        <f t="shared" si="1869"/>
        <v>0</v>
      </c>
      <c r="BE587" s="285">
        <f t="shared" si="1869"/>
        <v>25590150</v>
      </c>
      <c r="BF587" s="285">
        <f t="shared" si="1869"/>
        <v>133396217</v>
      </c>
      <c r="BG587" s="285">
        <f t="shared" si="1869"/>
        <v>0</v>
      </c>
      <c r="BH587" s="285"/>
      <c r="BI587" s="285">
        <f t="shared" si="1869"/>
        <v>0</v>
      </c>
      <c r="BJ587" s="285">
        <f t="shared" si="1869"/>
        <v>0</v>
      </c>
      <c r="BK587" s="285"/>
      <c r="BL587" s="285">
        <f t="shared" si="1869"/>
        <v>0</v>
      </c>
      <c r="BM587" s="285">
        <f t="shared" si="1869"/>
        <v>0</v>
      </c>
      <c r="BN587" s="285">
        <f t="shared" si="1869"/>
        <v>0</v>
      </c>
      <c r="BO587" s="285">
        <f t="shared" si="1869"/>
        <v>0</v>
      </c>
      <c r="BP587" s="285">
        <f t="shared" si="1869"/>
        <v>0</v>
      </c>
      <c r="BQ587" s="285">
        <f t="shared" si="1869"/>
        <v>0</v>
      </c>
      <c r="BR587" s="285">
        <f t="shared" si="1869"/>
        <v>0</v>
      </c>
      <c r="BS587" s="285">
        <f t="shared" si="1869"/>
        <v>158986367</v>
      </c>
      <c r="BT587" s="285">
        <f t="shared" ref="BT587:CV587" si="1870">BT588+BT593+BT601</f>
        <v>0</v>
      </c>
      <c r="BU587" s="285">
        <f t="shared" si="1870"/>
        <v>0</v>
      </c>
      <c r="BV587" s="285">
        <f t="shared" si="1870"/>
        <v>363000000</v>
      </c>
      <c r="BW587" s="285">
        <f t="shared" si="1870"/>
        <v>363000000</v>
      </c>
      <c r="BX587" s="285">
        <f t="shared" si="1870"/>
        <v>-224017033</v>
      </c>
      <c r="BY587" s="285">
        <f t="shared" si="1870"/>
        <v>0</v>
      </c>
      <c r="BZ587" s="285">
        <f t="shared" si="1870"/>
        <v>0</v>
      </c>
      <c r="CA587" s="285">
        <f t="shared" si="1870"/>
        <v>0</v>
      </c>
      <c r="CB587" s="285">
        <f t="shared" si="1870"/>
        <v>0</v>
      </c>
      <c r="CC587" s="285">
        <f t="shared" si="1870"/>
        <v>0</v>
      </c>
      <c r="CD587" s="285">
        <f t="shared" si="1870"/>
        <v>0</v>
      </c>
      <c r="CE587" s="285">
        <f t="shared" si="1870"/>
        <v>392500000</v>
      </c>
      <c r="CF587" s="285">
        <f t="shared" si="1870"/>
        <v>6650000</v>
      </c>
      <c r="CG587" s="285">
        <f t="shared" si="1870"/>
        <v>0</v>
      </c>
      <c r="CH587" s="285">
        <f t="shared" si="1870"/>
        <v>0</v>
      </c>
      <c r="CI587" s="285">
        <f t="shared" si="1870"/>
        <v>0</v>
      </c>
      <c r="CJ587" s="285">
        <f t="shared" si="1870"/>
        <v>6650000</v>
      </c>
      <c r="CK587" s="285">
        <f t="shared" si="1870"/>
        <v>399150000</v>
      </c>
      <c r="CL587" s="285">
        <f t="shared" si="1870"/>
        <v>0</v>
      </c>
      <c r="CM587" s="285">
        <f t="shared" si="1870"/>
        <v>392500000</v>
      </c>
      <c r="CN587" s="285">
        <f t="shared" si="1870"/>
        <v>6650000</v>
      </c>
      <c r="CO587" s="285">
        <f t="shared" si="1870"/>
        <v>0</v>
      </c>
      <c r="CP587" s="285">
        <f t="shared" si="1870"/>
        <v>0</v>
      </c>
      <c r="CQ587" s="285">
        <f t="shared" si="1870"/>
        <v>0</v>
      </c>
      <c r="CR587" s="285">
        <f t="shared" si="1870"/>
        <v>6650000</v>
      </c>
      <c r="CS587" s="285">
        <f t="shared" si="1870"/>
        <v>399150000</v>
      </c>
      <c r="CT587" s="285">
        <f t="shared" si="1870"/>
        <v>0</v>
      </c>
      <c r="CU587" s="285">
        <f t="shared" si="1870"/>
        <v>0</v>
      </c>
      <c r="CV587" s="444">
        <f t="shared" si="1870"/>
        <v>0</v>
      </c>
      <c r="CW587" s="285"/>
    </row>
    <row r="588" spans="1:101" ht="34.35" customHeight="1">
      <c r="A588" s="302" t="s">
        <v>2117</v>
      </c>
      <c r="B588" s="723" t="str">
        <f>"Bộ phận Điều phối VC HH Nông nghiệp: " &amp;"["&amp;COUNT(A589:A592)&amp; "]"</f>
        <v>Bộ phận Điều phối VC HH Nông nghiệp: [4]</v>
      </c>
      <c r="C588" s="724"/>
      <c r="D588" s="293"/>
      <c r="E588" s="293"/>
      <c r="F588" s="293"/>
      <c r="G588" s="301">
        <f>SUM(G589:G592)</f>
        <v>29030000</v>
      </c>
      <c r="H588" s="301">
        <f t="shared" ref="H588:BS588" si="1871">SUM(H589:H592)</f>
        <v>0</v>
      </c>
      <c r="I588" s="301">
        <f t="shared" si="1871"/>
        <v>31970000</v>
      </c>
      <c r="J588" s="301">
        <f t="shared" si="1871"/>
        <v>1100000</v>
      </c>
      <c r="K588" s="301">
        <f t="shared" si="1871"/>
        <v>33070000</v>
      </c>
      <c r="L588" s="301">
        <f t="shared" si="1871"/>
        <v>62100000</v>
      </c>
      <c r="M588" s="301"/>
      <c r="N588" s="301">
        <f t="shared" si="1871"/>
        <v>20321000</v>
      </c>
      <c r="O588" s="301">
        <f t="shared" si="1871"/>
        <v>0</v>
      </c>
      <c r="P588" s="374">
        <f t="shared" si="1871"/>
        <v>38</v>
      </c>
      <c r="Q588" s="374">
        <f t="shared" si="1871"/>
        <v>0</v>
      </c>
      <c r="R588" s="374">
        <f t="shared" si="1871"/>
        <v>0</v>
      </c>
      <c r="S588" s="374">
        <f t="shared" si="1871"/>
        <v>1</v>
      </c>
      <c r="T588" s="374">
        <f t="shared" si="1871"/>
        <v>0</v>
      </c>
      <c r="U588" s="374">
        <f t="shared" si="1871"/>
        <v>0</v>
      </c>
      <c r="V588" s="374">
        <f t="shared" si="1871"/>
        <v>0</v>
      </c>
      <c r="W588" s="374">
        <f t="shared" si="1871"/>
        <v>0</v>
      </c>
      <c r="X588" s="374">
        <f t="shared" si="1871"/>
        <v>0</v>
      </c>
      <c r="Y588" s="374">
        <f t="shared" si="1871"/>
        <v>0</v>
      </c>
      <c r="Z588" s="374">
        <f t="shared" si="1871"/>
        <v>0</v>
      </c>
      <c r="AA588" s="374">
        <f t="shared" si="1871"/>
        <v>0</v>
      </c>
      <c r="AB588" s="374">
        <f t="shared" si="1871"/>
        <v>0</v>
      </c>
      <c r="AC588" s="374">
        <f t="shared" si="1871"/>
        <v>0</v>
      </c>
      <c r="AD588" s="374">
        <f t="shared" si="1871"/>
        <v>0</v>
      </c>
      <c r="AE588" s="374">
        <f t="shared" si="1871"/>
        <v>0</v>
      </c>
      <c r="AF588" s="301">
        <f t="shared" si="1871"/>
        <v>19544616</v>
      </c>
      <c r="AG588" s="301">
        <f t="shared" si="1871"/>
        <v>0</v>
      </c>
      <c r="AH588" s="301">
        <f t="shared" si="1871"/>
        <v>528077</v>
      </c>
      <c r="AI588" s="301">
        <f t="shared" si="1871"/>
        <v>0</v>
      </c>
      <c r="AJ588" s="301">
        <f t="shared" si="1871"/>
        <v>0</v>
      </c>
      <c r="AK588" s="301">
        <f t="shared" si="1871"/>
        <v>0</v>
      </c>
      <c r="AL588" s="301">
        <f t="shared" si="1871"/>
        <v>0</v>
      </c>
      <c r="AM588" s="301">
        <f t="shared" si="1871"/>
        <v>0</v>
      </c>
      <c r="AN588" s="301">
        <f t="shared" si="1871"/>
        <v>0</v>
      </c>
      <c r="AO588" s="301">
        <f t="shared" si="1871"/>
        <v>0</v>
      </c>
      <c r="AP588" s="301">
        <f t="shared" si="1871"/>
        <v>0</v>
      </c>
      <c r="AQ588" s="301">
        <f t="shared" si="1871"/>
        <v>20072693</v>
      </c>
      <c r="AR588" s="301">
        <f t="shared" si="1871"/>
        <v>0</v>
      </c>
      <c r="AS588" s="301">
        <f t="shared" si="1871"/>
        <v>0</v>
      </c>
      <c r="AT588" s="301">
        <f t="shared" si="1871"/>
        <v>0</v>
      </c>
      <c r="AU588" s="301">
        <f t="shared" si="1871"/>
        <v>0</v>
      </c>
      <c r="AV588" s="301">
        <f t="shared" si="1871"/>
        <v>20072693</v>
      </c>
      <c r="AW588" s="301">
        <f t="shared" si="1871"/>
        <v>1800000</v>
      </c>
      <c r="AX588" s="301">
        <f t="shared" si="1871"/>
        <v>631350</v>
      </c>
      <c r="AY588" s="301">
        <f t="shared" si="1871"/>
        <v>225000</v>
      </c>
      <c r="AZ588" s="301">
        <f t="shared" si="1871"/>
        <v>2656350</v>
      </c>
      <c r="BA588" s="301">
        <f t="shared" si="1871"/>
        <v>76500</v>
      </c>
      <c r="BB588" s="301">
        <f t="shared" si="1871"/>
        <v>720000</v>
      </c>
      <c r="BC588" s="301">
        <f t="shared" si="1871"/>
        <v>0</v>
      </c>
      <c r="BD588" s="301">
        <f t="shared" si="1871"/>
        <v>0</v>
      </c>
      <c r="BE588" s="301">
        <f t="shared" si="1871"/>
        <v>3452850</v>
      </c>
      <c r="BF588" s="301">
        <f t="shared" si="1871"/>
        <v>16619843</v>
      </c>
      <c r="BG588" s="301">
        <f t="shared" si="1871"/>
        <v>0</v>
      </c>
      <c r="BH588" s="301"/>
      <c r="BI588" s="301">
        <f t="shared" si="1871"/>
        <v>0</v>
      </c>
      <c r="BJ588" s="301">
        <f t="shared" si="1871"/>
        <v>0</v>
      </c>
      <c r="BK588" s="301"/>
      <c r="BL588" s="301">
        <f t="shared" si="1871"/>
        <v>0</v>
      </c>
      <c r="BM588" s="301">
        <f t="shared" si="1871"/>
        <v>0</v>
      </c>
      <c r="BN588" s="301">
        <f t="shared" si="1871"/>
        <v>0</v>
      </c>
      <c r="BO588" s="301">
        <f t="shared" si="1871"/>
        <v>0</v>
      </c>
      <c r="BP588" s="301">
        <f t="shared" si="1871"/>
        <v>0</v>
      </c>
      <c r="BQ588" s="301">
        <f t="shared" si="1871"/>
        <v>0</v>
      </c>
      <c r="BR588" s="301">
        <f t="shared" si="1871"/>
        <v>0</v>
      </c>
      <c r="BS588" s="301">
        <f t="shared" si="1871"/>
        <v>20072693</v>
      </c>
      <c r="BT588" s="301">
        <f t="shared" ref="BT588:CV588" si="1872">SUM(BT589:BT592)</f>
        <v>0</v>
      </c>
      <c r="BU588" s="301">
        <f t="shared" si="1872"/>
        <v>0</v>
      </c>
      <c r="BV588" s="301">
        <f t="shared" si="1872"/>
        <v>44000000</v>
      </c>
      <c r="BW588" s="301">
        <f t="shared" si="1872"/>
        <v>44000000</v>
      </c>
      <c r="BX588" s="301">
        <f t="shared" si="1872"/>
        <v>-26583657</v>
      </c>
      <c r="BY588" s="301">
        <f t="shared" si="1872"/>
        <v>0</v>
      </c>
      <c r="BZ588" s="301">
        <f t="shared" si="1872"/>
        <v>0</v>
      </c>
      <c r="CA588" s="301">
        <f t="shared" si="1872"/>
        <v>0</v>
      </c>
      <c r="CB588" s="301">
        <f t="shared" si="1872"/>
        <v>0</v>
      </c>
      <c r="CC588" s="301">
        <f t="shared" si="1872"/>
        <v>0</v>
      </c>
      <c r="CD588" s="301">
        <f t="shared" si="1872"/>
        <v>0</v>
      </c>
      <c r="CE588" s="301">
        <f t="shared" si="1872"/>
        <v>61000000</v>
      </c>
      <c r="CF588" s="301">
        <f t="shared" si="1872"/>
        <v>1100000</v>
      </c>
      <c r="CG588" s="301">
        <f t="shared" si="1872"/>
        <v>0</v>
      </c>
      <c r="CH588" s="301">
        <f t="shared" si="1872"/>
        <v>0</v>
      </c>
      <c r="CI588" s="301">
        <f t="shared" si="1872"/>
        <v>0</v>
      </c>
      <c r="CJ588" s="301">
        <f t="shared" si="1872"/>
        <v>1100000</v>
      </c>
      <c r="CK588" s="301">
        <f t="shared" si="1872"/>
        <v>62100000</v>
      </c>
      <c r="CL588" s="301">
        <f t="shared" si="1872"/>
        <v>0</v>
      </c>
      <c r="CM588" s="301">
        <f t="shared" si="1872"/>
        <v>61000000</v>
      </c>
      <c r="CN588" s="301">
        <f t="shared" si="1872"/>
        <v>1100000</v>
      </c>
      <c r="CO588" s="301">
        <f t="shared" si="1872"/>
        <v>0</v>
      </c>
      <c r="CP588" s="301">
        <f t="shared" si="1872"/>
        <v>0</v>
      </c>
      <c r="CQ588" s="301">
        <f t="shared" si="1872"/>
        <v>0</v>
      </c>
      <c r="CR588" s="301">
        <f t="shared" si="1872"/>
        <v>1100000</v>
      </c>
      <c r="CS588" s="301">
        <f t="shared" si="1872"/>
        <v>62100000</v>
      </c>
      <c r="CT588" s="301">
        <f t="shared" si="1872"/>
        <v>0</v>
      </c>
      <c r="CU588" s="301">
        <f t="shared" si="1872"/>
        <v>0</v>
      </c>
      <c r="CV588" s="301">
        <f t="shared" si="1872"/>
        <v>0</v>
      </c>
      <c r="CW588" s="301"/>
    </row>
    <row r="589" spans="1:101" ht="34.35" customHeight="1">
      <c r="A589" s="155">
        <f>SUBTOTAL(3,$C$11:C589)</f>
        <v>515</v>
      </c>
      <c r="B589" s="390" t="s">
        <v>1973</v>
      </c>
      <c r="C589" s="252" t="s">
        <v>1974</v>
      </c>
      <c r="D589" s="156" t="s">
        <v>101</v>
      </c>
      <c r="E589" s="157" t="str">
        <f t="shared" ref="E589:E600" si="1873">IF(CL589&gt;=400000000,"A1",IF(CL589&gt;=300000000,"A2",IF(CL589&gt;=240000000,"A3",IF(CL589&gt;=180000000,"A4",IF(CL589&gt;=120000000,"A5",IF(CL589&gt;=80000000,"A6",IF(CL589&gt;=40000000,"A7",IF(CL589&gt;=25000000,"B1",IF(CL589&gt;=12000000,"B2","B3")))))))))</f>
        <v>B3</v>
      </c>
      <c r="F589" s="392">
        <v>42157</v>
      </c>
      <c r="G589" s="369">
        <v>8770000</v>
      </c>
      <c r="H589" s="368"/>
      <c r="I589" s="160">
        <f t="shared" ref="I589:I592" si="1874">IF(G589&gt;0,CM589-G589,CM589-H589)</f>
        <v>13230000</v>
      </c>
      <c r="J589" s="160">
        <f t="shared" ref="J589:J623" si="1875">CR589</f>
        <v>1100000</v>
      </c>
      <c r="K589" s="161">
        <f t="shared" ref="K589:K622" si="1876">SUM(I589:J589)</f>
        <v>14330000</v>
      </c>
      <c r="L589" s="161">
        <f t="shared" ref="L589:L622" si="1877">IF(G589&gt;0,G589+K589,H589+K589)</f>
        <v>23100000</v>
      </c>
      <c r="M589" s="162">
        <f t="shared" ref="M589:M592" si="1878">IF(CE589&gt;=11000000,80%,100%)</f>
        <v>0.8</v>
      </c>
      <c r="N589" s="163">
        <f t="shared" ref="N589:N592" si="1879">ROUND(MAX(G589*70%,H589*70%,3640000),0)</f>
        <v>6139000</v>
      </c>
      <c r="O589" s="163">
        <v>0</v>
      </c>
      <c r="P589" s="406">
        <v>12</v>
      </c>
      <c r="Q589" s="406">
        <v>0</v>
      </c>
      <c r="R589" s="406">
        <v>0</v>
      </c>
      <c r="S589" s="406">
        <v>0</v>
      </c>
      <c r="T589" s="406"/>
      <c r="U589" s="406"/>
      <c r="V589" s="406"/>
      <c r="W589" s="406"/>
      <c r="X589" s="389"/>
      <c r="Y589" s="406"/>
      <c r="Z589" s="406"/>
      <c r="AA589" s="406"/>
      <c r="AB589" s="406"/>
      <c r="AC589" s="406"/>
      <c r="AD589" s="406">
        <v>0</v>
      </c>
      <c r="AE589" s="164">
        <v>0</v>
      </c>
      <c r="AF589" s="166">
        <f t="shared" ref="AF589:AF592" si="1880">ROUND(IF($P589=0,0,IF(OR($BJ589="lương tháng",$CE589&gt;=11000000),($L589/2-$L589/26*($CC$6-$P589))*$M589,$L589/26*$P589*$M589)),0)</f>
        <v>8529231</v>
      </c>
      <c r="AG589" s="166">
        <f t="shared" ref="AG589:AG592" si="1881">ROUND(MAX((G589+I589)*M589/26*R589,(H589+I589)*M589/26*R589,G589/26*R589*150%,H589/26*R589*150%)*BK589,0)</f>
        <v>0</v>
      </c>
      <c r="AH589" s="166">
        <f t="shared" ref="AH589:AH592" si="1882">ROUND(MAX((G589+I589)*M589/26*S589,(H589+I589)*M589/26*S589,G589/26*S589*200%,H589/26*S589*200%)*BK589,0)</f>
        <v>0</v>
      </c>
      <c r="AI589" s="166">
        <f t="shared" ref="AI589:AI592" si="1883">ROUND(IF(BJ589="Lương tháng",L589/26*T589,MAX((G589+I589)/26*(T589+U589)*200%+G589/26*T589,(H589+I589)/26*(T589+U589)*200%+H589/26*T589,G589/26*(T589+U589)*300%+G589/26*T589,H589/26*(T589+U589)*300%+H589/26*T589)),0)</f>
        <v>0</v>
      </c>
      <c r="AJ589" s="166">
        <f t="shared" ref="AJ589:AJ592" si="1884">ROUND(IF((P589+Q589)=0,0,IF(BJ589="Lương tháng",MAX((G589+I589)/26*V589,(H589+I589)/26*V589),MAX(G589/26*V589,H589/26*V589))),0)</f>
        <v>0</v>
      </c>
      <c r="AK589" s="166">
        <f t="shared" ref="AK589:AK592" si="1885">ROUND(IF(G589&gt;0,G589/26*W589,H589/26*W589),0)</f>
        <v>0</v>
      </c>
      <c r="AL589" s="166">
        <f t="shared" ref="AL589:AL592" si="1886">ROUND(N589/26*Y589+O589/26*Z589+MAX(G589/26*AA589,H589/26*AA589),0)</f>
        <v>0</v>
      </c>
      <c r="AM589" s="166">
        <f t="shared" ref="AM589:AM592" si="1887">ROUND(IF(BJ589="Lương tháng",L589/26*AC589,L589/26*AC589+MAX((G589+I589)/26*AB589,(H589+I589)/26*AB589)),0)</f>
        <v>0</v>
      </c>
      <c r="AN589" s="166">
        <f t="shared" ref="AN589:AN592" si="1888">ROUND(IF(BJ589="lương tháng",0,MAX((G589+I589)/26*AD589*30%,(H589+I589)/26*AD589*30%)*BK589),0)</f>
        <v>0</v>
      </c>
      <c r="AO589" s="167">
        <f t="shared" ref="AO589:AO592" si="1889">ROUND(BM589*AE589,0)</f>
        <v>0</v>
      </c>
      <c r="AP589" s="166">
        <v>0</v>
      </c>
      <c r="AQ589" s="166">
        <f t="shared" ref="AQ589:AQ592" si="1890">ROUND(SUM(AF589:AP589),0)</f>
        <v>8529231</v>
      </c>
      <c r="AR589" s="166">
        <v>0</v>
      </c>
      <c r="AS589" s="167"/>
      <c r="AT589" s="166"/>
      <c r="AU589" s="166"/>
      <c r="AV589" s="166">
        <f t="shared" ref="AV589:AV592" si="1891">ROUND(SUM(AQ589:AT589)-AU589,0)</f>
        <v>8529231</v>
      </c>
      <c r="AW589" s="166">
        <f t="shared" ref="AW589:AW591" si="1892">ROUND(IF($BH589=1,$G589*$AW$9,0),0)</f>
        <v>701600</v>
      </c>
      <c r="AX589" s="166">
        <f t="shared" ref="AX589:AX591" si="1893">ROUND(IF($BH589=1,$G589*$AX$9,0),0)</f>
        <v>131550</v>
      </c>
      <c r="AY589" s="166">
        <f t="shared" ref="AY589:AY591" si="1894">ROUND(IF($BH589=1,$G589*$AY$9,0),0)</f>
        <v>87700</v>
      </c>
      <c r="AZ589" s="166">
        <f t="shared" ref="AZ589:AZ592" si="1895">SUM(AW589:AY589)</f>
        <v>920850</v>
      </c>
      <c r="BA589" s="166">
        <f t="shared" ref="BA589:BA591" si="1896">ROUND(IF($BI589="1x",$G589*0.5%,0),0)</f>
        <v>43850</v>
      </c>
      <c r="BB589" s="166">
        <f t="shared" ref="BB589:BB592" si="1897">IF(BN589="Xem lại",0,IF(CM589&lt;11000000,5000,IF(AND(CM589&gt;=11000000,CM589&lt;25000000),10000,IF(AND(CM589&gt;=25000000,CM589&lt;40000000),15000,IF(AND(CM589&gt;=40000000,CM589&lt;120000000),20000,IF(AND(CM589&gt;=120000000,CM589&lt;240000000),25000,30000)))))*$BB$5)</f>
        <v>240000</v>
      </c>
      <c r="BC589" s="166"/>
      <c r="BD589" s="166">
        <v>0</v>
      </c>
      <c r="BE589" s="166">
        <f t="shared" ref="BE589:BE592" si="1898">ROUND(SUM(AZ589:BD589),0)</f>
        <v>1204700</v>
      </c>
      <c r="BF589" s="166">
        <f t="shared" ref="BF589:BF592" si="1899">ROUND(IF(AV589&gt;BE589,AV589-BE589,0),0)</f>
        <v>7324531</v>
      </c>
      <c r="BG589" s="166">
        <f t="shared" ref="BG589:BG592" si="1900">ROUND(IF(BE589&gt;AV589,BE589-AV589,0),0)</f>
        <v>0</v>
      </c>
      <c r="BH589" s="166">
        <v>1</v>
      </c>
      <c r="BI589" s="369" t="s">
        <v>40</v>
      </c>
      <c r="BJ589" s="166" t="str">
        <f t="shared" ref="BJ589:BJ592" si="1901">IF(AND(D589="QTNV CL",CM589&gt;=11000000),"Lương tháng",IF(CM589&gt;=18000000,"Lương tháng",0))</f>
        <v>Lương tháng</v>
      </c>
      <c r="BK589" s="166">
        <f t="shared" ref="BK589:BK592" si="1902">IF(BJ589="Lương tháng",0,1)</f>
        <v>0</v>
      </c>
      <c r="BL589" s="166">
        <v>0</v>
      </c>
      <c r="BM589" s="166">
        <f t="shared" ref="BM589:BM592" si="1903">IF(BL589="M1",13000,IF(BL589="M2",20000,IF(BL589="M3",26000,IF(BL589="M4",32000,0))))</f>
        <v>0</v>
      </c>
      <c r="BN589" s="166" t="str">
        <f t="shared" ref="BN589:BN592" si="1904">IF(AND(G589&gt;0,(P589+Q589)&gt;=5),"Trừ tiền","Xem lại")</f>
        <v>Trừ tiền</v>
      </c>
      <c r="BO589" s="410"/>
      <c r="BP589" s="166"/>
      <c r="BQ589" s="144"/>
      <c r="BR589" s="144"/>
      <c r="BS589" s="161">
        <f t="shared" ref="BS589:BS592" si="1905">AQ589+SUM(BO589:BR589)-AN589-AO589-SUM(BY589:CA589)</f>
        <v>8529231</v>
      </c>
      <c r="BT589" s="159">
        <v>0</v>
      </c>
      <c r="BU589" s="166">
        <f t="shared" ref="BU589:BU592" si="1906">BT589*4400000</f>
        <v>0</v>
      </c>
      <c r="BV589" s="166">
        <v>11000000</v>
      </c>
      <c r="BW589" s="166">
        <f t="shared" ref="BW589:BW592" si="1907">BU589+BV589</f>
        <v>11000000</v>
      </c>
      <c r="BX589" s="166">
        <f t="shared" ref="BX589:BX592" si="1908">BS589-SUM(CC589:CD589)-CB589-AZ589-BW589</f>
        <v>-3391619</v>
      </c>
      <c r="BY589" s="166"/>
      <c r="BZ589" s="166"/>
      <c r="CA589" s="171"/>
      <c r="CB589" s="166"/>
      <c r="CC589" s="166"/>
      <c r="CD589" s="166"/>
      <c r="CE589" s="369">
        <v>22000000</v>
      </c>
      <c r="CF589" s="369">
        <f>5%*CE589</f>
        <v>1100000</v>
      </c>
      <c r="CG589" s="369">
        <v>0</v>
      </c>
      <c r="CH589" s="369">
        <v>0</v>
      </c>
      <c r="CI589" s="369"/>
      <c r="CJ589" s="369">
        <f t="shared" ref="CJ589:CJ600" si="1909">SUM(CF589:CI589)</f>
        <v>1100000</v>
      </c>
      <c r="CK589" s="369">
        <f t="shared" ref="CK589:CK600" si="1910">CE589+CJ589</f>
        <v>23100000</v>
      </c>
      <c r="CL589" s="368"/>
      <c r="CM589" s="369">
        <f t="shared" ref="CM589:CN600" si="1911">CE589</f>
        <v>22000000</v>
      </c>
      <c r="CN589" s="369">
        <f t="shared" si="1911"/>
        <v>1100000</v>
      </c>
      <c r="CO589" s="369">
        <f t="shared" ref="CO589:CO600" si="1912">CH589</f>
        <v>0</v>
      </c>
      <c r="CP589" s="369">
        <f t="shared" ref="CP589:CQ600" si="1913">CH589</f>
        <v>0</v>
      </c>
      <c r="CQ589" s="369">
        <f t="shared" si="1913"/>
        <v>0</v>
      </c>
      <c r="CR589" s="369">
        <f t="shared" ref="CR589:CR600" si="1914">SUM(CN589:CQ589)</f>
        <v>1100000</v>
      </c>
      <c r="CS589" s="369">
        <f t="shared" ref="CS589:CS600" si="1915">CM589+CR589</f>
        <v>23100000</v>
      </c>
      <c r="CT589" s="173" t="s">
        <v>2172</v>
      </c>
      <c r="CU589" s="173" t="s">
        <v>2114</v>
      </c>
      <c r="CV589" s="450" t="s">
        <v>2173</v>
      </c>
      <c r="CW589" s="173" t="s">
        <v>2103</v>
      </c>
    </row>
    <row r="590" spans="1:101" ht="34.35" customHeight="1">
      <c r="A590" s="155">
        <f>SUBTOTAL(3,$C$11:C590)</f>
        <v>516</v>
      </c>
      <c r="B590" s="390" t="s">
        <v>1975</v>
      </c>
      <c r="C590" s="252" t="s">
        <v>1976</v>
      </c>
      <c r="D590" s="156" t="s">
        <v>101</v>
      </c>
      <c r="E590" s="157" t="str">
        <f t="shared" si="1873"/>
        <v>B3</v>
      </c>
      <c r="F590" s="392">
        <v>45803</v>
      </c>
      <c r="G590" s="369">
        <v>7200000</v>
      </c>
      <c r="H590" s="368"/>
      <c r="I590" s="160">
        <f t="shared" si="1874"/>
        <v>7800000</v>
      </c>
      <c r="J590" s="160">
        <f t="shared" si="1875"/>
        <v>0</v>
      </c>
      <c r="K590" s="161">
        <f t="shared" si="1876"/>
        <v>7800000</v>
      </c>
      <c r="L590" s="161">
        <f t="shared" si="1877"/>
        <v>15000000</v>
      </c>
      <c r="M590" s="162">
        <f t="shared" si="1878"/>
        <v>0.8</v>
      </c>
      <c r="N590" s="163">
        <f t="shared" si="1879"/>
        <v>5040000</v>
      </c>
      <c r="O590" s="163">
        <v>0</v>
      </c>
      <c r="P590" s="406">
        <v>12</v>
      </c>
      <c r="Q590" s="406">
        <v>0</v>
      </c>
      <c r="R590" s="406">
        <v>0</v>
      </c>
      <c r="S590" s="406">
        <v>0.5</v>
      </c>
      <c r="T590" s="406"/>
      <c r="U590" s="406"/>
      <c r="V590" s="406"/>
      <c r="W590" s="406"/>
      <c r="X590" s="389"/>
      <c r="Y590" s="406"/>
      <c r="Z590" s="406"/>
      <c r="AA590" s="406"/>
      <c r="AB590" s="406"/>
      <c r="AC590" s="406"/>
      <c r="AD590" s="406">
        <v>0</v>
      </c>
      <c r="AE590" s="164">
        <v>0</v>
      </c>
      <c r="AF590" s="166">
        <f t="shared" si="1880"/>
        <v>5538462</v>
      </c>
      <c r="AG590" s="166">
        <f t="shared" si="1881"/>
        <v>0</v>
      </c>
      <c r="AH590" s="166">
        <f t="shared" si="1882"/>
        <v>276923</v>
      </c>
      <c r="AI590" s="166">
        <f t="shared" si="1883"/>
        <v>0</v>
      </c>
      <c r="AJ590" s="166">
        <f t="shared" si="1884"/>
        <v>0</v>
      </c>
      <c r="AK590" s="166">
        <f t="shared" si="1885"/>
        <v>0</v>
      </c>
      <c r="AL590" s="166">
        <f t="shared" si="1886"/>
        <v>0</v>
      </c>
      <c r="AM590" s="166">
        <f t="shared" si="1887"/>
        <v>0</v>
      </c>
      <c r="AN590" s="166">
        <f t="shared" si="1888"/>
        <v>0</v>
      </c>
      <c r="AO590" s="167">
        <f t="shared" si="1889"/>
        <v>0</v>
      </c>
      <c r="AP590" s="166">
        <v>0</v>
      </c>
      <c r="AQ590" s="166">
        <f t="shared" si="1890"/>
        <v>5815385</v>
      </c>
      <c r="AR590" s="166">
        <v>0</v>
      </c>
      <c r="AS590" s="167"/>
      <c r="AT590" s="166"/>
      <c r="AU590" s="166"/>
      <c r="AV590" s="166">
        <f t="shared" si="1891"/>
        <v>5815385</v>
      </c>
      <c r="AW590" s="166">
        <f t="shared" si="1892"/>
        <v>576000</v>
      </c>
      <c r="AX590" s="166">
        <f t="shared" si="1893"/>
        <v>108000</v>
      </c>
      <c r="AY590" s="166">
        <f t="shared" si="1894"/>
        <v>72000</v>
      </c>
      <c r="AZ590" s="166">
        <f t="shared" si="1895"/>
        <v>756000</v>
      </c>
      <c r="BA590" s="166">
        <f t="shared" si="1896"/>
        <v>0</v>
      </c>
      <c r="BB590" s="166">
        <f t="shared" si="1897"/>
        <v>240000</v>
      </c>
      <c r="BC590" s="166"/>
      <c r="BD590" s="166">
        <v>0</v>
      </c>
      <c r="BE590" s="166">
        <f t="shared" si="1898"/>
        <v>996000</v>
      </c>
      <c r="BF590" s="166">
        <f t="shared" si="1899"/>
        <v>4819385</v>
      </c>
      <c r="BG590" s="166">
        <f t="shared" si="1900"/>
        <v>0</v>
      </c>
      <c r="BH590" s="166">
        <v>1</v>
      </c>
      <c r="BI590" s="159">
        <v>0</v>
      </c>
      <c r="BJ590" s="166">
        <f t="shared" si="1901"/>
        <v>0</v>
      </c>
      <c r="BK590" s="166">
        <f t="shared" si="1902"/>
        <v>1</v>
      </c>
      <c r="BL590" s="166">
        <v>0</v>
      </c>
      <c r="BM590" s="166">
        <f t="shared" si="1903"/>
        <v>0</v>
      </c>
      <c r="BN590" s="166" t="str">
        <f t="shared" si="1904"/>
        <v>Trừ tiền</v>
      </c>
      <c r="BO590" s="410"/>
      <c r="BP590" s="166"/>
      <c r="BQ590" s="144"/>
      <c r="BR590" s="144"/>
      <c r="BS590" s="161">
        <f t="shared" si="1905"/>
        <v>5815385</v>
      </c>
      <c r="BT590" s="159">
        <v>0</v>
      </c>
      <c r="BU590" s="166">
        <f t="shared" si="1906"/>
        <v>0</v>
      </c>
      <c r="BV590" s="166">
        <v>11000000</v>
      </c>
      <c r="BW590" s="166">
        <f t="shared" si="1907"/>
        <v>11000000</v>
      </c>
      <c r="BX590" s="166">
        <f t="shared" si="1908"/>
        <v>-5940615</v>
      </c>
      <c r="BY590" s="166"/>
      <c r="BZ590" s="166"/>
      <c r="CA590" s="171"/>
      <c r="CB590" s="166"/>
      <c r="CC590" s="166"/>
      <c r="CD590" s="166"/>
      <c r="CE590" s="369">
        <v>15000000</v>
      </c>
      <c r="CF590" s="369"/>
      <c r="CG590" s="369">
        <v>0</v>
      </c>
      <c r="CH590" s="369">
        <v>0</v>
      </c>
      <c r="CI590" s="369"/>
      <c r="CJ590" s="369">
        <f t="shared" si="1909"/>
        <v>0</v>
      </c>
      <c r="CK590" s="369">
        <f t="shared" si="1910"/>
        <v>15000000</v>
      </c>
      <c r="CL590" s="368"/>
      <c r="CM590" s="369">
        <f t="shared" si="1911"/>
        <v>15000000</v>
      </c>
      <c r="CN590" s="369">
        <f t="shared" si="1911"/>
        <v>0</v>
      </c>
      <c r="CO590" s="369">
        <f t="shared" si="1912"/>
        <v>0</v>
      </c>
      <c r="CP590" s="369">
        <f t="shared" si="1913"/>
        <v>0</v>
      </c>
      <c r="CQ590" s="369">
        <f t="shared" si="1913"/>
        <v>0</v>
      </c>
      <c r="CR590" s="369">
        <f t="shared" si="1914"/>
        <v>0</v>
      </c>
      <c r="CS590" s="369">
        <f t="shared" si="1915"/>
        <v>15000000</v>
      </c>
      <c r="CT590" s="173" t="s">
        <v>2174</v>
      </c>
      <c r="CU590" s="173" t="s">
        <v>2114</v>
      </c>
      <c r="CV590" s="450" t="s">
        <v>2175</v>
      </c>
      <c r="CW590" s="173" t="s">
        <v>2103</v>
      </c>
    </row>
    <row r="591" spans="1:101" ht="34.35" customHeight="1">
      <c r="A591" s="155">
        <f>SUBTOTAL(3,$C$11:C591)</f>
        <v>517</v>
      </c>
      <c r="B591" s="390" t="s">
        <v>1977</v>
      </c>
      <c r="C591" s="252" t="s">
        <v>1978</v>
      </c>
      <c r="D591" s="156" t="s">
        <v>101</v>
      </c>
      <c r="E591" s="157" t="str">
        <f t="shared" si="1873"/>
        <v>B3</v>
      </c>
      <c r="F591" s="392">
        <v>45505</v>
      </c>
      <c r="G591" s="369">
        <v>6530000</v>
      </c>
      <c r="H591" s="368"/>
      <c r="I591" s="160">
        <f t="shared" si="1874"/>
        <v>6470000</v>
      </c>
      <c r="J591" s="160">
        <f t="shared" si="1875"/>
        <v>0</v>
      </c>
      <c r="K591" s="161">
        <f t="shared" si="1876"/>
        <v>6470000</v>
      </c>
      <c r="L591" s="161">
        <f t="shared" si="1877"/>
        <v>13000000</v>
      </c>
      <c r="M591" s="162">
        <f t="shared" si="1878"/>
        <v>0.8</v>
      </c>
      <c r="N591" s="163">
        <f t="shared" si="1879"/>
        <v>4571000</v>
      </c>
      <c r="O591" s="163">
        <v>0</v>
      </c>
      <c r="P591" s="406">
        <v>12</v>
      </c>
      <c r="Q591" s="406">
        <v>0</v>
      </c>
      <c r="R591" s="406">
        <v>0</v>
      </c>
      <c r="S591" s="406">
        <v>0.5</v>
      </c>
      <c r="T591" s="406"/>
      <c r="U591" s="406"/>
      <c r="V591" s="406"/>
      <c r="W591" s="406"/>
      <c r="X591" s="389"/>
      <c r="Y591" s="406"/>
      <c r="Z591" s="406"/>
      <c r="AA591" s="406"/>
      <c r="AB591" s="406"/>
      <c r="AC591" s="406"/>
      <c r="AD591" s="406">
        <v>0</v>
      </c>
      <c r="AE591" s="164">
        <v>0</v>
      </c>
      <c r="AF591" s="166">
        <f t="shared" si="1880"/>
        <v>4800000</v>
      </c>
      <c r="AG591" s="166">
        <f t="shared" si="1881"/>
        <v>0</v>
      </c>
      <c r="AH591" s="166">
        <f t="shared" si="1882"/>
        <v>251154</v>
      </c>
      <c r="AI591" s="166">
        <f t="shared" si="1883"/>
        <v>0</v>
      </c>
      <c r="AJ591" s="166">
        <f t="shared" si="1884"/>
        <v>0</v>
      </c>
      <c r="AK591" s="166">
        <f t="shared" si="1885"/>
        <v>0</v>
      </c>
      <c r="AL591" s="166">
        <f t="shared" si="1886"/>
        <v>0</v>
      </c>
      <c r="AM591" s="166">
        <f t="shared" si="1887"/>
        <v>0</v>
      </c>
      <c r="AN591" s="166">
        <f t="shared" si="1888"/>
        <v>0</v>
      </c>
      <c r="AO591" s="167">
        <f t="shared" si="1889"/>
        <v>0</v>
      </c>
      <c r="AP591" s="166">
        <v>0</v>
      </c>
      <c r="AQ591" s="166">
        <f t="shared" si="1890"/>
        <v>5051154</v>
      </c>
      <c r="AR591" s="166">
        <v>0</v>
      </c>
      <c r="AS591" s="167"/>
      <c r="AT591" s="166"/>
      <c r="AU591" s="166"/>
      <c r="AV591" s="166">
        <f t="shared" si="1891"/>
        <v>5051154</v>
      </c>
      <c r="AW591" s="166">
        <f t="shared" si="1892"/>
        <v>522400</v>
      </c>
      <c r="AX591" s="166">
        <f t="shared" si="1893"/>
        <v>97950</v>
      </c>
      <c r="AY591" s="166">
        <f t="shared" si="1894"/>
        <v>65300</v>
      </c>
      <c r="AZ591" s="166">
        <f t="shared" si="1895"/>
        <v>685650</v>
      </c>
      <c r="BA591" s="166">
        <f t="shared" si="1896"/>
        <v>32650</v>
      </c>
      <c r="BB591" s="166">
        <f t="shared" si="1897"/>
        <v>240000</v>
      </c>
      <c r="BC591" s="166"/>
      <c r="BD591" s="166">
        <v>0</v>
      </c>
      <c r="BE591" s="166">
        <f t="shared" si="1898"/>
        <v>958300</v>
      </c>
      <c r="BF591" s="166">
        <f t="shared" si="1899"/>
        <v>4092854</v>
      </c>
      <c r="BG591" s="166">
        <f t="shared" si="1900"/>
        <v>0</v>
      </c>
      <c r="BH591" s="166">
        <v>1</v>
      </c>
      <c r="BI591" s="369" t="s">
        <v>40</v>
      </c>
      <c r="BJ591" s="166">
        <f t="shared" si="1901"/>
        <v>0</v>
      </c>
      <c r="BK591" s="166">
        <f t="shared" si="1902"/>
        <v>1</v>
      </c>
      <c r="BL591" s="166">
        <v>0</v>
      </c>
      <c r="BM591" s="166">
        <f t="shared" si="1903"/>
        <v>0</v>
      </c>
      <c r="BN591" s="166" t="str">
        <f t="shared" si="1904"/>
        <v>Trừ tiền</v>
      </c>
      <c r="BO591" s="410"/>
      <c r="BP591" s="166"/>
      <c r="BQ591" s="144"/>
      <c r="BR591" s="144"/>
      <c r="BS591" s="161">
        <f t="shared" si="1905"/>
        <v>5051154</v>
      </c>
      <c r="BT591" s="159">
        <v>0</v>
      </c>
      <c r="BU591" s="166">
        <f t="shared" si="1906"/>
        <v>0</v>
      </c>
      <c r="BV591" s="166">
        <v>11000000</v>
      </c>
      <c r="BW591" s="166">
        <f t="shared" si="1907"/>
        <v>11000000</v>
      </c>
      <c r="BX591" s="166">
        <f t="shared" si="1908"/>
        <v>-6634496</v>
      </c>
      <c r="BY591" s="166"/>
      <c r="BZ591" s="166"/>
      <c r="CA591" s="171"/>
      <c r="CB591" s="166"/>
      <c r="CC591" s="166"/>
      <c r="CD591" s="166"/>
      <c r="CE591" s="369">
        <v>13000000</v>
      </c>
      <c r="CF591" s="369"/>
      <c r="CG591" s="369">
        <v>0</v>
      </c>
      <c r="CH591" s="369">
        <v>0</v>
      </c>
      <c r="CI591" s="369"/>
      <c r="CJ591" s="369">
        <f t="shared" si="1909"/>
        <v>0</v>
      </c>
      <c r="CK591" s="369">
        <f t="shared" si="1910"/>
        <v>13000000</v>
      </c>
      <c r="CL591" s="368"/>
      <c r="CM591" s="369">
        <f t="shared" si="1911"/>
        <v>13000000</v>
      </c>
      <c r="CN591" s="369">
        <f t="shared" si="1911"/>
        <v>0</v>
      </c>
      <c r="CO591" s="369">
        <f t="shared" si="1912"/>
        <v>0</v>
      </c>
      <c r="CP591" s="369">
        <f t="shared" si="1913"/>
        <v>0</v>
      </c>
      <c r="CQ591" s="369">
        <f t="shared" si="1913"/>
        <v>0</v>
      </c>
      <c r="CR591" s="369">
        <f t="shared" si="1914"/>
        <v>0</v>
      </c>
      <c r="CS591" s="369">
        <f t="shared" si="1915"/>
        <v>13000000</v>
      </c>
      <c r="CT591" s="173" t="s">
        <v>2176</v>
      </c>
      <c r="CU591" s="173" t="s">
        <v>2114</v>
      </c>
      <c r="CV591" s="450" t="s">
        <v>2177</v>
      </c>
      <c r="CW591" s="173" t="s">
        <v>2103</v>
      </c>
    </row>
    <row r="592" spans="1:101" ht="34.35" customHeight="1">
      <c r="A592" s="155">
        <f>SUBTOTAL(3,$C$11:C592)</f>
        <v>518</v>
      </c>
      <c r="B592" s="461" t="s">
        <v>1979</v>
      </c>
      <c r="C592" s="462" t="s">
        <v>1980</v>
      </c>
      <c r="D592" s="156" t="s">
        <v>101</v>
      </c>
      <c r="E592" s="157" t="str">
        <f t="shared" si="1873"/>
        <v>B3</v>
      </c>
      <c r="F592" s="392">
        <v>45691</v>
      </c>
      <c r="G592" s="369">
        <v>6530000</v>
      </c>
      <c r="H592" s="368"/>
      <c r="I592" s="160">
        <f t="shared" si="1874"/>
        <v>4470000</v>
      </c>
      <c r="J592" s="160">
        <f t="shared" si="1875"/>
        <v>0</v>
      </c>
      <c r="K592" s="161">
        <f t="shared" si="1876"/>
        <v>4470000</v>
      </c>
      <c r="L592" s="161">
        <f t="shared" si="1877"/>
        <v>11000000</v>
      </c>
      <c r="M592" s="162">
        <f t="shared" si="1878"/>
        <v>0.8</v>
      </c>
      <c r="N592" s="163">
        <f t="shared" si="1879"/>
        <v>4571000</v>
      </c>
      <c r="O592" s="163">
        <v>0</v>
      </c>
      <c r="P592" s="406">
        <v>2</v>
      </c>
      <c r="Q592" s="406">
        <v>0</v>
      </c>
      <c r="R592" s="406">
        <v>0</v>
      </c>
      <c r="S592" s="406">
        <v>0</v>
      </c>
      <c r="T592" s="406"/>
      <c r="U592" s="406"/>
      <c r="V592" s="406"/>
      <c r="W592" s="406"/>
      <c r="X592" s="389"/>
      <c r="Y592" s="406"/>
      <c r="Z592" s="406"/>
      <c r="AA592" s="406"/>
      <c r="AB592" s="406"/>
      <c r="AC592" s="406"/>
      <c r="AD592" s="406">
        <v>0</v>
      </c>
      <c r="AE592" s="164">
        <v>0</v>
      </c>
      <c r="AF592" s="166">
        <f t="shared" si="1880"/>
        <v>676923</v>
      </c>
      <c r="AG592" s="166">
        <f t="shared" si="1881"/>
        <v>0</v>
      </c>
      <c r="AH592" s="166">
        <f t="shared" si="1882"/>
        <v>0</v>
      </c>
      <c r="AI592" s="166">
        <f t="shared" si="1883"/>
        <v>0</v>
      </c>
      <c r="AJ592" s="166">
        <f t="shared" si="1884"/>
        <v>0</v>
      </c>
      <c r="AK592" s="166">
        <f t="shared" si="1885"/>
        <v>0</v>
      </c>
      <c r="AL592" s="166">
        <f t="shared" si="1886"/>
        <v>0</v>
      </c>
      <c r="AM592" s="166">
        <f t="shared" si="1887"/>
        <v>0</v>
      </c>
      <c r="AN592" s="166">
        <f t="shared" si="1888"/>
        <v>0</v>
      </c>
      <c r="AO592" s="167">
        <f t="shared" si="1889"/>
        <v>0</v>
      </c>
      <c r="AP592" s="166">
        <v>0</v>
      </c>
      <c r="AQ592" s="166">
        <f t="shared" si="1890"/>
        <v>676923</v>
      </c>
      <c r="AR592" s="166">
        <v>0</v>
      </c>
      <c r="AS592" s="167"/>
      <c r="AT592" s="166"/>
      <c r="AU592" s="166"/>
      <c r="AV592" s="166">
        <f t="shared" si="1891"/>
        <v>676923</v>
      </c>
      <c r="AW592" s="166">
        <v>0</v>
      </c>
      <c r="AX592" s="166">
        <f>ROUND(IF($BH592=1,$G592*4.5%,0),0)</f>
        <v>293850</v>
      </c>
      <c r="AY592" s="166">
        <v>0</v>
      </c>
      <c r="AZ592" s="166">
        <f t="shared" si="1895"/>
        <v>293850</v>
      </c>
      <c r="BA592" s="166">
        <v>0</v>
      </c>
      <c r="BB592" s="166">
        <f t="shared" si="1897"/>
        <v>0</v>
      </c>
      <c r="BC592" s="166"/>
      <c r="BD592" s="166">
        <v>0</v>
      </c>
      <c r="BE592" s="166">
        <f t="shared" si="1898"/>
        <v>293850</v>
      </c>
      <c r="BF592" s="166">
        <f t="shared" si="1899"/>
        <v>383073</v>
      </c>
      <c r="BG592" s="166">
        <f t="shared" si="1900"/>
        <v>0</v>
      </c>
      <c r="BH592" s="166">
        <v>1</v>
      </c>
      <c r="BI592" s="369" t="s">
        <v>40</v>
      </c>
      <c r="BJ592" s="166">
        <f t="shared" si="1901"/>
        <v>0</v>
      </c>
      <c r="BK592" s="166">
        <f t="shared" si="1902"/>
        <v>1</v>
      </c>
      <c r="BL592" s="166">
        <v>0</v>
      </c>
      <c r="BM592" s="166">
        <f t="shared" si="1903"/>
        <v>0</v>
      </c>
      <c r="BN592" s="166" t="str">
        <f t="shared" si="1904"/>
        <v>Xem lại</v>
      </c>
      <c r="BO592" s="410"/>
      <c r="BP592" s="166"/>
      <c r="BQ592" s="144"/>
      <c r="BR592" s="144"/>
      <c r="BS592" s="161">
        <f t="shared" si="1905"/>
        <v>676923</v>
      </c>
      <c r="BT592" s="159">
        <v>0</v>
      </c>
      <c r="BU592" s="166">
        <f t="shared" si="1906"/>
        <v>0</v>
      </c>
      <c r="BV592" s="166">
        <v>11000000</v>
      </c>
      <c r="BW592" s="166">
        <f t="shared" si="1907"/>
        <v>11000000</v>
      </c>
      <c r="BX592" s="166">
        <f t="shared" si="1908"/>
        <v>-10616927</v>
      </c>
      <c r="BY592" s="166"/>
      <c r="BZ592" s="166"/>
      <c r="CA592" s="171"/>
      <c r="CB592" s="166"/>
      <c r="CC592" s="166"/>
      <c r="CD592" s="166"/>
      <c r="CE592" s="369">
        <v>11000000</v>
      </c>
      <c r="CF592" s="369"/>
      <c r="CG592" s="369">
        <v>0</v>
      </c>
      <c r="CH592" s="369">
        <v>0</v>
      </c>
      <c r="CI592" s="369"/>
      <c r="CJ592" s="369">
        <f t="shared" si="1909"/>
        <v>0</v>
      </c>
      <c r="CK592" s="369">
        <f t="shared" si="1910"/>
        <v>11000000</v>
      </c>
      <c r="CL592" s="368"/>
      <c r="CM592" s="369">
        <f t="shared" si="1911"/>
        <v>11000000</v>
      </c>
      <c r="CN592" s="369">
        <f t="shared" si="1911"/>
        <v>0</v>
      </c>
      <c r="CO592" s="369">
        <f t="shared" si="1912"/>
        <v>0</v>
      </c>
      <c r="CP592" s="369">
        <f t="shared" si="1913"/>
        <v>0</v>
      </c>
      <c r="CQ592" s="369">
        <f t="shared" si="1913"/>
        <v>0</v>
      </c>
      <c r="CR592" s="369">
        <f t="shared" si="1914"/>
        <v>0</v>
      </c>
      <c r="CS592" s="369">
        <f t="shared" si="1915"/>
        <v>11000000</v>
      </c>
      <c r="CT592" s="173" t="s">
        <v>2176</v>
      </c>
      <c r="CU592" s="173" t="s">
        <v>2114</v>
      </c>
      <c r="CV592" s="450" t="s">
        <v>2178</v>
      </c>
      <c r="CW592" s="173" t="s">
        <v>2103</v>
      </c>
    </row>
    <row r="593" spans="1:101" ht="34.35" customHeight="1">
      <c r="A593" s="302" t="s">
        <v>2118</v>
      </c>
      <c r="B593" s="723" t="str">
        <f>"Bộ phận quản lý Depot: " &amp;"["&amp;COUNT(A594:A600)&amp; "]"</f>
        <v>Bộ phận quản lý Depot: [7]</v>
      </c>
      <c r="C593" s="724"/>
      <c r="D593" s="293"/>
      <c r="E593" s="293"/>
      <c r="F593" s="293"/>
      <c r="G593" s="301">
        <f>SUM(G594:G600)</f>
        <v>49500000</v>
      </c>
      <c r="H593" s="301">
        <f t="shared" ref="H593:BS593" si="1916">SUM(H594:H600)</f>
        <v>0</v>
      </c>
      <c r="I593" s="301">
        <f t="shared" si="1916"/>
        <v>48500000</v>
      </c>
      <c r="J593" s="301">
        <f t="shared" si="1916"/>
        <v>5000000</v>
      </c>
      <c r="K593" s="301">
        <f t="shared" si="1916"/>
        <v>53500000</v>
      </c>
      <c r="L593" s="301">
        <f t="shared" si="1916"/>
        <v>103000000</v>
      </c>
      <c r="M593" s="301"/>
      <c r="N593" s="301">
        <f t="shared" si="1916"/>
        <v>34650000</v>
      </c>
      <c r="O593" s="301">
        <f t="shared" si="1916"/>
        <v>0</v>
      </c>
      <c r="P593" s="374">
        <f t="shared" si="1916"/>
        <v>87</v>
      </c>
      <c r="Q593" s="374">
        <f t="shared" si="1916"/>
        <v>0</v>
      </c>
      <c r="R593" s="374">
        <f t="shared" si="1916"/>
        <v>6.15</v>
      </c>
      <c r="S593" s="374">
        <f t="shared" si="1916"/>
        <v>5</v>
      </c>
      <c r="T593" s="374">
        <f t="shared" si="1916"/>
        <v>0</v>
      </c>
      <c r="U593" s="374">
        <f t="shared" si="1916"/>
        <v>0</v>
      </c>
      <c r="V593" s="374">
        <f t="shared" si="1916"/>
        <v>0</v>
      </c>
      <c r="W593" s="374">
        <f t="shared" si="1916"/>
        <v>0</v>
      </c>
      <c r="X593" s="374">
        <f t="shared" si="1916"/>
        <v>0</v>
      </c>
      <c r="Y593" s="374">
        <f t="shared" si="1916"/>
        <v>0</v>
      </c>
      <c r="Z593" s="374">
        <f t="shared" si="1916"/>
        <v>0</v>
      </c>
      <c r="AA593" s="374">
        <f t="shared" si="1916"/>
        <v>0</v>
      </c>
      <c r="AB593" s="374">
        <f t="shared" si="1916"/>
        <v>0</v>
      </c>
      <c r="AC593" s="374">
        <f t="shared" si="1916"/>
        <v>0</v>
      </c>
      <c r="AD593" s="374">
        <f t="shared" si="1916"/>
        <v>0</v>
      </c>
      <c r="AE593" s="374">
        <f t="shared" si="1916"/>
        <v>0</v>
      </c>
      <c r="AF593" s="301">
        <f t="shared" si="1916"/>
        <v>39246153</v>
      </c>
      <c r="AG593" s="301">
        <f t="shared" si="1916"/>
        <v>2474444</v>
      </c>
      <c r="AH593" s="301">
        <f t="shared" si="1916"/>
        <v>2639231</v>
      </c>
      <c r="AI593" s="301">
        <f t="shared" si="1916"/>
        <v>0</v>
      </c>
      <c r="AJ593" s="301">
        <f t="shared" si="1916"/>
        <v>0</v>
      </c>
      <c r="AK593" s="301">
        <f t="shared" si="1916"/>
        <v>0</v>
      </c>
      <c r="AL593" s="301">
        <f t="shared" si="1916"/>
        <v>0</v>
      </c>
      <c r="AM593" s="301">
        <f t="shared" si="1916"/>
        <v>0</v>
      </c>
      <c r="AN593" s="301">
        <f t="shared" si="1916"/>
        <v>0</v>
      </c>
      <c r="AO593" s="301">
        <f t="shared" si="1916"/>
        <v>0</v>
      </c>
      <c r="AP593" s="301">
        <f t="shared" si="1916"/>
        <v>0</v>
      </c>
      <c r="AQ593" s="301">
        <f t="shared" si="1916"/>
        <v>44359828</v>
      </c>
      <c r="AR593" s="301">
        <f t="shared" si="1916"/>
        <v>0</v>
      </c>
      <c r="AS593" s="301">
        <f t="shared" si="1916"/>
        <v>0</v>
      </c>
      <c r="AT593" s="301">
        <f t="shared" si="1916"/>
        <v>0</v>
      </c>
      <c r="AU593" s="301">
        <f t="shared" si="1916"/>
        <v>0</v>
      </c>
      <c r="AV593" s="301">
        <f t="shared" si="1916"/>
        <v>44359828</v>
      </c>
      <c r="AW593" s="301">
        <f t="shared" si="1916"/>
        <v>3960000</v>
      </c>
      <c r="AX593" s="301">
        <f t="shared" si="1916"/>
        <v>742500</v>
      </c>
      <c r="AY593" s="301">
        <f t="shared" si="1916"/>
        <v>495000</v>
      </c>
      <c r="AZ593" s="301">
        <f t="shared" si="1916"/>
        <v>5197500</v>
      </c>
      <c r="BA593" s="301">
        <f t="shared" si="1916"/>
        <v>110250</v>
      </c>
      <c r="BB593" s="301">
        <f t="shared" si="1916"/>
        <v>1440000</v>
      </c>
      <c r="BC593" s="301">
        <f t="shared" si="1916"/>
        <v>0</v>
      </c>
      <c r="BD593" s="301">
        <f t="shared" si="1916"/>
        <v>0</v>
      </c>
      <c r="BE593" s="301">
        <f t="shared" si="1916"/>
        <v>6747750</v>
      </c>
      <c r="BF593" s="301">
        <f t="shared" si="1916"/>
        <v>37612078</v>
      </c>
      <c r="BG593" s="301">
        <f t="shared" si="1916"/>
        <v>0</v>
      </c>
      <c r="BH593" s="301"/>
      <c r="BI593" s="301">
        <f t="shared" si="1916"/>
        <v>0</v>
      </c>
      <c r="BJ593" s="301">
        <f t="shared" si="1916"/>
        <v>0</v>
      </c>
      <c r="BK593" s="301"/>
      <c r="BL593" s="301">
        <f t="shared" si="1916"/>
        <v>0</v>
      </c>
      <c r="BM593" s="301">
        <f t="shared" si="1916"/>
        <v>0</v>
      </c>
      <c r="BN593" s="301">
        <f t="shared" si="1916"/>
        <v>0</v>
      </c>
      <c r="BO593" s="301">
        <f t="shared" si="1916"/>
        <v>0</v>
      </c>
      <c r="BP593" s="301">
        <f t="shared" si="1916"/>
        <v>0</v>
      </c>
      <c r="BQ593" s="301">
        <f t="shared" si="1916"/>
        <v>0</v>
      </c>
      <c r="BR593" s="301">
        <f t="shared" si="1916"/>
        <v>0</v>
      </c>
      <c r="BS593" s="301">
        <f t="shared" si="1916"/>
        <v>44359828</v>
      </c>
      <c r="BT593" s="301">
        <f t="shared" ref="BT593:CV593" si="1917">SUM(BT594:BT600)</f>
        <v>0</v>
      </c>
      <c r="BU593" s="301">
        <f t="shared" si="1917"/>
        <v>0</v>
      </c>
      <c r="BV593" s="301">
        <f t="shared" si="1917"/>
        <v>77000000</v>
      </c>
      <c r="BW593" s="301">
        <f t="shared" si="1917"/>
        <v>77000000</v>
      </c>
      <c r="BX593" s="301">
        <f t="shared" si="1917"/>
        <v>-37837672</v>
      </c>
      <c r="BY593" s="301">
        <f t="shared" si="1917"/>
        <v>0</v>
      </c>
      <c r="BZ593" s="301">
        <f t="shared" si="1917"/>
        <v>0</v>
      </c>
      <c r="CA593" s="301">
        <f t="shared" si="1917"/>
        <v>0</v>
      </c>
      <c r="CB593" s="301">
        <f t="shared" si="1917"/>
        <v>0</v>
      </c>
      <c r="CC593" s="301">
        <f t="shared" si="1917"/>
        <v>0</v>
      </c>
      <c r="CD593" s="301">
        <f t="shared" si="1917"/>
        <v>0</v>
      </c>
      <c r="CE593" s="301">
        <f t="shared" si="1917"/>
        <v>98000000</v>
      </c>
      <c r="CF593" s="301">
        <f t="shared" si="1917"/>
        <v>5000000</v>
      </c>
      <c r="CG593" s="301">
        <f t="shared" si="1917"/>
        <v>0</v>
      </c>
      <c r="CH593" s="301">
        <f t="shared" si="1917"/>
        <v>0</v>
      </c>
      <c r="CI593" s="301">
        <f t="shared" si="1917"/>
        <v>0</v>
      </c>
      <c r="CJ593" s="301">
        <f t="shared" si="1917"/>
        <v>5000000</v>
      </c>
      <c r="CK593" s="301">
        <f t="shared" si="1917"/>
        <v>103000000</v>
      </c>
      <c r="CL593" s="301">
        <f t="shared" si="1917"/>
        <v>0</v>
      </c>
      <c r="CM593" s="301">
        <f t="shared" si="1917"/>
        <v>98000000</v>
      </c>
      <c r="CN593" s="301">
        <f t="shared" si="1917"/>
        <v>5000000</v>
      </c>
      <c r="CO593" s="301">
        <f t="shared" si="1917"/>
        <v>0</v>
      </c>
      <c r="CP593" s="301">
        <f t="shared" si="1917"/>
        <v>0</v>
      </c>
      <c r="CQ593" s="301">
        <f t="shared" si="1917"/>
        <v>0</v>
      </c>
      <c r="CR593" s="301">
        <f t="shared" si="1917"/>
        <v>5000000</v>
      </c>
      <c r="CS593" s="301">
        <f t="shared" si="1917"/>
        <v>103000000</v>
      </c>
      <c r="CT593" s="301">
        <f t="shared" si="1917"/>
        <v>0</v>
      </c>
      <c r="CU593" s="301">
        <f t="shared" si="1917"/>
        <v>0</v>
      </c>
      <c r="CV593" s="301">
        <f t="shared" si="1917"/>
        <v>0</v>
      </c>
      <c r="CW593" s="301"/>
    </row>
    <row r="594" spans="1:101" ht="34.35" customHeight="1">
      <c r="A594" s="155">
        <f>SUBTOTAL(3,$C$11:C594)</f>
        <v>519</v>
      </c>
      <c r="B594" s="390" t="s">
        <v>1982</v>
      </c>
      <c r="C594" s="252" t="s">
        <v>1983</v>
      </c>
      <c r="D594" s="156" t="s">
        <v>101</v>
      </c>
      <c r="E594" s="157" t="str">
        <f t="shared" si="1873"/>
        <v>B3</v>
      </c>
      <c r="F594" s="392">
        <v>45575</v>
      </c>
      <c r="G594" s="369">
        <v>6860000</v>
      </c>
      <c r="H594" s="368"/>
      <c r="I594" s="160">
        <f t="shared" ref="I594:I600" si="1918">IF(G594&gt;0,CM594-G594,CM594-H594)</f>
        <v>5140000</v>
      </c>
      <c r="J594" s="160">
        <f t="shared" si="1875"/>
        <v>0</v>
      </c>
      <c r="K594" s="161">
        <f t="shared" si="1876"/>
        <v>5140000</v>
      </c>
      <c r="L594" s="161">
        <f t="shared" si="1877"/>
        <v>12000000</v>
      </c>
      <c r="M594" s="162">
        <f t="shared" ref="M594:M600" si="1919">IF(CE594&gt;=11000000,80%,100%)</f>
        <v>0.8</v>
      </c>
      <c r="N594" s="163">
        <f t="shared" ref="N594:N600" si="1920">ROUND(MAX(G594*70%,H594*70%,3640000),0)</f>
        <v>4802000</v>
      </c>
      <c r="O594" s="163">
        <v>0</v>
      </c>
      <c r="P594" s="406">
        <v>13</v>
      </c>
      <c r="Q594" s="406">
        <v>0</v>
      </c>
      <c r="R594" s="406">
        <v>2</v>
      </c>
      <c r="S594" s="406">
        <v>2</v>
      </c>
      <c r="T594" s="406"/>
      <c r="U594" s="406"/>
      <c r="V594" s="406"/>
      <c r="W594" s="406"/>
      <c r="X594" s="389"/>
      <c r="Y594" s="406"/>
      <c r="Z594" s="406"/>
      <c r="AA594" s="406"/>
      <c r="AB594" s="406"/>
      <c r="AC594" s="406"/>
      <c r="AD594" s="406">
        <v>0</v>
      </c>
      <c r="AE594" s="164">
        <v>0</v>
      </c>
      <c r="AF594" s="166">
        <f t="shared" ref="AF594:AF600" si="1921">ROUND(IF($P594=0,0,IF(OR($BJ594="lương tháng",$CE594&gt;=11000000),($L594/2-$L594/26*($CC$6-$P594))*$M594,$L594/26*$P594*$M594)),0)</f>
        <v>4800000</v>
      </c>
      <c r="AG594" s="166">
        <f t="shared" ref="AG594:AG600" si="1922">ROUND(MAX((G594+I594)*M594/26*R594,(H594+I594)*M594/26*R594,G594/26*R594*150%,H594/26*R594*150%)*BK594,0)</f>
        <v>791538</v>
      </c>
      <c r="AH594" s="166">
        <f t="shared" ref="AH594:AH600" si="1923">ROUND(MAX((G594+I594)*M594/26*S594,(H594+I594)*M594/26*S594,G594/26*S594*200%,H594/26*S594*200%)*BK594,0)</f>
        <v>1055385</v>
      </c>
      <c r="AI594" s="166">
        <f t="shared" ref="AI594:AI600" si="1924">ROUND(IF(BJ594="Lương tháng",L594/26*T594,MAX((G594+I594)/26*(T594+U594)*200%+G594/26*T594,(H594+I594)/26*(T594+U594)*200%+H594/26*T594,G594/26*(T594+U594)*300%+G594/26*T594,H594/26*(T594+U594)*300%+H594/26*T594)),0)</f>
        <v>0</v>
      </c>
      <c r="AJ594" s="166">
        <f t="shared" ref="AJ594:AJ600" si="1925">ROUND(IF((P594+Q594)=0,0,IF(BJ594="Lương tháng",MAX((G594+I594)/26*V594,(H594+I594)/26*V594),MAX(G594/26*V594,H594/26*V594))),0)</f>
        <v>0</v>
      </c>
      <c r="AK594" s="166">
        <f t="shared" ref="AK594:AK600" si="1926">ROUND(IF(G594&gt;0,G594/26*W594,H594/26*W594),0)</f>
        <v>0</v>
      </c>
      <c r="AL594" s="166">
        <f t="shared" ref="AL594:AL600" si="1927">ROUND(N594/26*Y594+O594/26*Z594+MAX(G594/26*AA594,H594/26*AA594),0)</f>
        <v>0</v>
      </c>
      <c r="AM594" s="166">
        <f t="shared" ref="AM594:AM600" si="1928">ROUND(IF(BJ594="Lương tháng",L594/26*AC594,L594/26*AC594+MAX((G594+I594)/26*AB594,(H594+I594)/26*AB594)),0)</f>
        <v>0</v>
      </c>
      <c r="AN594" s="166">
        <f t="shared" ref="AN594:AN600" si="1929">ROUND(IF(BJ594="lương tháng",0,MAX((G594+I594)/26*AD594*30%,(H594+I594)/26*AD594*30%)*BK594),0)</f>
        <v>0</v>
      </c>
      <c r="AO594" s="167">
        <f t="shared" ref="AO594:AO600" si="1930">ROUND(BM594*AE594,0)</f>
        <v>0</v>
      </c>
      <c r="AP594" s="166">
        <v>0</v>
      </c>
      <c r="AQ594" s="166">
        <f t="shared" ref="AQ594:AQ600" si="1931">ROUND(SUM(AF594:AP594),0)</f>
        <v>6646923</v>
      </c>
      <c r="AR594" s="166">
        <v>0</v>
      </c>
      <c r="AS594" s="167"/>
      <c r="AT594" s="166"/>
      <c r="AU594" s="166"/>
      <c r="AV594" s="166">
        <f t="shared" ref="AV594:AV600" si="1932">ROUND(SUM(AQ594:AT594)-AU594,0)</f>
        <v>6646923</v>
      </c>
      <c r="AW594" s="166">
        <f t="shared" ref="AW594:AW600" si="1933">ROUND(IF($BH594=1,$G594*$AW$9,0),0)</f>
        <v>548800</v>
      </c>
      <c r="AX594" s="166">
        <f t="shared" ref="AX594:AX600" si="1934">ROUND(IF($BH594=1,$G594*$AX$9,0),0)</f>
        <v>102900</v>
      </c>
      <c r="AY594" s="166">
        <f t="shared" ref="AY594:AY600" si="1935">ROUND(IF($BH594=1,$G594*$AY$9,0),0)</f>
        <v>68600</v>
      </c>
      <c r="AZ594" s="166">
        <f t="shared" ref="AZ594:AZ600" si="1936">SUM(AW594:AY594)</f>
        <v>720300</v>
      </c>
      <c r="BA594" s="166">
        <f t="shared" ref="BA594:BA600" si="1937">ROUND(IF($BI594="1x",$G594*0.5%,0),0)</f>
        <v>0</v>
      </c>
      <c r="BB594" s="166">
        <f t="shared" ref="BB594:BB600" si="1938">IF(BN594="Xem lại",0,IF(CM594&lt;11000000,5000,IF(AND(CM594&gt;=11000000,CM594&lt;25000000),10000,IF(AND(CM594&gt;=25000000,CM594&lt;40000000),15000,IF(AND(CM594&gt;=40000000,CM594&lt;120000000),20000,IF(AND(CM594&gt;=120000000,CM594&lt;240000000),25000,30000)))))*$BB$5)</f>
        <v>240000</v>
      </c>
      <c r="BC594" s="166"/>
      <c r="BD594" s="166">
        <v>0</v>
      </c>
      <c r="BE594" s="166">
        <f t="shared" ref="BE594:BE600" si="1939">ROUND(SUM(AZ594:BD594),0)</f>
        <v>960300</v>
      </c>
      <c r="BF594" s="166">
        <f t="shared" ref="BF594:BF600" si="1940">ROUND(IF(AV594&gt;BE594,AV594-BE594,0),0)</f>
        <v>5686623</v>
      </c>
      <c r="BG594" s="166">
        <f t="shared" ref="BG594:BG600" si="1941">ROUND(IF(BE594&gt;AV594,BE594-AV594,0),0)</f>
        <v>0</v>
      </c>
      <c r="BH594" s="166">
        <v>1</v>
      </c>
      <c r="BI594" s="159">
        <v>0</v>
      </c>
      <c r="BJ594" s="166">
        <f t="shared" ref="BJ594:BJ600" si="1942">IF(AND(D594="QTNV CL",CM594&gt;=11000000),"Lương tháng",IF(CM594&gt;=18000000,"Lương tháng",0))</f>
        <v>0</v>
      </c>
      <c r="BK594" s="166">
        <f t="shared" ref="BK594:BK600" si="1943">IF(BJ594="Lương tháng",0,1)</f>
        <v>1</v>
      </c>
      <c r="BL594" s="166">
        <v>0</v>
      </c>
      <c r="BM594" s="166">
        <f t="shared" ref="BM594:BM600" si="1944">IF(BL594="M1",13000,IF(BL594="M2",20000,IF(BL594="M3",26000,IF(BL594="M4",32000,0))))</f>
        <v>0</v>
      </c>
      <c r="BN594" s="166" t="str">
        <f t="shared" ref="BN594:BN600" si="1945">IF(AND(G594&gt;0,(P594+Q594)&gt;=5),"Trừ tiền","Xem lại")</f>
        <v>Trừ tiền</v>
      </c>
      <c r="BO594" s="410"/>
      <c r="BP594" s="166"/>
      <c r="BQ594" s="144"/>
      <c r="BR594" s="144"/>
      <c r="BS594" s="161">
        <f t="shared" ref="BS594:BS600" si="1946">AQ594+SUM(BO594:BR594)-AN594-AO594-SUM(BY594:CA594)</f>
        <v>6646923</v>
      </c>
      <c r="BT594" s="159">
        <v>0</v>
      </c>
      <c r="BU594" s="166">
        <f t="shared" ref="BU594:BU600" si="1947">BT594*4400000</f>
        <v>0</v>
      </c>
      <c r="BV594" s="166">
        <v>11000000</v>
      </c>
      <c r="BW594" s="166">
        <f t="shared" ref="BW594:BW600" si="1948">BU594+BV594</f>
        <v>11000000</v>
      </c>
      <c r="BX594" s="166">
        <f t="shared" ref="BX594:BX600" si="1949">BS594-SUM(CC594:CD594)-CB594-AZ594-BW594</f>
        <v>-5073377</v>
      </c>
      <c r="BY594" s="166"/>
      <c r="BZ594" s="166"/>
      <c r="CA594" s="171"/>
      <c r="CB594" s="166"/>
      <c r="CC594" s="166"/>
      <c r="CD594" s="166"/>
      <c r="CE594" s="369">
        <v>12000000</v>
      </c>
      <c r="CF594" s="369"/>
      <c r="CG594" s="369">
        <v>0</v>
      </c>
      <c r="CH594" s="369">
        <v>0</v>
      </c>
      <c r="CI594" s="369"/>
      <c r="CJ594" s="369">
        <f t="shared" si="1909"/>
        <v>0</v>
      </c>
      <c r="CK594" s="369">
        <f t="shared" si="1910"/>
        <v>12000000</v>
      </c>
      <c r="CL594" s="368"/>
      <c r="CM594" s="369">
        <f t="shared" si="1911"/>
        <v>12000000</v>
      </c>
      <c r="CN594" s="369">
        <f t="shared" si="1911"/>
        <v>0</v>
      </c>
      <c r="CO594" s="369">
        <f t="shared" si="1912"/>
        <v>0</v>
      </c>
      <c r="CP594" s="369">
        <f t="shared" si="1913"/>
        <v>0</v>
      </c>
      <c r="CQ594" s="369">
        <f t="shared" si="1913"/>
        <v>0</v>
      </c>
      <c r="CR594" s="369">
        <f t="shared" si="1914"/>
        <v>0</v>
      </c>
      <c r="CS594" s="369">
        <f t="shared" si="1915"/>
        <v>12000000</v>
      </c>
      <c r="CT594" s="173" t="s">
        <v>1095</v>
      </c>
      <c r="CU594" s="173" t="s">
        <v>2114</v>
      </c>
      <c r="CV594" s="450" t="s">
        <v>2179</v>
      </c>
      <c r="CW594" s="173" t="s">
        <v>2103</v>
      </c>
    </row>
    <row r="595" spans="1:101" ht="34.35" customHeight="1">
      <c r="A595" s="155">
        <f>SUBTOTAL(3,$C$11:C595)</f>
        <v>520</v>
      </c>
      <c r="B595" s="390" t="s">
        <v>1981</v>
      </c>
      <c r="C595" s="252" t="s">
        <v>484</v>
      </c>
      <c r="D595" s="156" t="s">
        <v>101</v>
      </c>
      <c r="E595" s="157" t="str">
        <f>IF(CL595&gt;=400000000,"A1",IF(CL595&gt;=300000000,"A2",IF(CL595&gt;=240000000,"A3",IF(CL595&gt;=180000000,"A4",IF(CL595&gt;=120000000,"A5",IF(CL595&gt;=80000000,"A6",IF(CL595&gt;=40000000,"A7",IF(CL595&gt;=25000000,"B1",IF(CL595&gt;=12000000,"B2","B3")))))))))</f>
        <v>B3</v>
      </c>
      <c r="F595" s="392">
        <v>35796</v>
      </c>
      <c r="G595" s="369">
        <v>7200000</v>
      </c>
      <c r="H595" s="368"/>
      <c r="I595" s="160">
        <f t="shared" si="1918"/>
        <v>7800000</v>
      </c>
      <c r="J595" s="160">
        <f t="shared" si="1875"/>
        <v>1500000</v>
      </c>
      <c r="K595" s="161">
        <f t="shared" si="1876"/>
        <v>9300000</v>
      </c>
      <c r="L595" s="161">
        <f t="shared" si="1877"/>
        <v>16500000</v>
      </c>
      <c r="M595" s="162">
        <f t="shared" si="1919"/>
        <v>0.8</v>
      </c>
      <c r="N595" s="163">
        <f t="shared" si="1920"/>
        <v>5040000</v>
      </c>
      <c r="O595" s="163">
        <v>0</v>
      </c>
      <c r="P595" s="406">
        <v>13</v>
      </c>
      <c r="Q595" s="406">
        <v>0</v>
      </c>
      <c r="R595" s="406">
        <v>0.86</v>
      </c>
      <c r="S595" s="406">
        <v>1</v>
      </c>
      <c r="T595" s="406"/>
      <c r="U595" s="406"/>
      <c r="V595" s="406"/>
      <c r="W595" s="406"/>
      <c r="X595" s="389"/>
      <c r="Y595" s="406"/>
      <c r="Z595" s="406"/>
      <c r="AA595" s="406"/>
      <c r="AB595" s="406"/>
      <c r="AC595" s="406"/>
      <c r="AD595" s="406">
        <v>0</v>
      </c>
      <c r="AE595" s="164">
        <v>0</v>
      </c>
      <c r="AF595" s="166">
        <f t="shared" si="1921"/>
        <v>6600000</v>
      </c>
      <c r="AG595" s="166">
        <f t="shared" si="1922"/>
        <v>396923</v>
      </c>
      <c r="AH595" s="166">
        <f t="shared" si="1923"/>
        <v>553846</v>
      </c>
      <c r="AI595" s="166">
        <f t="shared" si="1924"/>
        <v>0</v>
      </c>
      <c r="AJ595" s="166">
        <f t="shared" si="1925"/>
        <v>0</v>
      </c>
      <c r="AK595" s="166">
        <f t="shared" si="1926"/>
        <v>0</v>
      </c>
      <c r="AL595" s="166">
        <f t="shared" si="1927"/>
        <v>0</v>
      </c>
      <c r="AM595" s="166">
        <f t="shared" si="1928"/>
        <v>0</v>
      </c>
      <c r="AN595" s="166">
        <f t="shared" si="1929"/>
        <v>0</v>
      </c>
      <c r="AO595" s="167">
        <f t="shared" si="1930"/>
        <v>0</v>
      </c>
      <c r="AP595" s="166">
        <v>0</v>
      </c>
      <c r="AQ595" s="166">
        <f t="shared" si="1931"/>
        <v>7550769</v>
      </c>
      <c r="AR595" s="166">
        <v>0</v>
      </c>
      <c r="AS595" s="167"/>
      <c r="AT595" s="166"/>
      <c r="AU595" s="166"/>
      <c r="AV595" s="166">
        <f t="shared" si="1932"/>
        <v>7550769</v>
      </c>
      <c r="AW595" s="166">
        <f t="shared" si="1933"/>
        <v>576000</v>
      </c>
      <c r="AX595" s="166">
        <f t="shared" si="1934"/>
        <v>108000</v>
      </c>
      <c r="AY595" s="166">
        <f t="shared" si="1935"/>
        <v>72000</v>
      </c>
      <c r="AZ595" s="166">
        <f t="shared" si="1936"/>
        <v>756000</v>
      </c>
      <c r="BA595" s="166">
        <f t="shared" si="1937"/>
        <v>0</v>
      </c>
      <c r="BB595" s="166">
        <f t="shared" si="1938"/>
        <v>240000</v>
      </c>
      <c r="BC595" s="166"/>
      <c r="BD595" s="166">
        <v>0</v>
      </c>
      <c r="BE595" s="166">
        <f t="shared" si="1939"/>
        <v>996000</v>
      </c>
      <c r="BF595" s="166">
        <f t="shared" si="1940"/>
        <v>6554769</v>
      </c>
      <c r="BG595" s="166">
        <f t="shared" si="1941"/>
        <v>0</v>
      </c>
      <c r="BH595" s="166">
        <v>1</v>
      </c>
      <c r="BI595" s="159">
        <v>0</v>
      </c>
      <c r="BJ595" s="166">
        <f t="shared" si="1942"/>
        <v>0</v>
      </c>
      <c r="BK595" s="166">
        <f t="shared" si="1943"/>
        <v>1</v>
      </c>
      <c r="BL595" s="166">
        <v>0</v>
      </c>
      <c r="BM595" s="166">
        <f t="shared" si="1944"/>
        <v>0</v>
      </c>
      <c r="BN595" s="166" t="str">
        <f t="shared" si="1945"/>
        <v>Trừ tiền</v>
      </c>
      <c r="BO595" s="410"/>
      <c r="BP595" s="166"/>
      <c r="BQ595" s="144"/>
      <c r="BR595" s="144"/>
      <c r="BS595" s="161">
        <f t="shared" si="1946"/>
        <v>7550769</v>
      </c>
      <c r="BT595" s="159">
        <v>0</v>
      </c>
      <c r="BU595" s="166">
        <f t="shared" si="1947"/>
        <v>0</v>
      </c>
      <c r="BV595" s="166">
        <v>11000000</v>
      </c>
      <c r="BW595" s="166">
        <f t="shared" si="1948"/>
        <v>11000000</v>
      </c>
      <c r="BX595" s="166">
        <f t="shared" si="1949"/>
        <v>-4205231</v>
      </c>
      <c r="BY595" s="166"/>
      <c r="BZ595" s="166"/>
      <c r="CA595" s="171"/>
      <c r="CB595" s="166"/>
      <c r="CC595" s="166"/>
      <c r="CD595" s="166"/>
      <c r="CE595" s="369">
        <v>15000000</v>
      </c>
      <c r="CF595" s="369">
        <f>CE595*10%</f>
        <v>1500000</v>
      </c>
      <c r="CG595" s="369">
        <v>0</v>
      </c>
      <c r="CH595" s="369">
        <v>0</v>
      </c>
      <c r="CI595" s="369"/>
      <c r="CJ595" s="369">
        <f>SUM(CF595:CI595)</f>
        <v>1500000</v>
      </c>
      <c r="CK595" s="369">
        <f>CE595+CJ595</f>
        <v>16500000</v>
      </c>
      <c r="CL595" s="368"/>
      <c r="CM595" s="369">
        <f>CE595</f>
        <v>15000000</v>
      </c>
      <c r="CN595" s="369">
        <f>CF595</f>
        <v>1500000</v>
      </c>
      <c r="CO595" s="369">
        <f>CH595</f>
        <v>0</v>
      </c>
      <c r="CP595" s="369">
        <f>CH595</f>
        <v>0</v>
      </c>
      <c r="CQ595" s="369">
        <f>CI595</f>
        <v>0</v>
      </c>
      <c r="CR595" s="369">
        <f>SUM(CN595:CQ595)</f>
        <v>1500000</v>
      </c>
      <c r="CS595" s="369">
        <f>CM595+CR595</f>
        <v>16500000</v>
      </c>
      <c r="CT595" s="173" t="s">
        <v>2188</v>
      </c>
      <c r="CU595" s="173" t="s">
        <v>2116</v>
      </c>
      <c r="CV595" s="450" t="s">
        <v>2190</v>
      </c>
      <c r="CW595" s="173" t="s">
        <v>2103</v>
      </c>
    </row>
    <row r="596" spans="1:101" ht="34.35" customHeight="1">
      <c r="A596" s="155">
        <f>SUBTOTAL(3,$C$11:C596)</f>
        <v>521</v>
      </c>
      <c r="B596" s="390" t="s">
        <v>1984</v>
      </c>
      <c r="C596" s="252" t="s">
        <v>1985</v>
      </c>
      <c r="D596" s="156" t="s">
        <v>101</v>
      </c>
      <c r="E596" s="157" t="str">
        <f t="shared" si="1873"/>
        <v>B3</v>
      </c>
      <c r="F596" s="392">
        <v>45748</v>
      </c>
      <c r="G596" s="369">
        <v>6530000</v>
      </c>
      <c r="H596" s="368"/>
      <c r="I596" s="160">
        <f t="shared" si="1918"/>
        <v>4470000</v>
      </c>
      <c r="J596" s="160">
        <f t="shared" si="1875"/>
        <v>0</v>
      </c>
      <c r="K596" s="161">
        <f t="shared" si="1876"/>
        <v>4470000</v>
      </c>
      <c r="L596" s="161">
        <f t="shared" si="1877"/>
        <v>11000000</v>
      </c>
      <c r="M596" s="162">
        <f t="shared" si="1919"/>
        <v>0.8</v>
      </c>
      <c r="N596" s="163">
        <f t="shared" si="1920"/>
        <v>4571000</v>
      </c>
      <c r="O596" s="163">
        <v>0</v>
      </c>
      <c r="P596" s="406">
        <v>13</v>
      </c>
      <c r="Q596" s="406">
        <v>0</v>
      </c>
      <c r="R596" s="406">
        <v>1.29</v>
      </c>
      <c r="S596" s="406">
        <v>1</v>
      </c>
      <c r="T596" s="406"/>
      <c r="U596" s="406"/>
      <c r="V596" s="406"/>
      <c r="W596" s="406"/>
      <c r="X596" s="389"/>
      <c r="Y596" s="406"/>
      <c r="Z596" s="406"/>
      <c r="AA596" s="406"/>
      <c r="AB596" s="406"/>
      <c r="AC596" s="406"/>
      <c r="AD596" s="406">
        <v>0</v>
      </c>
      <c r="AE596" s="164">
        <v>0</v>
      </c>
      <c r="AF596" s="166">
        <f t="shared" si="1921"/>
        <v>4400000</v>
      </c>
      <c r="AG596" s="166">
        <f t="shared" si="1922"/>
        <v>485983</v>
      </c>
      <c r="AH596" s="166">
        <f t="shared" si="1923"/>
        <v>502308</v>
      </c>
      <c r="AI596" s="166">
        <f t="shared" si="1924"/>
        <v>0</v>
      </c>
      <c r="AJ596" s="166">
        <f t="shared" si="1925"/>
        <v>0</v>
      </c>
      <c r="AK596" s="166">
        <f t="shared" si="1926"/>
        <v>0</v>
      </c>
      <c r="AL596" s="166">
        <f t="shared" si="1927"/>
        <v>0</v>
      </c>
      <c r="AM596" s="166">
        <f t="shared" si="1928"/>
        <v>0</v>
      </c>
      <c r="AN596" s="166">
        <f t="shared" si="1929"/>
        <v>0</v>
      </c>
      <c r="AO596" s="167">
        <f t="shared" si="1930"/>
        <v>0</v>
      </c>
      <c r="AP596" s="166">
        <v>0</v>
      </c>
      <c r="AQ596" s="166">
        <f t="shared" si="1931"/>
        <v>5388291</v>
      </c>
      <c r="AR596" s="166">
        <v>0</v>
      </c>
      <c r="AS596" s="167"/>
      <c r="AT596" s="166"/>
      <c r="AU596" s="166"/>
      <c r="AV596" s="166">
        <f t="shared" si="1932"/>
        <v>5388291</v>
      </c>
      <c r="AW596" s="166">
        <f t="shared" si="1933"/>
        <v>522400</v>
      </c>
      <c r="AX596" s="166">
        <f t="shared" si="1934"/>
        <v>97950</v>
      </c>
      <c r="AY596" s="166">
        <f t="shared" si="1935"/>
        <v>65300</v>
      </c>
      <c r="AZ596" s="166">
        <f t="shared" si="1936"/>
        <v>685650</v>
      </c>
      <c r="BA596" s="166">
        <f t="shared" si="1937"/>
        <v>32650</v>
      </c>
      <c r="BB596" s="166">
        <f t="shared" si="1938"/>
        <v>240000</v>
      </c>
      <c r="BC596" s="166"/>
      <c r="BD596" s="166">
        <v>0</v>
      </c>
      <c r="BE596" s="166">
        <f t="shared" si="1939"/>
        <v>958300</v>
      </c>
      <c r="BF596" s="166">
        <f t="shared" si="1940"/>
        <v>4429991</v>
      </c>
      <c r="BG596" s="166">
        <f t="shared" si="1941"/>
        <v>0</v>
      </c>
      <c r="BH596" s="166">
        <v>1</v>
      </c>
      <c r="BI596" s="369" t="s">
        <v>40</v>
      </c>
      <c r="BJ596" s="166">
        <f t="shared" si="1942"/>
        <v>0</v>
      </c>
      <c r="BK596" s="166">
        <f t="shared" si="1943"/>
        <v>1</v>
      </c>
      <c r="BL596" s="166">
        <v>0</v>
      </c>
      <c r="BM596" s="166">
        <f t="shared" si="1944"/>
        <v>0</v>
      </c>
      <c r="BN596" s="166" t="str">
        <f t="shared" si="1945"/>
        <v>Trừ tiền</v>
      </c>
      <c r="BO596" s="410"/>
      <c r="BP596" s="166"/>
      <c r="BQ596" s="144"/>
      <c r="BR596" s="144"/>
      <c r="BS596" s="161">
        <f t="shared" si="1946"/>
        <v>5388291</v>
      </c>
      <c r="BT596" s="159">
        <v>0</v>
      </c>
      <c r="BU596" s="166">
        <f t="shared" si="1947"/>
        <v>0</v>
      </c>
      <c r="BV596" s="166">
        <v>11000000</v>
      </c>
      <c r="BW596" s="166">
        <f t="shared" si="1948"/>
        <v>11000000</v>
      </c>
      <c r="BX596" s="166">
        <f t="shared" si="1949"/>
        <v>-6297359</v>
      </c>
      <c r="BY596" s="166"/>
      <c r="BZ596" s="166"/>
      <c r="CA596" s="171"/>
      <c r="CB596" s="166"/>
      <c r="CC596" s="166"/>
      <c r="CD596" s="166"/>
      <c r="CE596" s="369">
        <v>11000000</v>
      </c>
      <c r="CF596" s="369"/>
      <c r="CG596" s="369">
        <v>0</v>
      </c>
      <c r="CH596" s="369">
        <v>0</v>
      </c>
      <c r="CI596" s="369"/>
      <c r="CJ596" s="369">
        <f t="shared" si="1909"/>
        <v>0</v>
      </c>
      <c r="CK596" s="369">
        <f t="shared" si="1910"/>
        <v>11000000</v>
      </c>
      <c r="CL596" s="368"/>
      <c r="CM596" s="369">
        <f t="shared" si="1911"/>
        <v>11000000</v>
      </c>
      <c r="CN596" s="369">
        <f t="shared" si="1911"/>
        <v>0</v>
      </c>
      <c r="CO596" s="369">
        <f t="shared" si="1912"/>
        <v>0</v>
      </c>
      <c r="CP596" s="369">
        <f t="shared" si="1913"/>
        <v>0</v>
      </c>
      <c r="CQ596" s="369">
        <f t="shared" si="1913"/>
        <v>0</v>
      </c>
      <c r="CR596" s="369">
        <f t="shared" si="1914"/>
        <v>0</v>
      </c>
      <c r="CS596" s="369">
        <f t="shared" si="1915"/>
        <v>11000000</v>
      </c>
      <c r="CT596" s="173" t="s">
        <v>1095</v>
      </c>
      <c r="CU596" s="173" t="s">
        <v>2114</v>
      </c>
      <c r="CV596" s="450" t="s">
        <v>2180</v>
      </c>
      <c r="CW596" s="173" t="s">
        <v>2103</v>
      </c>
    </row>
    <row r="597" spans="1:101" ht="34.35" customHeight="1">
      <c r="A597" s="155">
        <f>SUBTOTAL(3,$C$11:C597)</f>
        <v>522</v>
      </c>
      <c r="B597" s="390" t="s">
        <v>2394</v>
      </c>
      <c r="C597" s="252" t="s">
        <v>2395</v>
      </c>
      <c r="D597" s="156" t="s">
        <v>101</v>
      </c>
      <c r="E597" s="157" t="str">
        <f t="shared" si="1873"/>
        <v>B3</v>
      </c>
      <c r="F597" s="392">
        <v>40162</v>
      </c>
      <c r="G597" s="369">
        <v>7950000</v>
      </c>
      <c r="H597" s="368"/>
      <c r="I597" s="160">
        <f t="shared" si="1918"/>
        <v>10050000</v>
      </c>
      <c r="J597" s="160">
        <f t="shared" si="1875"/>
        <v>1800000</v>
      </c>
      <c r="K597" s="161">
        <f t="shared" si="1876"/>
        <v>11850000</v>
      </c>
      <c r="L597" s="161">
        <f t="shared" si="1877"/>
        <v>19800000</v>
      </c>
      <c r="M597" s="162">
        <f t="shared" si="1919"/>
        <v>0.8</v>
      </c>
      <c r="N597" s="163">
        <f t="shared" si="1920"/>
        <v>5565000</v>
      </c>
      <c r="O597" s="163">
        <v>0</v>
      </c>
      <c r="P597" s="406">
        <v>12</v>
      </c>
      <c r="Q597" s="406">
        <v>0</v>
      </c>
      <c r="R597" s="406">
        <v>0</v>
      </c>
      <c r="S597" s="406">
        <v>0</v>
      </c>
      <c r="T597" s="406"/>
      <c r="U597" s="406"/>
      <c r="V597" s="406"/>
      <c r="W597" s="406"/>
      <c r="X597" s="389"/>
      <c r="Y597" s="406"/>
      <c r="Z597" s="406"/>
      <c r="AA597" s="406"/>
      <c r="AB597" s="406"/>
      <c r="AC597" s="406"/>
      <c r="AD597" s="406">
        <v>0</v>
      </c>
      <c r="AE597" s="164">
        <v>0</v>
      </c>
      <c r="AF597" s="166">
        <f t="shared" si="1921"/>
        <v>7310769</v>
      </c>
      <c r="AG597" s="166">
        <f t="shared" si="1922"/>
        <v>0</v>
      </c>
      <c r="AH597" s="166">
        <f t="shared" si="1923"/>
        <v>0</v>
      </c>
      <c r="AI597" s="166">
        <f t="shared" si="1924"/>
        <v>0</v>
      </c>
      <c r="AJ597" s="166">
        <f t="shared" si="1925"/>
        <v>0</v>
      </c>
      <c r="AK597" s="166">
        <f t="shared" si="1926"/>
        <v>0</v>
      </c>
      <c r="AL597" s="166">
        <f t="shared" si="1927"/>
        <v>0</v>
      </c>
      <c r="AM597" s="166">
        <f t="shared" si="1928"/>
        <v>0</v>
      </c>
      <c r="AN597" s="166">
        <f t="shared" si="1929"/>
        <v>0</v>
      </c>
      <c r="AO597" s="167">
        <f t="shared" si="1930"/>
        <v>0</v>
      </c>
      <c r="AP597" s="166">
        <v>0</v>
      </c>
      <c r="AQ597" s="166">
        <f t="shared" si="1931"/>
        <v>7310769</v>
      </c>
      <c r="AR597" s="166">
        <v>0</v>
      </c>
      <c r="AS597" s="167"/>
      <c r="AT597" s="166"/>
      <c r="AU597" s="166"/>
      <c r="AV597" s="166">
        <f t="shared" si="1932"/>
        <v>7310769</v>
      </c>
      <c r="AW597" s="166">
        <f t="shared" si="1933"/>
        <v>636000</v>
      </c>
      <c r="AX597" s="166">
        <f t="shared" si="1934"/>
        <v>119250</v>
      </c>
      <c r="AY597" s="166">
        <f t="shared" si="1935"/>
        <v>79500</v>
      </c>
      <c r="AZ597" s="166">
        <f t="shared" si="1936"/>
        <v>834750</v>
      </c>
      <c r="BA597" s="166">
        <f t="shared" si="1937"/>
        <v>39750</v>
      </c>
      <c r="BB597" s="166">
        <f t="shared" si="1938"/>
        <v>240000</v>
      </c>
      <c r="BC597" s="166"/>
      <c r="BD597" s="166">
        <v>0</v>
      </c>
      <c r="BE597" s="166">
        <f t="shared" si="1939"/>
        <v>1114500</v>
      </c>
      <c r="BF597" s="166">
        <f t="shared" si="1940"/>
        <v>6196269</v>
      </c>
      <c r="BG597" s="166">
        <f t="shared" si="1941"/>
        <v>0</v>
      </c>
      <c r="BH597" s="166">
        <v>1</v>
      </c>
      <c r="BI597" s="369" t="s">
        <v>40</v>
      </c>
      <c r="BJ597" s="166" t="str">
        <f t="shared" si="1942"/>
        <v>Lương tháng</v>
      </c>
      <c r="BK597" s="166">
        <f t="shared" si="1943"/>
        <v>0</v>
      </c>
      <c r="BL597" s="166">
        <v>0</v>
      </c>
      <c r="BM597" s="166">
        <f t="shared" si="1944"/>
        <v>0</v>
      </c>
      <c r="BN597" s="166" t="str">
        <f t="shared" si="1945"/>
        <v>Trừ tiền</v>
      </c>
      <c r="BO597" s="410"/>
      <c r="BP597" s="166"/>
      <c r="BQ597" s="144"/>
      <c r="BR597" s="144"/>
      <c r="BS597" s="161">
        <f t="shared" si="1946"/>
        <v>7310769</v>
      </c>
      <c r="BT597" s="470">
        <v>0</v>
      </c>
      <c r="BU597" s="166">
        <f t="shared" si="1947"/>
        <v>0</v>
      </c>
      <c r="BV597" s="166">
        <v>11000000</v>
      </c>
      <c r="BW597" s="166">
        <f t="shared" si="1948"/>
        <v>11000000</v>
      </c>
      <c r="BX597" s="166">
        <f t="shared" si="1949"/>
        <v>-4523981</v>
      </c>
      <c r="BY597" s="166"/>
      <c r="BZ597" s="166"/>
      <c r="CA597" s="171"/>
      <c r="CB597" s="166"/>
      <c r="CC597" s="166"/>
      <c r="CD597" s="166"/>
      <c r="CE597" s="369">
        <v>18000000</v>
      </c>
      <c r="CF597" s="369">
        <f>CE597*10%</f>
        <v>1800000</v>
      </c>
      <c r="CG597" s="369"/>
      <c r="CH597" s="369"/>
      <c r="CI597" s="369"/>
      <c r="CJ597" s="369">
        <f t="shared" si="1909"/>
        <v>1800000</v>
      </c>
      <c r="CK597" s="369">
        <f t="shared" si="1910"/>
        <v>19800000</v>
      </c>
      <c r="CL597" s="368"/>
      <c r="CM597" s="369">
        <f t="shared" si="1911"/>
        <v>18000000</v>
      </c>
      <c r="CN597" s="369">
        <f t="shared" si="1911"/>
        <v>1800000</v>
      </c>
      <c r="CO597" s="369">
        <f t="shared" si="1912"/>
        <v>0</v>
      </c>
      <c r="CP597" s="369">
        <f t="shared" si="1913"/>
        <v>0</v>
      </c>
      <c r="CQ597" s="369">
        <f t="shared" si="1913"/>
        <v>0</v>
      </c>
      <c r="CR597" s="369">
        <f t="shared" si="1914"/>
        <v>1800000</v>
      </c>
      <c r="CS597" s="369">
        <f t="shared" si="1915"/>
        <v>19800000</v>
      </c>
      <c r="CT597" s="173" t="s">
        <v>2400</v>
      </c>
      <c r="CU597" s="173" t="s">
        <v>2401</v>
      </c>
      <c r="CV597" s="450" t="s">
        <v>2402</v>
      </c>
      <c r="CW597" s="173" t="s">
        <v>2103</v>
      </c>
    </row>
    <row r="598" spans="1:101" ht="34.35" customHeight="1">
      <c r="A598" s="155">
        <f>SUBTOTAL(3,$C$11:C598)</f>
        <v>523</v>
      </c>
      <c r="B598" s="390" t="s">
        <v>2396</v>
      </c>
      <c r="C598" s="252" t="s">
        <v>2397</v>
      </c>
      <c r="D598" s="156" t="s">
        <v>101</v>
      </c>
      <c r="E598" s="157" t="str">
        <f t="shared" si="1873"/>
        <v>B3</v>
      </c>
      <c r="F598" s="392">
        <v>44564</v>
      </c>
      <c r="G598" s="369">
        <v>6530000</v>
      </c>
      <c r="H598" s="368"/>
      <c r="I598" s="160">
        <f t="shared" si="1918"/>
        <v>5470000</v>
      </c>
      <c r="J598" s="160">
        <f t="shared" si="1875"/>
        <v>0</v>
      </c>
      <c r="K598" s="161">
        <f t="shared" si="1876"/>
        <v>5470000</v>
      </c>
      <c r="L598" s="161">
        <f t="shared" si="1877"/>
        <v>12000000</v>
      </c>
      <c r="M598" s="162">
        <f t="shared" si="1919"/>
        <v>0.8</v>
      </c>
      <c r="N598" s="163">
        <f t="shared" si="1920"/>
        <v>4571000</v>
      </c>
      <c r="O598" s="163">
        <v>0</v>
      </c>
      <c r="P598" s="406">
        <v>12</v>
      </c>
      <c r="Q598" s="406">
        <v>0</v>
      </c>
      <c r="R598" s="406">
        <v>0</v>
      </c>
      <c r="S598" s="406">
        <v>0</v>
      </c>
      <c r="T598" s="406"/>
      <c r="U598" s="406"/>
      <c r="V598" s="406"/>
      <c r="W598" s="406"/>
      <c r="X598" s="389"/>
      <c r="Y598" s="406"/>
      <c r="Z598" s="406"/>
      <c r="AA598" s="406"/>
      <c r="AB598" s="406"/>
      <c r="AC598" s="406"/>
      <c r="AD598" s="406">
        <v>0</v>
      </c>
      <c r="AE598" s="164">
        <v>0</v>
      </c>
      <c r="AF598" s="166">
        <f t="shared" si="1921"/>
        <v>4430769</v>
      </c>
      <c r="AG598" s="166">
        <f t="shared" si="1922"/>
        <v>0</v>
      </c>
      <c r="AH598" s="166">
        <f t="shared" si="1923"/>
        <v>0</v>
      </c>
      <c r="AI598" s="166">
        <f t="shared" si="1924"/>
        <v>0</v>
      </c>
      <c r="AJ598" s="166">
        <f t="shared" si="1925"/>
        <v>0</v>
      </c>
      <c r="AK598" s="166">
        <f t="shared" si="1926"/>
        <v>0</v>
      </c>
      <c r="AL598" s="166">
        <f t="shared" si="1927"/>
        <v>0</v>
      </c>
      <c r="AM598" s="166">
        <f t="shared" si="1928"/>
        <v>0</v>
      </c>
      <c r="AN598" s="166">
        <f t="shared" si="1929"/>
        <v>0</v>
      </c>
      <c r="AO598" s="167">
        <f t="shared" si="1930"/>
        <v>0</v>
      </c>
      <c r="AP598" s="166">
        <v>0</v>
      </c>
      <c r="AQ598" s="166">
        <f t="shared" si="1931"/>
        <v>4430769</v>
      </c>
      <c r="AR598" s="166">
        <v>0</v>
      </c>
      <c r="AS598" s="167"/>
      <c r="AT598" s="166"/>
      <c r="AU598" s="166"/>
      <c r="AV598" s="166">
        <f t="shared" si="1932"/>
        <v>4430769</v>
      </c>
      <c r="AW598" s="166">
        <f t="shared" si="1933"/>
        <v>522400</v>
      </c>
      <c r="AX598" s="166">
        <f t="shared" si="1934"/>
        <v>97950</v>
      </c>
      <c r="AY598" s="166">
        <f t="shared" si="1935"/>
        <v>65300</v>
      </c>
      <c r="AZ598" s="166">
        <f t="shared" si="1936"/>
        <v>685650</v>
      </c>
      <c r="BA598" s="166">
        <f t="shared" si="1937"/>
        <v>0</v>
      </c>
      <c r="BB598" s="166">
        <v>0</v>
      </c>
      <c r="BC598" s="166"/>
      <c r="BD598" s="166">
        <v>0</v>
      </c>
      <c r="BE598" s="166">
        <f t="shared" si="1939"/>
        <v>685650</v>
      </c>
      <c r="BF598" s="166">
        <f t="shared" si="1940"/>
        <v>3745119</v>
      </c>
      <c r="BG598" s="166">
        <f t="shared" si="1941"/>
        <v>0</v>
      </c>
      <c r="BH598" s="166">
        <v>1</v>
      </c>
      <c r="BI598" s="369"/>
      <c r="BJ598" s="166">
        <f t="shared" si="1942"/>
        <v>0</v>
      </c>
      <c r="BK598" s="166">
        <f t="shared" si="1943"/>
        <v>1</v>
      </c>
      <c r="BL598" s="166">
        <v>0</v>
      </c>
      <c r="BM598" s="166">
        <f t="shared" si="1944"/>
        <v>0</v>
      </c>
      <c r="BN598" s="166" t="s">
        <v>1173</v>
      </c>
      <c r="BO598" s="410"/>
      <c r="BP598" s="166"/>
      <c r="BQ598" s="144"/>
      <c r="BR598" s="144"/>
      <c r="BS598" s="161">
        <f t="shared" si="1946"/>
        <v>4430769</v>
      </c>
      <c r="BT598" s="470">
        <v>0</v>
      </c>
      <c r="BU598" s="166">
        <f t="shared" si="1947"/>
        <v>0</v>
      </c>
      <c r="BV598" s="166">
        <v>11000000</v>
      </c>
      <c r="BW598" s="166">
        <f t="shared" si="1948"/>
        <v>11000000</v>
      </c>
      <c r="BX598" s="166">
        <f t="shared" si="1949"/>
        <v>-7254881</v>
      </c>
      <c r="BY598" s="166"/>
      <c r="BZ598" s="166"/>
      <c r="CA598" s="171"/>
      <c r="CB598" s="166"/>
      <c r="CC598" s="166"/>
      <c r="CD598" s="166"/>
      <c r="CE598" s="369">
        <v>12000000</v>
      </c>
      <c r="CF598" s="369"/>
      <c r="CG598" s="369"/>
      <c r="CH598" s="369"/>
      <c r="CI598" s="369"/>
      <c r="CJ598" s="369">
        <f t="shared" si="1909"/>
        <v>0</v>
      </c>
      <c r="CK598" s="369">
        <f t="shared" si="1910"/>
        <v>12000000</v>
      </c>
      <c r="CL598" s="368"/>
      <c r="CM598" s="369">
        <f t="shared" si="1911"/>
        <v>12000000</v>
      </c>
      <c r="CN598" s="369">
        <f t="shared" si="1911"/>
        <v>0</v>
      </c>
      <c r="CO598" s="369">
        <f t="shared" si="1912"/>
        <v>0</v>
      </c>
      <c r="CP598" s="369">
        <f t="shared" si="1913"/>
        <v>0</v>
      </c>
      <c r="CQ598" s="369">
        <f t="shared" si="1913"/>
        <v>0</v>
      </c>
      <c r="CR598" s="369">
        <f t="shared" si="1914"/>
        <v>0</v>
      </c>
      <c r="CS598" s="369">
        <f t="shared" si="1915"/>
        <v>12000000</v>
      </c>
      <c r="CT598" s="173" t="s">
        <v>2400</v>
      </c>
      <c r="CU598" s="173" t="s">
        <v>2401</v>
      </c>
      <c r="CV598" s="450" t="s">
        <v>2403</v>
      </c>
      <c r="CW598" s="173" t="s">
        <v>2103</v>
      </c>
    </row>
    <row r="599" spans="1:101" ht="34.35" customHeight="1">
      <c r="A599" s="155">
        <f>SUBTOTAL(3,$C$11:C599)</f>
        <v>524</v>
      </c>
      <c r="B599" s="390" t="s">
        <v>2398</v>
      </c>
      <c r="C599" s="252" t="s">
        <v>2399</v>
      </c>
      <c r="D599" s="156" t="s">
        <v>101</v>
      </c>
      <c r="E599" s="157" t="str">
        <f t="shared" si="1873"/>
        <v>B3</v>
      </c>
      <c r="F599" s="392">
        <v>42149</v>
      </c>
      <c r="G599" s="369">
        <v>7570000</v>
      </c>
      <c r="H599" s="368"/>
      <c r="I599" s="160">
        <f t="shared" si="1918"/>
        <v>9430000</v>
      </c>
      <c r="J599" s="160">
        <f t="shared" si="1875"/>
        <v>1700000</v>
      </c>
      <c r="K599" s="161">
        <f t="shared" si="1876"/>
        <v>11130000</v>
      </c>
      <c r="L599" s="161">
        <f t="shared" si="1877"/>
        <v>18700000</v>
      </c>
      <c r="M599" s="162">
        <f t="shared" si="1919"/>
        <v>0.8</v>
      </c>
      <c r="N599" s="163">
        <f t="shared" si="1920"/>
        <v>5299000</v>
      </c>
      <c r="O599" s="163">
        <v>0</v>
      </c>
      <c r="P599" s="406">
        <v>12</v>
      </c>
      <c r="Q599" s="406">
        <v>0</v>
      </c>
      <c r="R599" s="406">
        <v>0</v>
      </c>
      <c r="S599" s="406">
        <v>0</v>
      </c>
      <c r="T599" s="406"/>
      <c r="U599" s="406"/>
      <c r="V599" s="406"/>
      <c r="W599" s="406"/>
      <c r="X599" s="389"/>
      <c r="Y599" s="406"/>
      <c r="Z599" s="406"/>
      <c r="AA599" s="406"/>
      <c r="AB599" s="406"/>
      <c r="AC599" s="406"/>
      <c r="AD599" s="406">
        <v>0</v>
      </c>
      <c r="AE599" s="164">
        <v>0</v>
      </c>
      <c r="AF599" s="166">
        <f t="shared" si="1921"/>
        <v>6904615</v>
      </c>
      <c r="AG599" s="166">
        <f t="shared" si="1922"/>
        <v>0</v>
      </c>
      <c r="AH599" s="166">
        <f t="shared" si="1923"/>
        <v>0</v>
      </c>
      <c r="AI599" s="166">
        <f t="shared" si="1924"/>
        <v>0</v>
      </c>
      <c r="AJ599" s="166">
        <f t="shared" si="1925"/>
        <v>0</v>
      </c>
      <c r="AK599" s="166">
        <f t="shared" si="1926"/>
        <v>0</v>
      </c>
      <c r="AL599" s="166">
        <f t="shared" si="1927"/>
        <v>0</v>
      </c>
      <c r="AM599" s="166">
        <f t="shared" si="1928"/>
        <v>0</v>
      </c>
      <c r="AN599" s="166">
        <f t="shared" si="1929"/>
        <v>0</v>
      </c>
      <c r="AO599" s="167">
        <f t="shared" si="1930"/>
        <v>0</v>
      </c>
      <c r="AP599" s="166">
        <v>0</v>
      </c>
      <c r="AQ599" s="166">
        <f t="shared" si="1931"/>
        <v>6904615</v>
      </c>
      <c r="AR599" s="166">
        <v>0</v>
      </c>
      <c r="AS599" s="167"/>
      <c r="AT599" s="166"/>
      <c r="AU599" s="166"/>
      <c r="AV599" s="166">
        <f t="shared" si="1932"/>
        <v>6904615</v>
      </c>
      <c r="AW599" s="166">
        <f t="shared" si="1933"/>
        <v>605600</v>
      </c>
      <c r="AX599" s="166">
        <f t="shared" si="1934"/>
        <v>113550</v>
      </c>
      <c r="AY599" s="166">
        <f t="shared" si="1935"/>
        <v>75700</v>
      </c>
      <c r="AZ599" s="166">
        <f t="shared" si="1936"/>
        <v>794850</v>
      </c>
      <c r="BA599" s="166">
        <f t="shared" si="1937"/>
        <v>37850</v>
      </c>
      <c r="BB599" s="166">
        <f t="shared" si="1938"/>
        <v>240000</v>
      </c>
      <c r="BC599" s="166"/>
      <c r="BD599" s="166">
        <v>0</v>
      </c>
      <c r="BE599" s="166">
        <f t="shared" si="1939"/>
        <v>1072700</v>
      </c>
      <c r="BF599" s="166">
        <f t="shared" si="1940"/>
        <v>5831915</v>
      </c>
      <c r="BG599" s="166">
        <f t="shared" si="1941"/>
        <v>0</v>
      </c>
      <c r="BH599" s="166">
        <v>1</v>
      </c>
      <c r="BI599" s="369" t="s">
        <v>40</v>
      </c>
      <c r="BJ599" s="166">
        <f t="shared" si="1942"/>
        <v>0</v>
      </c>
      <c r="BK599" s="166">
        <f t="shared" si="1943"/>
        <v>1</v>
      </c>
      <c r="BL599" s="166">
        <v>0</v>
      </c>
      <c r="BM599" s="166">
        <f t="shared" si="1944"/>
        <v>0</v>
      </c>
      <c r="BN599" s="166" t="str">
        <f t="shared" si="1945"/>
        <v>Trừ tiền</v>
      </c>
      <c r="BO599" s="410"/>
      <c r="BP599" s="166"/>
      <c r="BQ599" s="144"/>
      <c r="BR599" s="144"/>
      <c r="BS599" s="161">
        <f t="shared" si="1946"/>
        <v>6904615</v>
      </c>
      <c r="BT599" s="470">
        <v>0</v>
      </c>
      <c r="BU599" s="166">
        <f t="shared" si="1947"/>
        <v>0</v>
      </c>
      <c r="BV599" s="166">
        <v>11000000</v>
      </c>
      <c r="BW599" s="166">
        <f t="shared" si="1948"/>
        <v>11000000</v>
      </c>
      <c r="BX599" s="166">
        <f t="shared" si="1949"/>
        <v>-4890235</v>
      </c>
      <c r="BY599" s="166"/>
      <c r="BZ599" s="166"/>
      <c r="CA599" s="171"/>
      <c r="CB599" s="166"/>
      <c r="CC599" s="166"/>
      <c r="CD599" s="166"/>
      <c r="CE599" s="369">
        <v>17000000</v>
      </c>
      <c r="CF599" s="369">
        <f>CE599*10%</f>
        <v>1700000</v>
      </c>
      <c r="CG599" s="369"/>
      <c r="CH599" s="369"/>
      <c r="CI599" s="369"/>
      <c r="CJ599" s="369">
        <f t="shared" si="1909"/>
        <v>1700000</v>
      </c>
      <c r="CK599" s="369">
        <f t="shared" si="1910"/>
        <v>18700000</v>
      </c>
      <c r="CL599" s="368"/>
      <c r="CM599" s="369">
        <f t="shared" si="1911"/>
        <v>17000000</v>
      </c>
      <c r="CN599" s="369">
        <f t="shared" si="1911"/>
        <v>1700000</v>
      </c>
      <c r="CO599" s="369">
        <f t="shared" si="1912"/>
        <v>0</v>
      </c>
      <c r="CP599" s="369">
        <f t="shared" si="1913"/>
        <v>0</v>
      </c>
      <c r="CQ599" s="369">
        <f t="shared" si="1913"/>
        <v>0</v>
      </c>
      <c r="CR599" s="369">
        <f t="shared" si="1914"/>
        <v>1700000</v>
      </c>
      <c r="CS599" s="369">
        <f t="shared" si="1915"/>
        <v>18700000</v>
      </c>
      <c r="CT599" s="173" t="s">
        <v>2132</v>
      </c>
      <c r="CU599" s="173" t="s">
        <v>2401</v>
      </c>
      <c r="CV599" s="450" t="s">
        <v>2404</v>
      </c>
      <c r="CW599" s="173" t="s">
        <v>2103</v>
      </c>
    </row>
    <row r="600" spans="1:101" ht="34.35" customHeight="1">
      <c r="A600" s="155">
        <f>SUBTOTAL(3,$C$11:C600)</f>
        <v>525</v>
      </c>
      <c r="B600" s="390" t="s">
        <v>1986</v>
      </c>
      <c r="C600" s="252" t="s">
        <v>1987</v>
      </c>
      <c r="D600" s="156" t="s">
        <v>101</v>
      </c>
      <c r="E600" s="157" t="str">
        <f t="shared" si="1873"/>
        <v>B3</v>
      </c>
      <c r="F600" s="392">
        <v>45748</v>
      </c>
      <c r="G600" s="369">
        <v>6860000</v>
      </c>
      <c r="H600" s="368"/>
      <c r="I600" s="160">
        <f t="shared" si="1918"/>
        <v>6140000</v>
      </c>
      <c r="J600" s="160">
        <f t="shared" si="1875"/>
        <v>0</v>
      </c>
      <c r="K600" s="161">
        <f t="shared" si="1876"/>
        <v>6140000</v>
      </c>
      <c r="L600" s="161">
        <f t="shared" si="1877"/>
        <v>13000000</v>
      </c>
      <c r="M600" s="162">
        <f t="shared" si="1919"/>
        <v>0.8</v>
      </c>
      <c r="N600" s="163">
        <f t="shared" si="1920"/>
        <v>4802000</v>
      </c>
      <c r="O600" s="163">
        <v>0</v>
      </c>
      <c r="P600" s="406">
        <v>12</v>
      </c>
      <c r="Q600" s="406">
        <v>0</v>
      </c>
      <c r="R600" s="406">
        <v>2</v>
      </c>
      <c r="S600" s="406">
        <v>1</v>
      </c>
      <c r="T600" s="406"/>
      <c r="U600" s="406"/>
      <c r="V600" s="406"/>
      <c r="W600" s="406"/>
      <c r="X600" s="389"/>
      <c r="Y600" s="406"/>
      <c r="Z600" s="406"/>
      <c r="AA600" s="406"/>
      <c r="AB600" s="406"/>
      <c r="AC600" s="406"/>
      <c r="AD600" s="406">
        <v>0</v>
      </c>
      <c r="AE600" s="164">
        <v>0</v>
      </c>
      <c r="AF600" s="166">
        <f t="shared" si="1921"/>
        <v>4800000</v>
      </c>
      <c r="AG600" s="166">
        <f t="shared" si="1922"/>
        <v>800000</v>
      </c>
      <c r="AH600" s="166">
        <f t="shared" si="1923"/>
        <v>527692</v>
      </c>
      <c r="AI600" s="166">
        <f t="shared" si="1924"/>
        <v>0</v>
      </c>
      <c r="AJ600" s="166">
        <f t="shared" si="1925"/>
        <v>0</v>
      </c>
      <c r="AK600" s="166">
        <f t="shared" si="1926"/>
        <v>0</v>
      </c>
      <c r="AL600" s="166">
        <f t="shared" si="1927"/>
        <v>0</v>
      </c>
      <c r="AM600" s="166">
        <f t="shared" si="1928"/>
        <v>0</v>
      </c>
      <c r="AN600" s="166">
        <f t="shared" si="1929"/>
        <v>0</v>
      </c>
      <c r="AO600" s="167">
        <f t="shared" si="1930"/>
        <v>0</v>
      </c>
      <c r="AP600" s="166">
        <v>0</v>
      </c>
      <c r="AQ600" s="166">
        <f t="shared" si="1931"/>
        <v>6127692</v>
      </c>
      <c r="AR600" s="166">
        <v>0</v>
      </c>
      <c r="AS600" s="167"/>
      <c r="AT600" s="166"/>
      <c r="AU600" s="166"/>
      <c r="AV600" s="166">
        <f t="shared" si="1932"/>
        <v>6127692</v>
      </c>
      <c r="AW600" s="166">
        <f t="shared" si="1933"/>
        <v>548800</v>
      </c>
      <c r="AX600" s="166">
        <f t="shared" si="1934"/>
        <v>102900</v>
      </c>
      <c r="AY600" s="166">
        <f t="shared" si="1935"/>
        <v>68600</v>
      </c>
      <c r="AZ600" s="166">
        <f t="shared" si="1936"/>
        <v>720300</v>
      </c>
      <c r="BA600" s="166">
        <f t="shared" si="1937"/>
        <v>0</v>
      </c>
      <c r="BB600" s="166">
        <f t="shared" si="1938"/>
        <v>240000</v>
      </c>
      <c r="BC600" s="166"/>
      <c r="BD600" s="166">
        <v>0</v>
      </c>
      <c r="BE600" s="166">
        <f t="shared" si="1939"/>
        <v>960300</v>
      </c>
      <c r="BF600" s="166">
        <f t="shared" si="1940"/>
        <v>5167392</v>
      </c>
      <c r="BG600" s="166">
        <f t="shared" si="1941"/>
        <v>0</v>
      </c>
      <c r="BH600" s="166">
        <v>1</v>
      </c>
      <c r="BI600" s="159">
        <v>0</v>
      </c>
      <c r="BJ600" s="166">
        <f t="shared" si="1942"/>
        <v>0</v>
      </c>
      <c r="BK600" s="166">
        <f t="shared" si="1943"/>
        <v>1</v>
      </c>
      <c r="BL600" s="166">
        <v>0</v>
      </c>
      <c r="BM600" s="166">
        <f t="shared" si="1944"/>
        <v>0</v>
      </c>
      <c r="BN600" s="166" t="str">
        <f t="shared" si="1945"/>
        <v>Trừ tiền</v>
      </c>
      <c r="BO600" s="410"/>
      <c r="BP600" s="166"/>
      <c r="BQ600" s="144"/>
      <c r="BR600" s="144"/>
      <c r="BS600" s="161">
        <f t="shared" si="1946"/>
        <v>6127692</v>
      </c>
      <c r="BT600" s="159">
        <v>0</v>
      </c>
      <c r="BU600" s="166">
        <f t="shared" si="1947"/>
        <v>0</v>
      </c>
      <c r="BV600" s="166">
        <v>11000000</v>
      </c>
      <c r="BW600" s="166">
        <f t="shared" si="1948"/>
        <v>11000000</v>
      </c>
      <c r="BX600" s="166">
        <f t="shared" si="1949"/>
        <v>-5592608</v>
      </c>
      <c r="BY600" s="166"/>
      <c r="BZ600" s="166"/>
      <c r="CA600" s="171"/>
      <c r="CB600" s="166"/>
      <c r="CC600" s="166"/>
      <c r="CD600" s="166"/>
      <c r="CE600" s="369">
        <v>13000000</v>
      </c>
      <c r="CF600" s="369"/>
      <c r="CG600" s="369">
        <v>0</v>
      </c>
      <c r="CH600" s="369">
        <v>0</v>
      </c>
      <c r="CI600" s="369"/>
      <c r="CJ600" s="369">
        <f t="shared" si="1909"/>
        <v>0</v>
      </c>
      <c r="CK600" s="369">
        <f t="shared" si="1910"/>
        <v>13000000</v>
      </c>
      <c r="CL600" s="368"/>
      <c r="CM600" s="369">
        <f t="shared" si="1911"/>
        <v>13000000</v>
      </c>
      <c r="CN600" s="369">
        <f t="shared" si="1911"/>
        <v>0</v>
      </c>
      <c r="CO600" s="369">
        <f t="shared" si="1912"/>
        <v>0</v>
      </c>
      <c r="CP600" s="369">
        <f t="shared" si="1913"/>
        <v>0</v>
      </c>
      <c r="CQ600" s="369">
        <f t="shared" si="1913"/>
        <v>0</v>
      </c>
      <c r="CR600" s="369">
        <f t="shared" si="1914"/>
        <v>0</v>
      </c>
      <c r="CS600" s="369">
        <f t="shared" si="1915"/>
        <v>13000000</v>
      </c>
      <c r="CT600" s="173" t="s">
        <v>2181</v>
      </c>
      <c r="CU600" s="173" t="s">
        <v>2114</v>
      </c>
      <c r="CV600" s="450" t="s">
        <v>2182</v>
      </c>
      <c r="CW600" s="173" t="s">
        <v>2103</v>
      </c>
    </row>
    <row r="601" spans="1:101" ht="34.35" customHeight="1">
      <c r="A601" s="302" t="s">
        <v>2119</v>
      </c>
      <c r="B601" s="723" t="str">
        <f>"Đội lái xe đầu kéo VC HH Nông nghiệp: " &amp;"["&amp;COUNT(A602:A623)&amp; "]"</f>
        <v>Đội lái xe đầu kéo VC HH Nông nghiệp: [22]</v>
      </c>
      <c r="C601" s="724"/>
      <c r="D601" s="293"/>
      <c r="E601" s="293"/>
      <c r="F601" s="293"/>
      <c r="G601" s="301">
        <f>SUM(G602:G623)</f>
        <v>121800000</v>
      </c>
      <c r="H601" s="301">
        <f t="shared" ref="H601:BS601" si="1950">SUM(H602:H623)</f>
        <v>12180000</v>
      </c>
      <c r="I601" s="301">
        <f t="shared" si="1950"/>
        <v>99520000</v>
      </c>
      <c r="J601" s="301">
        <f t="shared" si="1950"/>
        <v>550000</v>
      </c>
      <c r="K601" s="301">
        <f t="shared" si="1950"/>
        <v>100070000</v>
      </c>
      <c r="L601" s="301">
        <f t="shared" si="1950"/>
        <v>234050000</v>
      </c>
      <c r="M601" s="301"/>
      <c r="N601" s="301">
        <f t="shared" si="1950"/>
        <v>93786000</v>
      </c>
      <c r="O601" s="301">
        <f t="shared" si="1950"/>
        <v>0</v>
      </c>
      <c r="P601" s="374">
        <f t="shared" si="1950"/>
        <v>251</v>
      </c>
      <c r="Q601" s="374">
        <f t="shared" si="1950"/>
        <v>0</v>
      </c>
      <c r="R601" s="374">
        <f t="shared" si="1950"/>
        <v>0</v>
      </c>
      <c r="S601" s="374">
        <f t="shared" si="1950"/>
        <v>0</v>
      </c>
      <c r="T601" s="374">
        <f t="shared" si="1950"/>
        <v>0</v>
      </c>
      <c r="U601" s="374">
        <f t="shared" si="1950"/>
        <v>0</v>
      </c>
      <c r="V601" s="374">
        <f t="shared" si="1950"/>
        <v>0</v>
      </c>
      <c r="W601" s="374">
        <f t="shared" si="1950"/>
        <v>0</v>
      </c>
      <c r="X601" s="374">
        <f t="shared" si="1950"/>
        <v>0</v>
      </c>
      <c r="Y601" s="374">
        <f t="shared" si="1950"/>
        <v>0</v>
      </c>
      <c r="Z601" s="374">
        <f t="shared" si="1950"/>
        <v>0</v>
      </c>
      <c r="AA601" s="374">
        <f t="shared" si="1950"/>
        <v>0</v>
      </c>
      <c r="AB601" s="374">
        <f t="shared" si="1950"/>
        <v>0</v>
      </c>
      <c r="AC601" s="374">
        <f t="shared" si="1950"/>
        <v>0</v>
      </c>
      <c r="AD601" s="374">
        <f t="shared" si="1950"/>
        <v>0</v>
      </c>
      <c r="AE601" s="374">
        <f t="shared" si="1950"/>
        <v>0</v>
      </c>
      <c r="AF601" s="301">
        <f t="shared" si="1950"/>
        <v>94553846</v>
      </c>
      <c r="AG601" s="301">
        <f t="shared" si="1950"/>
        <v>0</v>
      </c>
      <c r="AH601" s="301">
        <f t="shared" si="1950"/>
        <v>0</v>
      </c>
      <c r="AI601" s="301">
        <f t="shared" si="1950"/>
        <v>0</v>
      </c>
      <c r="AJ601" s="301">
        <f t="shared" si="1950"/>
        <v>0</v>
      </c>
      <c r="AK601" s="301">
        <f t="shared" si="1950"/>
        <v>0</v>
      </c>
      <c r="AL601" s="301">
        <f t="shared" si="1950"/>
        <v>0</v>
      </c>
      <c r="AM601" s="301">
        <f t="shared" si="1950"/>
        <v>0</v>
      </c>
      <c r="AN601" s="301">
        <f t="shared" si="1950"/>
        <v>0</v>
      </c>
      <c r="AO601" s="301">
        <f t="shared" si="1950"/>
        <v>0</v>
      </c>
      <c r="AP601" s="301">
        <f t="shared" si="1950"/>
        <v>0</v>
      </c>
      <c r="AQ601" s="301">
        <f t="shared" si="1950"/>
        <v>94553846</v>
      </c>
      <c r="AR601" s="301">
        <f t="shared" si="1950"/>
        <v>0</v>
      </c>
      <c r="AS601" s="301">
        <f t="shared" si="1950"/>
        <v>0</v>
      </c>
      <c r="AT601" s="301">
        <f t="shared" si="1950"/>
        <v>0</v>
      </c>
      <c r="AU601" s="301">
        <f t="shared" si="1950"/>
        <v>0</v>
      </c>
      <c r="AV601" s="301">
        <f t="shared" si="1950"/>
        <v>94553846</v>
      </c>
      <c r="AW601" s="301">
        <f t="shared" si="1950"/>
        <v>9256800</v>
      </c>
      <c r="AX601" s="301">
        <f t="shared" si="1950"/>
        <v>1735650</v>
      </c>
      <c r="AY601" s="301">
        <f t="shared" si="1950"/>
        <v>1157100</v>
      </c>
      <c r="AZ601" s="301">
        <f t="shared" si="1950"/>
        <v>12149550</v>
      </c>
      <c r="BA601" s="301">
        <f t="shared" si="1950"/>
        <v>0</v>
      </c>
      <c r="BB601" s="301">
        <f t="shared" si="1950"/>
        <v>3240000</v>
      </c>
      <c r="BC601" s="301">
        <f t="shared" si="1950"/>
        <v>0</v>
      </c>
      <c r="BD601" s="301">
        <f t="shared" si="1950"/>
        <v>0</v>
      </c>
      <c r="BE601" s="301">
        <f t="shared" si="1950"/>
        <v>15389550</v>
      </c>
      <c r="BF601" s="301">
        <f t="shared" si="1950"/>
        <v>79164296</v>
      </c>
      <c r="BG601" s="301">
        <f t="shared" si="1950"/>
        <v>0</v>
      </c>
      <c r="BH601" s="301"/>
      <c r="BI601" s="301">
        <f t="shared" si="1950"/>
        <v>0</v>
      </c>
      <c r="BJ601" s="301">
        <f t="shared" si="1950"/>
        <v>0</v>
      </c>
      <c r="BK601" s="301"/>
      <c r="BL601" s="301">
        <f t="shared" si="1950"/>
        <v>0</v>
      </c>
      <c r="BM601" s="301">
        <f t="shared" si="1950"/>
        <v>0</v>
      </c>
      <c r="BN601" s="301">
        <f t="shared" si="1950"/>
        <v>0</v>
      </c>
      <c r="BO601" s="301">
        <f t="shared" si="1950"/>
        <v>0</v>
      </c>
      <c r="BP601" s="301">
        <f t="shared" si="1950"/>
        <v>0</v>
      </c>
      <c r="BQ601" s="301">
        <f t="shared" si="1950"/>
        <v>0</v>
      </c>
      <c r="BR601" s="301">
        <f t="shared" si="1950"/>
        <v>0</v>
      </c>
      <c r="BS601" s="301">
        <f t="shared" si="1950"/>
        <v>94553846</v>
      </c>
      <c r="BT601" s="301">
        <f t="shared" ref="BT601:CV601" si="1951">SUM(BT602:BT623)</f>
        <v>0</v>
      </c>
      <c r="BU601" s="301">
        <f t="shared" si="1951"/>
        <v>0</v>
      </c>
      <c r="BV601" s="301">
        <f t="shared" si="1951"/>
        <v>242000000</v>
      </c>
      <c r="BW601" s="301">
        <f t="shared" si="1951"/>
        <v>242000000</v>
      </c>
      <c r="BX601" s="301">
        <f t="shared" si="1951"/>
        <v>-159595704</v>
      </c>
      <c r="BY601" s="301">
        <f t="shared" si="1951"/>
        <v>0</v>
      </c>
      <c r="BZ601" s="301">
        <f t="shared" si="1951"/>
        <v>0</v>
      </c>
      <c r="CA601" s="301">
        <f t="shared" si="1951"/>
        <v>0</v>
      </c>
      <c r="CB601" s="301">
        <f t="shared" si="1951"/>
        <v>0</v>
      </c>
      <c r="CC601" s="301">
        <f t="shared" si="1951"/>
        <v>0</v>
      </c>
      <c r="CD601" s="301">
        <f t="shared" si="1951"/>
        <v>0</v>
      </c>
      <c r="CE601" s="301">
        <f t="shared" si="1951"/>
        <v>233500000</v>
      </c>
      <c r="CF601" s="301">
        <f t="shared" si="1951"/>
        <v>550000</v>
      </c>
      <c r="CG601" s="301">
        <f t="shared" si="1951"/>
        <v>0</v>
      </c>
      <c r="CH601" s="301">
        <f t="shared" si="1951"/>
        <v>0</v>
      </c>
      <c r="CI601" s="301">
        <f t="shared" si="1951"/>
        <v>0</v>
      </c>
      <c r="CJ601" s="301">
        <f t="shared" si="1951"/>
        <v>550000</v>
      </c>
      <c r="CK601" s="301">
        <f t="shared" si="1951"/>
        <v>234050000</v>
      </c>
      <c r="CL601" s="301">
        <f t="shared" si="1951"/>
        <v>0</v>
      </c>
      <c r="CM601" s="301">
        <f t="shared" si="1951"/>
        <v>233500000</v>
      </c>
      <c r="CN601" s="301">
        <f t="shared" si="1951"/>
        <v>550000</v>
      </c>
      <c r="CO601" s="301">
        <f t="shared" si="1951"/>
        <v>0</v>
      </c>
      <c r="CP601" s="301">
        <f t="shared" si="1951"/>
        <v>0</v>
      </c>
      <c r="CQ601" s="301">
        <f t="shared" si="1951"/>
        <v>0</v>
      </c>
      <c r="CR601" s="301">
        <f t="shared" si="1951"/>
        <v>550000</v>
      </c>
      <c r="CS601" s="301">
        <f t="shared" si="1951"/>
        <v>234050000</v>
      </c>
      <c r="CT601" s="301">
        <f t="shared" si="1951"/>
        <v>0</v>
      </c>
      <c r="CU601" s="301">
        <f t="shared" si="1951"/>
        <v>0</v>
      </c>
      <c r="CV601" s="301">
        <f t="shared" si="1951"/>
        <v>0</v>
      </c>
      <c r="CW601" s="301"/>
    </row>
    <row r="602" spans="1:101" ht="34.35" customHeight="1">
      <c r="A602" s="155">
        <f>SUBTOTAL(3,$C$11:C602)</f>
        <v>526</v>
      </c>
      <c r="B602" s="390" t="s">
        <v>493</v>
      </c>
      <c r="C602" s="252" t="s">
        <v>494</v>
      </c>
      <c r="D602" s="156" t="s">
        <v>101</v>
      </c>
      <c r="E602" s="157" t="str">
        <f t="shared" si="1823"/>
        <v>B3</v>
      </c>
      <c r="F602" s="392">
        <v>43724</v>
      </c>
      <c r="G602" s="369">
        <v>6090000</v>
      </c>
      <c r="H602" s="368"/>
      <c r="I602" s="160">
        <f t="shared" ref="I602:I622" si="1952">IF(G602&gt;0,CM602-G602,CM602-H602)</f>
        <v>4910000</v>
      </c>
      <c r="J602" s="160">
        <f t="shared" si="1875"/>
        <v>550000</v>
      </c>
      <c r="K602" s="161">
        <f t="shared" si="1876"/>
        <v>5460000</v>
      </c>
      <c r="L602" s="161">
        <f t="shared" si="1877"/>
        <v>11550000</v>
      </c>
      <c r="M602" s="162">
        <f>IF(CE602&gt;=11000000,80%,100%)</f>
        <v>0.8</v>
      </c>
      <c r="N602" s="163">
        <f t="shared" ref="N602:N623" si="1953">ROUND(MAX(G602*70%,H602*70%,3640000),0)</f>
        <v>4263000</v>
      </c>
      <c r="O602" s="163">
        <v>0</v>
      </c>
      <c r="P602" s="406">
        <v>10</v>
      </c>
      <c r="Q602" s="406">
        <v>0</v>
      </c>
      <c r="R602" s="406">
        <v>0</v>
      </c>
      <c r="S602" s="406">
        <v>0</v>
      </c>
      <c r="T602" s="406"/>
      <c r="U602" s="406"/>
      <c r="V602" s="406"/>
      <c r="W602" s="406"/>
      <c r="X602" s="389"/>
      <c r="Y602" s="406"/>
      <c r="Z602" s="406"/>
      <c r="AA602" s="406"/>
      <c r="AB602" s="406"/>
      <c r="AC602" s="406"/>
      <c r="AD602" s="406">
        <v>0</v>
      </c>
      <c r="AE602" s="164">
        <v>0</v>
      </c>
      <c r="AF602" s="166">
        <f t="shared" ref="AF602:AF623" si="1954">ROUND(IF($P602=0,0,IF(OR($BJ602="lương tháng",$CE602&gt;=11000000),($L602/2-$L602/26*($CC$6-$P602))*$M602,$L602/26*$P602*$M602)),0)</f>
        <v>3553846</v>
      </c>
      <c r="AG602" s="166">
        <f t="shared" ref="AG602:AG623" si="1955">ROUND(MAX((G602+I602)*M602/26*R602,(H602+I602)*M602/26*R602,G602/26*R602*150%,H602/26*R602*150%)*BK602,0)</f>
        <v>0</v>
      </c>
      <c r="AH602" s="166">
        <f t="shared" ref="AH602:AH623" si="1956">ROUND(MAX((G602+I602)*M602/26*S602,(H602+I602)*M602/26*S602,G602/26*S602*200%,H602/26*S602*200%)*BK602,0)</f>
        <v>0</v>
      </c>
      <c r="AI602" s="166">
        <f t="shared" ref="AI602:AI623" si="1957">ROUND(IF(BJ602="Lương tháng",L602/26*T602,MAX((G602+I602)/26*(T602+U602)*200%+G602/26*T602,(H602+I602)/26*(T602+U602)*200%+H602/26*T602,G602/26*(T602+U602)*300%+G602/26*T602,H602/26*(T602+U602)*300%+H602/26*T602)),0)</f>
        <v>0</v>
      </c>
      <c r="AJ602" s="166">
        <f t="shared" ref="AJ602:AJ623" si="1958">ROUND(IF((P602+Q602)=0,0,IF(BJ602="Lương tháng",MAX((G602+I602)/26*V602,(H602+I602)/26*V602),MAX(G602/26*V602,H602/26*V602))),0)</f>
        <v>0</v>
      </c>
      <c r="AK602" s="166">
        <f t="shared" ref="AK602:AK623" si="1959">ROUND(IF(G602&gt;0,G602/26*W602,H602/26*W602),0)</f>
        <v>0</v>
      </c>
      <c r="AL602" s="166">
        <f t="shared" ref="AL602:AL623" si="1960">ROUND(N602/26*Y602+O602/26*Z602+MAX(G602/26*AA602,H602/26*AA602),0)</f>
        <v>0</v>
      </c>
      <c r="AM602" s="166">
        <f t="shared" ref="AM602:AM623" si="1961">ROUND(IF(BJ602="Lương tháng",L602/26*AC602,L602/26*AC602+MAX((G602+I602)/26*AB602,(H602+I602)/26*AB602)),0)</f>
        <v>0</v>
      </c>
      <c r="AN602" s="166">
        <f t="shared" ref="AN602:AN623" si="1962">ROUND(IF(BJ602="lương tháng",0,MAX((G602+I602)/26*AD602*30%,(H602+I602)/26*AD602*30%)*BK602),0)</f>
        <v>0</v>
      </c>
      <c r="AO602" s="167">
        <f t="shared" ref="AO602:AO623" si="1963">ROUND(BM602*AE602,0)</f>
        <v>0</v>
      </c>
      <c r="AP602" s="166">
        <v>0</v>
      </c>
      <c r="AQ602" s="166">
        <f t="shared" ref="AQ602:AQ623" si="1964">ROUND(SUM(AF602:AP602),0)</f>
        <v>3553846</v>
      </c>
      <c r="AR602" s="166">
        <v>0</v>
      </c>
      <c r="AS602" s="167"/>
      <c r="AT602" s="166"/>
      <c r="AU602" s="166"/>
      <c r="AV602" s="166">
        <f t="shared" ref="AV602:AV623" si="1965">ROUND(SUM(AQ602:AT602)-AU602,0)</f>
        <v>3553846</v>
      </c>
      <c r="AW602" s="166">
        <f t="shared" ref="AW602:AW623" si="1966">ROUND(IF($BH602=1,$G602*$AW$9,0),0)</f>
        <v>487200</v>
      </c>
      <c r="AX602" s="166">
        <f t="shared" ref="AX602:AX623" si="1967">ROUND(IF($BH602=1,$G602*$AX$9,0),0)</f>
        <v>91350</v>
      </c>
      <c r="AY602" s="166">
        <f t="shared" ref="AY602:AY623" si="1968">ROUND(IF($BH602=1,$G602*$AY$9,0),0)</f>
        <v>60900</v>
      </c>
      <c r="AZ602" s="166">
        <f t="shared" ref="AZ602:AZ623" si="1969">SUM(AW602:AY602)</f>
        <v>639450</v>
      </c>
      <c r="BA602" s="166">
        <f t="shared" ref="BA602:BA623" si="1970">ROUND(IF($BI602="1x",$G602*0.5%,0),0)</f>
        <v>0</v>
      </c>
      <c r="BB602" s="166">
        <f t="shared" ref="BB602:BB623" si="1971">IF(BN602="Xem lại",0,IF(CM602&lt;11000000,5000,IF(AND(CM602&gt;=11000000,CM602&lt;25000000),10000,IF(AND(CM602&gt;=25000000,CM602&lt;40000000),15000,IF(AND(CM602&gt;=40000000,CM602&lt;120000000),20000,IF(AND(CM602&gt;=120000000,CM602&lt;240000000),25000,30000)))))*$BB$5)</f>
        <v>240000</v>
      </c>
      <c r="BC602" s="166"/>
      <c r="BD602" s="166">
        <v>0</v>
      </c>
      <c r="BE602" s="166">
        <f t="shared" ref="BE602:BE623" si="1972">ROUND(SUM(AZ602:BD602),0)</f>
        <v>879450</v>
      </c>
      <c r="BF602" s="166">
        <f t="shared" ref="BF602:BF623" si="1973">ROUND(IF(AV602&gt;BE602,AV602-BE602,0),0)</f>
        <v>2674396</v>
      </c>
      <c r="BG602" s="166">
        <f t="shared" ref="BG602:BG623" si="1974">ROUND(IF(BE602&gt;AV602,BE602-AV602,0),0)</f>
        <v>0</v>
      </c>
      <c r="BH602" s="166">
        <v>1</v>
      </c>
      <c r="BI602" s="159">
        <v>0</v>
      </c>
      <c r="BJ602" s="166">
        <f t="shared" ref="BJ602:BJ623" si="1975">IF(AND(D602="QTNV CL",CM602&gt;=11000000),"Lương tháng",IF(CM602&gt;=18000000,"Lương tháng",0))</f>
        <v>0</v>
      </c>
      <c r="BK602" s="166">
        <f t="shared" ref="BK602:BK623" si="1976">IF(BJ602="Lương tháng",0,1)</f>
        <v>1</v>
      </c>
      <c r="BL602" s="166">
        <v>0</v>
      </c>
      <c r="BM602" s="166">
        <f t="shared" ref="BM602:BM623" si="1977">IF(BL602="M1",13000,IF(BL602="M2",20000,IF(BL602="M3",26000,IF(BL602="M4",32000,0))))</f>
        <v>0</v>
      </c>
      <c r="BN602" s="166" t="str">
        <f t="shared" ref="BN602:BN623" si="1978">IF(AND(G602&gt;0,(P602+Q602)&gt;=5),"Trừ tiền","Xem lại")</f>
        <v>Trừ tiền</v>
      </c>
      <c r="BO602" s="410"/>
      <c r="BP602" s="166"/>
      <c r="BQ602" s="144"/>
      <c r="BR602" s="144"/>
      <c r="BS602" s="161">
        <f t="shared" ref="BS602:BS623" si="1979">AQ602+SUM(BO602:BR602)-AN602-AO602-SUM(BY602:CA602)</f>
        <v>3553846</v>
      </c>
      <c r="BT602" s="159">
        <v>0</v>
      </c>
      <c r="BU602" s="166">
        <f t="shared" ref="BU602:BU623" si="1980">BT602*4400000</f>
        <v>0</v>
      </c>
      <c r="BV602" s="166">
        <v>11000000</v>
      </c>
      <c r="BW602" s="166">
        <f t="shared" ref="BW602:BW623" si="1981">BU602+BV602</f>
        <v>11000000</v>
      </c>
      <c r="BX602" s="166">
        <f t="shared" ref="BX602:BX623" si="1982">BS602-SUM(CC602:CD602)-CB602-AZ602-BW602</f>
        <v>-8085604</v>
      </c>
      <c r="BY602" s="166"/>
      <c r="BZ602" s="166"/>
      <c r="CA602" s="171"/>
      <c r="CB602" s="166"/>
      <c r="CC602" s="166"/>
      <c r="CD602" s="166"/>
      <c r="CE602" s="369">
        <v>11000000</v>
      </c>
      <c r="CF602" s="369">
        <f>5%*CE602</f>
        <v>550000</v>
      </c>
      <c r="CG602" s="369">
        <v>0</v>
      </c>
      <c r="CH602" s="369">
        <v>0</v>
      </c>
      <c r="CI602" s="369"/>
      <c r="CJ602" s="369">
        <f t="shared" si="1842"/>
        <v>550000</v>
      </c>
      <c r="CK602" s="369">
        <f t="shared" si="1843"/>
        <v>11550000</v>
      </c>
      <c r="CL602" s="368"/>
      <c r="CM602" s="369">
        <f t="shared" si="1844"/>
        <v>11000000</v>
      </c>
      <c r="CN602" s="369">
        <f t="shared" si="1844"/>
        <v>550000</v>
      </c>
      <c r="CO602" s="369">
        <f t="shared" si="1845"/>
        <v>0</v>
      </c>
      <c r="CP602" s="369">
        <f t="shared" si="1846"/>
        <v>0</v>
      </c>
      <c r="CQ602" s="369">
        <f t="shared" si="1846"/>
        <v>0</v>
      </c>
      <c r="CR602" s="369">
        <f t="shared" si="1847"/>
        <v>550000</v>
      </c>
      <c r="CS602" s="369">
        <f t="shared" si="1848"/>
        <v>11550000</v>
      </c>
      <c r="CT602" s="173" t="s">
        <v>1759</v>
      </c>
      <c r="CU602" s="173" t="s">
        <v>2116</v>
      </c>
      <c r="CV602" s="450">
        <v>0</v>
      </c>
      <c r="CW602" s="173" t="s">
        <v>2103</v>
      </c>
    </row>
    <row r="603" spans="1:101" ht="34.35" customHeight="1">
      <c r="A603" s="155">
        <f>SUBTOTAL(3,$C$11:C603)</f>
        <v>527</v>
      </c>
      <c r="B603" s="390" t="s">
        <v>1988</v>
      </c>
      <c r="C603" s="252" t="s">
        <v>1989</v>
      </c>
      <c r="D603" s="156" t="s">
        <v>101</v>
      </c>
      <c r="E603" s="157" t="str">
        <f t="shared" si="1823"/>
        <v>B3</v>
      </c>
      <c r="F603" s="392">
        <v>45231</v>
      </c>
      <c r="G603" s="369">
        <v>6090000</v>
      </c>
      <c r="H603" s="368"/>
      <c r="I603" s="160">
        <f t="shared" si="1952"/>
        <v>4910000</v>
      </c>
      <c r="J603" s="160">
        <f t="shared" si="1875"/>
        <v>0</v>
      </c>
      <c r="K603" s="161">
        <f t="shared" si="1876"/>
        <v>4910000</v>
      </c>
      <c r="L603" s="161">
        <f t="shared" si="1877"/>
        <v>11000000</v>
      </c>
      <c r="M603" s="162">
        <f t="shared" ref="M603:M623" si="1983">IF(CE603&gt;=11000000,80%,100%)</f>
        <v>0.8</v>
      </c>
      <c r="N603" s="163">
        <f t="shared" si="1953"/>
        <v>4263000</v>
      </c>
      <c r="O603" s="163">
        <v>0</v>
      </c>
      <c r="P603" s="406">
        <v>12</v>
      </c>
      <c r="Q603" s="406">
        <v>0</v>
      </c>
      <c r="R603" s="406">
        <v>0</v>
      </c>
      <c r="S603" s="406">
        <v>0</v>
      </c>
      <c r="T603" s="406"/>
      <c r="U603" s="406"/>
      <c r="V603" s="406"/>
      <c r="W603" s="406"/>
      <c r="X603" s="389"/>
      <c r="Y603" s="406"/>
      <c r="Z603" s="406"/>
      <c r="AA603" s="406"/>
      <c r="AB603" s="406"/>
      <c r="AC603" s="406"/>
      <c r="AD603" s="406">
        <v>0</v>
      </c>
      <c r="AE603" s="164">
        <v>0</v>
      </c>
      <c r="AF603" s="166">
        <f t="shared" si="1954"/>
        <v>4061538</v>
      </c>
      <c r="AG603" s="166">
        <f t="shared" si="1955"/>
        <v>0</v>
      </c>
      <c r="AH603" s="166">
        <f t="shared" si="1956"/>
        <v>0</v>
      </c>
      <c r="AI603" s="166">
        <f t="shared" si="1957"/>
        <v>0</v>
      </c>
      <c r="AJ603" s="166">
        <f t="shared" si="1958"/>
        <v>0</v>
      </c>
      <c r="AK603" s="166">
        <f t="shared" si="1959"/>
        <v>0</v>
      </c>
      <c r="AL603" s="166">
        <f t="shared" si="1960"/>
        <v>0</v>
      </c>
      <c r="AM603" s="166">
        <f t="shared" si="1961"/>
        <v>0</v>
      </c>
      <c r="AN603" s="166">
        <f t="shared" si="1962"/>
        <v>0</v>
      </c>
      <c r="AO603" s="167">
        <f t="shared" si="1963"/>
        <v>0</v>
      </c>
      <c r="AP603" s="166">
        <v>0</v>
      </c>
      <c r="AQ603" s="166">
        <f t="shared" si="1964"/>
        <v>4061538</v>
      </c>
      <c r="AR603" s="166">
        <v>0</v>
      </c>
      <c r="AS603" s="167"/>
      <c r="AT603" s="166"/>
      <c r="AU603" s="166"/>
      <c r="AV603" s="166">
        <f t="shared" si="1965"/>
        <v>4061538</v>
      </c>
      <c r="AW603" s="166">
        <f t="shared" si="1966"/>
        <v>487200</v>
      </c>
      <c r="AX603" s="166">
        <f t="shared" si="1967"/>
        <v>91350</v>
      </c>
      <c r="AY603" s="166">
        <f t="shared" si="1968"/>
        <v>60900</v>
      </c>
      <c r="AZ603" s="166">
        <f t="shared" si="1969"/>
        <v>639450</v>
      </c>
      <c r="BA603" s="166">
        <f t="shared" si="1970"/>
        <v>0</v>
      </c>
      <c r="BB603" s="166">
        <f t="shared" si="1971"/>
        <v>240000</v>
      </c>
      <c r="BC603" s="166"/>
      <c r="BD603" s="166">
        <v>0</v>
      </c>
      <c r="BE603" s="166">
        <f t="shared" si="1972"/>
        <v>879450</v>
      </c>
      <c r="BF603" s="166">
        <f t="shared" si="1973"/>
        <v>3182088</v>
      </c>
      <c r="BG603" s="166">
        <f t="shared" si="1974"/>
        <v>0</v>
      </c>
      <c r="BH603" s="166">
        <v>1</v>
      </c>
      <c r="BI603" s="159">
        <v>0</v>
      </c>
      <c r="BJ603" s="166">
        <f t="shared" si="1975"/>
        <v>0</v>
      </c>
      <c r="BK603" s="166">
        <f t="shared" si="1976"/>
        <v>1</v>
      </c>
      <c r="BL603" s="166">
        <v>0</v>
      </c>
      <c r="BM603" s="166">
        <f t="shared" si="1977"/>
        <v>0</v>
      </c>
      <c r="BN603" s="166" t="str">
        <f t="shared" si="1978"/>
        <v>Trừ tiền</v>
      </c>
      <c r="BO603" s="410"/>
      <c r="BP603" s="166"/>
      <c r="BQ603" s="144"/>
      <c r="BR603" s="144"/>
      <c r="BS603" s="161">
        <f t="shared" si="1979"/>
        <v>4061538</v>
      </c>
      <c r="BT603" s="159">
        <v>0</v>
      </c>
      <c r="BU603" s="166">
        <f t="shared" si="1980"/>
        <v>0</v>
      </c>
      <c r="BV603" s="166">
        <v>11000000</v>
      </c>
      <c r="BW603" s="166">
        <f t="shared" si="1981"/>
        <v>11000000</v>
      </c>
      <c r="BX603" s="166">
        <f t="shared" si="1982"/>
        <v>-7577912</v>
      </c>
      <c r="BY603" s="166"/>
      <c r="BZ603" s="166"/>
      <c r="CA603" s="171"/>
      <c r="CB603" s="166"/>
      <c r="CC603" s="166"/>
      <c r="CD603" s="166"/>
      <c r="CE603" s="369">
        <v>11000000</v>
      </c>
      <c r="CF603" s="369"/>
      <c r="CG603" s="369">
        <v>0</v>
      </c>
      <c r="CH603" s="369">
        <v>0</v>
      </c>
      <c r="CI603" s="369"/>
      <c r="CJ603" s="369">
        <f t="shared" si="1842"/>
        <v>0</v>
      </c>
      <c r="CK603" s="369">
        <f t="shared" si="1843"/>
        <v>11000000</v>
      </c>
      <c r="CL603" s="368"/>
      <c r="CM603" s="369">
        <f t="shared" si="1844"/>
        <v>11000000</v>
      </c>
      <c r="CN603" s="369">
        <f t="shared" si="1844"/>
        <v>0</v>
      </c>
      <c r="CO603" s="369">
        <f t="shared" si="1845"/>
        <v>0</v>
      </c>
      <c r="CP603" s="369">
        <f t="shared" si="1846"/>
        <v>0</v>
      </c>
      <c r="CQ603" s="369">
        <f t="shared" si="1846"/>
        <v>0</v>
      </c>
      <c r="CR603" s="369">
        <f t="shared" si="1847"/>
        <v>0</v>
      </c>
      <c r="CS603" s="369">
        <f t="shared" si="1848"/>
        <v>11000000</v>
      </c>
      <c r="CT603" s="173" t="s">
        <v>1759</v>
      </c>
      <c r="CU603" s="173" t="s">
        <v>2116</v>
      </c>
      <c r="CV603" s="450">
        <v>0</v>
      </c>
      <c r="CW603" s="173" t="s">
        <v>2103</v>
      </c>
    </row>
    <row r="604" spans="1:101" ht="34.35" customHeight="1">
      <c r="A604" s="155">
        <f>SUBTOTAL(3,$C$11:C604)</f>
        <v>528</v>
      </c>
      <c r="B604" s="390" t="s">
        <v>1990</v>
      </c>
      <c r="C604" s="252" t="s">
        <v>1991</v>
      </c>
      <c r="D604" s="156" t="s">
        <v>101</v>
      </c>
      <c r="E604" s="157" t="str">
        <f t="shared" si="1823"/>
        <v>B3</v>
      </c>
      <c r="F604" s="392">
        <v>45295</v>
      </c>
      <c r="G604" s="369">
        <v>6090000</v>
      </c>
      <c r="H604" s="368"/>
      <c r="I604" s="160">
        <f t="shared" si="1952"/>
        <v>4910000</v>
      </c>
      <c r="J604" s="160">
        <f t="shared" si="1875"/>
        <v>0</v>
      </c>
      <c r="K604" s="161">
        <f t="shared" si="1876"/>
        <v>4910000</v>
      </c>
      <c r="L604" s="161">
        <f t="shared" si="1877"/>
        <v>11000000</v>
      </c>
      <c r="M604" s="162">
        <f t="shared" si="1983"/>
        <v>0.8</v>
      </c>
      <c r="N604" s="163">
        <f t="shared" si="1953"/>
        <v>4263000</v>
      </c>
      <c r="O604" s="163">
        <v>0</v>
      </c>
      <c r="P604" s="406">
        <v>13</v>
      </c>
      <c r="Q604" s="406">
        <v>0</v>
      </c>
      <c r="R604" s="406">
        <v>0</v>
      </c>
      <c r="S604" s="406">
        <v>0</v>
      </c>
      <c r="T604" s="406"/>
      <c r="U604" s="406"/>
      <c r="V604" s="406"/>
      <c r="W604" s="406"/>
      <c r="X604" s="389"/>
      <c r="Y604" s="406"/>
      <c r="Z604" s="406"/>
      <c r="AA604" s="406"/>
      <c r="AB604" s="406"/>
      <c r="AC604" s="406"/>
      <c r="AD604" s="406">
        <v>0</v>
      </c>
      <c r="AE604" s="164">
        <v>0</v>
      </c>
      <c r="AF604" s="166">
        <f t="shared" si="1954"/>
        <v>4400000</v>
      </c>
      <c r="AG604" s="166">
        <f t="shared" si="1955"/>
        <v>0</v>
      </c>
      <c r="AH604" s="166">
        <f t="shared" si="1956"/>
        <v>0</v>
      </c>
      <c r="AI604" s="166">
        <f t="shared" si="1957"/>
        <v>0</v>
      </c>
      <c r="AJ604" s="166">
        <f t="shared" si="1958"/>
        <v>0</v>
      </c>
      <c r="AK604" s="166">
        <f t="shared" si="1959"/>
        <v>0</v>
      </c>
      <c r="AL604" s="166">
        <f t="shared" si="1960"/>
        <v>0</v>
      </c>
      <c r="AM604" s="166">
        <f t="shared" si="1961"/>
        <v>0</v>
      </c>
      <c r="AN604" s="166">
        <f t="shared" si="1962"/>
        <v>0</v>
      </c>
      <c r="AO604" s="167">
        <f t="shared" si="1963"/>
        <v>0</v>
      </c>
      <c r="AP604" s="166">
        <v>0</v>
      </c>
      <c r="AQ604" s="166">
        <f t="shared" si="1964"/>
        <v>4400000</v>
      </c>
      <c r="AR604" s="166">
        <v>0</v>
      </c>
      <c r="AS604" s="167"/>
      <c r="AT604" s="166"/>
      <c r="AU604" s="166"/>
      <c r="AV604" s="166">
        <f t="shared" si="1965"/>
        <v>4400000</v>
      </c>
      <c r="AW604" s="166">
        <f t="shared" si="1966"/>
        <v>487200</v>
      </c>
      <c r="AX604" s="166">
        <f t="shared" si="1967"/>
        <v>91350</v>
      </c>
      <c r="AY604" s="166">
        <f t="shared" si="1968"/>
        <v>60900</v>
      </c>
      <c r="AZ604" s="166">
        <f t="shared" si="1969"/>
        <v>639450</v>
      </c>
      <c r="BA604" s="166">
        <f t="shared" si="1970"/>
        <v>0</v>
      </c>
      <c r="BB604" s="166">
        <f t="shared" si="1971"/>
        <v>240000</v>
      </c>
      <c r="BC604" s="166"/>
      <c r="BD604" s="166">
        <v>0</v>
      </c>
      <c r="BE604" s="166">
        <f t="shared" si="1972"/>
        <v>879450</v>
      </c>
      <c r="BF604" s="166">
        <f t="shared" si="1973"/>
        <v>3520550</v>
      </c>
      <c r="BG604" s="166">
        <f t="shared" si="1974"/>
        <v>0</v>
      </c>
      <c r="BH604" s="166">
        <v>1</v>
      </c>
      <c r="BI604" s="159">
        <v>0</v>
      </c>
      <c r="BJ604" s="166">
        <f t="shared" si="1975"/>
        <v>0</v>
      </c>
      <c r="BK604" s="166">
        <f t="shared" si="1976"/>
        <v>1</v>
      </c>
      <c r="BL604" s="166">
        <v>0</v>
      </c>
      <c r="BM604" s="166">
        <f t="shared" si="1977"/>
        <v>0</v>
      </c>
      <c r="BN604" s="166" t="str">
        <f t="shared" si="1978"/>
        <v>Trừ tiền</v>
      </c>
      <c r="BO604" s="410"/>
      <c r="BP604" s="166"/>
      <c r="BQ604" s="144"/>
      <c r="BR604" s="144"/>
      <c r="BS604" s="161">
        <f t="shared" si="1979"/>
        <v>4400000</v>
      </c>
      <c r="BT604" s="159">
        <v>0</v>
      </c>
      <c r="BU604" s="166">
        <f t="shared" si="1980"/>
        <v>0</v>
      </c>
      <c r="BV604" s="166">
        <v>11000000</v>
      </c>
      <c r="BW604" s="166">
        <f t="shared" si="1981"/>
        <v>11000000</v>
      </c>
      <c r="BX604" s="166">
        <f t="shared" si="1982"/>
        <v>-7239450</v>
      </c>
      <c r="BY604" s="166"/>
      <c r="BZ604" s="166"/>
      <c r="CA604" s="171"/>
      <c r="CB604" s="166"/>
      <c r="CC604" s="166"/>
      <c r="CD604" s="166"/>
      <c r="CE604" s="369">
        <v>11000000</v>
      </c>
      <c r="CF604" s="369"/>
      <c r="CG604" s="369">
        <v>0</v>
      </c>
      <c r="CH604" s="369">
        <v>0</v>
      </c>
      <c r="CI604" s="369"/>
      <c r="CJ604" s="369">
        <f t="shared" si="1842"/>
        <v>0</v>
      </c>
      <c r="CK604" s="369">
        <f t="shared" si="1843"/>
        <v>11000000</v>
      </c>
      <c r="CL604" s="368"/>
      <c r="CM604" s="369">
        <f t="shared" si="1844"/>
        <v>11000000</v>
      </c>
      <c r="CN604" s="369">
        <f t="shared" si="1844"/>
        <v>0</v>
      </c>
      <c r="CO604" s="369">
        <f t="shared" si="1845"/>
        <v>0</v>
      </c>
      <c r="CP604" s="369">
        <f t="shared" si="1846"/>
        <v>0</v>
      </c>
      <c r="CQ604" s="369">
        <f t="shared" si="1846"/>
        <v>0</v>
      </c>
      <c r="CR604" s="369">
        <f t="shared" si="1847"/>
        <v>0</v>
      </c>
      <c r="CS604" s="369">
        <f t="shared" si="1848"/>
        <v>11000000</v>
      </c>
      <c r="CT604" s="173" t="s">
        <v>1759</v>
      </c>
      <c r="CU604" s="173" t="s">
        <v>2116</v>
      </c>
      <c r="CV604" s="450">
        <v>0</v>
      </c>
      <c r="CW604" s="173" t="s">
        <v>2103</v>
      </c>
    </row>
    <row r="605" spans="1:101" ht="34.35" customHeight="1">
      <c r="A605" s="155">
        <f>SUBTOTAL(3,$C$11:C605)</f>
        <v>529</v>
      </c>
      <c r="B605" s="390" t="s">
        <v>1992</v>
      </c>
      <c r="C605" s="252" t="s">
        <v>1993</v>
      </c>
      <c r="D605" s="156" t="s">
        <v>101</v>
      </c>
      <c r="E605" s="157" t="str">
        <f t="shared" si="1823"/>
        <v>B3</v>
      </c>
      <c r="F605" s="392">
        <v>45357</v>
      </c>
      <c r="G605" s="369">
        <v>6090000</v>
      </c>
      <c r="H605" s="368"/>
      <c r="I605" s="160">
        <f t="shared" si="1952"/>
        <v>4910000</v>
      </c>
      <c r="J605" s="160">
        <f>CR605</f>
        <v>0</v>
      </c>
      <c r="K605" s="161">
        <f>SUM(I605:J605)</f>
        <v>4910000</v>
      </c>
      <c r="L605" s="161">
        <f>IF(G605&gt;0,G605+K605,H605+K605)</f>
        <v>11000000</v>
      </c>
      <c r="M605" s="162">
        <f t="shared" si="1983"/>
        <v>0.8</v>
      </c>
      <c r="N605" s="163">
        <f t="shared" si="1953"/>
        <v>4263000</v>
      </c>
      <c r="O605" s="163">
        <v>0</v>
      </c>
      <c r="P605" s="406">
        <v>13</v>
      </c>
      <c r="Q605" s="406">
        <v>0</v>
      </c>
      <c r="R605" s="406">
        <v>0</v>
      </c>
      <c r="S605" s="406">
        <v>0</v>
      </c>
      <c r="T605" s="406"/>
      <c r="U605" s="406"/>
      <c r="V605" s="406"/>
      <c r="W605" s="406"/>
      <c r="X605" s="389"/>
      <c r="Y605" s="406"/>
      <c r="Z605" s="406"/>
      <c r="AA605" s="406"/>
      <c r="AB605" s="406"/>
      <c r="AC605" s="406"/>
      <c r="AD605" s="406">
        <v>0</v>
      </c>
      <c r="AE605" s="164">
        <v>0</v>
      </c>
      <c r="AF605" s="166">
        <f t="shared" si="1954"/>
        <v>4400000</v>
      </c>
      <c r="AG605" s="166">
        <f t="shared" si="1955"/>
        <v>0</v>
      </c>
      <c r="AH605" s="166">
        <f t="shared" si="1956"/>
        <v>0</v>
      </c>
      <c r="AI605" s="166">
        <f t="shared" si="1957"/>
        <v>0</v>
      </c>
      <c r="AJ605" s="166">
        <f t="shared" si="1958"/>
        <v>0</v>
      </c>
      <c r="AK605" s="166">
        <f t="shared" si="1959"/>
        <v>0</v>
      </c>
      <c r="AL605" s="166">
        <f t="shared" si="1960"/>
        <v>0</v>
      </c>
      <c r="AM605" s="166">
        <f t="shared" si="1961"/>
        <v>0</v>
      </c>
      <c r="AN605" s="166">
        <f t="shared" si="1962"/>
        <v>0</v>
      </c>
      <c r="AO605" s="167">
        <f t="shared" si="1963"/>
        <v>0</v>
      </c>
      <c r="AP605" s="166">
        <v>0</v>
      </c>
      <c r="AQ605" s="166">
        <f t="shared" si="1964"/>
        <v>4400000</v>
      </c>
      <c r="AR605" s="166">
        <v>0</v>
      </c>
      <c r="AS605" s="167"/>
      <c r="AT605" s="166"/>
      <c r="AU605" s="166"/>
      <c r="AV605" s="166">
        <f t="shared" si="1965"/>
        <v>4400000</v>
      </c>
      <c r="AW605" s="166">
        <f t="shared" si="1966"/>
        <v>487200</v>
      </c>
      <c r="AX605" s="166">
        <f t="shared" si="1967"/>
        <v>91350</v>
      </c>
      <c r="AY605" s="166">
        <f t="shared" si="1968"/>
        <v>60900</v>
      </c>
      <c r="AZ605" s="166">
        <f t="shared" si="1969"/>
        <v>639450</v>
      </c>
      <c r="BA605" s="166">
        <f t="shared" si="1970"/>
        <v>0</v>
      </c>
      <c r="BB605" s="166">
        <f t="shared" si="1971"/>
        <v>240000</v>
      </c>
      <c r="BC605" s="166"/>
      <c r="BD605" s="166">
        <v>0</v>
      </c>
      <c r="BE605" s="166">
        <f t="shared" si="1972"/>
        <v>879450</v>
      </c>
      <c r="BF605" s="166">
        <f t="shared" si="1973"/>
        <v>3520550</v>
      </c>
      <c r="BG605" s="166">
        <f t="shared" si="1974"/>
        <v>0</v>
      </c>
      <c r="BH605" s="166">
        <v>1</v>
      </c>
      <c r="BI605" s="159">
        <v>0</v>
      </c>
      <c r="BJ605" s="166">
        <f t="shared" si="1975"/>
        <v>0</v>
      </c>
      <c r="BK605" s="166">
        <f t="shared" si="1976"/>
        <v>1</v>
      </c>
      <c r="BL605" s="166">
        <v>0</v>
      </c>
      <c r="BM605" s="166">
        <f t="shared" si="1977"/>
        <v>0</v>
      </c>
      <c r="BN605" s="166" t="str">
        <f t="shared" si="1978"/>
        <v>Trừ tiền</v>
      </c>
      <c r="BO605" s="410"/>
      <c r="BP605" s="166"/>
      <c r="BQ605" s="144"/>
      <c r="BR605" s="144"/>
      <c r="BS605" s="161">
        <f t="shared" si="1979"/>
        <v>4400000</v>
      </c>
      <c r="BT605" s="159">
        <v>0</v>
      </c>
      <c r="BU605" s="166">
        <f t="shared" si="1980"/>
        <v>0</v>
      </c>
      <c r="BV605" s="166">
        <v>11000000</v>
      </c>
      <c r="BW605" s="166">
        <f t="shared" si="1981"/>
        <v>11000000</v>
      </c>
      <c r="BX605" s="166">
        <f t="shared" si="1982"/>
        <v>-7239450</v>
      </c>
      <c r="BY605" s="166"/>
      <c r="BZ605" s="166"/>
      <c r="CA605" s="171"/>
      <c r="CB605" s="166"/>
      <c r="CC605" s="166"/>
      <c r="CD605" s="166"/>
      <c r="CE605" s="369">
        <v>11000000</v>
      </c>
      <c r="CF605" s="369"/>
      <c r="CG605" s="369">
        <v>0</v>
      </c>
      <c r="CH605" s="369">
        <v>0</v>
      </c>
      <c r="CI605" s="369"/>
      <c r="CJ605" s="369">
        <f t="shared" si="1842"/>
        <v>0</v>
      </c>
      <c r="CK605" s="369">
        <f t="shared" si="1843"/>
        <v>11000000</v>
      </c>
      <c r="CL605" s="368"/>
      <c r="CM605" s="369">
        <f t="shared" si="1844"/>
        <v>11000000</v>
      </c>
      <c r="CN605" s="369">
        <f t="shared" si="1844"/>
        <v>0</v>
      </c>
      <c r="CO605" s="369">
        <f t="shared" si="1845"/>
        <v>0</v>
      </c>
      <c r="CP605" s="369">
        <f t="shared" si="1846"/>
        <v>0</v>
      </c>
      <c r="CQ605" s="369">
        <f t="shared" si="1846"/>
        <v>0</v>
      </c>
      <c r="CR605" s="369">
        <f t="shared" si="1847"/>
        <v>0</v>
      </c>
      <c r="CS605" s="369">
        <f t="shared" si="1848"/>
        <v>11000000</v>
      </c>
      <c r="CT605" s="173" t="s">
        <v>1759</v>
      </c>
      <c r="CU605" s="173" t="s">
        <v>2116</v>
      </c>
      <c r="CV605" s="450" t="s">
        <v>2243</v>
      </c>
      <c r="CW605" s="173" t="s">
        <v>2103</v>
      </c>
    </row>
    <row r="606" spans="1:101" ht="34.35" customHeight="1">
      <c r="A606" s="155">
        <f>SUBTOTAL(3,$C$11:C606)</f>
        <v>530</v>
      </c>
      <c r="B606" s="390" t="s">
        <v>1994</v>
      </c>
      <c r="C606" s="252" t="s">
        <v>1995</v>
      </c>
      <c r="D606" s="156" t="s">
        <v>101</v>
      </c>
      <c r="E606" s="157" t="str">
        <f t="shared" si="1823"/>
        <v>B3</v>
      </c>
      <c r="F606" s="392">
        <v>45391</v>
      </c>
      <c r="G606" s="369">
        <v>6090000</v>
      </c>
      <c r="H606" s="368"/>
      <c r="I606" s="160">
        <f t="shared" si="1952"/>
        <v>4910000</v>
      </c>
      <c r="J606" s="160">
        <f t="shared" si="1875"/>
        <v>0</v>
      </c>
      <c r="K606" s="161">
        <f t="shared" si="1876"/>
        <v>4910000</v>
      </c>
      <c r="L606" s="161">
        <f t="shared" si="1877"/>
        <v>11000000</v>
      </c>
      <c r="M606" s="162">
        <f t="shared" si="1983"/>
        <v>0.8</v>
      </c>
      <c r="N606" s="163">
        <f t="shared" si="1953"/>
        <v>4263000</v>
      </c>
      <c r="O606" s="163">
        <v>0</v>
      </c>
      <c r="P606" s="406">
        <v>13</v>
      </c>
      <c r="Q606" s="406">
        <v>0</v>
      </c>
      <c r="R606" s="406">
        <v>0</v>
      </c>
      <c r="S606" s="406">
        <v>0</v>
      </c>
      <c r="T606" s="406"/>
      <c r="U606" s="406"/>
      <c r="V606" s="406"/>
      <c r="W606" s="406"/>
      <c r="X606" s="389"/>
      <c r="Y606" s="406"/>
      <c r="Z606" s="406"/>
      <c r="AA606" s="406"/>
      <c r="AB606" s="406"/>
      <c r="AC606" s="406"/>
      <c r="AD606" s="406">
        <v>0</v>
      </c>
      <c r="AE606" s="164">
        <v>0</v>
      </c>
      <c r="AF606" s="166">
        <f t="shared" si="1954"/>
        <v>4400000</v>
      </c>
      <c r="AG606" s="166">
        <f t="shared" si="1955"/>
        <v>0</v>
      </c>
      <c r="AH606" s="166">
        <f t="shared" si="1956"/>
        <v>0</v>
      </c>
      <c r="AI606" s="166">
        <f t="shared" si="1957"/>
        <v>0</v>
      </c>
      <c r="AJ606" s="166">
        <f t="shared" si="1958"/>
        <v>0</v>
      </c>
      <c r="AK606" s="166">
        <f t="shared" si="1959"/>
        <v>0</v>
      </c>
      <c r="AL606" s="166">
        <f t="shared" si="1960"/>
        <v>0</v>
      </c>
      <c r="AM606" s="166">
        <f t="shared" si="1961"/>
        <v>0</v>
      </c>
      <c r="AN606" s="166">
        <f t="shared" si="1962"/>
        <v>0</v>
      </c>
      <c r="AO606" s="167">
        <f t="shared" si="1963"/>
        <v>0</v>
      </c>
      <c r="AP606" s="166">
        <v>0</v>
      </c>
      <c r="AQ606" s="166">
        <f t="shared" si="1964"/>
        <v>4400000</v>
      </c>
      <c r="AR606" s="166">
        <v>0</v>
      </c>
      <c r="AS606" s="167"/>
      <c r="AT606" s="166"/>
      <c r="AU606" s="166"/>
      <c r="AV606" s="166">
        <f t="shared" si="1965"/>
        <v>4400000</v>
      </c>
      <c r="AW606" s="166">
        <f t="shared" si="1966"/>
        <v>487200</v>
      </c>
      <c r="AX606" s="166">
        <f t="shared" si="1967"/>
        <v>91350</v>
      </c>
      <c r="AY606" s="166">
        <f t="shared" si="1968"/>
        <v>60900</v>
      </c>
      <c r="AZ606" s="166">
        <f t="shared" si="1969"/>
        <v>639450</v>
      </c>
      <c r="BA606" s="166">
        <f t="shared" si="1970"/>
        <v>0</v>
      </c>
      <c r="BB606" s="166">
        <f t="shared" si="1971"/>
        <v>240000</v>
      </c>
      <c r="BC606" s="166"/>
      <c r="BD606" s="166">
        <v>0</v>
      </c>
      <c r="BE606" s="166">
        <f t="shared" si="1972"/>
        <v>879450</v>
      </c>
      <c r="BF606" s="166">
        <f t="shared" si="1973"/>
        <v>3520550</v>
      </c>
      <c r="BG606" s="166">
        <f t="shared" si="1974"/>
        <v>0</v>
      </c>
      <c r="BH606" s="166">
        <v>1</v>
      </c>
      <c r="BI606" s="159">
        <v>0</v>
      </c>
      <c r="BJ606" s="166">
        <f t="shared" si="1975"/>
        <v>0</v>
      </c>
      <c r="BK606" s="166">
        <f t="shared" si="1976"/>
        <v>1</v>
      </c>
      <c r="BL606" s="166">
        <v>0</v>
      </c>
      <c r="BM606" s="166">
        <f t="shared" si="1977"/>
        <v>0</v>
      </c>
      <c r="BN606" s="166" t="str">
        <f t="shared" si="1978"/>
        <v>Trừ tiền</v>
      </c>
      <c r="BO606" s="410"/>
      <c r="BP606" s="166"/>
      <c r="BQ606" s="144"/>
      <c r="BR606" s="144"/>
      <c r="BS606" s="161">
        <f t="shared" si="1979"/>
        <v>4400000</v>
      </c>
      <c r="BT606" s="159">
        <v>0</v>
      </c>
      <c r="BU606" s="166">
        <f t="shared" si="1980"/>
        <v>0</v>
      </c>
      <c r="BV606" s="166">
        <v>11000000</v>
      </c>
      <c r="BW606" s="166">
        <f t="shared" si="1981"/>
        <v>11000000</v>
      </c>
      <c r="BX606" s="166">
        <f t="shared" si="1982"/>
        <v>-7239450</v>
      </c>
      <c r="BY606" s="166"/>
      <c r="BZ606" s="166"/>
      <c r="CA606" s="171"/>
      <c r="CB606" s="166"/>
      <c r="CC606" s="166"/>
      <c r="CD606" s="166"/>
      <c r="CE606" s="369">
        <v>11000000</v>
      </c>
      <c r="CF606" s="369"/>
      <c r="CG606" s="369">
        <v>0</v>
      </c>
      <c r="CH606" s="369">
        <v>0</v>
      </c>
      <c r="CI606" s="369"/>
      <c r="CJ606" s="369">
        <f t="shared" si="1842"/>
        <v>0</v>
      </c>
      <c r="CK606" s="369">
        <f t="shared" si="1843"/>
        <v>11000000</v>
      </c>
      <c r="CL606" s="368"/>
      <c r="CM606" s="369">
        <f t="shared" si="1844"/>
        <v>11000000</v>
      </c>
      <c r="CN606" s="369">
        <f t="shared" si="1844"/>
        <v>0</v>
      </c>
      <c r="CO606" s="369">
        <f t="shared" si="1845"/>
        <v>0</v>
      </c>
      <c r="CP606" s="369">
        <f t="shared" si="1846"/>
        <v>0</v>
      </c>
      <c r="CQ606" s="369">
        <f t="shared" si="1846"/>
        <v>0</v>
      </c>
      <c r="CR606" s="369">
        <f t="shared" si="1847"/>
        <v>0</v>
      </c>
      <c r="CS606" s="369">
        <f t="shared" si="1848"/>
        <v>11000000</v>
      </c>
      <c r="CT606" s="173" t="s">
        <v>1759</v>
      </c>
      <c r="CU606" s="173" t="s">
        <v>2116</v>
      </c>
      <c r="CV606" s="450" t="s">
        <v>2244</v>
      </c>
      <c r="CW606" s="173" t="s">
        <v>2103</v>
      </c>
    </row>
    <row r="607" spans="1:101" ht="34.35" customHeight="1">
      <c r="A607" s="155">
        <f>SUBTOTAL(3,$C$11:C607)</f>
        <v>531</v>
      </c>
      <c r="B607" s="390" t="s">
        <v>1996</v>
      </c>
      <c r="C607" s="252" t="s">
        <v>1997</v>
      </c>
      <c r="D607" s="156" t="s">
        <v>101</v>
      </c>
      <c r="E607" s="157" t="str">
        <f t="shared" si="1823"/>
        <v>B3</v>
      </c>
      <c r="F607" s="392">
        <v>45541</v>
      </c>
      <c r="G607" s="369">
        <v>6090000</v>
      </c>
      <c r="H607" s="368"/>
      <c r="I607" s="160">
        <f t="shared" si="1952"/>
        <v>4910000</v>
      </c>
      <c r="J607" s="160">
        <f t="shared" si="1875"/>
        <v>0</v>
      </c>
      <c r="K607" s="161">
        <f t="shared" si="1876"/>
        <v>4910000</v>
      </c>
      <c r="L607" s="161">
        <f t="shared" si="1877"/>
        <v>11000000</v>
      </c>
      <c r="M607" s="162">
        <f t="shared" si="1983"/>
        <v>0.8</v>
      </c>
      <c r="N607" s="163">
        <f t="shared" si="1953"/>
        <v>4263000</v>
      </c>
      <c r="O607" s="163">
        <v>0</v>
      </c>
      <c r="P607" s="406">
        <v>0</v>
      </c>
      <c r="Q607" s="406">
        <v>0</v>
      </c>
      <c r="R607" s="406">
        <v>0</v>
      </c>
      <c r="S607" s="406">
        <v>0</v>
      </c>
      <c r="T607" s="406"/>
      <c r="U607" s="406"/>
      <c r="V607" s="406"/>
      <c r="W607" s="406"/>
      <c r="X607" s="389"/>
      <c r="Y607" s="406"/>
      <c r="Z607" s="406"/>
      <c r="AA607" s="406"/>
      <c r="AB607" s="406"/>
      <c r="AC607" s="406"/>
      <c r="AD607" s="406">
        <v>0</v>
      </c>
      <c r="AE607" s="164">
        <v>0</v>
      </c>
      <c r="AF607" s="166">
        <f t="shared" si="1954"/>
        <v>0</v>
      </c>
      <c r="AG607" s="166">
        <f t="shared" si="1955"/>
        <v>0</v>
      </c>
      <c r="AH607" s="166">
        <f t="shared" si="1956"/>
        <v>0</v>
      </c>
      <c r="AI607" s="166">
        <f t="shared" si="1957"/>
        <v>0</v>
      </c>
      <c r="AJ607" s="166">
        <f t="shared" si="1958"/>
        <v>0</v>
      </c>
      <c r="AK607" s="166">
        <f t="shared" si="1959"/>
        <v>0</v>
      </c>
      <c r="AL607" s="166">
        <f t="shared" si="1960"/>
        <v>0</v>
      </c>
      <c r="AM607" s="166">
        <f t="shared" si="1961"/>
        <v>0</v>
      </c>
      <c r="AN607" s="166">
        <f t="shared" si="1962"/>
        <v>0</v>
      </c>
      <c r="AO607" s="167">
        <f t="shared" si="1963"/>
        <v>0</v>
      </c>
      <c r="AP607" s="166">
        <v>0</v>
      </c>
      <c r="AQ607" s="166">
        <f t="shared" si="1964"/>
        <v>0</v>
      </c>
      <c r="AR607" s="166">
        <v>0</v>
      </c>
      <c r="AS607" s="167"/>
      <c r="AT607" s="166"/>
      <c r="AU607" s="166"/>
      <c r="AV607" s="166">
        <f t="shared" si="1965"/>
        <v>0</v>
      </c>
      <c r="AW607" s="166">
        <v>0</v>
      </c>
      <c r="AX607" s="166">
        <f>ROUND(IF($BH607=1,$G607*4.5%,0),0)</f>
        <v>0</v>
      </c>
      <c r="AY607" s="166">
        <v>0</v>
      </c>
      <c r="AZ607" s="166">
        <f t="shared" si="1969"/>
        <v>0</v>
      </c>
      <c r="BA607" s="166">
        <f t="shared" si="1970"/>
        <v>0</v>
      </c>
      <c r="BB607" s="166">
        <f t="shared" si="1971"/>
        <v>0</v>
      </c>
      <c r="BC607" s="166"/>
      <c r="BD607" s="166">
        <v>0</v>
      </c>
      <c r="BE607" s="166">
        <f t="shared" si="1972"/>
        <v>0</v>
      </c>
      <c r="BF607" s="166">
        <f t="shared" si="1973"/>
        <v>0</v>
      </c>
      <c r="BG607" s="166">
        <f t="shared" si="1974"/>
        <v>0</v>
      </c>
      <c r="BH607" s="166"/>
      <c r="BI607" s="159">
        <v>0</v>
      </c>
      <c r="BJ607" s="166">
        <f t="shared" si="1975"/>
        <v>0</v>
      </c>
      <c r="BK607" s="166">
        <f t="shared" si="1976"/>
        <v>1</v>
      </c>
      <c r="BL607" s="166">
        <v>0</v>
      </c>
      <c r="BM607" s="166">
        <f t="shared" si="1977"/>
        <v>0</v>
      </c>
      <c r="BN607" s="166" t="str">
        <f t="shared" si="1978"/>
        <v>Xem lại</v>
      </c>
      <c r="BO607" s="410"/>
      <c r="BP607" s="166"/>
      <c r="BQ607" s="144"/>
      <c r="BR607" s="144"/>
      <c r="BS607" s="161">
        <f t="shared" si="1979"/>
        <v>0</v>
      </c>
      <c r="BT607" s="159">
        <v>0</v>
      </c>
      <c r="BU607" s="166">
        <f t="shared" si="1980"/>
        <v>0</v>
      </c>
      <c r="BV607" s="166">
        <v>11000000</v>
      </c>
      <c r="BW607" s="166">
        <f t="shared" si="1981"/>
        <v>11000000</v>
      </c>
      <c r="BX607" s="166">
        <f t="shared" si="1982"/>
        <v>-11000000</v>
      </c>
      <c r="BY607" s="166"/>
      <c r="BZ607" s="166"/>
      <c r="CA607" s="171"/>
      <c r="CB607" s="166"/>
      <c r="CC607" s="166"/>
      <c r="CD607" s="166"/>
      <c r="CE607" s="369">
        <v>11000000</v>
      </c>
      <c r="CF607" s="369"/>
      <c r="CG607" s="369">
        <v>0</v>
      </c>
      <c r="CH607" s="369">
        <v>0</v>
      </c>
      <c r="CI607" s="369"/>
      <c r="CJ607" s="369">
        <f t="shared" si="1842"/>
        <v>0</v>
      </c>
      <c r="CK607" s="369">
        <f t="shared" si="1843"/>
        <v>11000000</v>
      </c>
      <c r="CL607" s="368"/>
      <c r="CM607" s="369">
        <f t="shared" si="1844"/>
        <v>11000000</v>
      </c>
      <c r="CN607" s="369">
        <f t="shared" si="1844"/>
        <v>0</v>
      </c>
      <c r="CO607" s="369">
        <f t="shared" si="1845"/>
        <v>0</v>
      </c>
      <c r="CP607" s="369">
        <f t="shared" si="1846"/>
        <v>0</v>
      </c>
      <c r="CQ607" s="369">
        <f t="shared" si="1846"/>
        <v>0</v>
      </c>
      <c r="CR607" s="369">
        <f t="shared" si="1847"/>
        <v>0</v>
      </c>
      <c r="CS607" s="369">
        <f t="shared" si="1848"/>
        <v>11000000</v>
      </c>
      <c r="CT607" s="173" t="s">
        <v>1759</v>
      </c>
      <c r="CU607" s="173" t="s">
        <v>2116</v>
      </c>
      <c r="CV607" s="450" t="s">
        <v>2245</v>
      </c>
      <c r="CW607" s="173" t="s">
        <v>2103</v>
      </c>
    </row>
    <row r="608" spans="1:101" ht="34.35" customHeight="1">
      <c r="A608" s="155">
        <f>SUBTOTAL(3,$C$11:C608)</f>
        <v>532</v>
      </c>
      <c r="B608" s="390" t="s">
        <v>1998</v>
      </c>
      <c r="C608" s="252" t="s">
        <v>1999</v>
      </c>
      <c r="D608" s="156" t="s">
        <v>101</v>
      </c>
      <c r="E608" s="157" t="str">
        <f t="shared" si="1823"/>
        <v>B3</v>
      </c>
      <c r="F608" s="392">
        <v>45541</v>
      </c>
      <c r="G608" s="369">
        <v>6090000</v>
      </c>
      <c r="H608" s="368"/>
      <c r="I608" s="160">
        <f t="shared" si="1952"/>
        <v>4910000</v>
      </c>
      <c r="J608" s="160">
        <f t="shared" si="1875"/>
        <v>0</v>
      </c>
      <c r="K608" s="161">
        <f t="shared" si="1876"/>
        <v>4910000</v>
      </c>
      <c r="L608" s="161">
        <f t="shared" si="1877"/>
        <v>11000000</v>
      </c>
      <c r="M608" s="162">
        <f t="shared" si="1983"/>
        <v>0.8</v>
      </c>
      <c r="N608" s="163">
        <f t="shared" si="1953"/>
        <v>4263000</v>
      </c>
      <c r="O608" s="163">
        <v>0</v>
      </c>
      <c r="P608" s="406">
        <v>12</v>
      </c>
      <c r="Q608" s="406">
        <v>0</v>
      </c>
      <c r="R608" s="406">
        <v>0</v>
      </c>
      <c r="S608" s="406">
        <v>0</v>
      </c>
      <c r="T608" s="406"/>
      <c r="U608" s="406"/>
      <c r="V608" s="406"/>
      <c r="W608" s="406"/>
      <c r="X608" s="389"/>
      <c r="Y608" s="406"/>
      <c r="Z608" s="406"/>
      <c r="AA608" s="406"/>
      <c r="AB608" s="406"/>
      <c r="AC608" s="406"/>
      <c r="AD608" s="406">
        <v>0</v>
      </c>
      <c r="AE608" s="164">
        <v>0</v>
      </c>
      <c r="AF608" s="166">
        <f t="shared" si="1954"/>
        <v>4061538</v>
      </c>
      <c r="AG608" s="166">
        <f t="shared" si="1955"/>
        <v>0</v>
      </c>
      <c r="AH608" s="166">
        <f t="shared" si="1956"/>
        <v>0</v>
      </c>
      <c r="AI608" s="166">
        <f t="shared" si="1957"/>
        <v>0</v>
      </c>
      <c r="AJ608" s="166">
        <f t="shared" si="1958"/>
        <v>0</v>
      </c>
      <c r="AK608" s="166">
        <f t="shared" si="1959"/>
        <v>0</v>
      </c>
      <c r="AL608" s="166">
        <f t="shared" si="1960"/>
        <v>0</v>
      </c>
      <c r="AM608" s="166">
        <f t="shared" si="1961"/>
        <v>0</v>
      </c>
      <c r="AN608" s="166">
        <f t="shared" si="1962"/>
        <v>0</v>
      </c>
      <c r="AO608" s="167">
        <f t="shared" si="1963"/>
        <v>0</v>
      </c>
      <c r="AP608" s="166">
        <v>0</v>
      </c>
      <c r="AQ608" s="166">
        <f t="shared" si="1964"/>
        <v>4061538</v>
      </c>
      <c r="AR608" s="166">
        <v>0</v>
      </c>
      <c r="AS608" s="167"/>
      <c r="AT608" s="166"/>
      <c r="AU608" s="166"/>
      <c r="AV608" s="166">
        <f t="shared" si="1965"/>
        <v>4061538</v>
      </c>
      <c r="AW608" s="166">
        <f t="shared" si="1966"/>
        <v>487200</v>
      </c>
      <c r="AX608" s="166">
        <f t="shared" si="1967"/>
        <v>91350</v>
      </c>
      <c r="AY608" s="166">
        <f t="shared" si="1968"/>
        <v>60900</v>
      </c>
      <c r="AZ608" s="166">
        <f t="shared" si="1969"/>
        <v>639450</v>
      </c>
      <c r="BA608" s="166">
        <f t="shared" si="1970"/>
        <v>0</v>
      </c>
      <c r="BB608" s="166">
        <f t="shared" si="1971"/>
        <v>240000</v>
      </c>
      <c r="BC608" s="166"/>
      <c r="BD608" s="166">
        <v>0</v>
      </c>
      <c r="BE608" s="166">
        <f t="shared" si="1972"/>
        <v>879450</v>
      </c>
      <c r="BF608" s="166">
        <f t="shared" si="1973"/>
        <v>3182088</v>
      </c>
      <c r="BG608" s="166">
        <f t="shared" si="1974"/>
        <v>0</v>
      </c>
      <c r="BH608" s="166">
        <v>1</v>
      </c>
      <c r="BI608" s="159">
        <v>0</v>
      </c>
      <c r="BJ608" s="166">
        <f t="shared" si="1975"/>
        <v>0</v>
      </c>
      <c r="BK608" s="166">
        <f t="shared" si="1976"/>
        <v>1</v>
      </c>
      <c r="BL608" s="166">
        <v>0</v>
      </c>
      <c r="BM608" s="166">
        <f t="shared" si="1977"/>
        <v>0</v>
      </c>
      <c r="BN608" s="166" t="str">
        <f t="shared" si="1978"/>
        <v>Trừ tiền</v>
      </c>
      <c r="BO608" s="410"/>
      <c r="BP608" s="166"/>
      <c r="BQ608" s="144"/>
      <c r="BR608" s="144"/>
      <c r="BS608" s="161">
        <f t="shared" si="1979"/>
        <v>4061538</v>
      </c>
      <c r="BT608" s="159">
        <v>0</v>
      </c>
      <c r="BU608" s="166">
        <f t="shared" si="1980"/>
        <v>0</v>
      </c>
      <c r="BV608" s="166">
        <v>11000000</v>
      </c>
      <c r="BW608" s="166">
        <f t="shared" si="1981"/>
        <v>11000000</v>
      </c>
      <c r="BX608" s="166">
        <f t="shared" si="1982"/>
        <v>-7577912</v>
      </c>
      <c r="BY608" s="166"/>
      <c r="BZ608" s="166"/>
      <c r="CA608" s="171"/>
      <c r="CB608" s="166"/>
      <c r="CC608" s="166"/>
      <c r="CD608" s="166"/>
      <c r="CE608" s="369">
        <v>11000000</v>
      </c>
      <c r="CF608" s="369"/>
      <c r="CG608" s="369">
        <v>0</v>
      </c>
      <c r="CH608" s="369">
        <v>0</v>
      </c>
      <c r="CI608" s="369"/>
      <c r="CJ608" s="369">
        <f t="shared" si="1842"/>
        <v>0</v>
      </c>
      <c r="CK608" s="369">
        <f t="shared" si="1843"/>
        <v>11000000</v>
      </c>
      <c r="CL608" s="368"/>
      <c r="CM608" s="369">
        <f t="shared" si="1844"/>
        <v>11000000</v>
      </c>
      <c r="CN608" s="369">
        <f t="shared" si="1844"/>
        <v>0</v>
      </c>
      <c r="CO608" s="369">
        <f t="shared" si="1845"/>
        <v>0</v>
      </c>
      <c r="CP608" s="369">
        <f t="shared" si="1846"/>
        <v>0</v>
      </c>
      <c r="CQ608" s="369">
        <f t="shared" si="1846"/>
        <v>0</v>
      </c>
      <c r="CR608" s="369">
        <f t="shared" si="1847"/>
        <v>0</v>
      </c>
      <c r="CS608" s="369">
        <f t="shared" si="1848"/>
        <v>11000000</v>
      </c>
      <c r="CT608" s="173" t="s">
        <v>1759</v>
      </c>
      <c r="CU608" s="173" t="s">
        <v>2116</v>
      </c>
      <c r="CV608" s="450" t="s">
        <v>2246</v>
      </c>
      <c r="CW608" s="173" t="s">
        <v>2103</v>
      </c>
    </row>
    <row r="609" spans="1:101" ht="34.35" customHeight="1">
      <c r="A609" s="155">
        <f>SUBTOTAL(3,$C$11:C609)</f>
        <v>533</v>
      </c>
      <c r="B609" s="390" t="s">
        <v>2000</v>
      </c>
      <c r="C609" s="252" t="s">
        <v>2001</v>
      </c>
      <c r="D609" s="156" t="s">
        <v>101</v>
      </c>
      <c r="E609" s="157" t="str">
        <f t="shared" si="1823"/>
        <v>B3</v>
      </c>
      <c r="F609" s="392">
        <v>45576</v>
      </c>
      <c r="G609" s="369">
        <v>6090000</v>
      </c>
      <c r="H609" s="368"/>
      <c r="I609" s="160">
        <f t="shared" si="1952"/>
        <v>4910000</v>
      </c>
      <c r="J609" s="160">
        <f t="shared" si="1875"/>
        <v>0</v>
      </c>
      <c r="K609" s="161">
        <f t="shared" si="1876"/>
        <v>4910000</v>
      </c>
      <c r="L609" s="161">
        <f t="shared" si="1877"/>
        <v>11000000</v>
      </c>
      <c r="M609" s="162">
        <f t="shared" si="1983"/>
        <v>0.8</v>
      </c>
      <c r="N609" s="163">
        <f t="shared" si="1953"/>
        <v>4263000</v>
      </c>
      <c r="O609" s="163">
        <v>0</v>
      </c>
      <c r="P609" s="406">
        <v>9</v>
      </c>
      <c r="Q609" s="406">
        <v>0</v>
      </c>
      <c r="R609" s="406">
        <v>0</v>
      </c>
      <c r="S609" s="406">
        <v>0</v>
      </c>
      <c r="T609" s="406"/>
      <c r="U609" s="406"/>
      <c r="V609" s="406"/>
      <c r="W609" s="406"/>
      <c r="X609" s="389"/>
      <c r="Y609" s="406"/>
      <c r="Z609" s="406"/>
      <c r="AA609" s="406"/>
      <c r="AB609" s="406"/>
      <c r="AC609" s="406"/>
      <c r="AD609" s="406">
        <v>0</v>
      </c>
      <c r="AE609" s="164">
        <v>0</v>
      </c>
      <c r="AF609" s="166">
        <f t="shared" si="1954"/>
        <v>3046154</v>
      </c>
      <c r="AG609" s="166">
        <f t="shared" si="1955"/>
        <v>0</v>
      </c>
      <c r="AH609" s="166">
        <f t="shared" si="1956"/>
        <v>0</v>
      </c>
      <c r="AI609" s="166">
        <f t="shared" si="1957"/>
        <v>0</v>
      </c>
      <c r="AJ609" s="166">
        <f t="shared" si="1958"/>
        <v>0</v>
      </c>
      <c r="AK609" s="166">
        <f t="shared" si="1959"/>
        <v>0</v>
      </c>
      <c r="AL609" s="166">
        <f t="shared" si="1960"/>
        <v>0</v>
      </c>
      <c r="AM609" s="166">
        <f t="shared" si="1961"/>
        <v>0</v>
      </c>
      <c r="AN609" s="166">
        <f t="shared" si="1962"/>
        <v>0</v>
      </c>
      <c r="AO609" s="167">
        <f t="shared" si="1963"/>
        <v>0</v>
      </c>
      <c r="AP609" s="166">
        <v>0</v>
      </c>
      <c r="AQ609" s="166">
        <f t="shared" si="1964"/>
        <v>3046154</v>
      </c>
      <c r="AR609" s="166">
        <v>0</v>
      </c>
      <c r="AS609" s="167"/>
      <c r="AT609" s="166"/>
      <c r="AU609" s="166"/>
      <c r="AV609" s="166">
        <f t="shared" si="1965"/>
        <v>3046154</v>
      </c>
      <c r="AW609" s="166">
        <f t="shared" si="1966"/>
        <v>487200</v>
      </c>
      <c r="AX609" s="166">
        <f t="shared" si="1967"/>
        <v>91350</v>
      </c>
      <c r="AY609" s="166">
        <f t="shared" si="1968"/>
        <v>60900</v>
      </c>
      <c r="AZ609" s="166">
        <f t="shared" si="1969"/>
        <v>639450</v>
      </c>
      <c r="BA609" s="166">
        <f t="shared" si="1970"/>
        <v>0</v>
      </c>
      <c r="BB609" s="166">
        <f t="shared" si="1971"/>
        <v>240000</v>
      </c>
      <c r="BC609" s="166"/>
      <c r="BD609" s="166">
        <v>0</v>
      </c>
      <c r="BE609" s="166">
        <f t="shared" si="1972"/>
        <v>879450</v>
      </c>
      <c r="BF609" s="166">
        <f t="shared" si="1973"/>
        <v>2166704</v>
      </c>
      <c r="BG609" s="166">
        <f t="shared" si="1974"/>
        <v>0</v>
      </c>
      <c r="BH609" s="166">
        <v>1</v>
      </c>
      <c r="BI609" s="159">
        <v>0</v>
      </c>
      <c r="BJ609" s="166">
        <f t="shared" si="1975"/>
        <v>0</v>
      </c>
      <c r="BK609" s="166">
        <f t="shared" si="1976"/>
        <v>1</v>
      </c>
      <c r="BL609" s="166">
        <v>0</v>
      </c>
      <c r="BM609" s="166">
        <f t="shared" si="1977"/>
        <v>0</v>
      </c>
      <c r="BN609" s="166" t="str">
        <f t="shared" si="1978"/>
        <v>Trừ tiền</v>
      </c>
      <c r="BO609" s="410"/>
      <c r="BP609" s="166"/>
      <c r="BQ609" s="144"/>
      <c r="BR609" s="144"/>
      <c r="BS609" s="161">
        <f t="shared" si="1979"/>
        <v>3046154</v>
      </c>
      <c r="BT609" s="159">
        <v>0</v>
      </c>
      <c r="BU609" s="166">
        <f t="shared" si="1980"/>
        <v>0</v>
      </c>
      <c r="BV609" s="166">
        <v>11000000</v>
      </c>
      <c r="BW609" s="166">
        <f t="shared" si="1981"/>
        <v>11000000</v>
      </c>
      <c r="BX609" s="166">
        <f t="shared" si="1982"/>
        <v>-8593296</v>
      </c>
      <c r="BY609" s="166"/>
      <c r="BZ609" s="166"/>
      <c r="CA609" s="171"/>
      <c r="CB609" s="166"/>
      <c r="CC609" s="166"/>
      <c r="CD609" s="166"/>
      <c r="CE609" s="369">
        <v>11000000</v>
      </c>
      <c r="CF609" s="369"/>
      <c r="CG609" s="369">
        <v>0</v>
      </c>
      <c r="CH609" s="369">
        <v>0</v>
      </c>
      <c r="CI609" s="369"/>
      <c r="CJ609" s="369">
        <f t="shared" si="1842"/>
        <v>0</v>
      </c>
      <c r="CK609" s="369">
        <f t="shared" si="1843"/>
        <v>11000000</v>
      </c>
      <c r="CL609" s="368"/>
      <c r="CM609" s="369">
        <f t="shared" si="1844"/>
        <v>11000000</v>
      </c>
      <c r="CN609" s="369">
        <f t="shared" si="1844"/>
        <v>0</v>
      </c>
      <c r="CO609" s="369">
        <f t="shared" si="1845"/>
        <v>0</v>
      </c>
      <c r="CP609" s="369">
        <f t="shared" si="1846"/>
        <v>0</v>
      </c>
      <c r="CQ609" s="369">
        <f t="shared" si="1846"/>
        <v>0</v>
      </c>
      <c r="CR609" s="369">
        <f t="shared" si="1847"/>
        <v>0</v>
      </c>
      <c r="CS609" s="369">
        <f t="shared" si="1848"/>
        <v>11000000</v>
      </c>
      <c r="CT609" s="173" t="s">
        <v>1759</v>
      </c>
      <c r="CU609" s="173" t="s">
        <v>2116</v>
      </c>
      <c r="CV609" s="450">
        <v>0</v>
      </c>
      <c r="CW609" s="173" t="s">
        <v>2103</v>
      </c>
    </row>
    <row r="610" spans="1:101" ht="34.35" customHeight="1">
      <c r="A610" s="155">
        <f>SUBTOTAL(3,$C$11:C610)</f>
        <v>534</v>
      </c>
      <c r="B610" s="390" t="s">
        <v>2002</v>
      </c>
      <c r="C610" s="252" t="s">
        <v>2003</v>
      </c>
      <c r="D610" s="156" t="s">
        <v>101</v>
      </c>
      <c r="E610" s="157" t="str">
        <f t="shared" si="1823"/>
        <v>B3</v>
      </c>
      <c r="F610" s="392">
        <v>45589</v>
      </c>
      <c r="G610" s="369">
        <v>6090000</v>
      </c>
      <c r="H610" s="368"/>
      <c r="I610" s="160">
        <f t="shared" si="1952"/>
        <v>4410000</v>
      </c>
      <c r="J610" s="160">
        <f t="shared" si="1875"/>
        <v>0</v>
      </c>
      <c r="K610" s="161">
        <f t="shared" si="1876"/>
        <v>4410000</v>
      </c>
      <c r="L610" s="161">
        <f t="shared" si="1877"/>
        <v>10500000</v>
      </c>
      <c r="M610" s="162">
        <f t="shared" si="1983"/>
        <v>1</v>
      </c>
      <c r="N610" s="163">
        <f t="shared" si="1953"/>
        <v>4263000</v>
      </c>
      <c r="O610" s="163">
        <v>0</v>
      </c>
      <c r="P610" s="406">
        <v>13</v>
      </c>
      <c r="Q610" s="406">
        <v>0</v>
      </c>
      <c r="R610" s="406">
        <v>0</v>
      </c>
      <c r="S610" s="406">
        <v>0</v>
      </c>
      <c r="T610" s="406"/>
      <c r="U610" s="406"/>
      <c r="V610" s="406"/>
      <c r="W610" s="406"/>
      <c r="X610" s="389"/>
      <c r="Y610" s="406"/>
      <c r="Z610" s="406"/>
      <c r="AA610" s="406"/>
      <c r="AB610" s="406"/>
      <c r="AC610" s="406"/>
      <c r="AD610" s="406">
        <v>0</v>
      </c>
      <c r="AE610" s="164">
        <v>0</v>
      </c>
      <c r="AF610" s="166">
        <f t="shared" si="1954"/>
        <v>5250000</v>
      </c>
      <c r="AG610" s="166">
        <f t="shared" si="1955"/>
        <v>0</v>
      </c>
      <c r="AH610" s="166">
        <f t="shared" si="1956"/>
        <v>0</v>
      </c>
      <c r="AI610" s="166">
        <f t="shared" si="1957"/>
        <v>0</v>
      </c>
      <c r="AJ610" s="166">
        <f t="shared" si="1958"/>
        <v>0</v>
      </c>
      <c r="AK610" s="166">
        <f t="shared" si="1959"/>
        <v>0</v>
      </c>
      <c r="AL610" s="166">
        <f t="shared" si="1960"/>
        <v>0</v>
      </c>
      <c r="AM610" s="166">
        <f t="shared" si="1961"/>
        <v>0</v>
      </c>
      <c r="AN610" s="166">
        <f t="shared" si="1962"/>
        <v>0</v>
      </c>
      <c r="AO610" s="167">
        <f t="shared" si="1963"/>
        <v>0</v>
      </c>
      <c r="AP610" s="166">
        <v>0</v>
      </c>
      <c r="AQ610" s="166">
        <f t="shared" si="1964"/>
        <v>5250000</v>
      </c>
      <c r="AR610" s="166">
        <v>0</v>
      </c>
      <c r="AS610" s="167"/>
      <c r="AT610" s="166"/>
      <c r="AU610" s="166"/>
      <c r="AV610" s="166">
        <f t="shared" si="1965"/>
        <v>5250000</v>
      </c>
      <c r="AW610" s="166">
        <f t="shared" si="1966"/>
        <v>487200</v>
      </c>
      <c r="AX610" s="166">
        <f t="shared" si="1967"/>
        <v>91350</v>
      </c>
      <c r="AY610" s="166">
        <f t="shared" si="1968"/>
        <v>60900</v>
      </c>
      <c r="AZ610" s="166">
        <f t="shared" si="1969"/>
        <v>639450</v>
      </c>
      <c r="BA610" s="166">
        <f t="shared" si="1970"/>
        <v>0</v>
      </c>
      <c r="BB610" s="166">
        <f t="shared" si="1971"/>
        <v>120000</v>
      </c>
      <c r="BC610" s="166"/>
      <c r="BD610" s="166">
        <v>0</v>
      </c>
      <c r="BE610" s="166">
        <f t="shared" si="1972"/>
        <v>759450</v>
      </c>
      <c r="BF610" s="166">
        <f t="shared" si="1973"/>
        <v>4490550</v>
      </c>
      <c r="BG610" s="166">
        <f t="shared" si="1974"/>
        <v>0</v>
      </c>
      <c r="BH610" s="166">
        <v>1</v>
      </c>
      <c r="BI610" s="159">
        <v>0</v>
      </c>
      <c r="BJ610" s="166">
        <f t="shared" si="1975"/>
        <v>0</v>
      </c>
      <c r="BK610" s="166">
        <f t="shared" si="1976"/>
        <v>1</v>
      </c>
      <c r="BL610" s="166">
        <v>0</v>
      </c>
      <c r="BM610" s="166">
        <f t="shared" si="1977"/>
        <v>0</v>
      </c>
      <c r="BN610" s="166" t="str">
        <f t="shared" si="1978"/>
        <v>Trừ tiền</v>
      </c>
      <c r="BO610" s="410"/>
      <c r="BP610" s="166"/>
      <c r="BQ610" s="144"/>
      <c r="BR610" s="144"/>
      <c r="BS610" s="161">
        <f t="shared" si="1979"/>
        <v>5250000</v>
      </c>
      <c r="BT610" s="159">
        <v>0</v>
      </c>
      <c r="BU610" s="166">
        <f t="shared" si="1980"/>
        <v>0</v>
      </c>
      <c r="BV610" s="166">
        <v>11000000</v>
      </c>
      <c r="BW610" s="166">
        <f t="shared" si="1981"/>
        <v>11000000</v>
      </c>
      <c r="BX610" s="166">
        <f t="shared" si="1982"/>
        <v>-6389450</v>
      </c>
      <c r="BY610" s="166"/>
      <c r="BZ610" s="166"/>
      <c r="CA610" s="171"/>
      <c r="CB610" s="166"/>
      <c r="CC610" s="166"/>
      <c r="CD610" s="166"/>
      <c r="CE610" s="369">
        <v>10500000</v>
      </c>
      <c r="CF610" s="369"/>
      <c r="CG610" s="369">
        <v>0</v>
      </c>
      <c r="CH610" s="369">
        <v>0</v>
      </c>
      <c r="CI610" s="369"/>
      <c r="CJ610" s="369">
        <f t="shared" si="1842"/>
        <v>0</v>
      </c>
      <c r="CK610" s="369">
        <f t="shared" si="1843"/>
        <v>10500000</v>
      </c>
      <c r="CL610" s="368"/>
      <c r="CM610" s="369">
        <f t="shared" si="1844"/>
        <v>10500000</v>
      </c>
      <c r="CN610" s="369">
        <f t="shared" si="1844"/>
        <v>0</v>
      </c>
      <c r="CO610" s="369">
        <f t="shared" si="1845"/>
        <v>0</v>
      </c>
      <c r="CP610" s="369">
        <f t="shared" si="1846"/>
        <v>0</v>
      </c>
      <c r="CQ610" s="369">
        <f t="shared" si="1846"/>
        <v>0</v>
      </c>
      <c r="CR610" s="369">
        <f t="shared" si="1847"/>
        <v>0</v>
      </c>
      <c r="CS610" s="369">
        <f t="shared" si="1848"/>
        <v>10500000</v>
      </c>
      <c r="CT610" s="173" t="s">
        <v>1759</v>
      </c>
      <c r="CU610" s="173" t="s">
        <v>2116</v>
      </c>
      <c r="CV610" s="450">
        <v>0</v>
      </c>
      <c r="CW610" s="173" t="s">
        <v>2103</v>
      </c>
    </row>
    <row r="611" spans="1:101" ht="34.35" customHeight="1">
      <c r="A611" s="155">
        <f>SUBTOTAL(3,$C$11:C611)</f>
        <v>535</v>
      </c>
      <c r="B611" s="390" t="s">
        <v>2004</v>
      </c>
      <c r="C611" s="252" t="s">
        <v>2005</v>
      </c>
      <c r="D611" s="156" t="s">
        <v>101</v>
      </c>
      <c r="E611" s="157" t="str">
        <f t="shared" si="1823"/>
        <v>B3</v>
      </c>
      <c r="F611" s="392">
        <v>45120</v>
      </c>
      <c r="G611" s="369">
        <v>6090000</v>
      </c>
      <c r="H611" s="368"/>
      <c r="I611" s="160">
        <f t="shared" si="1952"/>
        <v>4910000</v>
      </c>
      <c r="J611" s="160">
        <f t="shared" si="1875"/>
        <v>0</v>
      </c>
      <c r="K611" s="161">
        <f t="shared" si="1876"/>
        <v>4910000</v>
      </c>
      <c r="L611" s="161">
        <f t="shared" si="1877"/>
        <v>11000000</v>
      </c>
      <c r="M611" s="162">
        <f t="shared" si="1983"/>
        <v>0.8</v>
      </c>
      <c r="N611" s="163">
        <f t="shared" si="1953"/>
        <v>4263000</v>
      </c>
      <c r="O611" s="163">
        <v>0</v>
      </c>
      <c r="P611" s="406">
        <v>13</v>
      </c>
      <c r="Q611" s="406">
        <v>0</v>
      </c>
      <c r="R611" s="406">
        <v>0</v>
      </c>
      <c r="S611" s="406">
        <v>0</v>
      </c>
      <c r="T611" s="406"/>
      <c r="U611" s="406"/>
      <c r="V611" s="406"/>
      <c r="W611" s="406"/>
      <c r="X611" s="389"/>
      <c r="Y611" s="406"/>
      <c r="Z611" s="406"/>
      <c r="AA611" s="406"/>
      <c r="AB611" s="406"/>
      <c r="AC611" s="406"/>
      <c r="AD611" s="406">
        <v>0</v>
      </c>
      <c r="AE611" s="164">
        <v>0</v>
      </c>
      <c r="AF611" s="166">
        <f t="shared" si="1954"/>
        <v>4400000</v>
      </c>
      <c r="AG611" s="166">
        <f t="shared" si="1955"/>
        <v>0</v>
      </c>
      <c r="AH611" s="166">
        <f t="shared" si="1956"/>
        <v>0</v>
      </c>
      <c r="AI611" s="166">
        <f t="shared" si="1957"/>
        <v>0</v>
      </c>
      <c r="AJ611" s="166">
        <f t="shared" si="1958"/>
        <v>0</v>
      </c>
      <c r="AK611" s="166">
        <f t="shared" si="1959"/>
        <v>0</v>
      </c>
      <c r="AL611" s="166">
        <f t="shared" si="1960"/>
        <v>0</v>
      </c>
      <c r="AM611" s="166">
        <f t="shared" si="1961"/>
        <v>0</v>
      </c>
      <c r="AN611" s="166">
        <f t="shared" si="1962"/>
        <v>0</v>
      </c>
      <c r="AO611" s="167">
        <f t="shared" si="1963"/>
        <v>0</v>
      </c>
      <c r="AP611" s="166">
        <v>0</v>
      </c>
      <c r="AQ611" s="166">
        <f t="shared" si="1964"/>
        <v>4400000</v>
      </c>
      <c r="AR611" s="166">
        <v>0</v>
      </c>
      <c r="AS611" s="167"/>
      <c r="AT611" s="166"/>
      <c r="AU611" s="166"/>
      <c r="AV611" s="166">
        <f t="shared" si="1965"/>
        <v>4400000</v>
      </c>
      <c r="AW611" s="166">
        <f t="shared" si="1966"/>
        <v>487200</v>
      </c>
      <c r="AX611" s="166">
        <f t="shared" si="1967"/>
        <v>91350</v>
      </c>
      <c r="AY611" s="166">
        <f t="shared" si="1968"/>
        <v>60900</v>
      </c>
      <c r="AZ611" s="166">
        <f t="shared" si="1969"/>
        <v>639450</v>
      </c>
      <c r="BA611" s="166">
        <f t="shared" si="1970"/>
        <v>0</v>
      </c>
      <c r="BB611" s="166">
        <f t="shared" si="1971"/>
        <v>240000</v>
      </c>
      <c r="BC611" s="166"/>
      <c r="BD611" s="166">
        <v>0</v>
      </c>
      <c r="BE611" s="166">
        <f t="shared" si="1972"/>
        <v>879450</v>
      </c>
      <c r="BF611" s="166">
        <f t="shared" si="1973"/>
        <v>3520550</v>
      </c>
      <c r="BG611" s="166">
        <f t="shared" si="1974"/>
        <v>0</v>
      </c>
      <c r="BH611" s="166">
        <v>1</v>
      </c>
      <c r="BI611" s="159">
        <v>0</v>
      </c>
      <c r="BJ611" s="166">
        <f t="shared" si="1975"/>
        <v>0</v>
      </c>
      <c r="BK611" s="166">
        <f t="shared" si="1976"/>
        <v>1</v>
      </c>
      <c r="BL611" s="166">
        <v>0</v>
      </c>
      <c r="BM611" s="166">
        <f t="shared" si="1977"/>
        <v>0</v>
      </c>
      <c r="BN611" s="166" t="str">
        <f t="shared" si="1978"/>
        <v>Trừ tiền</v>
      </c>
      <c r="BO611" s="410"/>
      <c r="BP611" s="166"/>
      <c r="BQ611" s="144"/>
      <c r="BR611" s="144"/>
      <c r="BS611" s="161">
        <f t="shared" si="1979"/>
        <v>4400000</v>
      </c>
      <c r="BT611" s="159">
        <v>0</v>
      </c>
      <c r="BU611" s="166">
        <f t="shared" si="1980"/>
        <v>0</v>
      </c>
      <c r="BV611" s="166">
        <v>11000000</v>
      </c>
      <c r="BW611" s="166">
        <f t="shared" si="1981"/>
        <v>11000000</v>
      </c>
      <c r="BX611" s="166">
        <f t="shared" si="1982"/>
        <v>-7239450</v>
      </c>
      <c r="BY611" s="166"/>
      <c r="BZ611" s="166"/>
      <c r="CA611" s="171"/>
      <c r="CB611" s="166"/>
      <c r="CC611" s="166"/>
      <c r="CD611" s="166"/>
      <c r="CE611" s="369">
        <v>11000000</v>
      </c>
      <c r="CF611" s="369"/>
      <c r="CG611" s="369">
        <v>0</v>
      </c>
      <c r="CH611" s="369">
        <v>0</v>
      </c>
      <c r="CI611" s="369"/>
      <c r="CJ611" s="369">
        <f t="shared" si="1842"/>
        <v>0</v>
      </c>
      <c r="CK611" s="369">
        <f t="shared" si="1843"/>
        <v>11000000</v>
      </c>
      <c r="CL611" s="368"/>
      <c r="CM611" s="369">
        <f t="shared" si="1844"/>
        <v>11000000</v>
      </c>
      <c r="CN611" s="369">
        <f t="shared" si="1844"/>
        <v>0</v>
      </c>
      <c r="CO611" s="369">
        <f t="shared" si="1845"/>
        <v>0</v>
      </c>
      <c r="CP611" s="369">
        <f t="shared" si="1846"/>
        <v>0</v>
      </c>
      <c r="CQ611" s="369">
        <f t="shared" si="1846"/>
        <v>0</v>
      </c>
      <c r="CR611" s="369">
        <f t="shared" si="1847"/>
        <v>0</v>
      </c>
      <c r="CS611" s="369">
        <f t="shared" si="1848"/>
        <v>11000000</v>
      </c>
      <c r="CT611" s="173" t="s">
        <v>1759</v>
      </c>
      <c r="CU611" s="173" t="s">
        <v>2116</v>
      </c>
      <c r="CV611" s="450" t="s">
        <v>2247</v>
      </c>
      <c r="CW611" s="173" t="s">
        <v>2103</v>
      </c>
    </row>
    <row r="612" spans="1:101" ht="34.35" customHeight="1">
      <c r="A612" s="155">
        <f>SUBTOTAL(3,$C$11:C612)</f>
        <v>536</v>
      </c>
      <c r="B612" s="390" t="s">
        <v>2006</v>
      </c>
      <c r="C612" s="252" t="s">
        <v>2007</v>
      </c>
      <c r="D612" s="156" t="s">
        <v>101</v>
      </c>
      <c r="E612" s="157" t="str">
        <f t="shared" si="1823"/>
        <v>B3</v>
      </c>
      <c r="F612" s="392">
        <v>45689</v>
      </c>
      <c r="G612" s="369">
        <v>6090000</v>
      </c>
      <c r="H612" s="368"/>
      <c r="I612" s="160">
        <f t="shared" si="1952"/>
        <v>4410000</v>
      </c>
      <c r="J612" s="160">
        <f t="shared" si="1875"/>
        <v>0</v>
      </c>
      <c r="K612" s="161">
        <f t="shared" si="1876"/>
        <v>4410000</v>
      </c>
      <c r="L612" s="161">
        <f t="shared" si="1877"/>
        <v>10500000</v>
      </c>
      <c r="M612" s="162">
        <f t="shared" si="1983"/>
        <v>1</v>
      </c>
      <c r="N612" s="163">
        <f t="shared" si="1953"/>
        <v>4263000</v>
      </c>
      <c r="O612" s="163">
        <v>0</v>
      </c>
      <c r="P612" s="406">
        <v>12</v>
      </c>
      <c r="Q612" s="406">
        <v>0</v>
      </c>
      <c r="R612" s="406">
        <v>0</v>
      </c>
      <c r="S612" s="406">
        <v>0</v>
      </c>
      <c r="T612" s="406"/>
      <c r="U612" s="406"/>
      <c r="V612" s="406"/>
      <c r="W612" s="406"/>
      <c r="X612" s="389"/>
      <c r="Y612" s="406"/>
      <c r="Z612" s="406"/>
      <c r="AA612" s="406"/>
      <c r="AB612" s="406"/>
      <c r="AC612" s="406"/>
      <c r="AD612" s="406">
        <v>0</v>
      </c>
      <c r="AE612" s="164">
        <v>0</v>
      </c>
      <c r="AF612" s="166">
        <f t="shared" si="1954"/>
        <v>4846154</v>
      </c>
      <c r="AG612" s="166">
        <f t="shared" si="1955"/>
        <v>0</v>
      </c>
      <c r="AH612" s="166">
        <f t="shared" si="1956"/>
        <v>0</v>
      </c>
      <c r="AI612" s="166">
        <f t="shared" si="1957"/>
        <v>0</v>
      </c>
      <c r="AJ612" s="166">
        <f t="shared" si="1958"/>
        <v>0</v>
      </c>
      <c r="AK612" s="166">
        <f t="shared" si="1959"/>
        <v>0</v>
      </c>
      <c r="AL612" s="166">
        <f t="shared" si="1960"/>
        <v>0</v>
      </c>
      <c r="AM612" s="166">
        <f t="shared" si="1961"/>
        <v>0</v>
      </c>
      <c r="AN612" s="166">
        <f t="shared" si="1962"/>
        <v>0</v>
      </c>
      <c r="AO612" s="167">
        <f t="shared" si="1963"/>
        <v>0</v>
      </c>
      <c r="AP612" s="166">
        <v>0</v>
      </c>
      <c r="AQ612" s="166">
        <f t="shared" si="1964"/>
        <v>4846154</v>
      </c>
      <c r="AR612" s="166">
        <v>0</v>
      </c>
      <c r="AS612" s="167"/>
      <c r="AT612" s="166"/>
      <c r="AU612" s="166"/>
      <c r="AV612" s="166">
        <f t="shared" si="1965"/>
        <v>4846154</v>
      </c>
      <c r="AW612" s="166">
        <f t="shared" si="1966"/>
        <v>487200</v>
      </c>
      <c r="AX612" s="166">
        <f t="shared" si="1967"/>
        <v>91350</v>
      </c>
      <c r="AY612" s="166">
        <f t="shared" si="1968"/>
        <v>60900</v>
      </c>
      <c r="AZ612" s="166">
        <f t="shared" si="1969"/>
        <v>639450</v>
      </c>
      <c r="BA612" s="166">
        <f t="shared" si="1970"/>
        <v>0</v>
      </c>
      <c r="BB612" s="166">
        <f t="shared" si="1971"/>
        <v>120000</v>
      </c>
      <c r="BC612" s="166"/>
      <c r="BD612" s="166">
        <v>0</v>
      </c>
      <c r="BE612" s="166">
        <f t="shared" si="1972"/>
        <v>759450</v>
      </c>
      <c r="BF612" s="166">
        <f t="shared" si="1973"/>
        <v>4086704</v>
      </c>
      <c r="BG612" s="166">
        <f t="shared" si="1974"/>
        <v>0</v>
      </c>
      <c r="BH612" s="166">
        <v>1</v>
      </c>
      <c r="BI612" s="159">
        <v>0</v>
      </c>
      <c r="BJ612" s="166">
        <f t="shared" si="1975"/>
        <v>0</v>
      </c>
      <c r="BK612" s="166">
        <f t="shared" si="1976"/>
        <v>1</v>
      </c>
      <c r="BL612" s="166">
        <v>0</v>
      </c>
      <c r="BM612" s="166">
        <f t="shared" si="1977"/>
        <v>0</v>
      </c>
      <c r="BN612" s="166" t="str">
        <f t="shared" si="1978"/>
        <v>Trừ tiền</v>
      </c>
      <c r="BO612" s="410"/>
      <c r="BP612" s="166"/>
      <c r="BQ612" s="144"/>
      <c r="BR612" s="144"/>
      <c r="BS612" s="161">
        <f t="shared" si="1979"/>
        <v>4846154</v>
      </c>
      <c r="BT612" s="159">
        <v>0</v>
      </c>
      <c r="BU612" s="166">
        <f t="shared" si="1980"/>
        <v>0</v>
      </c>
      <c r="BV612" s="166">
        <v>11000000</v>
      </c>
      <c r="BW612" s="166">
        <f t="shared" si="1981"/>
        <v>11000000</v>
      </c>
      <c r="BX612" s="166">
        <f t="shared" si="1982"/>
        <v>-6793296</v>
      </c>
      <c r="BY612" s="166"/>
      <c r="BZ612" s="166"/>
      <c r="CA612" s="171"/>
      <c r="CB612" s="166"/>
      <c r="CC612" s="166"/>
      <c r="CD612" s="166"/>
      <c r="CE612" s="369">
        <v>10500000</v>
      </c>
      <c r="CF612" s="369"/>
      <c r="CG612" s="369">
        <v>0</v>
      </c>
      <c r="CH612" s="369">
        <v>0</v>
      </c>
      <c r="CI612" s="369"/>
      <c r="CJ612" s="369">
        <f t="shared" si="1842"/>
        <v>0</v>
      </c>
      <c r="CK612" s="369">
        <f t="shared" si="1843"/>
        <v>10500000</v>
      </c>
      <c r="CL612" s="368"/>
      <c r="CM612" s="369">
        <f t="shared" si="1844"/>
        <v>10500000</v>
      </c>
      <c r="CN612" s="369">
        <f t="shared" si="1844"/>
        <v>0</v>
      </c>
      <c r="CO612" s="369">
        <f t="shared" si="1845"/>
        <v>0</v>
      </c>
      <c r="CP612" s="369">
        <f t="shared" si="1846"/>
        <v>0</v>
      </c>
      <c r="CQ612" s="369">
        <f t="shared" si="1846"/>
        <v>0</v>
      </c>
      <c r="CR612" s="369">
        <f t="shared" si="1847"/>
        <v>0</v>
      </c>
      <c r="CS612" s="369">
        <f t="shared" si="1848"/>
        <v>10500000</v>
      </c>
      <c r="CT612" s="173" t="s">
        <v>1759</v>
      </c>
      <c r="CU612" s="173" t="s">
        <v>2116</v>
      </c>
      <c r="CV612" s="450">
        <v>0</v>
      </c>
      <c r="CW612" s="173" t="s">
        <v>2103</v>
      </c>
    </row>
    <row r="613" spans="1:101" ht="34.35" customHeight="1">
      <c r="A613" s="155">
        <f>SUBTOTAL(3,$C$11:C613)</f>
        <v>537</v>
      </c>
      <c r="B613" s="390" t="s">
        <v>2008</v>
      </c>
      <c r="C613" s="252" t="s">
        <v>2009</v>
      </c>
      <c r="D613" s="156" t="s">
        <v>101</v>
      </c>
      <c r="E613" s="157" t="str">
        <f t="shared" si="1823"/>
        <v>B3</v>
      </c>
      <c r="F613" s="392">
        <v>45719</v>
      </c>
      <c r="G613" s="369">
        <v>6090000</v>
      </c>
      <c r="H613" s="368"/>
      <c r="I613" s="160">
        <f t="shared" si="1952"/>
        <v>4410000</v>
      </c>
      <c r="J613" s="160">
        <f t="shared" si="1875"/>
        <v>0</v>
      </c>
      <c r="K613" s="161">
        <f t="shared" si="1876"/>
        <v>4410000</v>
      </c>
      <c r="L613" s="161">
        <f t="shared" si="1877"/>
        <v>10500000</v>
      </c>
      <c r="M613" s="162">
        <f t="shared" si="1983"/>
        <v>1</v>
      </c>
      <c r="N613" s="163">
        <f t="shared" si="1953"/>
        <v>4263000</v>
      </c>
      <c r="O613" s="163">
        <v>0</v>
      </c>
      <c r="P613" s="406">
        <v>12</v>
      </c>
      <c r="Q613" s="406">
        <v>0</v>
      </c>
      <c r="R613" s="406">
        <v>0</v>
      </c>
      <c r="S613" s="406">
        <v>0</v>
      </c>
      <c r="T613" s="406"/>
      <c r="U613" s="406"/>
      <c r="V613" s="406"/>
      <c r="W613" s="406"/>
      <c r="X613" s="389"/>
      <c r="Y613" s="406"/>
      <c r="Z613" s="406"/>
      <c r="AA613" s="406"/>
      <c r="AB613" s="406"/>
      <c r="AC613" s="406"/>
      <c r="AD613" s="406">
        <v>0</v>
      </c>
      <c r="AE613" s="164">
        <v>0</v>
      </c>
      <c r="AF613" s="166">
        <f t="shared" si="1954"/>
        <v>4846154</v>
      </c>
      <c r="AG613" s="166">
        <f t="shared" si="1955"/>
        <v>0</v>
      </c>
      <c r="AH613" s="166">
        <f t="shared" si="1956"/>
        <v>0</v>
      </c>
      <c r="AI613" s="166">
        <f t="shared" si="1957"/>
        <v>0</v>
      </c>
      <c r="AJ613" s="166">
        <f t="shared" si="1958"/>
        <v>0</v>
      </c>
      <c r="AK613" s="166">
        <f t="shared" si="1959"/>
        <v>0</v>
      </c>
      <c r="AL613" s="166">
        <f t="shared" si="1960"/>
        <v>0</v>
      </c>
      <c r="AM613" s="166">
        <f t="shared" si="1961"/>
        <v>0</v>
      </c>
      <c r="AN613" s="166">
        <f t="shared" si="1962"/>
        <v>0</v>
      </c>
      <c r="AO613" s="167">
        <f t="shared" si="1963"/>
        <v>0</v>
      </c>
      <c r="AP613" s="166">
        <v>0</v>
      </c>
      <c r="AQ613" s="166">
        <f t="shared" si="1964"/>
        <v>4846154</v>
      </c>
      <c r="AR613" s="166">
        <v>0</v>
      </c>
      <c r="AS613" s="167"/>
      <c r="AT613" s="166"/>
      <c r="AU613" s="166"/>
      <c r="AV613" s="166">
        <f t="shared" si="1965"/>
        <v>4846154</v>
      </c>
      <c r="AW613" s="166">
        <f t="shared" si="1966"/>
        <v>487200</v>
      </c>
      <c r="AX613" s="166">
        <f t="shared" si="1967"/>
        <v>91350</v>
      </c>
      <c r="AY613" s="166">
        <f t="shared" si="1968"/>
        <v>60900</v>
      </c>
      <c r="AZ613" s="166">
        <f t="shared" si="1969"/>
        <v>639450</v>
      </c>
      <c r="BA613" s="166">
        <f t="shared" si="1970"/>
        <v>0</v>
      </c>
      <c r="BB613" s="166">
        <f t="shared" si="1971"/>
        <v>120000</v>
      </c>
      <c r="BC613" s="166"/>
      <c r="BD613" s="166">
        <v>0</v>
      </c>
      <c r="BE613" s="166">
        <f t="shared" si="1972"/>
        <v>759450</v>
      </c>
      <c r="BF613" s="166">
        <f t="shared" si="1973"/>
        <v>4086704</v>
      </c>
      <c r="BG613" s="166">
        <f t="shared" si="1974"/>
        <v>0</v>
      </c>
      <c r="BH613" s="166">
        <v>1</v>
      </c>
      <c r="BI613" s="159">
        <v>0</v>
      </c>
      <c r="BJ613" s="166">
        <f t="shared" si="1975"/>
        <v>0</v>
      </c>
      <c r="BK613" s="166">
        <f t="shared" si="1976"/>
        <v>1</v>
      </c>
      <c r="BL613" s="166">
        <v>0</v>
      </c>
      <c r="BM613" s="166">
        <f t="shared" si="1977"/>
        <v>0</v>
      </c>
      <c r="BN613" s="166" t="str">
        <f t="shared" si="1978"/>
        <v>Trừ tiền</v>
      </c>
      <c r="BO613" s="410"/>
      <c r="BP613" s="166"/>
      <c r="BQ613" s="144"/>
      <c r="BR613" s="144"/>
      <c r="BS613" s="161">
        <f t="shared" si="1979"/>
        <v>4846154</v>
      </c>
      <c r="BT613" s="159">
        <v>0</v>
      </c>
      <c r="BU613" s="166">
        <f t="shared" si="1980"/>
        <v>0</v>
      </c>
      <c r="BV613" s="166">
        <v>11000000</v>
      </c>
      <c r="BW613" s="166">
        <f t="shared" si="1981"/>
        <v>11000000</v>
      </c>
      <c r="BX613" s="166">
        <f t="shared" si="1982"/>
        <v>-6793296</v>
      </c>
      <c r="BY613" s="166"/>
      <c r="BZ613" s="166"/>
      <c r="CA613" s="171"/>
      <c r="CB613" s="166"/>
      <c r="CC613" s="166"/>
      <c r="CD613" s="166"/>
      <c r="CE613" s="369">
        <v>10500000</v>
      </c>
      <c r="CF613" s="369"/>
      <c r="CG613" s="369">
        <v>0</v>
      </c>
      <c r="CH613" s="369">
        <v>0</v>
      </c>
      <c r="CI613" s="369"/>
      <c r="CJ613" s="369">
        <f t="shared" si="1842"/>
        <v>0</v>
      </c>
      <c r="CK613" s="369">
        <f t="shared" si="1843"/>
        <v>10500000</v>
      </c>
      <c r="CL613" s="368"/>
      <c r="CM613" s="369">
        <f t="shared" si="1844"/>
        <v>10500000</v>
      </c>
      <c r="CN613" s="369">
        <f t="shared" si="1844"/>
        <v>0</v>
      </c>
      <c r="CO613" s="369">
        <f t="shared" si="1845"/>
        <v>0</v>
      </c>
      <c r="CP613" s="369">
        <f t="shared" si="1846"/>
        <v>0</v>
      </c>
      <c r="CQ613" s="369">
        <f t="shared" si="1846"/>
        <v>0</v>
      </c>
      <c r="CR613" s="369">
        <f t="shared" si="1847"/>
        <v>0</v>
      </c>
      <c r="CS613" s="369">
        <f t="shared" si="1848"/>
        <v>10500000</v>
      </c>
      <c r="CT613" s="173" t="s">
        <v>1759</v>
      </c>
      <c r="CU613" s="173" t="s">
        <v>2116</v>
      </c>
      <c r="CV613" s="450">
        <v>0</v>
      </c>
      <c r="CW613" s="173" t="s">
        <v>2103</v>
      </c>
    </row>
    <row r="614" spans="1:101" ht="34.35" customHeight="1">
      <c r="A614" s="155">
        <f>SUBTOTAL(3,$C$11:C614)</f>
        <v>538</v>
      </c>
      <c r="B614" s="390" t="s">
        <v>2010</v>
      </c>
      <c r="C614" s="252" t="s">
        <v>2011</v>
      </c>
      <c r="D614" s="156" t="s">
        <v>101</v>
      </c>
      <c r="E614" s="157" t="str">
        <f t="shared" si="1823"/>
        <v>B3</v>
      </c>
      <c r="F614" s="392">
        <v>45719</v>
      </c>
      <c r="G614" s="369">
        <v>6090000</v>
      </c>
      <c r="H614" s="368"/>
      <c r="I614" s="160">
        <f t="shared" si="1952"/>
        <v>4410000</v>
      </c>
      <c r="J614" s="160">
        <f t="shared" si="1875"/>
        <v>0</v>
      </c>
      <c r="K614" s="161">
        <f t="shared" si="1876"/>
        <v>4410000</v>
      </c>
      <c r="L614" s="161">
        <f t="shared" si="1877"/>
        <v>10500000</v>
      </c>
      <c r="M614" s="162">
        <f t="shared" si="1983"/>
        <v>1</v>
      </c>
      <c r="N614" s="163">
        <f t="shared" si="1953"/>
        <v>4263000</v>
      </c>
      <c r="O614" s="163">
        <v>0</v>
      </c>
      <c r="P614" s="406">
        <v>13</v>
      </c>
      <c r="Q614" s="406">
        <v>0</v>
      </c>
      <c r="R614" s="406">
        <v>0</v>
      </c>
      <c r="S614" s="406">
        <v>0</v>
      </c>
      <c r="T614" s="406"/>
      <c r="U614" s="406"/>
      <c r="V614" s="406"/>
      <c r="W614" s="406"/>
      <c r="X614" s="389"/>
      <c r="Y614" s="406"/>
      <c r="Z614" s="406"/>
      <c r="AA614" s="406"/>
      <c r="AB614" s="406"/>
      <c r="AC614" s="406"/>
      <c r="AD614" s="406">
        <v>0</v>
      </c>
      <c r="AE614" s="164">
        <v>0</v>
      </c>
      <c r="AF614" s="166">
        <f t="shared" si="1954"/>
        <v>5250000</v>
      </c>
      <c r="AG614" s="166">
        <f t="shared" si="1955"/>
        <v>0</v>
      </c>
      <c r="AH614" s="166">
        <f t="shared" si="1956"/>
        <v>0</v>
      </c>
      <c r="AI614" s="166">
        <f t="shared" si="1957"/>
        <v>0</v>
      </c>
      <c r="AJ614" s="166">
        <f t="shared" si="1958"/>
        <v>0</v>
      </c>
      <c r="AK614" s="166">
        <f t="shared" si="1959"/>
        <v>0</v>
      </c>
      <c r="AL614" s="166">
        <f t="shared" si="1960"/>
        <v>0</v>
      </c>
      <c r="AM614" s="166">
        <f t="shared" si="1961"/>
        <v>0</v>
      </c>
      <c r="AN614" s="166">
        <f t="shared" si="1962"/>
        <v>0</v>
      </c>
      <c r="AO614" s="167">
        <f t="shared" si="1963"/>
        <v>0</v>
      </c>
      <c r="AP614" s="166">
        <v>0</v>
      </c>
      <c r="AQ614" s="166">
        <f t="shared" si="1964"/>
        <v>5250000</v>
      </c>
      <c r="AR614" s="166">
        <v>0</v>
      </c>
      <c r="AS614" s="167"/>
      <c r="AT614" s="166"/>
      <c r="AU614" s="166"/>
      <c r="AV614" s="166">
        <f t="shared" si="1965"/>
        <v>5250000</v>
      </c>
      <c r="AW614" s="166">
        <f t="shared" si="1966"/>
        <v>487200</v>
      </c>
      <c r="AX614" s="166">
        <f t="shared" si="1967"/>
        <v>91350</v>
      </c>
      <c r="AY614" s="166">
        <f t="shared" si="1968"/>
        <v>60900</v>
      </c>
      <c r="AZ614" s="166">
        <f t="shared" si="1969"/>
        <v>639450</v>
      </c>
      <c r="BA614" s="166">
        <f t="shared" si="1970"/>
        <v>0</v>
      </c>
      <c r="BB614" s="166">
        <f t="shared" si="1971"/>
        <v>120000</v>
      </c>
      <c r="BC614" s="166"/>
      <c r="BD614" s="166">
        <v>0</v>
      </c>
      <c r="BE614" s="166">
        <f t="shared" si="1972"/>
        <v>759450</v>
      </c>
      <c r="BF614" s="166">
        <f t="shared" si="1973"/>
        <v>4490550</v>
      </c>
      <c r="BG614" s="166">
        <f t="shared" si="1974"/>
        <v>0</v>
      </c>
      <c r="BH614" s="166">
        <v>1</v>
      </c>
      <c r="BI614" s="159">
        <v>0</v>
      </c>
      <c r="BJ614" s="166">
        <f t="shared" si="1975"/>
        <v>0</v>
      </c>
      <c r="BK614" s="166">
        <f t="shared" si="1976"/>
        <v>1</v>
      </c>
      <c r="BL614" s="166">
        <v>0</v>
      </c>
      <c r="BM614" s="166">
        <f t="shared" si="1977"/>
        <v>0</v>
      </c>
      <c r="BN614" s="166" t="str">
        <f t="shared" si="1978"/>
        <v>Trừ tiền</v>
      </c>
      <c r="BO614" s="410"/>
      <c r="BP614" s="166"/>
      <c r="BQ614" s="144"/>
      <c r="BR614" s="144"/>
      <c r="BS614" s="161">
        <f t="shared" si="1979"/>
        <v>5250000</v>
      </c>
      <c r="BT614" s="159">
        <v>0</v>
      </c>
      <c r="BU614" s="166">
        <f t="shared" si="1980"/>
        <v>0</v>
      </c>
      <c r="BV614" s="166">
        <v>11000000</v>
      </c>
      <c r="BW614" s="166">
        <f t="shared" si="1981"/>
        <v>11000000</v>
      </c>
      <c r="BX614" s="166">
        <f t="shared" si="1982"/>
        <v>-6389450</v>
      </c>
      <c r="BY614" s="166"/>
      <c r="BZ614" s="166"/>
      <c r="CA614" s="171"/>
      <c r="CB614" s="166"/>
      <c r="CC614" s="166"/>
      <c r="CD614" s="166"/>
      <c r="CE614" s="369">
        <v>10500000</v>
      </c>
      <c r="CF614" s="369"/>
      <c r="CG614" s="369">
        <v>0</v>
      </c>
      <c r="CH614" s="369">
        <v>0</v>
      </c>
      <c r="CI614" s="369"/>
      <c r="CJ614" s="369">
        <f t="shared" si="1842"/>
        <v>0</v>
      </c>
      <c r="CK614" s="369">
        <f t="shared" si="1843"/>
        <v>10500000</v>
      </c>
      <c r="CL614" s="368"/>
      <c r="CM614" s="369">
        <f t="shared" si="1844"/>
        <v>10500000</v>
      </c>
      <c r="CN614" s="369">
        <f t="shared" si="1844"/>
        <v>0</v>
      </c>
      <c r="CO614" s="369">
        <f t="shared" si="1845"/>
        <v>0</v>
      </c>
      <c r="CP614" s="369">
        <f t="shared" si="1846"/>
        <v>0</v>
      </c>
      <c r="CQ614" s="369">
        <f t="shared" si="1846"/>
        <v>0</v>
      </c>
      <c r="CR614" s="369">
        <f t="shared" si="1847"/>
        <v>0</v>
      </c>
      <c r="CS614" s="369">
        <f t="shared" si="1848"/>
        <v>10500000</v>
      </c>
      <c r="CT614" s="173" t="s">
        <v>1759</v>
      </c>
      <c r="CU614" s="173" t="s">
        <v>2116</v>
      </c>
      <c r="CV614" s="450">
        <v>0</v>
      </c>
      <c r="CW614" s="173" t="s">
        <v>2103</v>
      </c>
    </row>
    <row r="615" spans="1:101" ht="34.35" customHeight="1">
      <c r="A615" s="155">
        <f>SUBTOTAL(3,$C$11:C615)</f>
        <v>539</v>
      </c>
      <c r="B615" s="390" t="s">
        <v>2012</v>
      </c>
      <c r="C615" s="252" t="s">
        <v>2013</v>
      </c>
      <c r="D615" s="156" t="s">
        <v>101</v>
      </c>
      <c r="E615" s="157" t="str">
        <f t="shared" si="1823"/>
        <v>B3</v>
      </c>
      <c r="F615" s="392">
        <v>45809</v>
      </c>
      <c r="G615" s="369">
        <v>6090000</v>
      </c>
      <c r="H615" s="368"/>
      <c r="I615" s="160">
        <f t="shared" si="1952"/>
        <v>4410000</v>
      </c>
      <c r="J615" s="160">
        <f t="shared" si="1875"/>
        <v>0</v>
      </c>
      <c r="K615" s="161">
        <f t="shared" si="1876"/>
        <v>4410000</v>
      </c>
      <c r="L615" s="161">
        <f t="shared" si="1877"/>
        <v>10500000</v>
      </c>
      <c r="M615" s="162">
        <f t="shared" si="1983"/>
        <v>1</v>
      </c>
      <c r="N615" s="163">
        <f t="shared" si="1953"/>
        <v>4263000</v>
      </c>
      <c r="O615" s="163">
        <v>0</v>
      </c>
      <c r="P615" s="406">
        <v>10</v>
      </c>
      <c r="Q615" s="406">
        <v>0</v>
      </c>
      <c r="R615" s="406">
        <v>0</v>
      </c>
      <c r="S615" s="406">
        <v>0</v>
      </c>
      <c r="T615" s="406"/>
      <c r="U615" s="406"/>
      <c r="V615" s="406"/>
      <c r="W615" s="406"/>
      <c r="X615" s="389"/>
      <c r="Y615" s="406"/>
      <c r="Z615" s="406"/>
      <c r="AA615" s="406"/>
      <c r="AB615" s="406"/>
      <c r="AC615" s="406"/>
      <c r="AD615" s="406">
        <v>0</v>
      </c>
      <c r="AE615" s="164">
        <v>0</v>
      </c>
      <c r="AF615" s="166">
        <f t="shared" si="1954"/>
        <v>4038462</v>
      </c>
      <c r="AG615" s="166">
        <f t="shared" si="1955"/>
        <v>0</v>
      </c>
      <c r="AH615" s="166">
        <f t="shared" si="1956"/>
        <v>0</v>
      </c>
      <c r="AI615" s="166">
        <f t="shared" si="1957"/>
        <v>0</v>
      </c>
      <c r="AJ615" s="166">
        <f t="shared" si="1958"/>
        <v>0</v>
      </c>
      <c r="AK615" s="166">
        <f t="shared" si="1959"/>
        <v>0</v>
      </c>
      <c r="AL615" s="166">
        <f t="shared" si="1960"/>
        <v>0</v>
      </c>
      <c r="AM615" s="166">
        <f t="shared" si="1961"/>
        <v>0</v>
      </c>
      <c r="AN615" s="166">
        <f t="shared" si="1962"/>
        <v>0</v>
      </c>
      <c r="AO615" s="167">
        <f t="shared" si="1963"/>
        <v>0</v>
      </c>
      <c r="AP615" s="166">
        <v>0</v>
      </c>
      <c r="AQ615" s="166">
        <f t="shared" si="1964"/>
        <v>4038462</v>
      </c>
      <c r="AR615" s="166">
        <v>0</v>
      </c>
      <c r="AS615" s="167"/>
      <c r="AT615" s="166"/>
      <c r="AU615" s="166"/>
      <c r="AV615" s="166">
        <f t="shared" si="1965"/>
        <v>4038462</v>
      </c>
      <c r="AW615" s="166">
        <f t="shared" si="1966"/>
        <v>487200</v>
      </c>
      <c r="AX615" s="166">
        <f t="shared" si="1967"/>
        <v>91350</v>
      </c>
      <c r="AY615" s="166">
        <f t="shared" si="1968"/>
        <v>60900</v>
      </c>
      <c r="AZ615" s="166">
        <f t="shared" si="1969"/>
        <v>639450</v>
      </c>
      <c r="BA615" s="166">
        <f t="shared" si="1970"/>
        <v>0</v>
      </c>
      <c r="BB615" s="166">
        <f t="shared" si="1971"/>
        <v>120000</v>
      </c>
      <c r="BC615" s="166"/>
      <c r="BD615" s="166">
        <v>0</v>
      </c>
      <c r="BE615" s="166">
        <f t="shared" si="1972"/>
        <v>759450</v>
      </c>
      <c r="BF615" s="166">
        <f t="shared" si="1973"/>
        <v>3279012</v>
      </c>
      <c r="BG615" s="166">
        <f t="shared" si="1974"/>
        <v>0</v>
      </c>
      <c r="BH615" s="166">
        <v>1</v>
      </c>
      <c r="BI615" s="159">
        <v>0</v>
      </c>
      <c r="BJ615" s="166">
        <f t="shared" si="1975"/>
        <v>0</v>
      </c>
      <c r="BK615" s="166">
        <f t="shared" si="1976"/>
        <v>1</v>
      </c>
      <c r="BL615" s="166">
        <v>0</v>
      </c>
      <c r="BM615" s="166">
        <f t="shared" si="1977"/>
        <v>0</v>
      </c>
      <c r="BN615" s="166" t="str">
        <f t="shared" si="1978"/>
        <v>Trừ tiền</v>
      </c>
      <c r="BO615" s="410"/>
      <c r="BP615" s="166"/>
      <c r="BQ615" s="144"/>
      <c r="BR615" s="144"/>
      <c r="BS615" s="161">
        <f t="shared" si="1979"/>
        <v>4038462</v>
      </c>
      <c r="BT615" s="159">
        <v>0</v>
      </c>
      <c r="BU615" s="166">
        <f t="shared" si="1980"/>
        <v>0</v>
      </c>
      <c r="BV615" s="166">
        <v>11000000</v>
      </c>
      <c r="BW615" s="166">
        <f t="shared" si="1981"/>
        <v>11000000</v>
      </c>
      <c r="BX615" s="166">
        <f t="shared" si="1982"/>
        <v>-7600988</v>
      </c>
      <c r="BY615" s="166"/>
      <c r="BZ615" s="166"/>
      <c r="CA615" s="171"/>
      <c r="CB615" s="166"/>
      <c r="CC615" s="166"/>
      <c r="CD615" s="166"/>
      <c r="CE615" s="369">
        <v>10500000</v>
      </c>
      <c r="CF615" s="369"/>
      <c r="CG615" s="369">
        <v>0</v>
      </c>
      <c r="CH615" s="369">
        <v>0</v>
      </c>
      <c r="CI615" s="369"/>
      <c r="CJ615" s="369">
        <f t="shared" si="1842"/>
        <v>0</v>
      </c>
      <c r="CK615" s="369">
        <f t="shared" si="1843"/>
        <v>10500000</v>
      </c>
      <c r="CL615" s="368"/>
      <c r="CM615" s="369">
        <f t="shared" si="1844"/>
        <v>10500000</v>
      </c>
      <c r="CN615" s="369">
        <f t="shared" si="1844"/>
        <v>0</v>
      </c>
      <c r="CO615" s="369">
        <f t="shared" si="1845"/>
        <v>0</v>
      </c>
      <c r="CP615" s="369">
        <f t="shared" si="1846"/>
        <v>0</v>
      </c>
      <c r="CQ615" s="369">
        <f t="shared" si="1846"/>
        <v>0</v>
      </c>
      <c r="CR615" s="369">
        <f t="shared" si="1847"/>
        <v>0</v>
      </c>
      <c r="CS615" s="369">
        <f t="shared" si="1848"/>
        <v>10500000</v>
      </c>
      <c r="CT615" s="173" t="s">
        <v>1759</v>
      </c>
      <c r="CU615" s="173" t="s">
        <v>2116</v>
      </c>
      <c r="CV615" s="450">
        <v>0</v>
      </c>
      <c r="CW615" s="173" t="s">
        <v>2103</v>
      </c>
    </row>
    <row r="616" spans="1:101" ht="34.35" customHeight="1">
      <c r="A616" s="155">
        <f>SUBTOTAL(3,$C$11:C616)</f>
        <v>540</v>
      </c>
      <c r="B616" s="390" t="s">
        <v>2014</v>
      </c>
      <c r="C616" s="252" t="s">
        <v>2015</v>
      </c>
      <c r="D616" s="156" t="s">
        <v>101</v>
      </c>
      <c r="E616" s="157" t="str">
        <f t="shared" si="1823"/>
        <v>B3</v>
      </c>
      <c r="F616" s="392">
        <v>45831</v>
      </c>
      <c r="G616" s="369">
        <v>6090000</v>
      </c>
      <c r="H616" s="368"/>
      <c r="I616" s="160">
        <f t="shared" si="1952"/>
        <v>4410000</v>
      </c>
      <c r="J616" s="160">
        <f t="shared" si="1875"/>
        <v>0</v>
      </c>
      <c r="K616" s="161">
        <f t="shared" si="1876"/>
        <v>4410000</v>
      </c>
      <c r="L616" s="161">
        <f t="shared" si="1877"/>
        <v>10500000</v>
      </c>
      <c r="M616" s="162">
        <f t="shared" si="1983"/>
        <v>1</v>
      </c>
      <c r="N616" s="163">
        <f t="shared" si="1953"/>
        <v>4263000</v>
      </c>
      <c r="O616" s="163">
        <v>0</v>
      </c>
      <c r="P616" s="406">
        <v>12</v>
      </c>
      <c r="Q616" s="406">
        <v>0</v>
      </c>
      <c r="R616" s="406">
        <v>0</v>
      </c>
      <c r="S616" s="406">
        <v>0</v>
      </c>
      <c r="T616" s="406"/>
      <c r="U616" s="406"/>
      <c r="V616" s="406"/>
      <c r="W616" s="406"/>
      <c r="X616" s="389"/>
      <c r="Y616" s="406"/>
      <c r="Z616" s="406"/>
      <c r="AA616" s="406"/>
      <c r="AB616" s="406"/>
      <c r="AC616" s="406"/>
      <c r="AD616" s="406">
        <v>0</v>
      </c>
      <c r="AE616" s="164">
        <v>0</v>
      </c>
      <c r="AF616" s="166">
        <f t="shared" si="1954"/>
        <v>4846154</v>
      </c>
      <c r="AG616" s="166">
        <f t="shared" si="1955"/>
        <v>0</v>
      </c>
      <c r="AH616" s="166">
        <f t="shared" si="1956"/>
        <v>0</v>
      </c>
      <c r="AI616" s="166">
        <f t="shared" si="1957"/>
        <v>0</v>
      </c>
      <c r="AJ616" s="166">
        <f t="shared" si="1958"/>
        <v>0</v>
      </c>
      <c r="AK616" s="166">
        <f t="shared" si="1959"/>
        <v>0</v>
      </c>
      <c r="AL616" s="166">
        <f t="shared" si="1960"/>
        <v>0</v>
      </c>
      <c r="AM616" s="166">
        <f t="shared" si="1961"/>
        <v>0</v>
      </c>
      <c r="AN616" s="166">
        <f t="shared" si="1962"/>
        <v>0</v>
      </c>
      <c r="AO616" s="167">
        <f t="shared" si="1963"/>
        <v>0</v>
      </c>
      <c r="AP616" s="166">
        <v>0</v>
      </c>
      <c r="AQ616" s="166">
        <f t="shared" si="1964"/>
        <v>4846154</v>
      </c>
      <c r="AR616" s="166">
        <v>0</v>
      </c>
      <c r="AS616" s="167"/>
      <c r="AT616" s="166"/>
      <c r="AU616" s="166"/>
      <c r="AV616" s="166">
        <f t="shared" si="1965"/>
        <v>4846154</v>
      </c>
      <c r="AW616" s="166">
        <f t="shared" si="1966"/>
        <v>487200</v>
      </c>
      <c r="AX616" s="166">
        <f t="shared" si="1967"/>
        <v>91350</v>
      </c>
      <c r="AY616" s="166">
        <f t="shared" si="1968"/>
        <v>60900</v>
      </c>
      <c r="AZ616" s="166">
        <f t="shared" si="1969"/>
        <v>639450</v>
      </c>
      <c r="BA616" s="166">
        <f t="shared" si="1970"/>
        <v>0</v>
      </c>
      <c r="BB616" s="166">
        <f t="shared" si="1971"/>
        <v>120000</v>
      </c>
      <c r="BC616" s="166"/>
      <c r="BD616" s="166">
        <v>0</v>
      </c>
      <c r="BE616" s="166">
        <f t="shared" si="1972"/>
        <v>759450</v>
      </c>
      <c r="BF616" s="166">
        <f t="shared" si="1973"/>
        <v>4086704</v>
      </c>
      <c r="BG616" s="166">
        <f t="shared" si="1974"/>
        <v>0</v>
      </c>
      <c r="BH616" s="166">
        <v>1</v>
      </c>
      <c r="BI616" s="159">
        <v>0</v>
      </c>
      <c r="BJ616" s="166">
        <f t="shared" si="1975"/>
        <v>0</v>
      </c>
      <c r="BK616" s="166">
        <f t="shared" si="1976"/>
        <v>1</v>
      </c>
      <c r="BL616" s="166">
        <v>0</v>
      </c>
      <c r="BM616" s="166">
        <f t="shared" si="1977"/>
        <v>0</v>
      </c>
      <c r="BN616" s="166" t="str">
        <f t="shared" si="1978"/>
        <v>Trừ tiền</v>
      </c>
      <c r="BO616" s="410"/>
      <c r="BP616" s="166"/>
      <c r="BQ616" s="144"/>
      <c r="BR616" s="144"/>
      <c r="BS616" s="161">
        <f t="shared" si="1979"/>
        <v>4846154</v>
      </c>
      <c r="BT616" s="159">
        <v>0</v>
      </c>
      <c r="BU616" s="166">
        <f t="shared" si="1980"/>
        <v>0</v>
      </c>
      <c r="BV616" s="166">
        <v>11000000</v>
      </c>
      <c r="BW616" s="166">
        <f t="shared" si="1981"/>
        <v>11000000</v>
      </c>
      <c r="BX616" s="166">
        <f t="shared" si="1982"/>
        <v>-6793296</v>
      </c>
      <c r="BY616" s="166"/>
      <c r="BZ616" s="166"/>
      <c r="CA616" s="171"/>
      <c r="CB616" s="166"/>
      <c r="CC616" s="166"/>
      <c r="CD616" s="166"/>
      <c r="CE616" s="369">
        <v>10500000</v>
      </c>
      <c r="CF616" s="369"/>
      <c r="CG616" s="369">
        <v>0</v>
      </c>
      <c r="CH616" s="369">
        <v>0</v>
      </c>
      <c r="CI616" s="369"/>
      <c r="CJ616" s="369">
        <f t="shared" si="1842"/>
        <v>0</v>
      </c>
      <c r="CK616" s="369">
        <f t="shared" si="1843"/>
        <v>10500000</v>
      </c>
      <c r="CL616" s="368"/>
      <c r="CM616" s="369">
        <f t="shared" si="1844"/>
        <v>10500000</v>
      </c>
      <c r="CN616" s="369">
        <f t="shared" si="1844"/>
        <v>0</v>
      </c>
      <c r="CO616" s="369">
        <f t="shared" si="1845"/>
        <v>0</v>
      </c>
      <c r="CP616" s="369">
        <f t="shared" si="1846"/>
        <v>0</v>
      </c>
      <c r="CQ616" s="369">
        <f t="shared" si="1846"/>
        <v>0</v>
      </c>
      <c r="CR616" s="369">
        <f t="shared" si="1847"/>
        <v>0</v>
      </c>
      <c r="CS616" s="369">
        <f t="shared" si="1848"/>
        <v>10500000</v>
      </c>
      <c r="CT616" s="173" t="s">
        <v>1759</v>
      </c>
      <c r="CU616" s="173" t="s">
        <v>2116</v>
      </c>
      <c r="CV616" s="450">
        <v>0</v>
      </c>
      <c r="CW616" s="173" t="s">
        <v>2103</v>
      </c>
    </row>
    <row r="617" spans="1:101" ht="34.35" customHeight="1">
      <c r="A617" s="155">
        <f>SUBTOTAL(3,$C$11:C617)</f>
        <v>541</v>
      </c>
      <c r="B617" s="244" t="s">
        <v>2310</v>
      </c>
      <c r="C617" s="253" t="s">
        <v>2311</v>
      </c>
      <c r="D617" s="156" t="s">
        <v>101</v>
      </c>
      <c r="E617" s="157" t="str">
        <f t="shared" si="1823"/>
        <v>B3</v>
      </c>
      <c r="F617" s="392">
        <v>45937</v>
      </c>
      <c r="G617" s="369">
        <v>6090000</v>
      </c>
      <c r="H617" s="369"/>
      <c r="I617" s="160">
        <f t="shared" si="1952"/>
        <v>4410000</v>
      </c>
      <c r="J617" s="160">
        <f t="shared" si="1875"/>
        <v>0</v>
      </c>
      <c r="K617" s="161">
        <f t="shared" si="1876"/>
        <v>4410000</v>
      </c>
      <c r="L617" s="161">
        <f t="shared" si="1877"/>
        <v>10500000</v>
      </c>
      <c r="M617" s="162">
        <f t="shared" si="1983"/>
        <v>1</v>
      </c>
      <c r="N617" s="163">
        <f t="shared" si="1953"/>
        <v>4263000</v>
      </c>
      <c r="O617" s="163">
        <v>0</v>
      </c>
      <c r="P617" s="406">
        <v>13</v>
      </c>
      <c r="Q617" s="406">
        <v>0</v>
      </c>
      <c r="R617" s="406">
        <v>0</v>
      </c>
      <c r="S617" s="406">
        <v>0</v>
      </c>
      <c r="T617" s="406"/>
      <c r="U617" s="406"/>
      <c r="V617" s="406"/>
      <c r="W617" s="406"/>
      <c r="X617" s="389"/>
      <c r="Y617" s="406"/>
      <c r="Z617" s="406"/>
      <c r="AA617" s="406"/>
      <c r="AB617" s="406"/>
      <c r="AC617" s="406"/>
      <c r="AD617" s="406">
        <v>0</v>
      </c>
      <c r="AE617" s="164">
        <v>0</v>
      </c>
      <c r="AF617" s="166">
        <f t="shared" si="1954"/>
        <v>5250000</v>
      </c>
      <c r="AG617" s="166">
        <f t="shared" si="1955"/>
        <v>0</v>
      </c>
      <c r="AH617" s="166">
        <f t="shared" si="1956"/>
        <v>0</v>
      </c>
      <c r="AI617" s="166">
        <f t="shared" si="1957"/>
        <v>0</v>
      </c>
      <c r="AJ617" s="166">
        <f t="shared" si="1958"/>
        <v>0</v>
      </c>
      <c r="AK617" s="166">
        <f t="shared" si="1959"/>
        <v>0</v>
      </c>
      <c r="AL617" s="166">
        <f t="shared" si="1960"/>
        <v>0</v>
      </c>
      <c r="AM617" s="166">
        <f t="shared" si="1961"/>
        <v>0</v>
      </c>
      <c r="AN617" s="166">
        <f t="shared" si="1962"/>
        <v>0</v>
      </c>
      <c r="AO617" s="167">
        <f t="shared" si="1963"/>
        <v>0</v>
      </c>
      <c r="AP617" s="166">
        <v>0</v>
      </c>
      <c r="AQ617" s="166">
        <f t="shared" si="1964"/>
        <v>5250000</v>
      </c>
      <c r="AR617" s="166">
        <v>0</v>
      </c>
      <c r="AS617" s="167"/>
      <c r="AT617" s="166"/>
      <c r="AU617" s="166"/>
      <c r="AV617" s="166">
        <f t="shared" si="1965"/>
        <v>5250000</v>
      </c>
      <c r="AW617" s="166">
        <f t="shared" si="1966"/>
        <v>487200</v>
      </c>
      <c r="AX617" s="166">
        <f t="shared" si="1967"/>
        <v>91350</v>
      </c>
      <c r="AY617" s="166">
        <f t="shared" si="1968"/>
        <v>60900</v>
      </c>
      <c r="AZ617" s="166">
        <f t="shared" si="1969"/>
        <v>639450</v>
      </c>
      <c r="BA617" s="166">
        <f t="shared" si="1970"/>
        <v>0</v>
      </c>
      <c r="BB617" s="166">
        <f t="shared" si="1971"/>
        <v>120000</v>
      </c>
      <c r="BC617" s="166"/>
      <c r="BD617" s="166">
        <v>0</v>
      </c>
      <c r="BE617" s="166">
        <f t="shared" si="1972"/>
        <v>759450</v>
      </c>
      <c r="BF617" s="166">
        <f t="shared" si="1973"/>
        <v>4490550</v>
      </c>
      <c r="BG617" s="166">
        <f t="shared" si="1974"/>
        <v>0</v>
      </c>
      <c r="BH617" s="166">
        <v>1</v>
      </c>
      <c r="BI617" s="159">
        <v>0</v>
      </c>
      <c r="BJ617" s="166">
        <f t="shared" si="1975"/>
        <v>0</v>
      </c>
      <c r="BK617" s="166">
        <f t="shared" si="1976"/>
        <v>1</v>
      </c>
      <c r="BL617" s="166">
        <v>0</v>
      </c>
      <c r="BM617" s="166">
        <f t="shared" si="1977"/>
        <v>0</v>
      </c>
      <c r="BN617" s="166" t="str">
        <f t="shared" si="1978"/>
        <v>Trừ tiền</v>
      </c>
      <c r="BO617" s="410"/>
      <c r="BP617" s="166"/>
      <c r="BQ617" s="144"/>
      <c r="BR617" s="144"/>
      <c r="BS617" s="161">
        <f t="shared" si="1979"/>
        <v>5250000</v>
      </c>
      <c r="BT617" s="159">
        <v>0</v>
      </c>
      <c r="BU617" s="166">
        <f t="shared" si="1980"/>
        <v>0</v>
      </c>
      <c r="BV617" s="166">
        <v>11000000</v>
      </c>
      <c r="BW617" s="166">
        <f t="shared" si="1981"/>
        <v>11000000</v>
      </c>
      <c r="BX617" s="166">
        <f t="shared" si="1982"/>
        <v>-6389450</v>
      </c>
      <c r="BY617" s="166"/>
      <c r="BZ617" s="166"/>
      <c r="CA617" s="171"/>
      <c r="CB617" s="166"/>
      <c r="CC617" s="166"/>
      <c r="CD617" s="166"/>
      <c r="CE617" s="369">
        <v>10500000</v>
      </c>
      <c r="CF617" s="369"/>
      <c r="CG617" s="369">
        <v>0</v>
      </c>
      <c r="CH617" s="369">
        <v>0</v>
      </c>
      <c r="CI617" s="369"/>
      <c r="CJ617" s="369">
        <f t="shared" si="1842"/>
        <v>0</v>
      </c>
      <c r="CK617" s="369">
        <f t="shared" si="1843"/>
        <v>10500000</v>
      </c>
      <c r="CL617" s="368"/>
      <c r="CM617" s="369">
        <f t="shared" si="1844"/>
        <v>10500000</v>
      </c>
      <c r="CN617" s="369">
        <f t="shared" si="1844"/>
        <v>0</v>
      </c>
      <c r="CO617" s="369">
        <f t="shared" si="1845"/>
        <v>0</v>
      </c>
      <c r="CP617" s="369">
        <f t="shared" si="1846"/>
        <v>0</v>
      </c>
      <c r="CQ617" s="369">
        <f t="shared" si="1846"/>
        <v>0</v>
      </c>
      <c r="CR617" s="369">
        <f t="shared" si="1847"/>
        <v>0</v>
      </c>
      <c r="CS617" s="369">
        <f t="shared" si="1848"/>
        <v>10500000</v>
      </c>
      <c r="CT617" s="173" t="s">
        <v>1759</v>
      </c>
      <c r="CU617" s="173" t="s">
        <v>2116</v>
      </c>
      <c r="CV617" s="450"/>
      <c r="CW617" s="173" t="s">
        <v>2103</v>
      </c>
    </row>
    <row r="618" spans="1:101" ht="34.35" customHeight="1">
      <c r="A618" s="155">
        <f>SUBTOTAL(3,$C$11:C618)</f>
        <v>542</v>
      </c>
      <c r="B618" s="399" t="s">
        <v>2353</v>
      </c>
      <c r="C618" s="400" t="s">
        <v>2354</v>
      </c>
      <c r="D618" s="156" t="s">
        <v>101</v>
      </c>
      <c r="E618" s="157" t="str">
        <f t="shared" si="1823"/>
        <v>B3</v>
      </c>
      <c r="F618" s="392">
        <v>45952</v>
      </c>
      <c r="G618" s="457"/>
      <c r="H618" s="369">
        <v>6090000</v>
      </c>
      <c r="I618" s="160">
        <f t="shared" si="1952"/>
        <v>3410000</v>
      </c>
      <c r="J618" s="160">
        <f t="shared" si="1875"/>
        <v>0</v>
      </c>
      <c r="K618" s="161">
        <f t="shared" si="1876"/>
        <v>3410000</v>
      </c>
      <c r="L618" s="161">
        <f t="shared" si="1877"/>
        <v>9500000</v>
      </c>
      <c r="M618" s="162">
        <f t="shared" si="1983"/>
        <v>1</v>
      </c>
      <c r="N618" s="163">
        <f t="shared" si="1953"/>
        <v>4263000</v>
      </c>
      <c r="O618" s="163">
        <v>0</v>
      </c>
      <c r="P618" s="406">
        <v>12</v>
      </c>
      <c r="Q618" s="406">
        <v>0</v>
      </c>
      <c r="R618" s="406">
        <v>0</v>
      </c>
      <c r="S618" s="406">
        <v>0</v>
      </c>
      <c r="T618" s="406"/>
      <c r="U618" s="406"/>
      <c r="V618" s="406"/>
      <c r="W618" s="406"/>
      <c r="X618" s="389"/>
      <c r="Y618" s="406"/>
      <c r="Z618" s="406"/>
      <c r="AA618" s="406"/>
      <c r="AB618" s="406"/>
      <c r="AC618" s="406"/>
      <c r="AD618" s="406">
        <v>0</v>
      </c>
      <c r="AE618" s="164">
        <v>0</v>
      </c>
      <c r="AF618" s="166">
        <f t="shared" si="1954"/>
        <v>4384615</v>
      </c>
      <c r="AG618" s="166">
        <f t="shared" si="1955"/>
        <v>0</v>
      </c>
      <c r="AH618" s="166">
        <f t="shared" si="1956"/>
        <v>0</v>
      </c>
      <c r="AI618" s="166">
        <f t="shared" si="1957"/>
        <v>0</v>
      </c>
      <c r="AJ618" s="166">
        <f t="shared" si="1958"/>
        <v>0</v>
      </c>
      <c r="AK618" s="166">
        <f t="shared" si="1959"/>
        <v>0</v>
      </c>
      <c r="AL618" s="166">
        <f t="shared" si="1960"/>
        <v>0</v>
      </c>
      <c r="AM618" s="166">
        <f t="shared" si="1961"/>
        <v>0</v>
      </c>
      <c r="AN618" s="166">
        <f t="shared" si="1962"/>
        <v>0</v>
      </c>
      <c r="AO618" s="167">
        <f t="shared" si="1963"/>
        <v>0</v>
      </c>
      <c r="AP618" s="166">
        <v>0</v>
      </c>
      <c r="AQ618" s="166">
        <f t="shared" si="1964"/>
        <v>4384615</v>
      </c>
      <c r="AR618" s="166">
        <v>0</v>
      </c>
      <c r="AS618" s="167"/>
      <c r="AT618" s="166"/>
      <c r="AU618" s="166"/>
      <c r="AV618" s="166">
        <f t="shared" si="1965"/>
        <v>4384615</v>
      </c>
      <c r="AW618" s="166">
        <f t="shared" si="1966"/>
        <v>0</v>
      </c>
      <c r="AX618" s="166">
        <f t="shared" si="1967"/>
        <v>0</v>
      </c>
      <c r="AY618" s="166">
        <f t="shared" si="1968"/>
        <v>0</v>
      </c>
      <c r="AZ618" s="166">
        <f t="shared" si="1969"/>
        <v>0</v>
      </c>
      <c r="BA618" s="166">
        <f t="shared" si="1970"/>
        <v>0</v>
      </c>
      <c r="BB618" s="166">
        <f t="shared" si="1971"/>
        <v>0</v>
      </c>
      <c r="BC618" s="166"/>
      <c r="BD618" s="166">
        <v>0</v>
      </c>
      <c r="BE618" s="166">
        <f t="shared" si="1972"/>
        <v>0</v>
      </c>
      <c r="BF618" s="166">
        <f t="shared" si="1973"/>
        <v>4384615</v>
      </c>
      <c r="BG618" s="166">
        <f t="shared" si="1974"/>
        <v>0</v>
      </c>
      <c r="BH618" s="166"/>
      <c r="BI618" s="159">
        <v>0</v>
      </c>
      <c r="BJ618" s="166">
        <f t="shared" si="1975"/>
        <v>0</v>
      </c>
      <c r="BK618" s="166">
        <f t="shared" si="1976"/>
        <v>1</v>
      </c>
      <c r="BL618" s="166">
        <v>0</v>
      </c>
      <c r="BM618" s="166">
        <f t="shared" si="1977"/>
        <v>0</v>
      </c>
      <c r="BN618" s="166" t="str">
        <f t="shared" si="1978"/>
        <v>Xem lại</v>
      </c>
      <c r="BO618" s="410"/>
      <c r="BP618" s="166"/>
      <c r="BQ618" s="144"/>
      <c r="BR618" s="144"/>
      <c r="BS618" s="161">
        <f t="shared" si="1979"/>
        <v>4384615</v>
      </c>
      <c r="BT618" s="159">
        <v>0</v>
      </c>
      <c r="BU618" s="166">
        <f t="shared" si="1980"/>
        <v>0</v>
      </c>
      <c r="BV618" s="166">
        <v>11000000</v>
      </c>
      <c r="BW618" s="166">
        <f t="shared" si="1981"/>
        <v>11000000</v>
      </c>
      <c r="BX618" s="166">
        <f t="shared" si="1982"/>
        <v>-6615385</v>
      </c>
      <c r="BY618" s="166"/>
      <c r="BZ618" s="166"/>
      <c r="CA618" s="171"/>
      <c r="CB618" s="166"/>
      <c r="CC618" s="166"/>
      <c r="CD618" s="166"/>
      <c r="CE618" s="369">
        <v>9500000</v>
      </c>
      <c r="CF618" s="369"/>
      <c r="CG618" s="369">
        <v>0</v>
      </c>
      <c r="CH618" s="369">
        <v>0</v>
      </c>
      <c r="CI618" s="369"/>
      <c r="CJ618" s="369">
        <f t="shared" si="1842"/>
        <v>0</v>
      </c>
      <c r="CK618" s="369">
        <f t="shared" si="1843"/>
        <v>9500000</v>
      </c>
      <c r="CL618" s="368"/>
      <c r="CM618" s="369">
        <f t="shared" si="1844"/>
        <v>9500000</v>
      </c>
      <c r="CN618" s="369">
        <f t="shared" si="1844"/>
        <v>0</v>
      </c>
      <c r="CO618" s="369">
        <f t="shared" si="1845"/>
        <v>0</v>
      </c>
      <c r="CP618" s="369">
        <f t="shared" si="1846"/>
        <v>0</v>
      </c>
      <c r="CQ618" s="369">
        <f t="shared" si="1846"/>
        <v>0</v>
      </c>
      <c r="CR618" s="369">
        <f t="shared" si="1847"/>
        <v>0</v>
      </c>
      <c r="CS618" s="369">
        <f t="shared" si="1848"/>
        <v>9500000</v>
      </c>
      <c r="CT618" s="173" t="s">
        <v>1759</v>
      </c>
      <c r="CU618" s="173" t="s">
        <v>2116</v>
      </c>
      <c r="CV618" s="450"/>
      <c r="CW618" s="173" t="s">
        <v>2103</v>
      </c>
    </row>
    <row r="619" spans="1:101" ht="34.35" customHeight="1">
      <c r="A619" s="155">
        <f>SUBTOTAL(3,$C$11:C619)</f>
        <v>543</v>
      </c>
      <c r="B619" s="399" t="s">
        <v>2388</v>
      </c>
      <c r="C619" s="400" t="s">
        <v>2389</v>
      </c>
      <c r="D619" s="156" t="s">
        <v>101</v>
      </c>
      <c r="E619" s="157" t="str">
        <f t="shared" si="1823"/>
        <v>B3</v>
      </c>
      <c r="F619" s="392">
        <v>45968</v>
      </c>
      <c r="G619" s="457"/>
      <c r="H619" s="369">
        <v>6090000</v>
      </c>
      <c r="I619" s="160">
        <f t="shared" si="1952"/>
        <v>3410000</v>
      </c>
      <c r="J619" s="160">
        <f t="shared" si="1875"/>
        <v>0</v>
      </c>
      <c r="K619" s="161">
        <f t="shared" si="1876"/>
        <v>3410000</v>
      </c>
      <c r="L619" s="161">
        <f t="shared" si="1877"/>
        <v>9500000</v>
      </c>
      <c r="M619" s="162">
        <f t="shared" si="1983"/>
        <v>1</v>
      </c>
      <c r="N619" s="163">
        <f t="shared" si="1953"/>
        <v>4263000</v>
      </c>
      <c r="O619" s="163">
        <v>0</v>
      </c>
      <c r="P619" s="406">
        <v>8</v>
      </c>
      <c r="Q619" s="406">
        <v>0</v>
      </c>
      <c r="R619" s="406">
        <v>0</v>
      </c>
      <c r="S619" s="406">
        <v>0</v>
      </c>
      <c r="T619" s="406"/>
      <c r="U619" s="406"/>
      <c r="V619" s="406"/>
      <c r="W619" s="406"/>
      <c r="X619" s="389"/>
      <c r="Y619" s="406"/>
      <c r="Z619" s="406"/>
      <c r="AA619" s="406"/>
      <c r="AB619" s="406"/>
      <c r="AC619" s="406"/>
      <c r="AD619" s="406">
        <v>0</v>
      </c>
      <c r="AE619" s="164">
        <v>0</v>
      </c>
      <c r="AF619" s="166">
        <f t="shared" si="1954"/>
        <v>2923077</v>
      </c>
      <c r="AG619" s="166">
        <f t="shared" si="1955"/>
        <v>0</v>
      </c>
      <c r="AH619" s="166">
        <f t="shared" si="1956"/>
        <v>0</v>
      </c>
      <c r="AI619" s="166">
        <f t="shared" si="1957"/>
        <v>0</v>
      </c>
      <c r="AJ619" s="166">
        <f t="shared" si="1958"/>
        <v>0</v>
      </c>
      <c r="AK619" s="166">
        <f t="shared" si="1959"/>
        <v>0</v>
      </c>
      <c r="AL619" s="166">
        <f t="shared" si="1960"/>
        <v>0</v>
      </c>
      <c r="AM619" s="166">
        <f t="shared" si="1961"/>
        <v>0</v>
      </c>
      <c r="AN619" s="166">
        <f t="shared" si="1962"/>
        <v>0</v>
      </c>
      <c r="AO619" s="167">
        <f t="shared" si="1963"/>
        <v>0</v>
      </c>
      <c r="AP619" s="166">
        <v>0</v>
      </c>
      <c r="AQ619" s="166">
        <f t="shared" si="1964"/>
        <v>2923077</v>
      </c>
      <c r="AR619" s="166">
        <v>0</v>
      </c>
      <c r="AS619" s="167"/>
      <c r="AT619" s="166"/>
      <c r="AU619" s="166"/>
      <c r="AV619" s="166">
        <f t="shared" si="1965"/>
        <v>2923077</v>
      </c>
      <c r="AW619" s="166">
        <f t="shared" si="1966"/>
        <v>0</v>
      </c>
      <c r="AX619" s="166">
        <f t="shared" si="1967"/>
        <v>0</v>
      </c>
      <c r="AY619" s="166">
        <f t="shared" si="1968"/>
        <v>0</v>
      </c>
      <c r="AZ619" s="166">
        <f t="shared" si="1969"/>
        <v>0</v>
      </c>
      <c r="BA619" s="166">
        <f t="shared" si="1970"/>
        <v>0</v>
      </c>
      <c r="BB619" s="166">
        <f t="shared" si="1971"/>
        <v>0</v>
      </c>
      <c r="BC619" s="166"/>
      <c r="BD619" s="166">
        <v>0</v>
      </c>
      <c r="BE619" s="166">
        <f t="shared" si="1972"/>
        <v>0</v>
      </c>
      <c r="BF619" s="166">
        <f t="shared" si="1973"/>
        <v>2923077</v>
      </c>
      <c r="BG619" s="166">
        <f t="shared" si="1974"/>
        <v>0</v>
      </c>
      <c r="BH619" s="166"/>
      <c r="BI619" s="159">
        <v>0</v>
      </c>
      <c r="BJ619" s="166">
        <f t="shared" si="1975"/>
        <v>0</v>
      </c>
      <c r="BK619" s="166">
        <f t="shared" si="1976"/>
        <v>1</v>
      </c>
      <c r="BL619" s="166">
        <v>0</v>
      </c>
      <c r="BM619" s="166">
        <f t="shared" si="1977"/>
        <v>0</v>
      </c>
      <c r="BN619" s="166" t="str">
        <f t="shared" si="1978"/>
        <v>Xem lại</v>
      </c>
      <c r="BO619" s="410"/>
      <c r="BP619" s="471"/>
      <c r="BQ619" s="144"/>
      <c r="BR619" s="144"/>
      <c r="BS619" s="161">
        <f t="shared" si="1979"/>
        <v>2923077</v>
      </c>
      <c r="BT619" s="159">
        <v>0</v>
      </c>
      <c r="BU619" s="166">
        <f t="shared" si="1980"/>
        <v>0</v>
      </c>
      <c r="BV619" s="166">
        <v>11000000</v>
      </c>
      <c r="BW619" s="166">
        <f t="shared" si="1981"/>
        <v>11000000</v>
      </c>
      <c r="BX619" s="166">
        <f t="shared" si="1982"/>
        <v>-8076923</v>
      </c>
      <c r="BY619" s="166"/>
      <c r="BZ619" s="166"/>
      <c r="CA619" s="171"/>
      <c r="CB619" s="166"/>
      <c r="CC619" s="166"/>
      <c r="CD619" s="166"/>
      <c r="CE619" s="369">
        <v>9500000</v>
      </c>
      <c r="CF619" s="369"/>
      <c r="CG619" s="369">
        <v>0</v>
      </c>
      <c r="CH619" s="369">
        <v>0</v>
      </c>
      <c r="CI619" s="369"/>
      <c r="CJ619" s="369">
        <f t="shared" si="1842"/>
        <v>0</v>
      </c>
      <c r="CK619" s="369">
        <f t="shared" si="1843"/>
        <v>9500000</v>
      </c>
      <c r="CL619" s="368"/>
      <c r="CM619" s="369">
        <f t="shared" si="1844"/>
        <v>9500000</v>
      </c>
      <c r="CN619" s="369">
        <f t="shared" si="1844"/>
        <v>0</v>
      </c>
      <c r="CO619" s="369">
        <f t="shared" si="1845"/>
        <v>0</v>
      </c>
      <c r="CP619" s="369">
        <f t="shared" si="1846"/>
        <v>0</v>
      </c>
      <c r="CQ619" s="369">
        <f t="shared" si="1846"/>
        <v>0</v>
      </c>
      <c r="CR619" s="369">
        <f t="shared" si="1847"/>
        <v>0</v>
      </c>
      <c r="CS619" s="369">
        <f t="shared" si="1848"/>
        <v>9500000</v>
      </c>
      <c r="CT619" s="173" t="s">
        <v>1759</v>
      </c>
      <c r="CU619" s="173" t="s">
        <v>2116</v>
      </c>
      <c r="CV619" s="450"/>
      <c r="CW619" s="173" t="s">
        <v>2103</v>
      </c>
    </row>
    <row r="620" spans="1:101" ht="34.35" customHeight="1">
      <c r="A620" s="155">
        <f>SUBTOTAL(3,$C$11:C620)</f>
        <v>544</v>
      </c>
      <c r="B620" s="390" t="s">
        <v>2206</v>
      </c>
      <c r="C620" s="252" t="s">
        <v>2208</v>
      </c>
      <c r="D620" s="156" t="s">
        <v>101</v>
      </c>
      <c r="E620" s="157" t="str">
        <f t="shared" si="1823"/>
        <v>B3</v>
      </c>
      <c r="F620" s="392">
        <v>45901</v>
      </c>
      <c r="G620" s="369">
        <v>6090000</v>
      </c>
      <c r="H620" s="369"/>
      <c r="I620" s="160">
        <f t="shared" si="1952"/>
        <v>4410000</v>
      </c>
      <c r="J620" s="160">
        <f t="shared" si="1875"/>
        <v>0</v>
      </c>
      <c r="K620" s="161">
        <f t="shared" si="1876"/>
        <v>4410000</v>
      </c>
      <c r="L620" s="161">
        <f t="shared" si="1877"/>
        <v>10500000</v>
      </c>
      <c r="M620" s="162">
        <f t="shared" si="1983"/>
        <v>1</v>
      </c>
      <c r="N620" s="163">
        <f t="shared" si="1953"/>
        <v>4263000</v>
      </c>
      <c r="O620" s="163">
        <v>0</v>
      </c>
      <c r="P620" s="406">
        <v>13</v>
      </c>
      <c r="Q620" s="406">
        <v>0</v>
      </c>
      <c r="R620" s="406">
        <v>0</v>
      </c>
      <c r="S620" s="406">
        <v>0</v>
      </c>
      <c r="T620" s="406"/>
      <c r="U620" s="406"/>
      <c r="V620" s="406"/>
      <c r="W620" s="406"/>
      <c r="X620" s="389"/>
      <c r="Y620" s="406"/>
      <c r="Z620" s="406"/>
      <c r="AA620" s="406"/>
      <c r="AB620" s="406"/>
      <c r="AC620" s="406"/>
      <c r="AD620" s="406">
        <v>0</v>
      </c>
      <c r="AE620" s="164">
        <v>0</v>
      </c>
      <c r="AF620" s="166">
        <f t="shared" si="1954"/>
        <v>5250000</v>
      </c>
      <c r="AG620" s="166">
        <f t="shared" si="1955"/>
        <v>0</v>
      </c>
      <c r="AH620" s="166">
        <f t="shared" si="1956"/>
        <v>0</v>
      </c>
      <c r="AI620" s="166">
        <f t="shared" si="1957"/>
        <v>0</v>
      </c>
      <c r="AJ620" s="166">
        <f t="shared" si="1958"/>
        <v>0</v>
      </c>
      <c r="AK620" s="166">
        <f t="shared" si="1959"/>
        <v>0</v>
      </c>
      <c r="AL620" s="166">
        <f t="shared" si="1960"/>
        <v>0</v>
      </c>
      <c r="AM620" s="166">
        <f t="shared" si="1961"/>
        <v>0</v>
      </c>
      <c r="AN620" s="166">
        <f t="shared" si="1962"/>
        <v>0</v>
      </c>
      <c r="AO620" s="167">
        <f t="shared" si="1963"/>
        <v>0</v>
      </c>
      <c r="AP620" s="166">
        <v>0</v>
      </c>
      <c r="AQ620" s="166">
        <f t="shared" si="1964"/>
        <v>5250000</v>
      </c>
      <c r="AR620" s="166">
        <v>0</v>
      </c>
      <c r="AS620" s="167"/>
      <c r="AT620" s="166"/>
      <c r="AU620" s="166"/>
      <c r="AV620" s="166">
        <f t="shared" si="1965"/>
        <v>5250000</v>
      </c>
      <c r="AW620" s="166">
        <f t="shared" si="1966"/>
        <v>487200</v>
      </c>
      <c r="AX620" s="166">
        <f t="shared" si="1967"/>
        <v>91350</v>
      </c>
      <c r="AY620" s="166">
        <f t="shared" si="1968"/>
        <v>60900</v>
      </c>
      <c r="AZ620" s="166">
        <f t="shared" si="1969"/>
        <v>639450</v>
      </c>
      <c r="BA620" s="166">
        <f t="shared" si="1970"/>
        <v>0</v>
      </c>
      <c r="BB620" s="166">
        <f t="shared" si="1971"/>
        <v>120000</v>
      </c>
      <c r="BC620" s="166"/>
      <c r="BD620" s="166">
        <v>0</v>
      </c>
      <c r="BE620" s="166">
        <f t="shared" si="1972"/>
        <v>759450</v>
      </c>
      <c r="BF620" s="166">
        <f t="shared" si="1973"/>
        <v>4490550</v>
      </c>
      <c r="BG620" s="166">
        <f t="shared" si="1974"/>
        <v>0</v>
      </c>
      <c r="BH620" s="166">
        <v>1</v>
      </c>
      <c r="BI620" s="159">
        <v>0</v>
      </c>
      <c r="BJ620" s="166">
        <f t="shared" si="1975"/>
        <v>0</v>
      </c>
      <c r="BK620" s="166">
        <f t="shared" si="1976"/>
        <v>1</v>
      </c>
      <c r="BL620" s="166">
        <v>0</v>
      </c>
      <c r="BM620" s="166">
        <f t="shared" si="1977"/>
        <v>0</v>
      </c>
      <c r="BN620" s="166" t="str">
        <f t="shared" si="1978"/>
        <v>Trừ tiền</v>
      </c>
      <c r="BO620" s="410"/>
      <c r="BP620" s="166"/>
      <c r="BQ620" s="144"/>
      <c r="BR620" s="144"/>
      <c r="BS620" s="161">
        <f t="shared" si="1979"/>
        <v>5250000</v>
      </c>
      <c r="BT620" s="159">
        <v>0</v>
      </c>
      <c r="BU620" s="166">
        <f t="shared" si="1980"/>
        <v>0</v>
      </c>
      <c r="BV620" s="166">
        <v>11000000</v>
      </c>
      <c r="BW620" s="166">
        <f t="shared" si="1981"/>
        <v>11000000</v>
      </c>
      <c r="BX620" s="166">
        <f t="shared" si="1982"/>
        <v>-6389450</v>
      </c>
      <c r="BY620" s="166"/>
      <c r="BZ620" s="166"/>
      <c r="CA620" s="171"/>
      <c r="CB620" s="166"/>
      <c r="CC620" s="166"/>
      <c r="CD620" s="166"/>
      <c r="CE620" s="369">
        <v>10500000</v>
      </c>
      <c r="CF620" s="369"/>
      <c r="CG620" s="369">
        <v>0</v>
      </c>
      <c r="CH620" s="369">
        <v>0</v>
      </c>
      <c r="CI620" s="369"/>
      <c r="CJ620" s="369">
        <f t="shared" si="1842"/>
        <v>0</v>
      </c>
      <c r="CK620" s="369">
        <f t="shared" si="1843"/>
        <v>10500000</v>
      </c>
      <c r="CL620" s="368"/>
      <c r="CM620" s="369">
        <f t="shared" si="1844"/>
        <v>10500000</v>
      </c>
      <c r="CN620" s="369">
        <f t="shared" si="1844"/>
        <v>0</v>
      </c>
      <c r="CO620" s="369">
        <f t="shared" si="1845"/>
        <v>0</v>
      </c>
      <c r="CP620" s="369">
        <f t="shared" si="1846"/>
        <v>0</v>
      </c>
      <c r="CQ620" s="369">
        <f t="shared" si="1846"/>
        <v>0</v>
      </c>
      <c r="CR620" s="369">
        <f t="shared" si="1847"/>
        <v>0</v>
      </c>
      <c r="CS620" s="369">
        <f t="shared" si="1848"/>
        <v>10500000</v>
      </c>
      <c r="CT620" s="173" t="s">
        <v>1759</v>
      </c>
      <c r="CU620" s="173" t="s">
        <v>2116</v>
      </c>
      <c r="CV620" s="450">
        <v>0</v>
      </c>
      <c r="CW620" s="173" t="s">
        <v>2103</v>
      </c>
    </row>
    <row r="621" spans="1:101" ht="34.35" customHeight="1">
      <c r="A621" s="155">
        <f>SUBTOTAL(3,$C$11:C621)</f>
        <v>545</v>
      </c>
      <c r="B621" s="390" t="s">
        <v>2207</v>
      </c>
      <c r="C621" s="252" t="s">
        <v>2209</v>
      </c>
      <c r="D621" s="156" t="s">
        <v>101</v>
      </c>
      <c r="E621" s="157" t="str">
        <f t="shared" si="1823"/>
        <v>B3</v>
      </c>
      <c r="F621" s="392">
        <v>45903</v>
      </c>
      <c r="G621" s="369">
        <v>6090000</v>
      </c>
      <c r="H621" s="369"/>
      <c r="I621" s="160">
        <f t="shared" si="1952"/>
        <v>4410000</v>
      </c>
      <c r="J621" s="160">
        <f t="shared" si="1875"/>
        <v>0</v>
      </c>
      <c r="K621" s="161">
        <f t="shared" si="1876"/>
        <v>4410000</v>
      </c>
      <c r="L621" s="161">
        <f t="shared" si="1877"/>
        <v>10500000</v>
      </c>
      <c r="M621" s="162">
        <f t="shared" si="1983"/>
        <v>1</v>
      </c>
      <c r="N621" s="163">
        <f t="shared" si="1953"/>
        <v>4263000</v>
      </c>
      <c r="O621" s="163">
        <v>0</v>
      </c>
      <c r="P621" s="406">
        <v>12</v>
      </c>
      <c r="Q621" s="406">
        <v>0</v>
      </c>
      <c r="R621" s="406">
        <v>0</v>
      </c>
      <c r="S621" s="406">
        <v>0</v>
      </c>
      <c r="T621" s="406"/>
      <c r="U621" s="406"/>
      <c r="V621" s="406"/>
      <c r="W621" s="406"/>
      <c r="X621" s="389"/>
      <c r="Y621" s="406"/>
      <c r="Z621" s="406"/>
      <c r="AA621" s="406"/>
      <c r="AB621" s="406"/>
      <c r="AC621" s="406"/>
      <c r="AD621" s="406">
        <v>0</v>
      </c>
      <c r="AE621" s="164">
        <v>0</v>
      </c>
      <c r="AF621" s="166">
        <f t="shared" si="1954"/>
        <v>4846154</v>
      </c>
      <c r="AG621" s="166">
        <f t="shared" si="1955"/>
        <v>0</v>
      </c>
      <c r="AH621" s="166">
        <f t="shared" si="1956"/>
        <v>0</v>
      </c>
      <c r="AI621" s="166">
        <f t="shared" si="1957"/>
        <v>0</v>
      </c>
      <c r="AJ621" s="166">
        <f t="shared" si="1958"/>
        <v>0</v>
      </c>
      <c r="AK621" s="166">
        <f t="shared" si="1959"/>
        <v>0</v>
      </c>
      <c r="AL621" s="166">
        <f t="shared" si="1960"/>
        <v>0</v>
      </c>
      <c r="AM621" s="166">
        <f t="shared" si="1961"/>
        <v>0</v>
      </c>
      <c r="AN621" s="166">
        <f t="shared" si="1962"/>
        <v>0</v>
      </c>
      <c r="AO621" s="167">
        <f t="shared" si="1963"/>
        <v>0</v>
      </c>
      <c r="AP621" s="166">
        <v>0</v>
      </c>
      <c r="AQ621" s="166">
        <f t="shared" si="1964"/>
        <v>4846154</v>
      </c>
      <c r="AR621" s="166">
        <v>0</v>
      </c>
      <c r="AS621" s="167"/>
      <c r="AT621" s="166"/>
      <c r="AU621" s="166"/>
      <c r="AV621" s="166">
        <f t="shared" si="1965"/>
        <v>4846154</v>
      </c>
      <c r="AW621" s="166">
        <f t="shared" si="1966"/>
        <v>487200</v>
      </c>
      <c r="AX621" s="166">
        <f t="shared" si="1967"/>
        <v>91350</v>
      </c>
      <c r="AY621" s="166">
        <f t="shared" si="1968"/>
        <v>60900</v>
      </c>
      <c r="AZ621" s="166">
        <f t="shared" si="1969"/>
        <v>639450</v>
      </c>
      <c r="BA621" s="166">
        <f t="shared" si="1970"/>
        <v>0</v>
      </c>
      <c r="BB621" s="166">
        <f t="shared" si="1971"/>
        <v>120000</v>
      </c>
      <c r="BC621" s="166"/>
      <c r="BD621" s="166">
        <v>0</v>
      </c>
      <c r="BE621" s="166">
        <f t="shared" si="1972"/>
        <v>759450</v>
      </c>
      <c r="BF621" s="166">
        <f t="shared" si="1973"/>
        <v>4086704</v>
      </c>
      <c r="BG621" s="166">
        <f t="shared" si="1974"/>
        <v>0</v>
      </c>
      <c r="BH621" s="166">
        <v>1</v>
      </c>
      <c r="BI621" s="159">
        <v>0</v>
      </c>
      <c r="BJ621" s="166">
        <f t="shared" si="1975"/>
        <v>0</v>
      </c>
      <c r="BK621" s="166">
        <f t="shared" si="1976"/>
        <v>1</v>
      </c>
      <c r="BL621" s="166">
        <v>0</v>
      </c>
      <c r="BM621" s="166">
        <f t="shared" si="1977"/>
        <v>0</v>
      </c>
      <c r="BN621" s="166" t="str">
        <f t="shared" si="1978"/>
        <v>Trừ tiền</v>
      </c>
      <c r="BO621" s="410"/>
      <c r="BP621" s="166"/>
      <c r="BQ621" s="144"/>
      <c r="BR621" s="144"/>
      <c r="BS621" s="161">
        <f t="shared" si="1979"/>
        <v>4846154</v>
      </c>
      <c r="BT621" s="159">
        <v>0</v>
      </c>
      <c r="BU621" s="166">
        <f t="shared" si="1980"/>
        <v>0</v>
      </c>
      <c r="BV621" s="166">
        <v>11000000</v>
      </c>
      <c r="BW621" s="166">
        <f t="shared" si="1981"/>
        <v>11000000</v>
      </c>
      <c r="BX621" s="166">
        <f t="shared" si="1982"/>
        <v>-6793296</v>
      </c>
      <c r="BY621" s="166"/>
      <c r="BZ621" s="166"/>
      <c r="CA621" s="171"/>
      <c r="CB621" s="166"/>
      <c r="CC621" s="166"/>
      <c r="CD621" s="166"/>
      <c r="CE621" s="369">
        <v>10500000</v>
      </c>
      <c r="CF621" s="369"/>
      <c r="CG621" s="369">
        <v>0</v>
      </c>
      <c r="CH621" s="369">
        <v>0</v>
      </c>
      <c r="CI621" s="369"/>
      <c r="CJ621" s="369">
        <f t="shared" si="1842"/>
        <v>0</v>
      </c>
      <c r="CK621" s="369">
        <f t="shared" si="1843"/>
        <v>10500000</v>
      </c>
      <c r="CL621" s="368"/>
      <c r="CM621" s="369">
        <f t="shared" si="1844"/>
        <v>10500000</v>
      </c>
      <c r="CN621" s="369">
        <f t="shared" si="1844"/>
        <v>0</v>
      </c>
      <c r="CO621" s="369">
        <f t="shared" si="1845"/>
        <v>0</v>
      </c>
      <c r="CP621" s="369">
        <f t="shared" si="1846"/>
        <v>0</v>
      </c>
      <c r="CQ621" s="369">
        <f t="shared" si="1846"/>
        <v>0</v>
      </c>
      <c r="CR621" s="369">
        <f t="shared" si="1847"/>
        <v>0</v>
      </c>
      <c r="CS621" s="369">
        <f t="shared" si="1848"/>
        <v>10500000</v>
      </c>
      <c r="CT621" s="173" t="s">
        <v>1759</v>
      </c>
      <c r="CU621" s="173" t="s">
        <v>2116</v>
      </c>
      <c r="CV621" s="450">
        <v>0</v>
      </c>
      <c r="CW621" s="173" t="s">
        <v>2103</v>
      </c>
    </row>
    <row r="622" spans="1:101" ht="34.35" customHeight="1">
      <c r="A622" s="155">
        <f>SUBTOTAL(3,$C$11:C622)</f>
        <v>546</v>
      </c>
      <c r="B622" s="390" t="s">
        <v>2016</v>
      </c>
      <c r="C622" s="252" t="s">
        <v>2017</v>
      </c>
      <c r="D622" s="156" t="s">
        <v>101</v>
      </c>
      <c r="E622" s="157" t="str">
        <f t="shared" si="1823"/>
        <v>B3</v>
      </c>
      <c r="F622" s="392">
        <v>45887</v>
      </c>
      <c r="G622" s="369">
        <v>6090000</v>
      </c>
      <c r="H622" s="369"/>
      <c r="I622" s="160">
        <f t="shared" si="1952"/>
        <v>4410000</v>
      </c>
      <c r="J622" s="160">
        <f t="shared" si="1875"/>
        <v>0</v>
      </c>
      <c r="K622" s="161">
        <f t="shared" si="1876"/>
        <v>4410000</v>
      </c>
      <c r="L622" s="161">
        <f t="shared" si="1877"/>
        <v>10500000</v>
      </c>
      <c r="M622" s="162">
        <f t="shared" si="1983"/>
        <v>1</v>
      </c>
      <c r="N622" s="163">
        <f t="shared" si="1953"/>
        <v>4263000</v>
      </c>
      <c r="O622" s="163">
        <v>0</v>
      </c>
      <c r="P622" s="406">
        <v>13</v>
      </c>
      <c r="Q622" s="406">
        <v>0</v>
      </c>
      <c r="R622" s="406">
        <v>0</v>
      </c>
      <c r="S622" s="406">
        <v>0</v>
      </c>
      <c r="T622" s="406"/>
      <c r="U622" s="406"/>
      <c r="V622" s="406"/>
      <c r="W622" s="406"/>
      <c r="X622" s="389"/>
      <c r="Y622" s="406"/>
      <c r="Z622" s="406"/>
      <c r="AA622" s="406"/>
      <c r="AB622" s="406"/>
      <c r="AC622" s="406"/>
      <c r="AD622" s="406">
        <v>0</v>
      </c>
      <c r="AE622" s="164">
        <v>0</v>
      </c>
      <c r="AF622" s="166">
        <f t="shared" si="1954"/>
        <v>5250000</v>
      </c>
      <c r="AG622" s="166">
        <f t="shared" si="1955"/>
        <v>0</v>
      </c>
      <c r="AH622" s="166">
        <f t="shared" si="1956"/>
        <v>0</v>
      </c>
      <c r="AI622" s="166">
        <f t="shared" si="1957"/>
        <v>0</v>
      </c>
      <c r="AJ622" s="166">
        <f t="shared" si="1958"/>
        <v>0</v>
      </c>
      <c r="AK622" s="166">
        <f t="shared" si="1959"/>
        <v>0</v>
      </c>
      <c r="AL622" s="166">
        <f t="shared" si="1960"/>
        <v>0</v>
      </c>
      <c r="AM622" s="166">
        <f t="shared" si="1961"/>
        <v>0</v>
      </c>
      <c r="AN622" s="166">
        <f t="shared" si="1962"/>
        <v>0</v>
      </c>
      <c r="AO622" s="167">
        <f t="shared" si="1963"/>
        <v>0</v>
      </c>
      <c r="AP622" s="166">
        <v>0</v>
      </c>
      <c r="AQ622" s="166">
        <f t="shared" si="1964"/>
        <v>5250000</v>
      </c>
      <c r="AR622" s="166">
        <v>0</v>
      </c>
      <c r="AS622" s="167"/>
      <c r="AT622" s="166"/>
      <c r="AU622" s="166"/>
      <c r="AV622" s="166">
        <f t="shared" si="1965"/>
        <v>5250000</v>
      </c>
      <c r="AW622" s="166">
        <f t="shared" si="1966"/>
        <v>487200</v>
      </c>
      <c r="AX622" s="166">
        <f t="shared" si="1967"/>
        <v>91350</v>
      </c>
      <c r="AY622" s="166">
        <f t="shared" si="1968"/>
        <v>60900</v>
      </c>
      <c r="AZ622" s="166">
        <f t="shared" si="1969"/>
        <v>639450</v>
      </c>
      <c r="BA622" s="166">
        <f t="shared" si="1970"/>
        <v>0</v>
      </c>
      <c r="BB622" s="166">
        <f t="shared" si="1971"/>
        <v>120000</v>
      </c>
      <c r="BC622" s="166"/>
      <c r="BD622" s="166">
        <v>0</v>
      </c>
      <c r="BE622" s="166">
        <f t="shared" si="1972"/>
        <v>759450</v>
      </c>
      <c r="BF622" s="166">
        <f t="shared" si="1973"/>
        <v>4490550</v>
      </c>
      <c r="BG622" s="166">
        <f t="shared" si="1974"/>
        <v>0</v>
      </c>
      <c r="BH622" s="166">
        <v>1</v>
      </c>
      <c r="BI622" s="159">
        <v>0</v>
      </c>
      <c r="BJ622" s="166">
        <f t="shared" si="1975"/>
        <v>0</v>
      </c>
      <c r="BK622" s="166">
        <f t="shared" si="1976"/>
        <v>1</v>
      </c>
      <c r="BL622" s="166">
        <v>0</v>
      </c>
      <c r="BM622" s="166">
        <f t="shared" si="1977"/>
        <v>0</v>
      </c>
      <c r="BN622" s="166" t="str">
        <f t="shared" si="1978"/>
        <v>Trừ tiền</v>
      </c>
      <c r="BO622" s="410"/>
      <c r="BP622" s="166"/>
      <c r="BQ622" s="144"/>
      <c r="BR622" s="144"/>
      <c r="BS622" s="161">
        <f t="shared" si="1979"/>
        <v>5250000</v>
      </c>
      <c r="BT622" s="159">
        <v>0</v>
      </c>
      <c r="BU622" s="166">
        <f t="shared" si="1980"/>
        <v>0</v>
      </c>
      <c r="BV622" s="166">
        <v>11000000</v>
      </c>
      <c r="BW622" s="166">
        <f t="shared" si="1981"/>
        <v>11000000</v>
      </c>
      <c r="BX622" s="166">
        <f t="shared" si="1982"/>
        <v>-6389450</v>
      </c>
      <c r="BY622" s="166"/>
      <c r="BZ622" s="166"/>
      <c r="CA622" s="171"/>
      <c r="CB622" s="166"/>
      <c r="CC622" s="166"/>
      <c r="CD622" s="166"/>
      <c r="CE622" s="369">
        <v>10500000</v>
      </c>
      <c r="CF622" s="369"/>
      <c r="CG622" s="369">
        <v>0</v>
      </c>
      <c r="CH622" s="369">
        <v>0</v>
      </c>
      <c r="CI622" s="369"/>
      <c r="CJ622" s="369">
        <f t="shared" si="1842"/>
        <v>0</v>
      </c>
      <c r="CK622" s="369">
        <f t="shared" si="1843"/>
        <v>10500000</v>
      </c>
      <c r="CL622" s="368"/>
      <c r="CM622" s="369">
        <f t="shared" si="1844"/>
        <v>10500000</v>
      </c>
      <c r="CN622" s="369">
        <f t="shared" si="1844"/>
        <v>0</v>
      </c>
      <c r="CO622" s="369">
        <f t="shared" si="1845"/>
        <v>0</v>
      </c>
      <c r="CP622" s="369">
        <f t="shared" si="1846"/>
        <v>0</v>
      </c>
      <c r="CQ622" s="369">
        <f t="shared" si="1846"/>
        <v>0</v>
      </c>
      <c r="CR622" s="369">
        <f t="shared" si="1847"/>
        <v>0</v>
      </c>
      <c r="CS622" s="369">
        <f t="shared" si="1848"/>
        <v>10500000</v>
      </c>
      <c r="CT622" s="173" t="s">
        <v>1759</v>
      </c>
      <c r="CU622" s="173" t="s">
        <v>2116</v>
      </c>
      <c r="CV622" s="450">
        <v>0</v>
      </c>
      <c r="CW622" s="173" t="s">
        <v>2103</v>
      </c>
    </row>
    <row r="623" spans="1:101" ht="34.35" customHeight="1">
      <c r="A623" s="155">
        <f>SUBTOTAL(3,$C$11:C623)</f>
        <v>547</v>
      </c>
      <c r="B623" s="390" t="s">
        <v>2018</v>
      </c>
      <c r="C623" s="252" t="s">
        <v>2019</v>
      </c>
      <c r="D623" s="156" t="s">
        <v>101</v>
      </c>
      <c r="E623" s="157" t="str">
        <f t="shared" si="1823"/>
        <v>B3</v>
      </c>
      <c r="F623" s="392">
        <v>45887</v>
      </c>
      <c r="G623" s="369">
        <v>6090000</v>
      </c>
      <c r="H623" s="369"/>
      <c r="I623" s="160">
        <f>IF(G623&gt;0,CM623-G623,CM623-H623)</f>
        <v>4410000</v>
      </c>
      <c r="J623" s="160">
        <f t="shared" si="1875"/>
        <v>0</v>
      </c>
      <c r="K623" s="161">
        <f>SUM(I623:J623)</f>
        <v>4410000</v>
      </c>
      <c r="L623" s="161">
        <f>IF(G623&gt;0,G623+K623,H623+K623)</f>
        <v>10500000</v>
      </c>
      <c r="M623" s="162">
        <f t="shared" si="1983"/>
        <v>1</v>
      </c>
      <c r="N623" s="163">
        <f t="shared" si="1953"/>
        <v>4263000</v>
      </c>
      <c r="O623" s="163">
        <v>0</v>
      </c>
      <c r="P623" s="406">
        <v>13</v>
      </c>
      <c r="Q623" s="406">
        <v>0</v>
      </c>
      <c r="R623" s="406">
        <v>0</v>
      </c>
      <c r="S623" s="406">
        <v>0</v>
      </c>
      <c r="T623" s="406"/>
      <c r="U623" s="406"/>
      <c r="V623" s="406"/>
      <c r="W623" s="406"/>
      <c r="X623" s="389"/>
      <c r="Y623" s="406"/>
      <c r="Z623" s="406"/>
      <c r="AA623" s="406"/>
      <c r="AB623" s="406"/>
      <c r="AC623" s="406"/>
      <c r="AD623" s="406">
        <v>0</v>
      </c>
      <c r="AE623" s="164">
        <v>0</v>
      </c>
      <c r="AF623" s="166">
        <f t="shared" si="1954"/>
        <v>5250000</v>
      </c>
      <c r="AG623" s="166">
        <f t="shared" si="1955"/>
        <v>0</v>
      </c>
      <c r="AH623" s="166">
        <f t="shared" si="1956"/>
        <v>0</v>
      </c>
      <c r="AI623" s="166">
        <f t="shared" si="1957"/>
        <v>0</v>
      </c>
      <c r="AJ623" s="166">
        <f t="shared" si="1958"/>
        <v>0</v>
      </c>
      <c r="AK623" s="166">
        <f t="shared" si="1959"/>
        <v>0</v>
      </c>
      <c r="AL623" s="166">
        <f t="shared" si="1960"/>
        <v>0</v>
      </c>
      <c r="AM623" s="166">
        <f t="shared" si="1961"/>
        <v>0</v>
      </c>
      <c r="AN623" s="166">
        <f t="shared" si="1962"/>
        <v>0</v>
      </c>
      <c r="AO623" s="167">
        <f t="shared" si="1963"/>
        <v>0</v>
      </c>
      <c r="AP623" s="166">
        <v>0</v>
      </c>
      <c r="AQ623" s="166">
        <f t="shared" si="1964"/>
        <v>5250000</v>
      </c>
      <c r="AR623" s="166">
        <v>0</v>
      </c>
      <c r="AS623" s="167"/>
      <c r="AT623" s="166"/>
      <c r="AU623" s="166"/>
      <c r="AV623" s="166">
        <f t="shared" si="1965"/>
        <v>5250000</v>
      </c>
      <c r="AW623" s="166">
        <f t="shared" si="1966"/>
        <v>487200</v>
      </c>
      <c r="AX623" s="166">
        <f t="shared" si="1967"/>
        <v>91350</v>
      </c>
      <c r="AY623" s="166">
        <f t="shared" si="1968"/>
        <v>60900</v>
      </c>
      <c r="AZ623" s="166">
        <f t="shared" si="1969"/>
        <v>639450</v>
      </c>
      <c r="BA623" s="166">
        <f t="shared" si="1970"/>
        <v>0</v>
      </c>
      <c r="BB623" s="166">
        <f t="shared" si="1971"/>
        <v>120000</v>
      </c>
      <c r="BC623" s="166"/>
      <c r="BD623" s="166">
        <v>0</v>
      </c>
      <c r="BE623" s="166">
        <f t="shared" si="1972"/>
        <v>759450</v>
      </c>
      <c r="BF623" s="166">
        <f t="shared" si="1973"/>
        <v>4490550</v>
      </c>
      <c r="BG623" s="166">
        <f t="shared" si="1974"/>
        <v>0</v>
      </c>
      <c r="BH623" s="166">
        <v>1</v>
      </c>
      <c r="BI623" s="159">
        <v>0</v>
      </c>
      <c r="BJ623" s="166">
        <f t="shared" si="1975"/>
        <v>0</v>
      </c>
      <c r="BK623" s="166">
        <f t="shared" si="1976"/>
        <v>1</v>
      </c>
      <c r="BL623" s="166">
        <v>0</v>
      </c>
      <c r="BM623" s="166">
        <f t="shared" si="1977"/>
        <v>0</v>
      </c>
      <c r="BN623" s="166" t="str">
        <f t="shared" si="1978"/>
        <v>Trừ tiền</v>
      </c>
      <c r="BO623" s="410"/>
      <c r="BP623" s="166"/>
      <c r="BQ623" s="144"/>
      <c r="BR623" s="144"/>
      <c r="BS623" s="161">
        <f t="shared" si="1979"/>
        <v>5250000</v>
      </c>
      <c r="BT623" s="159">
        <v>0</v>
      </c>
      <c r="BU623" s="166">
        <f t="shared" si="1980"/>
        <v>0</v>
      </c>
      <c r="BV623" s="166">
        <v>11000000</v>
      </c>
      <c r="BW623" s="166">
        <f t="shared" si="1981"/>
        <v>11000000</v>
      </c>
      <c r="BX623" s="166">
        <f t="shared" si="1982"/>
        <v>-6389450</v>
      </c>
      <c r="BY623" s="166"/>
      <c r="BZ623" s="166"/>
      <c r="CA623" s="171"/>
      <c r="CB623" s="166"/>
      <c r="CC623" s="166"/>
      <c r="CD623" s="166"/>
      <c r="CE623" s="369">
        <v>10500000</v>
      </c>
      <c r="CF623" s="369"/>
      <c r="CG623" s="369">
        <v>0</v>
      </c>
      <c r="CH623" s="369">
        <v>0</v>
      </c>
      <c r="CI623" s="369"/>
      <c r="CJ623" s="369">
        <f t="shared" si="1842"/>
        <v>0</v>
      </c>
      <c r="CK623" s="369">
        <f t="shared" si="1843"/>
        <v>10500000</v>
      </c>
      <c r="CL623" s="368"/>
      <c r="CM623" s="369">
        <f t="shared" si="1844"/>
        <v>10500000</v>
      </c>
      <c r="CN623" s="369">
        <f t="shared" si="1844"/>
        <v>0</v>
      </c>
      <c r="CO623" s="369">
        <f t="shared" si="1845"/>
        <v>0</v>
      </c>
      <c r="CP623" s="369">
        <f t="shared" si="1846"/>
        <v>0</v>
      </c>
      <c r="CQ623" s="369">
        <f t="shared" si="1846"/>
        <v>0</v>
      </c>
      <c r="CR623" s="369">
        <f t="shared" si="1847"/>
        <v>0</v>
      </c>
      <c r="CS623" s="369">
        <f>CM623+CR623</f>
        <v>10500000</v>
      </c>
      <c r="CT623" s="173" t="s">
        <v>1759</v>
      </c>
      <c r="CU623" s="173" t="s">
        <v>2116</v>
      </c>
      <c r="CV623" s="450">
        <v>0</v>
      </c>
      <c r="CW623" s="173" t="s">
        <v>2103</v>
      </c>
    </row>
    <row r="624" spans="1:101" ht="34.35" customHeight="1">
      <c r="A624" s="730" t="str">
        <f>"TỔNG CỘNG: "&amp;A623&amp;" NGƯỜI"</f>
        <v>TỔNG CỘNG: 547 NGƯỜI</v>
      </c>
      <c r="B624" s="730"/>
      <c r="C624" s="730"/>
      <c r="D624" s="296"/>
      <c r="E624" s="296"/>
      <c r="F624" s="296"/>
      <c r="G624" s="297">
        <f t="shared" ref="G624:L624" si="1984">G10+G422+G475</f>
        <v>2800340000</v>
      </c>
      <c r="H624" s="297">
        <f t="shared" si="1984"/>
        <v>64430000</v>
      </c>
      <c r="I624" s="297">
        <f t="shared" si="1984"/>
        <v>2960730000</v>
      </c>
      <c r="J624" s="297">
        <f t="shared" si="1984"/>
        <v>319880000</v>
      </c>
      <c r="K624" s="297">
        <f t="shared" si="1984"/>
        <v>3280610000</v>
      </c>
      <c r="L624" s="297">
        <f t="shared" si="1984"/>
        <v>6145380000</v>
      </c>
      <c r="M624" s="297"/>
      <c r="N624" s="297">
        <f t="shared" ref="N624:BG624" si="1985">N10+N422+N475</f>
        <v>2175537000</v>
      </c>
      <c r="O624" s="297">
        <f t="shared" si="1985"/>
        <v>0</v>
      </c>
      <c r="P624" s="375">
        <f t="shared" si="1985"/>
        <v>4766</v>
      </c>
      <c r="Q624" s="375">
        <f t="shared" si="1985"/>
        <v>2073</v>
      </c>
      <c r="R624" s="375">
        <f t="shared" si="1985"/>
        <v>143.02000000000001</v>
      </c>
      <c r="S624" s="375">
        <f t="shared" si="1985"/>
        <v>45.14</v>
      </c>
      <c r="T624" s="375">
        <f t="shared" si="1985"/>
        <v>0</v>
      </c>
      <c r="U624" s="375">
        <f t="shared" si="1985"/>
        <v>0</v>
      </c>
      <c r="V624" s="375">
        <f t="shared" si="1985"/>
        <v>0</v>
      </c>
      <c r="W624" s="375">
        <f t="shared" si="1985"/>
        <v>0</v>
      </c>
      <c r="X624" s="375">
        <f t="shared" si="1985"/>
        <v>0</v>
      </c>
      <c r="Y624" s="375">
        <f t="shared" si="1985"/>
        <v>0</v>
      </c>
      <c r="Z624" s="375">
        <f t="shared" si="1985"/>
        <v>0</v>
      </c>
      <c r="AA624" s="375">
        <f t="shared" si="1985"/>
        <v>0</v>
      </c>
      <c r="AB624" s="375">
        <f t="shared" si="1985"/>
        <v>0</v>
      </c>
      <c r="AC624" s="375">
        <f t="shared" si="1985"/>
        <v>0</v>
      </c>
      <c r="AD624" s="375">
        <f t="shared" si="1985"/>
        <v>20.32</v>
      </c>
      <c r="AE624" s="375">
        <f t="shared" si="1985"/>
        <v>490.90999999999997</v>
      </c>
      <c r="AF624" s="297">
        <f t="shared" si="1985"/>
        <v>2053812183</v>
      </c>
      <c r="AG624" s="297">
        <f t="shared" si="1985"/>
        <v>52421768</v>
      </c>
      <c r="AH624" s="297">
        <f t="shared" si="1985"/>
        <v>20747509</v>
      </c>
      <c r="AI624" s="297">
        <f t="shared" si="1985"/>
        <v>0</v>
      </c>
      <c r="AJ624" s="297">
        <f t="shared" si="1985"/>
        <v>0</v>
      </c>
      <c r="AK624" s="297">
        <f t="shared" si="1985"/>
        <v>0</v>
      </c>
      <c r="AL624" s="297">
        <f t="shared" si="1985"/>
        <v>0</v>
      </c>
      <c r="AM624" s="297">
        <f t="shared" si="1985"/>
        <v>0</v>
      </c>
      <c r="AN624" s="297">
        <f t="shared" si="1985"/>
        <v>2505852</v>
      </c>
      <c r="AO624" s="297">
        <f t="shared" si="1985"/>
        <v>8018500</v>
      </c>
      <c r="AP624" s="297">
        <f t="shared" si="1985"/>
        <v>0</v>
      </c>
      <c r="AQ624" s="297">
        <f t="shared" si="1985"/>
        <v>2137505812</v>
      </c>
      <c r="AR624" s="297">
        <f t="shared" si="1985"/>
        <v>150995600</v>
      </c>
      <c r="AS624" s="297">
        <f t="shared" si="1985"/>
        <v>0</v>
      </c>
      <c r="AT624" s="297">
        <f t="shared" si="1985"/>
        <v>0</v>
      </c>
      <c r="AU624" s="297">
        <f t="shared" si="1985"/>
        <v>0</v>
      </c>
      <c r="AV624" s="297">
        <f t="shared" si="1985"/>
        <v>2288501412</v>
      </c>
      <c r="AW624" s="297">
        <f t="shared" si="1985"/>
        <v>219229600</v>
      </c>
      <c r="AX624" s="297">
        <f t="shared" si="1985"/>
        <v>42233700</v>
      </c>
      <c r="AY624" s="297">
        <f t="shared" si="1985"/>
        <v>27403700</v>
      </c>
      <c r="AZ624" s="297">
        <f t="shared" si="1985"/>
        <v>288867000</v>
      </c>
      <c r="BA624" s="297">
        <f t="shared" si="1985"/>
        <v>10749750</v>
      </c>
      <c r="BB624" s="297">
        <f t="shared" si="1985"/>
        <v>72670000</v>
      </c>
      <c r="BC624" s="297">
        <f t="shared" si="1985"/>
        <v>0</v>
      </c>
      <c r="BD624" s="297">
        <f t="shared" si="1985"/>
        <v>5235707</v>
      </c>
      <c r="BE624" s="297">
        <f t="shared" si="1985"/>
        <v>377522457</v>
      </c>
      <c r="BF624" s="297">
        <f t="shared" si="1985"/>
        <v>1925946455</v>
      </c>
      <c r="BG624" s="297">
        <f t="shared" si="1985"/>
        <v>14967500</v>
      </c>
      <c r="BH624" s="297"/>
      <c r="BI624" s="297">
        <f>BI10+BI422+BI475</f>
        <v>0</v>
      </c>
      <c r="BJ624" s="297">
        <f>BJ10+BJ422+BJ475</f>
        <v>0</v>
      </c>
      <c r="BK624" s="297"/>
      <c r="BL624" s="297">
        <f t="shared" ref="BL624:CV624" si="1986">BL10+BL422+BL475</f>
        <v>0</v>
      </c>
      <c r="BM624" s="297">
        <f t="shared" si="1986"/>
        <v>619000</v>
      </c>
      <c r="BN624" s="297">
        <f t="shared" si="1986"/>
        <v>0</v>
      </c>
      <c r="BO624" s="297">
        <f t="shared" si="1986"/>
        <v>0</v>
      </c>
      <c r="BP624" s="297">
        <f t="shared" si="1986"/>
        <v>0</v>
      </c>
      <c r="BQ624" s="297">
        <f t="shared" si="1986"/>
        <v>0</v>
      </c>
      <c r="BR624" s="297">
        <f t="shared" si="1986"/>
        <v>0</v>
      </c>
      <c r="BS624" s="297">
        <f t="shared" si="1986"/>
        <v>2126981460</v>
      </c>
      <c r="BT624" s="297">
        <f t="shared" si="1986"/>
        <v>436</v>
      </c>
      <c r="BU624" s="297">
        <f t="shared" si="1986"/>
        <v>1918400000</v>
      </c>
      <c r="BV624" s="297">
        <f t="shared" si="1986"/>
        <v>6017000000</v>
      </c>
      <c r="BW624" s="297">
        <f t="shared" si="1986"/>
        <v>7935400000</v>
      </c>
      <c r="BX624" s="297">
        <f t="shared" si="1986"/>
        <v>-6097285540</v>
      </c>
      <c r="BY624" s="297">
        <f t="shared" si="1986"/>
        <v>0</v>
      </c>
      <c r="BZ624" s="297">
        <f t="shared" si="1986"/>
        <v>0</v>
      </c>
      <c r="CA624" s="297">
        <f t="shared" si="1986"/>
        <v>0</v>
      </c>
      <c r="CB624" s="297">
        <f t="shared" si="1986"/>
        <v>0</v>
      </c>
      <c r="CC624" s="297">
        <f t="shared" si="1986"/>
        <v>0</v>
      </c>
      <c r="CD624" s="297">
        <f t="shared" si="1986"/>
        <v>0</v>
      </c>
      <c r="CE624" s="297">
        <f t="shared" si="1986"/>
        <v>5825500000</v>
      </c>
      <c r="CF624" s="297">
        <f t="shared" si="1986"/>
        <v>267030000</v>
      </c>
      <c r="CG624" s="297">
        <f t="shared" si="1986"/>
        <v>13000000</v>
      </c>
      <c r="CH624" s="297">
        <f t="shared" si="1986"/>
        <v>35000000</v>
      </c>
      <c r="CI624" s="297">
        <f t="shared" si="1986"/>
        <v>4850000</v>
      </c>
      <c r="CJ624" s="297">
        <f t="shared" si="1986"/>
        <v>319880000</v>
      </c>
      <c r="CK624" s="297">
        <f t="shared" si="1986"/>
        <v>6145380000</v>
      </c>
      <c r="CL624" s="297">
        <f t="shared" si="1986"/>
        <v>0</v>
      </c>
      <c r="CM624" s="297">
        <f t="shared" si="1986"/>
        <v>5825500000</v>
      </c>
      <c r="CN624" s="297">
        <f t="shared" si="1986"/>
        <v>267030000</v>
      </c>
      <c r="CO624" s="297">
        <f t="shared" si="1986"/>
        <v>13000000</v>
      </c>
      <c r="CP624" s="297">
        <f t="shared" si="1986"/>
        <v>35000000</v>
      </c>
      <c r="CQ624" s="297">
        <f t="shared" si="1986"/>
        <v>4850000</v>
      </c>
      <c r="CR624" s="297">
        <f t="shared" si="1986"/>
        <v>319880000</v>
      </c>
      <c r="CS624" s="297">
        <f t="shared" si="1986"/>
        <v>6145380000</v>
      </c>
      <c r="CT624" s="297">
        <f t="shared" si="1986"/>
        <v>0</v>
      </c>
      <c r="CU624" s="297">
        <f t="shared" si="1986"/>
        <v>0</v>
      </c>
      <c r="CV624" s="297">
        <f t="shared" si="1986"/>
        <v>0</v>
      </c>
      <c r="CW624" s="297"/>
    </row>
    <row r="625" spans="1:102" ht="21.6" customHeight="1">
      <c r="A625" s="472"/>
      <c r="B625" s="473"/>
      <c r="C625" s="473"/>
      <c r="D625" s="473"/>
      <c r="E625" s="474"/>
      <c r="F625" s="474"/>
      <c r="G625" s="475"/>
      <c r="H625" s="476"/>
      <c r="I625" s="477"/>
      <c r="J625" s="474"/>
      <c r="K625" s="478"/>
      <c r="L625" s="479"/>
      <c r="M625" s="475"/>
      <c r="N625" s="480"/>
      <c r="O625" s="473"/>
      <c r="P625" s="481">
        <v>0</v>
      </c>
      <c r="Q625" s="481">
        <v>0</v>
      </c>
      <c r="R625" s="481">
        <v>-5.8699999999998909</v>
      </c>
      <c r="S625" s="481">
        <v>-2</v>
      </c>
      <c r="T625" s="481">
        <v>0</v>
      </c>
      <c r="U625" s="481">
        <v>0</v>
      </c>
      <c r="V625" s="481">
        <v>0</v>
      </c>
      <c r="W625" s="481">
        <v>0</v>
      </c>
      <c r="X625" s="482"/>
      <c r="Y625" s="482"/>
      <c r="Z625" s="482"/>
      <c r="AA625" s="482">
        <v>-9.5</v>
      </c>
      <c r="AB625" s="481"/>
      <c r="AC625" s="482"/>
      <c r="AD625" s="481"/>
      <c r="AE625" s="482"/>
      <c r="AF625" s="473"/>
      <c r="AG625" s="473"/>
      <c r="AH625" s="473"/>
      <c r="AI625" s="483"/>
      <c r="AJ625" s="483"/>
      <c r="AK625" s="483"/>
      <c r="AL625" s="483"/>
      <c r="AM625" s="483"/>
      <c r="AN625" s="483"/>
      <c r="AO625" s="483"/>
      <c r="AP625" s="483"/>
      <c r="AQ625" s="483"/>
      <c r="AR625" s="483"/>
      <c r="AS625" s="483"/>
      <c r="AT625" s="483"/>
      <c r="AU625" s="483"/>
      <c r="AV625" s="483"/>
      <c r="AW625" s="483"/>
      <c r="AX625" s="483"/>
      <c r="AY625" s="483"/>
      <c r="AZ625" s="483"/>
      <c r="BA625" s="483"/>
      <c r="BB625" s="483"/>
      <c r="BC625" s="483"/>
      <c r="BD625" s="483"/>
      <c r="BE625" s="483"/>
      <c r="BF625" s="483"/>
      <c r="BG625" s="483"/>
      <c r="BH625" s="483"/>
      <c r="BI625" s="483"/>
      <c r="BJ625" s="483"/>
      <c r="BK625" s="483"/>
      <c r="BL625" s="483"/>
      <c r="BM625" s="483">
        <v>1580000</v>
      </c>
      <c r="BN625" s="484"/>
      <c r="BO625" s="483"/>
      <c r="BP625" s="483"/>
      <c r="BQ625" s="483"/>
      <c r="BR625" s="483"/>
      <c r="BS625" s="483"/>
      <c r="BT625" s="483"/>
      <c r="BU625" s="483"/>
      <c r="BV625" s="483"/>
      <c r="BW625" s="483"/>
      <c r="BX625" s="483"/>
      <c r="BY625" s="485"/>
      <c r="BZ625" s="485"/>
      <c r="CA625" s="485"/>
      <c r="CB625" s="486"/>
      <c r="CC625" s="486"/>
      <c r="CD625" s="486"/>
      <c r="CE625" s="483"/>
      <c r="CF625" s="483"/>
      <c r="CG625" s="483"/>
      <c r="CH625" s="483"/>
      <c r="CI625" s="483"/>
      <c r="CJ625" s="483"/>
      <c r="CK625" s="483"/>
      <c r="CL625" s="483"/>
      <c r="CM625" s="483"/>
      <c r="CN625" s="483"/>
      <c r="CO625" s="483"/>
      <c r="CP625" s="483"/>
      <c r="CQ625" s="483"/>
      <c r="CR625" s="483"/>
      <c r="CS625" s="483"/>
      <c r="CT625" s="483"/>
      <c r="CU625" s="483"/>
      <c r="CV625" s="473"/>
      <c r="CW625" s="483"/>
      <c r="CX625" s="487"/>
    </row>
    <row r="626" spans="1:102" ht="21.6" customHeight="1">
      <c r="A626" s="41"/>
      <c r="B626" s="56"/>
      <c r="C626" s="42"/>
      <c r="D626" s="42"/>
      <c r="E626" s="51"/>
      <c r="F626" s="51"/>
      <c r="G626" s="207"/>
      <c r="H626" s="207"/>
      <c r="I626" s="207"/>
      <c r="J626" s="207"/>
      <c r="K626" s="207"/>
      <c r="L626" s="207"/>
      <c r="M626" s="42"/>
      <c r="N626" s="63"/>
      <c r="O626" s="42"/>
      <c r="P626" s="43"/>
      <c r="Q626" s="43"/>
      <c r="R626" s="43"/>
      <c r="S626" s="43"/>
      <c r="T626" s="43"/>
      <c r="U626" s="43"/>
      <c r="V626" s="43"/>
      <c r="W626" s="43"/>
      <c r="X626" s="44"/>
      <c r="Y626" s="44"/>
      <c r="Z626" s="44"/>
      <c r="AA626" s="44"/>
      <c r="AB626" s="43"/>
      <c r="AC626" s="44"/>
      <c r="AD626" s="43"/>
      <c r="AE626" s="44"/>
      <c r="AF626" s="42"/>
      <c r="AG626" s="42"/>
      <c r="AH626" s="42"/>
      <c r="AI626" s="45"/>
      <c r="AJ626" s="45"/>
      <c r="AK626" s="45"/>
      <c r="AL626" s="45"/>
      <c r="AM626" s="45"/>
      <c r="AN626" s="45"/>
      <c r="AO626" s="45"/>
      <c r="AP626" s="45"/>
      <c r="AQ626" s="45"/>
      <c r="AR626" s="45"/>
      <c r="AS626" s="45"/>
      <c r="AT626" s="45"/>
      <c r="AU626" s="45"/>
      <c r="AV626" s="45"/>
      <c r="AW626" s="45"/>
      <c r="AX626" s="216"/>
      <c r="AY626" s="216"/>
      <c r="AZ626" s="216"/>
      <c r="BA626" s="216"/>
      <c r="BB626" s="314" t="s">
        <v>2422</v>
      </c>
      <c r="BC626" s="216"/>
      <c r="BD626" s="216"/>
      <c r="BE626" s="216"/>
      <c r="BF626" s="114"/>
      <c r="BG626" s="45"/>
      <c r="BH626" s="45"/>
      <c r="BI626" s="45"/>
      <c r="BJ626" s="46"/>
      <c r="BK626" s="45"/>
      <c r="BL626" s="46"/>
      <c r="BM626" s="45"/>
      <c r="BN626" s="106"/>
      <c r="BO626" s="45"/>
      <c r="BP626" s="45"/>
      <c r="BQ626" s="45"/>
      <c r="BR626" s="45"/>
      <c r="BS626" s="45"/>
      <c r="BT626" s="45"/>
      <c r="BU626" s="45"/>
      <c r="BV626" s="45"/>
      <c r="BW626" s="45"/>
      <c r="BX626" s="45"/>
      <c r="BY626" s="54"/>
      <c r="BZ626" s="54"/>
      <c r="CA626" s="54"/>
      <c r="CB626" s="47"/>
      <c r="CC626" s="47"/>
      <c r="CD626" s="47"/>
      <c r="CE626" s="45"/>
      <c r="CF626" s="45"/>
      <c r="CG626" s="45"/>
      <c r="CH626" s="45"/>
      <c r="CI626" s="45"/>
      <c r="CJ626" s="45"/>
      <c r="CK626" s="45"/>
      <c r="CL626" s="45"/>
      <c r="CM626" s="45"/>
      <c r="CN626" s="45"/>
      <c r="CO626" s="45"/>
      <c r="CP626" s="45"/>
      <c r="CQ626" s="45"/>
      <c r="CR626" s="45"/>
      <c r="CS626" s="45"/>
      <c r="CT626" s="45"/>
      <c r="CU626" s="45"/>
      <c r="CV626" s="311"/>
      <c r="CW626" s="45"/>
    </row>
    <row r="627" spans="1:102" ht="25.15" customHeight="1">
      <c r="A627" s="727"/>
      <c r="B627" s="727"/>
      <c r="C627" s="727"/>
      <c r="D627" s="727"/>
      <c r="E627" s="727"/>
      <c r="F627" s="727"/>
      <c r="G627" s="727"/>
      <c r="H627" s="727"/>
      <c r="I627" s="727"/>
      <c r="J627" s="65"/>
      <c r="K627" s="731"/>
      <c r="L627" s="731"/>
      <c r="M627" s="731"/>
      <c r="N627" s="731"/>
      <c r="O627" s="731"/>
      <c r="P627" s="731"/>
      <c r="Q627" s="731"/>
      <c r="R627" s="731"/>
      <c r="S627" s="731"/>
      <c r="T627" s="731"/>
      <c r="U627" s="731"/>
      <c r="V627" s="731"/>
      <c r="W627" s="731"/>
      <c r="X627" s="731"/>
      <c r="Y627" s="731"/>
      <c r="Z627" s="731"/>
      <c r="AA627" s="731"/>
      <c r="AB627" s="731"/>
      <c r="AC627" s="731"/>
      <c r="AD627" s="731"/>
      <c r="AE627" s="731"/>
      <c r="AF627" s="731"/>
      <c r="AG627" s="731"/>
      <c r="AH627" s="215"/>
      <c r="AI627" s="215"/>
      <c r="AJ627" s="215"/>
      <c r="AK627" s="215"/>
      <c r="AL627" s="215"/>
      <c r="AM627" s="215"/>
      <c r="AN627" s="215"/>
      <c r="AO627" s="215"/>
      <c r="AP627" s="215"/>
      <c r="AQ627" s="215"/>
      <c r="AR627" s="215"/>
      <c r="AS627" s="215"/>
      <c r="AT627" s="67"/>
      <c r="AU627" s="67"/>
      <c r="AV627" s="67"/>
      <c r="AW627" s="67"/>
      <c r="AX627" s="67"/>
      <c r="AY627" s="67"/>
      <c r="AZ627" s="67"/>
      <c r="BA627" s="67"/>
      <c r="BB627" s="67"/>
      <c r="BC627" s="67"/>
      <c r="BD627" s="67"/>
      <c r="BE627" s="67"/>
      <c r="BF627" s="67"/>
      <c r="BG627" s="66"/>
      <c r="BH627" s="66"/>
      <c r="BI627" s="66"/>
      <c r="BJ627" s="67"/>
      <c r="BK627" s="66"/>
      <c r="BL627" s="67"/>
      <c r="BM627" s="66"/>
      <c r="BN627" s="107"/>
      <c r="BO627" s="66"/>
      <c r="BP627" s="66"/>
      <c r="BQ627" s="66"/>
      <c r="BR627" s="66"/>
      <c r="BS627" s="66"/>
      <c r="BT627" s="66"/>
      <c r="BU627" s="66"/>
      <c r="BV627" s="66"/>
      <c r="BW627" s="66"/>
      <c r="BX627" s="66"/>
      <c r="BY627" s="68"/>
      <c r="BZ627" s="68"/>
      <c r="CA627" s="68"/>
      <c r="CB627" s="69"/>
      <c r="CC627" s="69"/>
      <c r="CD627" s="69"/>
      <c r="CE627" s="66"/>
      <c r="CF627" s="66"/>
      <c r="CG627" s="66"/>
      <c r="CH627" s="66"/>
      <c r="CI627" s="66"/>
      <c r="CJ627" s="66"/>
      <c r="CK627" s="66"/>
      <c r="CL627" s="66"/>
      <c r="CM627" s="66"/>
      <c r="CN627" s="66"/>
      <c r="CO627" s="66"/>
      <c r="CP627" s="66"/>
      <c r="CQ627" s="66"/>
      <c r="CR627" s="66"/>
      <c r="CS627" s="66"/>
      <c r="CT627" s="66"/>
      <c r="CU627" s="66"/>
      <c r="CV627" s="312"/>
      <c r="CW627" s="66"/>
    </row>
    <row r="628" spans="1:102" ht="18.600000000000001" customHeight="1">
      <c r="A628" s="70"/>
      <c r="B628" s="70"/>
      <c r="C628" s="70"/>
      <c r="D628" s="70"/>
      <c r="E628" s="70"/>
      <c r="F628" s="70"/>
      <c r="G628" s="70"/>
      <c r="H628" s="70"/>
      <c r="I628" s="88"/>
      <c r="J628" s="88"/>
      <c r="K628" s="88"/>
      <c r="L628" s="439"/>
      <c r="M628" s="70"/>
      <c r="N628" s="89"/>
      <c r="O628" s="70"/>
      <c r="P628" s="90"/>
      <c r="Q628" s="90"/>
      <c r="R628" s="90"/>
      <c r="S628" s="90"/>
      <c r="T628" s="90"/>
      <c r="U628" s="90"/>
      <c r="V628" s="90"/>
      <c r="W628" s="90"/>
      <c r="X628" s="90"/>
      <c r="Y628" s="90"/>
      <c r="Z628" s="90"/>
      <c r="AA628" s="90"/>
      <c r="AB628" s="90"/>
      <c r="AC628" s="90"/>
      <c r="AD628" s="90"/>
      <c r="AE628" s="90"/>
      <c r="AF628" s="209"/>
      <c r="AG628" s="70"/>
      <c r="AH628" s="70"/>
      <c r="AI628" s="70"/>
      <c r="AJ628" s="70"/>
      <c r="AK628" s="70"/>
      <c r="AL628" s="70"/>
      <c r="AM628" s="70"/>
      <c r="AN628" s="70"/>
      <c r="AO628" s="70"/>
      <c r="AP628" s="70"/>
      <c r="AQ628" s="70"/>
      <c r="AR628" s="70"/>
      <c r="AS628" s="70"/>
      <c r="AT628" s="70"/>
      <c r="AU628" s="70"/>
      <c r="AV628" s="70"/>
      <c r="AW628" s="70"/>
      <c r="AX628" s="70"/>
      <c r="AY628" s="70"/>
      <c r="AZ628" s="70"/>
      <c r="BA628" s="271"/>
      <c r="BB628" s="271"/>
      <c r="BC628" s="271"/>
      <c r="BD628" s="70"/>
      <c r="BE628" s="70"/>
      <c r="BF628" s="271"/>
      <c r="BG628" s="70"/>
      <c r="BH628" s="70"/>
      <c r="BI628" s="70"/>
      <c r="BJ628" s="70"/>
      <c r="BK628" s="70"/>
      <c r="BL628" s="88"/>
      <c r="BM628" s="70"/>
      <c r="BN628" s="70"/>
      <c r="BO628" s="70"/>
      <c r="BP628" s="70"/>
      <c r="BQ628" s="70"/>
      <c r="BR628" s="70"/>
      <c r="BS628" s="70"/>
      <c r="BT628" s="70"/>
      <c r="BU628" s="89"/>
      <c r="BV628" s="70"/>
      <c r="BW628" s="70"/>
      <c r="BX628" s="70"/>
      <c r="BY628" s="70"/>
      <c r="BZ628" s="70"/>
      <c r="CA628" s="70"/>
      <c r="CB628" s="70"/>
      <c r="CC628" s="70"/>
      <c r="CD628" s="70"/>
      <c r="CE628" s="89"/>
      <c r="CF628" s="89"/>
      <c r="CG628" s="89"/>
      <c r="CH628" s="89"/>
      <c r="CI628" s="89"/>
      <c r="CJ628" s="89"/>
      <c r="CK628" s="89"/>
      <c r="CL628" s="89"/>
      <c r="CM628" s="89"/>
      <c r="CN628" s="89"/>
      <c r="CO628" s="89"/>
      <c r="CP628" s="89"/>
      <c r="CQ628" s="89"/>
      <c r="CR628" s="89"/>
      <c r="CS628" s="89"/>
      <c r="CT628" s="89"/>
      <c r="CU628" s="89"/>
      <c r="CV628" s="312"/>
      <c r="CW628" s="89"/>
    </row>
    <row r="629" spans="1:102" ht="30.6" customHeight="1">
      <c r="A629" s="70"/>
      <c r="B629" s="70"/>
      <c r="C629" s="70"/>
      <c r="D629" s="70"/>
      <c r="E629" s="70"/>
      <c r="F629" s="70"/>
      <c r="G629" s="438"/>
      <c r="H629" s="438"/>
      <c r="I629" s="438"/>
      <c r="J629" s="440"/>
      <c r="K629" s="440"/>
      <c r="L629" s="76"/>
      <c r="M629" s="70"/>
      <c r="N629" s="89"/>
      <c r="O629" s="70"/>
      <c r="P629" s="90"/>
      <c r="Q629" s="90"/>
      <c r="R629" s="90"/>
      <c r="S629" s="90"/>
      <c r="T629" s="90"/>
      <c r="U629" s="90"/>
      <c r="V629" s="90"/>
      <c r="W629" s="90"/>
      <c r="X629" s="90"/>
      <c r="Y629" s="90"/>
      <c r="Z629" s="90"/>
      <c r="AA629" s="90"/>
      <c r="AB629" s="90"/>
      <c r="AC629" s="90"/>
      <c r="AD629" s="90"/>
      <c r="AE629" s="90"/>
      <c r="AF629" s="89"/>
      <c r="AG629" s="70"/>
      <c r="AH629" s="70"/>
      <c r="AI629" s="210"/>
      <c r="AJ629" s="70"/>
      <c r="AK629" s="70"/>
      <c r="AL629" s="70"/>
      <c r="AM629" s="70"/>
      <c r="AN629" s="70"/>
      <c r="AO629" s="70"/>
      <c r="AP629" s="70"/>
      <c r="AQ629" s="70"/>
      <c r="AR629" s="70"/>
      <c r="AS629" s="70"/>
      <c r="AT629" s="70"/>
      <c r="AU629" s="70"/>
      <c r="AV629" s="70"/>
      <c r="AW629" s="313"/>
      <c r="AX629" s="70"/>
      <c r="AY629" s="70"/>
      <c r="AZ629" s="70"/>
      <c r="BA629" s="271"/>
      <c r="BB629" s="271"/>
      <c r="BC629" s="271"/>
      <c r="BD629" s="70"/>
      <c r="BE629" s="70"/>
      <c r="BF629" s="271"/>
      <c r="BG629" s="70"/>
      <c r="BH629" s="70"/>
      <c r="BI629" s="70"/>
      <c r="BJ629" s="70"/>
      <c r="BK629" s="70"/>
      <c r="BL629" s="88"/>
      <c r="BM629" s="70"/>
      <c r="BN629" s="70"/>
      <c r="BO629" s="70"/>
      <c r="BP629" s="70"/>
      <c r="BQ629" s="70"/>
      <c r="BR629" s="70"/>
      <c r="BS629" s="70"/>
      <c r="BT629" s="70"/>
      <c r="BU629" s="89"/>
      <c r="BV629" s="70"/>
      <c r="BW629" s="70"/>
      <c r="BX629" s="70"/>
      <c r="BY629" s="70"/>
      <c r="BZ629" s="70"/>
      <c r="CA629" s="70"/>
      <c r="CB629" s="70"/>
      <c r="CC629" s="70"/>
      <c r="CD629" s="70"/>
      <c r="CE629" s="89"/>
      <c r="CF629" s="89"/>
      <c r="CG629" s="89"/>
      <c r="CH629" s="89"/>
      <c r="CI629" s="89"/>
      <c r="CJ629" s="89"/>
      <c r="CK629" s="89"/>
      <c r="CL629" s="89"/>
      <c r="CM629" s="276"/>
      <c r="CN629" s="276"/>
      <c r="CO629" s="276"/>
      <c r="CP629" s="276"/>
      <c r="CQ629" s="276"/>
      <c r="CR629" s="276"/>
      <c r="CS629" s="276"/>
      <c r="CT629" s="89"/>
      <c r="CU629" s="89"/>
      <c r="CV629" s="312"/>
      <c r="CW629" s="89"/>
    </row>
    <row r="630" spans="1:102" ht="30.6" customHeight="1">
      <c r="A630" s="70"/>
      <c r="B630" s="70"/>
      <c r="C630" s="70"/>
      <c r="D630" s="70"/>
      <c r="E630" s="70"/>
      <c r="F630" s="70"/>
      <c r="G630" s="70"/>
      <c r="H630" s="441"/>
      <c r="I630" s="441"/>
      <c r="J630" s="441"/>
      <c r="K630" s="441"/>
      <c r="L630" s="441"/>
      <c r="M630" s="70"/>
      <c r="N630" s="89"/>
      <c r="O630" s="70"/>
      <c r="P630" s="90"/>
      <c r="Q630" s="209"/>
      <c r="R630" s="81"/>
      <c r="S630" s="90"/>
      <c r="T630" s="90"/>
      <c r="U630" s="90"/>
      <c r="V630" s="90"/>
      <c r="W630" s="90"/>
      <c r="X630" s="90"/>
      <c r="Y630" s="90"/>
      <c r="Z630" s="90"/>
      <c r="AA630" s="90"/>
      <c r="AB630" s="90"/>
      <c r="AC630" s="90"/>
      <c r="AD630" s="90"/>
      <c r="AE630" s="90"/>
      <c r="AF630" s="89"/>
      <c r="AG630" s="70"/>
      <c r="AH630" s="70"/>
      <c r="AI630" s="70"/>
      <c r="AJ630" s="70"/>
      <c r="AK630" s="70"/>
      <c r="AL630" s="70"/>
      <c r="AM630" s="70"/>
      <c r="AN630" s="70"/>
      <c r="AO630" s="70"/>
      <c r="AP630" s="70"/>
      <c r="AQ630" s="70"/>
      <c r="AR630" s="70"/>
      <c r="AS630" s="70"/>
      <c r="AT630" s="70"/>
      <c r="AU630" s="70"/>
      <c r="AV630" s="70"/>
      <c r="AW630" s="70"/>
      <c r="AX630" s="70"/>
      <c r="AY630" s="70"/>
      <c r="AZ630" s="70"/>
      <c r="BA630" s="271"/>
      <c r="BB630" s="271"/>
      <c r="BC630" s="271"/>
      <c r="BD630" s="70"/>
      <c r="BE630" s="70"/>
      <c r="BF630" s="271"/>
      <c r="BG630" s="70"/>
      <c r="BH630" s="70"/>
      <c r="BI630" s="70"/>
      <c r="BJ630" s="70"/>
      <c r="BK630" s="70"/>
      <c r="BL630" s="88"/>
      <c r="BM630" s="70"/>
      <c r="BN630" s="70"/>
      <c r="BO630" s="70"/>
      <c r="BP630" s="70"/>
      <c r="BQ630" s="70"/>
      <c r="BR630" s="70"/>
      <c r="BS630" s="70"/>
      <c r="BT630" s="70"/>
      <c r="BU630" s="89"/>
      <c r="BV630" s="70"/>
      <c r="BW630" s="70"/>
      <c r="BX630" s="70"/>
      <c r="BY630" s="70"/>
      <c r="BZ630" s="70"/>
      <c r="CA630" s="70"/>
      <c r="CB630" s="70"/>
      <c r="CC630" s="70"/>
      <c r="CD630" s="70"/>
      <c r="CE630" s="89"/>
      <c r="CF630" s="89"/>
      <c r="CG630" s="89"/>
      <c r="CH630" s="89"/>
      <c r="CI630" s="89"/>
      <c r="CJ630" s="89"/>
      <c r="CK630" s="89"/>
      <c r="CL630" s="89"/>
      <c r="CM630" s="89"/>
      <c r="CN630" s="89"/>
      <c r="CO630" s="89"/>
      <c r="CP630" s="81"/>
      <c r="CQ630" s="89"/>
      <c r="CR630" s="89"/>
      <c r="CS630" s="89"/>
      <c r="CT630" s="89"/>
      <c r="CU630" s="89"/>
      <c r="CV630" s="312"/>
      <c r="CW630" s="89"/>
    </row>
    <row r="631" spans="1:102" ht="30.6" customHeight="1">
      <c r="A631" s="70"/>
      <c r="B631" s="70"/>
      <c r="C631" s="70"/>
      <c r="D631" s="70"/>
      <c r="E631" s="70"/>
      <c r="F631" s="70"/>
      <c r="G631" s="70"/>
      <c r="H631" s="70"/>
      <c r="I631" s="88"/>
      <c r="J631" s="88"/>
      <c r="K631" s="88"/>
      <c r="L631" s="88"/>
      <c r="M631" s="70"/>
      <c r="N631" s="89"/>
      <c r="O631" s="70"/>
      <c r="P631" s="90"/>
      <c r="Q631" s="90"/>
      <c r="R631" s="209"/>
      <c r="S631" s="90"/>
      <c r="T631" s="90"/>
      <c r="U631" s="90"/>
      <c r="V631" s="90"/>
      <c r="W631" s="90"/>
      <c r="X631" s="90"/>
      <c r="Y631" s="90"/>
      <c r="Z631" s="90"/>
      <c r="AA631" s="90"/>
      <c r="AB631" s="90"/>
      <c r="AC631" s="90"/>
      <c r="AD631" s="90"/>
      <c r="AE631" s="90"/>
      <c r="AF631" s="89"/>
      <c r="AG631" s="70"/>
      <c r="AH631" s="70"/>
      <c r="AI631" s="70"/>
      <c r="AJ631" s="70"/>
      <c r="AK631" s="70"/>
      <c r="AL631" s="70"/>
      <c r="AM631" s="70"/>
      <c r="AN631" s="70"/>
      <c r="AO631" s="70"/>
      <c r="AP631" s="70"/>
      <c r="AQ631" s="70"/>
      <c r="AR631" s="70"/>
      <c r="AS631" s="70"/>
      <c r="AT631" s="70"/>
      <c r="AU631" s="70"/>
      <c r="AV631" s="70"/>
      <c r="AW631" s="70"/>
      <c r="AX631" s="70"/>
      <c r="AY631" s="70"/>
      <c r="AZ631" s="70"/>
      <c r="BA631" s="271"/>
      <c r="BB631" s="271"/>
      <c r="BC631" s="271"/>
      <c r="BD631" s="70"/>
      <c r="BE631" s="70"/>
      <c r="BF631" s="271"/>
      <c r="BG631" s="70"/>
      <c r="BH631" s="70"/>
      <c r="BI631" s="70"/>
      <c r="BJ631" s="70"/>
      <c r="BK631" s="70"/>
      <c r="BL631" s="88"/>
      <c r="BM631" s="70"/>
      <c r="BN631" s="70"/>
      <c r="BO631" s="70"/>
      <c r="BP631" s="70"/>
      <c r="BQ631" s="70"/>
      <c r="BR631" s="70"/>
      <c r="BS631" s="70"/>
      <c r="BT631" s="70"/>
      <c r="BU631" s="89"/>
      <c r="BV631" s="70"/>
      <c r="BW631" s="70"/>
      <c r="BX631" s="70"/>
      <c r="BY631" s="70"/>
      <c r="BZ631" s="70"/>
      <c r="CA631" s="70"/>
      <c r="CB631" s="70"/>
      <c r="CC631" s="70"/>
      <c r="CD631" s="70"/>
      <c r="CE631" s="89"/>
      <c r="CF631" s="89"/>
      <c r="CG631" s="89"/>
      <c r="CH631" s="89"/>
      <c r="CI631" s="89"/>
      <c r="CJ631" s="89"/>
      <c r="CK631" s="89"/>
      <c r="CL631" s="89"/>
      <c r="CM631" s="89"/>
      <c r="CN631" s="89"/>
      <c r="CO631" s="89"/>
      <c r="CP631" s="89"/>
      <c r="CQ631" s="89"/>
      <c r="CR631" s="89"/>
      <c r="CS631" s="89"/>
      <c r="CT631" s="89"/>
      <c r="CU631" s="89"/>
      <c r="CV631" s="312"/>
      <c r="CW631" s="89"/>
    </row>
    <row r="632" spans="1:102" ht="30.6" customHeight="1">
      <c r="A632" s="70"/>
      <c r="B632" s="70"/>
      <c r="C632" s="70"/>
      <c r="D632" s="70"/>
      <c r="E632" s="70"/>
      <c r="F632" s="70"/>
      <c r="G632" s="70"/>
      <c r="H632" s="70"/>
      <c r="I632" s="88"/>
      <c r="J632" s="88"/>
      <c r="K632" s="88"/>
      <c r="L632" s="88"/>
      <c r="M632" s="70"/>
      <c r="N632" s="89"/>
      <c r="O632" s="70"/>
      <c r="P632" s="90"/>
      <c r="Q632" s="90"/>
      <c r="R632" s="90"/>
      <c r="S632" s="90"/>
      <c r="T632" s="90"/>
      <c r="U632" s="90"/>
      <c r="V632" s="90"/>
      <c r="W632" s="90"/>
      <c r="X632" s="90"/>
      <c r="Y632" s="90"/>
      <c r="Z632" s="90"/>
      <c r="AA632" s="90"/>
      <c r="AB632" s="90"/>
      <c r="AC632" s="90"/>
      <c r="AD632" s="90"/>
      <c r="AE632" s="90"/>
      <c r="AF632" s="89"/>
      <c r="AG632" s="70"/>
      <c r="AH632" s="70"/>
      <c r="AI632" s="70"/>
      <c r="AJ632" s="70"/>
      <c r="AK632" s="70"/>
      <c r="AL632" s="70"/>
      <c r="AM632" s="70"/>
      <c r="AN632" s="70"/>
      <c r="AO632" s="70"/>
      <c r="AP632" s="70"/>
      <c r="AQ632" s="70"/>
      <c r="AR632" s="70"/>
      <c r="AS632" s="70"/>
      <c r="AT632" s="70"/>
      <c r="AU632" s="70"/>
      <c r="AV632" s="70"/>
      <c r="AW632" s="70"/>
      <c r="AX632" s="70"/>
      <c r="AY632" s="70"/>
      <c r="AZ632" s="70"/>
      <c r="BA632" s="271"/>
      <c r="BB632" s="271"/>
      <c r="BC632" s="271"/>
      <c r="BD632" s="70"/>
      <c r="BE632" s="70"/>
      <c r="BF632" s="271"/>
      <c r="BG632" s="70"/>
      <c r="BH632" s="70"/>
      <c r="BI632" s="70"/>
      <c r="BJ632" s="70"/>
      <c r="BK632" s="70"/>
      <c r="BL632" s="88"/>
      <c r="BM632" s="70"/>
      <c r="BN632" s="70"/>
      <c r="BO632" s="70"/>
      <c r="BP632" s="70"/>
      <c r="BQ632" s="70"/>
      <c r="BR632" s="70"/>
      <c r="BS632" s="70"/>
      <c r="BT632" s="70"/>
      <c r="BU632" s="89"/>
      <c r="BV632" s="70"/>
      <c r="BW632" s="70"/>
      <c r="BX632" s="70"/>
      <c r="BY632" s="70"/>
      <c r="BZ632" s="70"/>
      <c r="CA632" s="70"/>
      <c r="CB632" s="70"/>
      <c r="CC632" s="70"/>
      <c r="CD632" s="70"/>
      <c r="CE632" s="89"/>
      <c r="CF632" s="89"/>
      <c r="CG632" s="89"/>
      <c r="CH632" s="89"/>
      <c r="CI632" s="89"/>
      <c r="CJ632" s="89"/>
      <c r="CK632" s="89"/>
      <c r="CL632" s="89"/>
      <c r="CM632" s="89"/>
      <c r="CN632" s="89"/>
      <c r="CO632" s="89"/>
      <c r="CP632" s="89"/>
      <c r="CQ632" s="89"/>
      <c r="CR632" s="89"/>
      <c r="CS632" s="89"/>
      <c r="CT632" s="89"/>
      <c r="CU632" s="89"/>
      <c r="CV632" s="312"/>
      <c r="CW632" s="89"/>
    </row>
    <row r="633" spans="1:102" ht="30.6" customHeight="1">
      <c r="A633" s="70"/>
      <c r="B633" s="70"/>
      <c r="C633" s="70"/>
      <c r="D633" s="70"/>
      <c r="E633" s="70"/>
      <c r="F633" s="70"/>
      <c r="G633" s="70"/>
      <c r="H633" s="70"/>
      <c r="I633" s="88"/>
      <c r="J633" s="88"/>
      <c r="K633" s="88"/>
      <c r="L633" s="88"/>
      <c r="M633" s="70"/>
      <c r="N633" s="89"/>
      <c r="O633" s="70"/>
      <c r="P633" s="90"/>
      <c r="Q633" s="90"/>
      <c r="R633" s="90"/>
      <c r="S633" s="90"/>
      <c r="T633" s="90"/>
      <c r="U633" s="90"/>
      <c r="V633" s="90"/>
      <c r="W633" s="90"/>
      <c r="X633" s="90"/>
      <c r="Y633" s="90"/>
      <c r="Z633" s="90"/>
      <c r="AA633" s="90"/>
      <c r="AB633" s="90"/>
      <c r="AC633" s="90"/>
      <c r="AD633" s="90"/>
      <c r="AE633" s="90"/>
      <c r="AF633" s="89"/>
      <c r="AG633" s="70"/>
      <c r="AH633" s="70"/>
      <c r="AI633" s="70"/>
      <c r="AJ633" s="70"/>
      <c r="AK633" s="70"/>
      <c r="AL633" s="70"/>
      <c r="AM633" s="70"/>
      <c r="AN633" s="70"/>
      <c r="AO633" s="70"/>
      <c r="AP633" s="70"/>
      <c r="AQ633" s="70"/>
      <c r="AR633" s="70"/>
      <c r="AS633" s="70"/>
      <c r="AT633" s="70"/>
      <c r="AU633" s="70"/>
      <c r="AV633" s="70"/>
      <c r="AW633" s="70"/>
      <c r="AX633" s="70"/>
      <c r="AY633" s="70"/>
      <c r="AZ633" s="70"/>
      <c r="BA633" s="271"/>
      <c r="BB633" s="271"/>
      <c r="BC633" s="271"/>
      <c r="BD633" s="70"/>
      <c r="BE633" s="70"/>
      <c r="BF633" s="271"/>
      <c r="BG633" s="70"/>
      <c r="BH633" s="70"/>
      <c r="BI633" s="70"/>
      <c r="BJ633" s="70"/>
      <c r="BK633" s="70"/>
      <c r="BL633" s="88"/>
      <c r="BM633" s="70"/>
      <c r="BN633" s="70"/>
      <c r="BO633" s="70"/>
      <c r="BP633" s="70"/>
      <c r="BQ633" s="70"/>
      <c r="BR633" s="70"/>
      <c r="BS633" s="70"/>
      <c r="BT633" s="70"/>
      <c r="BU633" s="89"/>
      <c r="BV633" s="70"/>
      <c r="BW633" s="70"/>
      <c r="BX633" s="70"/>
      <c r="BY633" s="70"/>
      <c r="BZ633" s="70"/>
      <c r="CA633" s="70"/>
      <c r="CB633" s="70"/>
      <c r="CC633" s="70"/>
      <c r="CD633" s="70"/>
      <c r="CE633" s="89"/>
      <c r="CF633" s="89"/>
      <c r="CG633" s="89"/>
      <c r="CH633" s="89"/>
      <c r="CI633" s="89"/>
      <c r="CJ633" s="89"/>
      <c r="CK633" s="89"/>
      <c r="CL633" s="89"/>
      <c r="CM633" s="89"/>
      <c r="CN633" s="89"/>
      <c r="CO633" s="89"/>
      <c r="CP633" s="89"/>
      <c r="CQ633" s="89"/>
      <c r="CR633" s="89"/>
      <c r="CS633" s="89"/>
      <c r="CT633" s="89"/>
      <c r="CU633" s="89"/>
      <c r="CV633" s="312"/>
      <c r="CW633" s="89"/>
    </row>
    <row r="634" spans="1:102" ht="35.25" customHeight="1">
      <c r="A634" s="727" t="s">
        <v>1075</v>
      </c>
      <c r="B634" s="727"/>
      <c r="C634" s="727"/>
      <c r="D634" s="727"/>
      <c r="E634" s="727"/>
      <c r="F634" s="727"/>
      <c r="G634" s="727"/>
      <c r="H634" s="727"/>
      <c r="I634" s="727"/>
      <c r="J634" s="71"/>
      <c r="K634" s="728"/>
      <c r="L634" s="728"/>
      <c r="M634" s="728"/>
      <c r="N634" s="728"/>
      <c r="O634" s="728"/>
      <c r="P634" s="728"/>
      <c r="Q634" s="728"/>
      <c r="R634" s="728"/>
      <c r="S634" s="728"/>
      <c r="T634" s="728"/>
      <c r="U634" s="729"/>
      <c r="V634" s="728"/>
      <c r="W634" s="729"/>
      <c r="X634" s="728"/>
      <c r="Y634" s="728"/>
      <c r="Z634" s="728"/>
      <c r="AA634" s="728"/>
      <c r="AB634" s="728"/>
      <c r="AC634" s="728"/>
      <c r="AD634" s="728"/>
      <c r="AE634" s="728"/>
      <c r="AF634" s="728"/>
      <c r="AG634" s="728"/>
      <c r="AH634" s="215" t="s">
        <v>12</v>
      </c>
      <c r="AI634" s="215"/>
      <c r="AJ634" s="215"/>
      <c r="AK634" s="215"/>
      <c r="AL634" s="215"/>
      <c r="AM634" s="215"/>
      <c r="AN634" s="215"/>
      <c r="AO634" s="215"/>
      <c r="AP634" s="215"/>
      <c r="AQ634" s="215"/>
      <c r="AR634" s="215"/>
      <c r="AS634" s="215"/>
      <c r="AT634" s="67" t="s">
        <v>1122</v>
      </c>
      <c r="AU634" s="67"/>
      <c r="AV634" s="67"/>
      <c r="AW634" s="67"/>
      <c r="AX634" s="67"/>
      <c r="AY634" s="67"/>
      <c r="AZ634" s="67"/>
      <c r="BA634" s="67"/>
      <c r="BB634" s="67"/>
      <c r="BC634" s="67"/>
      <c r="BD634" s="67"/>
      <c r="BE634" s="67"/>
      <c r="BF634" s="67"/>
      <c r="BG634" s="73"/>
      <c r="BH634" s="74"/>
      <c r="BI634" s="73"/>
      <c r="BJ634" s="73"/>
      <c r="BK634" s="73"/>
      <c r="BL634" s="74"/>
      <c r="BM634" s="73"/>
      <c r="BN634" s="108"/>
      <c r="BO634" s="73"/>
      <c r="BP634" s="73"/>
      <c r="BQ634" s="73"/>
      <c r="BR634" s="73"/>
      <c r="BS634" s="73"/>
      <c r="BT634" s="73"/>
      <c r="BU634" s="73"/>
      <c r="BV634" s="73"/>
      <c r="BW634" s="73"/>
      <c r="BX634" s="73"/>
      <c r="BY634" s="75"/>
      <c r="BZ634" s="75"/>
      <c r="CA634" s="75"/>
      <c r="CB634" s="72"/>
      <c r="CC634" s="72"/>
      <c r="CD634" s="72"/>
      <c r="CE634" s="73"/>
      <c r="CF634" s="73"/>
      <c r="CG634" s="73"/>
      <c r="CH634" s="73"/>
      <c r="CI634" s="73"/>
      <c r="CJ634" s="73"/>
      <c r="CK634" s="73"/>
      <c r="CL634" s="73"/>
      <c r="CM634" s="73"/>
      <c r="CN634" s="73"/>
      <c r="CO634" s="73"/>
      <c r="CP634" s="73"/>
      <c r="CQ634" s="73"/>
      <c r="CR634" s="73"/>
      <c r="CS634" s="73"/>
      <c r="CT634" s="73"/>
      <c r="CU634" s="73"/>
      <c r="CV634" s="312"/>
      <c r="CW634" s="73"/>
    </row>
    <row r="635" spans="1:102" ht="13.15" customHeight="1">
      <c r="A635" s="14"/>
      <c r="B635" s="14"/>
      <c r="C635" s="14"/>
      <c r="D635" s="14"/>
      <c r="E635" s="14"/>
      <c r="F635" s="14"/>
      <c r="G635" s="14"/>
      <c r="H635" s="14"/>
      <c r="I635" s="14"/>
      <c r="J635" s="14"/>
      <c r="K635" s="14"/>
      <c r="L635" s="14"/>
      <c r="M635" s="14"/>
      <c r="N635" s="14"/>
      <c r="O635" s="14"/>
      <c r="P635" s="82"/>
      <c r="Q635" s="82"/>
      <c r="R635" s="82"/>
      <c r="S635" s="82"/>
      <c r="T635" s="82"/>
      <c r="U635" s="82"/>
      <c r="V635" s="82"/>
      <c r="W635" s="82"/>
      <c r="X635" s="82"/>
      <c r="Y635" s="82"/>
      <c r="Z635" s="82"/>
      <c r="AA635" s="82"/>
      <c r="AB635" s="82"/>
      <c r="AC635" s="82"/>
      <c r="AD635" s="82"/>
      <c r="AE635" s="82"/>
      <c r="AF635" s="81"/>
      <c r="AG635" s="14"/>
      <c r="AH635" s="14"/>
      <c r="AI635" s="14"/>
      <c r="AJ635" s="14"/>
      <c r="AK635" s="14"/>
      <c r="AL635" s="14"/>
      <c r="AM635" s="14"/>
      <c r="AN635" s="14"/>
      <c r="AO635" s="14"/>
      <c r="AP635" s="14"/>
      <c r="AQ635" s="14"/>
      <c r="AR635" s="14"/>
      <c r="AS635" s="14"/>
      <c r="AT635" s="14"/>
      <c r="AU635" s="14"/>
      <c r="AV635" s="14"/>
      <c r="AW635" s="14"/>
      <c r="AX635" s="14"/>
      <c r="AY635" s="14"/>
      <c r="AZ635" s="14"/>
      <c r="BA635" s="437"/>
      <c r="BB635" s="437"/>
      <c r="BC635" s="437"/>
      <c r="BD635" s="14"/>
      <c r="BE635" s="14"/>
      <c r="BF635" s="437"/>
      <c r="BG635" s="14"/>
      <c r="BH635" s="14"/>
      <c r="BI635" s="14"/>
      <c r="BJ635" s="14"/>
      <c r="BK635" s="14"/>
      <c r="BL635" s="14"/>
      <c r="BM635" s="14"/>
      <c r="BN635" s="14"/>
      <c r="BO635" s="14"/>
      <c r="BP635" s="14"/>
      <c r="BQ635" s="14"/>
      <c r="BR635" s="14"/>
      <c r="BS635" s="14"/>
      <c r="BT635" s="14"/>
      <c r="BU635" s="81"/>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311"/>
      <c r="CW635" s="14"/>
    </row>
    <row r="636" spans="1:102" ht="15">
      <c r="A636" s="14"/>
      <c r="B636" s="14"/>
      <c r="C636" s="14"/>
      <c r="D636" s="14"/>
      <c r="E636" s="14"/>
      <c r="F636" s="14"/>
      <c r="G636" s="14"/>
      <c r="H636" s="14"/>
      <c r="I636" s="14"/>
      <c r="J636" s="14"/>
      <c r="K636" s="14"/>
      <c r="L636" s="14"/>
      <c r="M636" s="14"/>
      <c r="N636" s="14"/>
      <c r="O636" s="14"/>
      <c r="P636" s="82"/>
      <c r="Q636" s="82"/>
      <c r="R636" s="82"/>
      <c r="S636" s="82"/>
      <c r="T636" s="82"/>
      <c r="U636" s="82"/>
      <c r="V636" s="82"/>
      <c r="W636" s="82"/>
      <c r="X636" s="82"/>
      <c r="Y636" s="82"/>
      <c r="Z636" s="82"/>
      <c r="AA636" s="82"/>
      <c r="AB636" s="82"/>
      <c r="AC636" s="82"/>
      <c r="AD636" s="82"/>
      <c r="AE636" s="82"/>
      <c r="AF636" s="81"/>
      <c r="AG636" s="14"/>
      <c r="AH636" s="14"/>
      <c r="AI636" s="14"/>
      <c r="AJ636" s="14"/>
      <c r="AK636" s="14"/>
      <c r="AL636" s="14"/>
      <c r="AM636" s="14"/>
      <c r="AN636" s="14"/>
      <c r="AO636" s="14"/>
      <c r="AP636" s="14"/>
      <c r="AQ636" s="14"/>
      <c r="AR636" s="14"/>
      <c r="AS636" s="14"/>
      <c r="AT636" s="14"/>
      <c r="AU636" s="14"/>
      <c r="AV636" s="14"/>
      <c r="AW636" s="14"/>
      <c r="AX636" s="14"/>
      <c r="AY636" s="14"/>
      <c r="AZ636" s="14"/>
      <c r="BA636" s="437"/>
      <c r="BB636" s="437"/>
      <c r="BC636" s="437"/>
      <c r="BD636" s="14"/>
      <c r="BE636" s="14"/>
      <c r="BF636" s="437"/>
      <c r="BG636" s="14"/>
      <c r="BH636" s="14"/>
      <c r="BI636" s="14"/>
      <c r="BJ636" s="14"/>
      <c r="BK636" s="14"/>
      <c r="BL636" s="14"/>
      <c r="BM636" s="14"/>
      <c r="BN636" s="14"/>
      <c r="BO636" s="14"/>
      <c r="BP636" s="14"/>
      <c r="BQ636" s="14"/>
      <c r="BR636" s="14"/>
      <c r="BS636" s="14"/>
      <c r="BT636" s="14"/>
      <c r="BU636" s="81"/>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311"/>
      <c r="CW636" s="14"/>
    </row>
  </sheetData>
  <dataConsolidate/>
  <mergeCells count="97">
    <mergeCell ref="A634:I634"/>
    <mergeCell ref="K634:AG634"/>
    <mergeCell ref="B530:C530"/>
    <mergeCell ref="B547:C547"/>
    <mergeCell ref="B553:C553"/>
    <mergeCell ref="B554:C554"/>
    <mergeCell ref="B563:C563"/>
    <mergeCell ref="B588:C588"/>
    <mergeCell ref="B593:C593"/>
    <mergeCell ref="B601:C601"/>
    <mergeCell ref="A624:C624"/>
    <mergeCell ref="A627:I627"/>
    <mergeCell ref="K627:AG627"/>
    <mergeCell ref="B522:C522"/>
    <mergeCell ref="B69:C69"/>
    <mergeCell ref="B73:C73"/>
    <mergeCell ref="B208:C208"/>
    <mergeCell ref="B275:C275"/>
    <mergeCell ref="B281:C281"/>
    <mergeCell ref="B486:C486"/>
    <mergeCell ref="B488:C488"/>
    <mergeCell ref="B504:C504"/>
    <mergeCell ref="B508:C508"/>
    <mergeCell ref="B515:C515"/>
    <mergeCell ref="B521:C521"/>
    <mergeCell ref="BU8:BU9"/>
    <mergeCell ref="BV8:BV9"/>
    <mergeCell ref="BW8:BW9"/>
    <mergeCell ref="BX8:BX9"/>
    <mergeCell ref="B63:C63"/>
    <mergeCell ref="BC8:BC9"/>
    <mergeCell ref="BD8:BD9"/>
    <mergeCell ref="AD8:AE8"/>
    <mergeCell ref="AS7:AS9"/>
    <mergeCell ref="AT7:AT9"/>
    <mergeCell ref="AU7:AU9"/>
    <mergeCell ref="AV7:AV9"/>
    <mergeCell ref="AW7:BD7"/>
    <mergeCell ref="BE7:BE9"/>
    <mergeCell ref="L7:L9"/>
    <mergeCell ref="M7:M9"/>
    <mergeCell ref="B64:C64"/>
    <mergeCell ref="AM8:AM9"/>
    <mergeCell ref="AN8:AO8"/>
    <mergeCell ref="AP8:AP9"/>
    <mergeCell ref="AQ8:AQ9"/>
    <mergeCell ref="AF8:AF9"/>
    <mergeCell ref="AG8:AG9"/>
    <mergeCell ref="AH8:AH9"/>
    <mergeCell ref="AI8:AJ8"/>
    <mergeCell ref="AK8:AK9"/>
    <mergeCell ref="AL8:AL9"/>
    <mergeCell ref="T8:V8"/>
    <mergeCell ref="W8:W9"/>
    <mergeCell ref="X8:X9"/>
    <mergeCell ref="AA8:AA9"/>
    <mergeCell ref="AB8:AC8"/>
    <mergeCell ref="CW7:CW9"/>
    <mergeCell ref="BF7:BF9"/>
    <mergeCell ref="BG7:BG9"/>
    <mergeCell ref="BH7:BN7"/>
    <mergeCell ref="BO7:BR7"/>
    <mergeCell ref="BY7:CA8"/>
    <mergeCell ref="CB7:CD8"/>
    <mergeCell ref="BH8:BN8"/>
    <mergeCell ref="BO8:BR8"/>
    <mergeCell ref="BS8:BS9"/>
    <mergeCell ref="BT8:BT9"/>
    <mergeCell ref="CE7:CK8"/>
    <mergeCell ref="CM7:CS8"/>
    <mergeCell ref="CT7:CT9"/>
    <mergeCell ref="CU7:CU9"/>
    <mergeCell ref="CV7:CV9"/>
    <mergeCell ref="N7:O8"/>
    <mergeCell ref="P7:AE7"/>
    <mergeCell ref="AF7:AQ7"/>
    <mergeCell ref="AR7:AR9"/>
    <mergeCell ref="P8:P9"/>
    <mergeCell ref="Q8:Q9"/>
    <mergeCell ref="R8:R9"/>
    <mergeCell ref="S8:S9"/>
    <mergeCell ref="K7:K9"/>
    <mergeCell ref="A2:AV2"/>
    <mergeCell ref="A3:BF3"/>
    <mergeCell ref="CE3:CK5"/>
    <mergeCell ref="CM3:CS5"/>
    <mergeCell ref="BO6:BY6"/>
    <mergeCell ref="A7:A9"/>
    <mergeCell ref="B7:B9"/>
    <mergeCell ref="C7:C9"/>
    <mergeCell ref="D7:D9"/>
    <mergeCell ref="E7:E9"/>
    <mergeCell ref="F7:F9"/>
    <mergeCell ref="G7:G9"/>
    <mergeCell ref="H7:H9"/>
    <mergeCell ref="I7:I9"/>
    <mergeCell ref="J7:J9"/>
  </mergeCells>
  <conditionalFormatting sqref="A10:A11">
    <cfRule type="duplicateValues" dxfId="314" priority="96"/>
  </conditionalFormatting>
  <conditionalFormatting sqref="A12:A13">
    <cfRule type="duplicateValues" dxfId="313" priority="31"/>
  </conditionalFormatting>
  <conditionalFormatting sqref="A14">
    <cfRule type="duplicateValues" dxfId="312" priority="95"/>
  </conditionalFormatting>
  <conditionalFormatting sqref="A22">
    <cfRule type="duplicateValues" dxfId="311" priority="94"/>
  </conditionalFormatting>
  <conditionalFormatting sqref="A24">
    <cfRule type="duplicateValues" dxfId="310" priority="93"/>
  </conditionalFormatting>
  <conditionalFormatting sqref="A27">
    <cfRule type="duplicateValues" dxfId="309" priority="92"/>
  </conditionalFormatting>
  <conditionalFormatting sqref="A41">
    <cfRule type="duplicateValues" dxfId="308" priority="29"/>
  </conditionalFormatting>
  <conditionalFormatting sqref="A43 A29:A30">
    <cfRule type="duplicateValues" dxfId="307" priority="91"/>
  </conditionalFormatting>
  <conditionalFormatting sqref="A63">
    <cfRule type="duplicateValues" dxfId="306" priority="65"/>
  </conditionalFormatting>
  <conditionalFormatting sqref="A64">
    <cfRule type="duplicateValues" dxfId="305" priority="32"/>
  </conditionalFormatting>
  <conditionalFormatting sqref="A69">
    <cfRule type="duplicateValues" dxfId="304" priority="64"/>
  </conditionalFormatting>
  <conditionalFormatting sqref="A73">
    <cfRule type="duplicateValues" dxfId="303" priority="63"/>
  </conditionalFormatting>
  <conditionalFormatting sqref="A74">
    <cfRule type="duplicateValues" dxfId="302" priority="90"/>
  </conditionalFormatting>
  <conditionalFormatting sqref="A85">
    <cfRule type="duplicateValues" dxfId="301" priority="89"/>
  </conditionalFormatting>
  <conditionalFormatting sqref="A130">
    <cfRule type="duplicateValues" dxfId="300" priority="88"/>
  </conditionalFormatting>
  <conditionalFormatting sqref="A143 A118 A95 A105">
    <cfRule type="duplicateValues" dxfId="299" priority="87"/>
  </conditionalFormatting>
  <conditionalFormatting sqref="A156">
    <cfRule type="duplicateValues" dxfId="298" priority="86"/>
  </conditionalFormatting>
  <conditionalFormatting sqref="A169">
    <cfRule type="duplicateValues" dxfId="297" priority="85"/>
  </conditionalFormatting>
  <conditionalFormatting sqref="A180">
    <cfRule type="duplicateValues" dxfId="296" priority="84"/>
  </conditionalFormatting>
  <conditionalFormatting sqref="A194">
    <cfRule type="duplicateValues" dxfId="295" priority="83"/>
  </conditionalFormatting>
  <conditionalFormatting sqref="A208">
    <cfRule type="duplicateValues" dxfId="294" priority="62"/>
  </conditionalFormatting>
  <conditionalFormatting sqref="A268">
    <cfRule type="duplicateValues" dxfId="293" priority="82"/>
  </conditionalFormatting>
  <conditionalFormatting sqref="A274">
    <cfRule type="duplicateValues" dxfId="292" priority="81"/>
  </conditionalFormatting>
  <conditionalFormatting sqref="A275">
    <cfRule type="duplicateValues" dxfId="291" priority="61"/>
  </conditionalFormatting>
  <conditionalFormatting sqref="A281">
    <cfRule type="duplicateValues" dxfId="290" priority="60"/>
  </conditionalFormatting>
  <conditionalFormatting sqref="A287:A288">
    <cfRule type="duplicateValues" dxfId="289" priority="80"/>
  </conditionalFormatting>
  <conditionalFormatting sqref="A293">
    <cfRule type="duplicateValues" dxfId="288" priority="79"/>
  </conditionalFormatting>
  <conditionalFormatting sqref="A396">
    <cfRule type="duplicateValues" dxfId="287" priority="2"/>
  </conditionalFormatting>
  <conditionalFormatting sqref="A398">
    <cfRule type="duplicateValues" dxfId="286" priority="78"/>
  </conditionalFormatting>
  <conditionalFormatting sqref="A399">
    <cfRule type="duplicateValues" dxfId="285" priority="77"/>
  </conditionalFormatting>
  <conditionalFormatting sqref="A408">
    <cfRule type="duplicateValues" dxfId="284" priority="76"/>
  </conditionalFormatting>
  <conditionalFormatting sqref="A422:A423 A426">
    <cfRule type="duplicateValues" dxfId="283" priority="75"/>
  </conditionalFormatting>
  <conditionalFormatting sqref="A427">
    <cfRule type="duplicateValues" dxfId="282" priority="74"/>
  </conditionalFormatting>
  <conditionalFormatting sqref="A430">
    <cfRule type="duplicateValues" dxfId="281" priority="73"/>
  </conditionalFormatting>
  <conditionalFormatting sqref="A439">
    <cfRule type="duplicateValues" dxfId="280" priority="72"/>
  </conditionalFormatting>
  <conditionalFormatting sqref="A443">
    <cfRule type="duplicateValues" dxfId="279" priority="71"/>
  </conditionalFormatting>
  <conditionalFormatting sqref="A448">
    <cfRule type="duplicateValues" dxfId="278" priority="70"/>
  </conditionalFormatting>
  <conditionalFormatting sqref="A451">
    <cfRule type="duplicateValues" dxfId="277" priority="68"/>
  </conditionalFormatting>
  <conditionalFormatting sqref="A456">
    <cfRule type="duplicateValues" dxfId="276" priority="69"/>
  </conditionalFormatting>
  <conditionalFormatting sqref="A485">
    <cfRule type="duplicateValues" dxfId="275" priority="66"/>
  </conditionalFormatting>
  <conditionalFormatting sqref="A486">
    <cfRule type="duplicateValues" dxfId="274" priority="59"/>
  </conditionalFormatting>
  <conditionalFormatting sqref="A488">
    <cfRule type="duplicateValues" dxfId="273" priority="58"/>
  </conditionalFormatting>
  <conditionalFormatting sqref="A504">
    <cfRule type="duplicateValues" dxfId="272" priority="57"/>
  </conditionalFormatting>
  <conditionalFormatting sqref="A507 A478 A475:A476 A483">
    <cfRule type="duplicateValues" dxfId="271" priority="67"/>
  </conditionalFormatting>
  <conditionalFormatting sqref="A508">
    <cfRule type="duplicateValues" dxfId="270" priority="56"/>
  </conditionalFormatting>
  <conditionalFormatting sqref="A515">
    <cfRule type="duplicateValues" dxfId="269" priority="55"/>
  </conditionalFormatting>
  <conditionalFormatting sqref="A521">
    <cfRule type="duplicateValues" dxfId="268" priority="54"/>
  </conditionalFormatting>
  <conditionalFormatting sqref="A522">
    <cfRule type="duplicateValues" dxfId="267" priority="53"/>
  </conditionalFormatting>
  <conditionalFormatting sqref="A530">
    <cfRule type="duplicateValues" dxfId="266" priority="52"/>
  </conditionalFormatting>
  <conditionalFormatting sqref="A547">
    <cfRule type="duplicateValues" dxfId="265" priority="51"/>
  </conditionalFormatting>
  <conditionalFormatting sqref="A553">
    <cfRule type="duplicateValues" dxfId="264" priority="41"/>
  </conditionalFormatting>
  <conditionalFormatting sqref="A554">
    <cfRule type="duplicateValues" dxfId="263" priority="50"/>
  </conditionalFormatting>
  <conditionalFormatting sqref="A563">
    <cfRule type="duplicateValues" dxfId="262" priority="49"/>
  </conditionalFormatting>
  <conditionalFormatting sqref="A587">
    <cfRule type="duplicateValues" dxfId="261" priority="40"/>
  </conditionalFormatting>
  <conditionalFormatting sqref="A588">
    <cfRule type="duplicateValues" dxfId="260" priority="48"/>
  </conditionalFormatting>
  <conditionalFormatting sqref="A589:A592 A548:A552 A531:A546 A523:A529 A516:A520 A509:A514 A505:A506 A489:A503 A487 A484 A479:A482 A477 A457:A474 A449:A450 A444:A447 A440:A442 A428:A429 A424:A425 A409:A421 A400:A407 A289:A292 A282:A286 A269:A273 A195:A207 A181:A193 A170:A179 A157:A168 A144:A155 A131:A142 A119:A129 A106:A117 A96:A104 A86:A94 A75:A84 A70:A72 A65:A68 A44:A62 A31:A40 A28 A25:A26 A23 A15:A21 A276:A280 A42 A452:A455 A564:A586 A555:A562 A602:A623 A209:A267 A397 A594:A600 A294:A395 A431:A438">
    <cfRule type="duplicateValues" dxfId="259" priority="30"/>
  </conditionalFormatting>
  <conditionalFormatting sqref="A593">
    <cfRule type="duplicateValues" dxfId="258" priority="42"/>
  </conditionalFormatting>
  <conditionalFormatting sqref="A601">
    <cfRule type="duplicateValues" dxfId="257" priority="47"/>
  </conditionalFormatting>
  <conditionalFormatting sqref="A624">
    <cfRule type="duplicateValues" dxfId="256" priority="38"/>
    <cfRule type="duplicateValues" dxfId="255" priority="37"/>
    <cfRule type="duplicateValues" dxfId="254" priority="36"/>
    <cfRule type="duplicateValues" dxfId="253" priority="35"/>
    <cfRule type="duplicateValues" dxfId="252" priority="34"/>
    <cfRule type="duplicateValues" dxfId="251" priority="33"/>
  </conditionalFormatting>
  <conditionalFormatting sqref="A625:A627">
    <cfRule type="duplicateValues" dxfId="250" priority="101"/>
  </conditionalFormatting>
  <conditionalFormatting sqref="A634 A3 A5:A9">
    <cfRule type="duplicateValues" dxfId="249" priority="100"/>
  </conditionalFormatting>
  <conditionalFormatting sqref="B41">
    <cfRule type="duplicateValues" dxfId="248" priority="25"/>
    <cfRule type="duplicateValues" dxfId="247" priority="19"/>
    <cfRule type="duplicateValues" dxfId="246" priority="23"/>
    <cfRule type="duplicateValues" dxfId="245" priority="20"/>
    <cfRule type="duplicateValues" dxfId="244" priority="21"/>
    <cfRule type="duplicateValues" dxfId="243" priority="22"/>
    <cfRule type="duplicateValues" dxfId="242" priority="28"/>
    <cfRule type="duplicateValues" dxfId="241" priority="27"/>
    <cfRule type="duplicateValues" dxfId="240" priority="26"/>
    <cfRule type="duplicateValues" dxfId="239" priority="24"/>
    <cfRule type="duplicateValues" dxfId="238" priority="18"/>
    <cfRule type="duplicateValues" dxfId="237" priority="17"/>
    <cfRule type="duplicateValues" dxfId="236" priority="16"/>
  </conditionalFormatting>
  <conditionalFormatting sqref="B396">
    <cfRule type="duplicateValues" dxfId="235" priority="14"/>
    <cfRule type="duplicateValues" dxfId="234" priority="12"/>
    <cfRule type="duplicateValues" dxfId="233" priority="11"/>
    <cfRule type="duplicateValues" dxfId="232" priority="10"/>
    <cfRule type="duplicateValues" dxfId="231" priority="1"/>
    <cfRule type="duplicateValues" dxfId="230" priority="9"/>
    <cfRule type="duplicateValues" dxfId="229" priority="8"/>
    <cfRule type="duplicateValues" dxfId="228" priority="7"/>
    <cfRule type="duplicateValues" dxfId="227" priority="6"/>
    <cfRule type="duplicateValues" dxfId="226" priority="5"/>
    <cfRule type="duplicateValues" dxfId="225" priority="3"/>
    <cfRule type="duplicateValues" dxfId="224" priority="13"/>
    <cfRule type="duplicateValues" dxfId="223" priority="4"/>
  </conditionalFormatting>
  <conditionalFormatting sqref="B397:B639 B1:B395">
    <cfRule type="duplicateValues" dxfId="222" priority="15"/>
  </conditionalFormatting>
  <conditionalFormatting sqref="B625:B636 B1:B9">
    <cfRule type="duplicateValues" dxfId="221" priority="98"/>
    <cfRule type="duplicateValues" dxfId="220" priority="99"/>
  </conditionalFormatting>
  <conditionalFormatting sqref="B634 B625:B627 B4:B9">
    <cfRule type="duplicateValues" dxfId="219" priority="97"/>
  </conditionalFormatting>
  <conditionalFormatting sqref="C11">
    <cfRule type="duplicateValues" dxfId="218" priority="43"/>
  </conditionalFormatting>
  <conditionalFormatting sqref="C29">
    <cfRule type="duplicateValues" dxfId="217" priority="46"/>
  </conditionalFormatting>
  <conditionalFormatting sqref="C30">
    <cfRule type="duplicateValues" dxfId="216" priority="45"/>
  </conditionalFormatting>
  <conditionalFormatting sqref="C43">
    <cfRule type="duplicateValues" dxfId="215" priority="44"/>
  </conditionalFormatting>
  <conditionalFormatting sqref="D11">
    <cfRule type="duplicateValues" dxfId="214" priority="39"/>
  </conditionalFormatting>
  <hyperlinks>
    <hyperlink ref="CV368" r:id="rId1" xr:uid="{BBD41401-9B08-4D3D-964F-93313866B2CF}"/>
    <hyperlink ref="CV385" r:id="rId2" xr:uid="{1188B68F-E37C-4007-9BBD-54213B271968}"/>
    <hyperlink ref="CV382" r:id="rId3" xr:uid="{4F7168C0-4008-4A9D-822E-5BCC17C3B924}"/>
    <hyperlink ref="CV307" r:id="rId4" xr:uid="{3519237B-9542-4EEA-9DA3-5844584197A3}"/>
    <hyperlink ref="CV388" r:id="rId5" xr:uid="{DF1A7F07-D849-4D70-BA22-33E2879C6244}"/>
    <hyperlink ref="CV389" r:id="rId6" xr:uid="{7294F995-AA93-4578-BF5B-899ECFD261F0}"/>
    <hyperlink ref="CV429" r:id="rId7" xr:uid="{9A134613-A063-4BCA-98AE-8BC5CD159282}"/>
    <hyperlink ref="CV255" r:id="rId8" xr:uid="{FBE7A761-3C97-4DE6-9A88-0778C92FE56D}"/>
  </hyperlinks>
  <pageMargins left="0.19685039370078741" right="0" top="0.27559055118110237" bottom="0.31496062992125984" header="0.19685039370078741" footer="0.19685039370078741"/>
  <pageSetup paperSize="9" scale="36" fitToHeight="0" orientation="landscape" r:id="rId9"/>
  <headerFooter>
    <oddFooter>Page &amp;P of &amp;N</oddFooter>
  </headerFooter>
  <drawing r:id="rId10"/>
  <legacy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8AD4-DA27-49D7-BB28-7087A7DF82C3}">
  <dimension ref="A1:AO585"/>
  <sheetViews>
    <sheetView zoomScale="97" zoomScaleNormal="97" zoomScaleSheetLayoutView="100" workbookViewId="0">
      <pane xSplit="3" ySplit="5" topLeftCell="J543" activePane="bottomRight" state="frozen"/>
      <selection pane="topRight" activeCell="D1" sqref="D1"/>
      <selection pane="bottomLeft" activeCell="A6" sqref="A6"/>
      <selection pane="bottomRight" activeCell="AC560" sqref="AC560:AN580"/>
    </sheetView>
  </sheetViews>
  <sheetFormatPr defaultColWidth="9.125" defaultRowHeight="14.25"/>
  <cols>
    <col min="1" max="1" width="4.375" customWidth="1"/>
    <col min="2" max="2" width="8" customWidth="1"/>
    <col min="3" max="3" width="21.625" customWidth="1"/>
    <col min="4" max="4" width="6.125" style="355" customWidth="1"/>
    <col min="5" max="5" width="6.875" style="355" customWidth="1"/>
    <col min="6" max="6" width="7.375" style="355" customWidth="1"/>
    <col min="7" max="7" width="7.125" style="355" customWidth="1"/>
    <col min="8" max="8" width="7.625" style="355" customWidth="1"/>
    <col min="9" max="9" width="6" style="355" customWidth="1"/>
    <col min="10" max="10" width="6.125" style="355" customWidth="1"/>
    <col min="11" max="11" width="6.375" style="355" customWidth="1"/>
    <col min="12" max="15" width="6.625" style="355" customWidth="1"/>
    <col min="16" max="16" width="8.375" style="356" customWidth="1"/>
    <col min="17" max="18" width="6.625" hidden="1" customWidth="1"/>
    <col min="19" max="19" width="8" hidden="1" customWidth="1"/>
    <col min="20" max="20" width="6.625" hidden="1" customWidth="1"/>
    <col min="21" max="21" width="7.375" hidden="1" customWidth="1"/>
    <col min="22" max="24" width="6.625" hidden="1" customWidth="1"/>
    <col min="25" max="25" width="7.625" hidden="1" customWidth="1"/>
    <col min="26" max="26" width="6.625" hidden="1" customWidth="1"/>
    <col min="27" max="27" width="7.375" hidden="1" customWidth="1"/>
    <col min="28" max="28" width="8.875" hidden="1" customWidth="1"/>
    <col min="29" max="29" width="6.625" customWidth="1"/>
    <col min="30" max="30" width="7.75" customWidth="1"/>
    <col min="31" max="31" width="6.625" customWidth="1"/>
    <col min="32" max="32" width="7" customWidth="1"/>
    <col min="33" max="40" width="6.625" customWidth="1"/>
    <col min="41" max="41" width="10.125" style="116" customWidth="1"/>
  </cols>
  <sheetData>
    <row r="1" spans="1:41">
      <c r="A1" s="331" t="s">
        <v>1042</v>
      </c>
      <c r="B1" s="331"/>
      <c r="C1" s="331"/>
      <c r="D1" s="332"/>
      <c r="E1" s="332"/>
      <c r="F1" s="332"/>
      <c r="G1" s="332"/>
      <c r="H1" s="332"/>
      <c r="I1" s="332"/>
      <c r="J1" s="332"/>
      <c r="K1" s="332"/>
      <c r="L1" s="332"/>
      <c r="M1" s="332"/>
      <c r="N1" s="332"/>
      <c r="O1" s="332"/>
      <c r="P1" s="332"/>
      <c r="Q1" s="333"/>
      <c r="R1" s="333"/>
      <c r="S1" s="333"/>
      <c r="T1" s="333"/>
      <c r="U1" s="333"/>
      <c r="V1" s="333"/>
      <c r="W1" s="333"/>
      <c r="X1" s="333"/>
      <c r="Y1" s="333"/>
      <c r="Z1" s="333"/>
      <c r="AA1" s="333"/>
      <c r="AB1" s="333"/>
      <c r="AC1" s="333"/>
      <c r="AD1" s="333"/>
      <c r="AE1" s="333"/>
      <c r="AF1" s="333"/>
      <c r="AG1" s="333"/>
      <c r="AH1" s="333"/>
      <c r="AI1" s="333"/>
      <c r="AJ1" s="333"/>
      <c r="AK1" s="333"/>
      <c r="AL1" s="333"/>
      <c r="AM1" s="333"/>
      <c r="AN1" s="333"/>
    </row>
    <row r="2" spans="1:41" s="335" customFormat="1" ht="15.6" customHeight="1">
      <c r="A2" s="734" t="s">
        <v>0</v>
      </c>
      <c r="B2" s="735" t="s">
        <v>1</v>
      </c>
      <c r="C2" s="735" t="s">
        <v>2</v>
      </c>
      <c r="D2" s="736" t="s">
        <v>1436</v>
      </c>
      <c r="E2" s="736"/>
      <c r="F2" s="736"/>
      <c r="G2" s="736"/>
      <c r="H2" s="736"/>
      <c r="I2" s="736"/>
      <c r="J2" s="736"/>
      <c r="K2" s="736"/>
      <c r="L2" s="736"/>
      <c r="M2" s="736"/>
      <c r="N2" s="736"/>
      <c r="O2" s="736"/>
      <c r="P2" s="736"/>
      <c r="Q2" s="737" t="s">
        <v>1437</v>
      </c>
      <c r="R2" s="738"/>
      <c r="S2" s="738"/>
      <c r="T2" s="738"/>
      <c r="U2" s="738"/>
      <c r="V2" s="738"/>
      <c r="W2" s="738"/>
      <c r="X2" s="738"/>
      <c r="Y2" s="738"/>
      <c r="Z2" s="738"/>
      <c r="AA2" s="738"/>
      <c r="AB2" s="738"/>
      <c r="AC2" s="738"/>
      <c r="AD2" s="738"/>
      <c r="AE2" s="738"/>
      <c r="AF2" s="738"/>
      <c r="AG2" s="738"/>
      <c r="AH2" s="738"/>
      <c r="AI2" s="738"/>
      <c r="AJ2" s="738"/>
      <c r="AK2" s="738"/>
      <c r="AL2" s="738"/>
      <c r="AM2" s="738"/>
      <c r="AN2" s="739"/>
      <c r="AO2" s="334"/>
    </row>
    <row r="3" spans="1:41" s="335" customFormat="1" ht="16.350000000000001" customHeight="1">
      <c r="A3" s="734"/>
      <c r="B3" s="735"/>
      <c r="C3" s="735"/>
      <c r="D3" s="336"/>
      <c r="E3" s="336"/>
      <c r="F3" s="336"/>
      <c r="G3" s="336"/>
      <c r="H3" s="336"/>
      <c r="I3" s="336"/>
      <c r="J3" s="336"/>
      <c r="K3" s="336"/>
      <c r="L3" s="336"/>
      <c r="M3" s="336"/>
      <c r="N3" s="336"/>
      <c r="O3" s="336"/>
      <c r="P3" s="336"/>
      <c r="Q3" s="732" t="s">
        <v>1438</v>
      </c>
      <c r="R3" s="733"/>
      <c r="S3" s="732" t="s">
        <v>1439</v>
      </c>
      <c r="T3" s="733"/>
      <c r="U3" s="732" t="s">
        <v>1440</v>
      </c>
      <c r="V3" s="733"/>
      <c r="W3" s="732" t="s">
        <v>1441</v>
      </c>
      <c r="X3" s="733"/>
      <c r="Y3" s="732" t="s">
        <v>1442</v>
      </c>
      <c r="Z3" s="733"/>
      <c r="AA3" s="732" t="s">
        <v>1443</v>
      </c>
      <c r="AB3" s="733"/>
      <c r="AC3" s="732" t="s">
        <v>1421</v>
      </c>
      <c r="AD3" s="733"/>
      <c r="AE3" s="732" t="s">
        <v>1444</v>
      </c>
      <c r="AF3" s="733"/>
      <c r="AG3" s="732" t="s">
        <v>1445</v>
      </c>
      <c r="AH3" s="733"/>
      <c r="AI3" s="732" t="s">
        <v>1446</v>
      </c>
      <c r="AJ3" s="733"/>
      <c r="AK3" s="732" t="s">
        <v>1447</v>
      </c>
      <c r="AL3" s="733"/>
      <c r="AM3" s="732" t="s">
        <v>1448</v>
      </c>
      <c r="AN3" s="733"/>
      <c r="AO3" s="334"/>
    </row>
    <row r="4" spans="1:41" s="335" customFormat="1" ht="36" customHeight="1">
      <c r="A4" s="734"/>
      <c r="B4" s="735"/>
      <c r="C4" s="735"/>
      <c r="D4" s="336" t="s">
        <v>1438</v>
      </c>
      <c r="E4" s="336" t="s">
        <v>1439</v>
      </c>
      <c r="F4" s="336" t="s">
        <v>1440</v>
      </c>
      <c r="G4" s="336" t="s">
        <v>1441</v>
      </c>
      <c r="H4" s="336" t="s">
        <v>1442</v>
      </c>
      <c r="I4" s="336" t="s">
        <v>1443</v>
      </c>
      <c r="J4" s="336" t="s">
        <v>1421</v>
      </c>
      <c r="K4" s="336" t="s">
        <v>1444</v>
      </c>
      <c r="L4" s="336" t="s">
        <v>1445</v>
      </c>
      <c r="M4" s="336" t="s">
        <v>1446</v>
      </c>
      <c r="N4" s="336" t="s">
        <v>1447</v>
      </c>
      <c r="O4" s="336" t="s">
        <v>1448</v>
      </c>
      <c r="P4" s="337" t="s">
        <v>14</v>
      </c>
      <c r="Q4" s="338" t="s">
        <v>1449</v>
      </c>
      <c r="R4" s="338" t="s">
        <v>1450</v>
      </c>
      <c r="S4" s="338" t="s">
        <v>1449</v>
      </c>
      <c r="T4" s="338" t="s">
        <v>1450</v>
      </c>
      <c r="U4" s="338" t="s">
        <v>1449</v>
      </c>
      <c r="V4" s="338" t="s">
        <v>1450</v>
      </c>
      <c r="W4" s="338" t="s">
        <v>1449</v>
      </c>
      <c r="X4" s="338" t="s">
        <v>1450</v>
      </c>
      <c r="Y4" s="338" t="s">
        <v>1449</v>
      </c>
      <c r="Z4" s="338" t="s">
        <v>1450</v>
      </c>
      <c r="AA4" s="338" t="s">
        <v>1449</v>
      </c>
      <c r="AB4" s="338" t="s">
        <v>1450</v>
      </c>
      <c r="AC4" s="338" t="s">
        <v>1449</v>
      </c>
      <c r="AD4" s="338" t="s">
        <v>1450</v>
      </c>
      <c r="AE4" s="338" t="s">
        <v>1449</v>
      </c>
      <c r="AF4" s="338" t="s">
        <v>1450</v>
      </c>
      <c r="AG4" s="338" t="s">
        <v>1449</v>
      </c>
      <c r="AH4" s="338" t="s">
        <v>1450</v>
      </c>
      <c r="AI4" s="338" t="s">
        <v>1449</v>
      </c>
      <c r="AJ4" s="338" t="s">
        <v>1450</v>
      </c>
      <c r="AK4" s="338" t="s">
        <v>1449</v>
      </c>
      <c r="AL4" s="338" t="s">
        <v>1450</v>
      </c>
      <c r="AM4" s="338" t="s">
        <v>1449</v>
      </c>
      <c r="AN4" s="338" t="s">
        <v>1450</v>
      </c>
      <c r="AO4" s="338" t="s">
        <v>1451</v>
      </c>
    </row>
    <row r="5" spans="1:41" s="335" customFormat="1" ht="14.45" customHeight="1">
      <c r="A5" s="339"/>
      <c r="B5" s="340"/>
      <c r="C5" s="340"/>
      <c r="D5" s="341">
        <f t="shared" ref="D5:O5" si="0">SUM(D6:D584)</f>
        <v>336</v>
      </c>
      <c r="E5" s="341">
        <v>202</v>
      </c>
      <c r="F5" s="341">
        <f t="shared" si="0"/>
        <v>44</v>
      </c>
      <c r="G5" s="341">
        <f t="shared" si="0"/>
        <v>2</v>
      </c>
      <c r="H5" s="341">
        <f t="shared" si="0"/>
        <v>0</v>
      </c>
      <c r="I5" s="341">
        <f t="shared" si="0"/>
        <v>0</v>
      </c>
      <c r="J5" s="341">
        <f t="shared" si="0"/>
        <v>2</v>
      </c>
      <c r="K5" s="341">
        <f t="shared" si="0"/>
        <v>0</v>
      </c>
      <c r="L5" s="341">
        <f t="shared" si="0"/>
        <v>0</v>
      </c>
      <c r="M5" s="341">
        <f t="shared" si="0"/>
        <v>0</v>
      </c>
      <c r="N5" s="341">
        <f t="shared" si="0"/>
        <v>0</v>
      </c>
      <c r="O5" s="341">
        <f t="shared" si="0"/>
        <v>0</v>
      </c>
      <c r="P5" s="342"/>
      <c r="Q5" s="341">
        <f t="shared" ref="Q5:AO5" si="1">SUM(Q6:Q584)</f>
        <v>336</v>
      </c>
      <c r="R5" s="341">
        <f t="shared" si="1"/>
        <v>0</v>
      </c>
      <c r="S5" s="341">
        <f t="shared" si="1"/>
        <v>201.5</v>
      </c>
      <c r="T5" s="341">
        <f t="shared" si="1"/>
        <v>0.5</v>
      </c>
      <c r="U5" s="341">
        <f t="shared" si="1"/>
        <v>43.5</v>
      </c>
      <c r="V5" s="341">
        <f t="shared" si="1"/>
        <v>0.5</v>
      </c>
      <c r="W5" s="341">
        <f t="shared" si="1"/>
        <v>2</v>
      </c>
      <c r="X5" s="341">
        <f t="shared" si="1"/>
        <v>0</v>
      </c>
      <c r="Y5" s="341">
        <f t="shared" si="1"/>
        <v>0</v>
      </c>
      <c r="Z5" s="341">
        <f t="shared" si="1"/>
        <v>0</v>
      </c>
      <c r="AA5" s="341">
        <f t="shared" si="1"/>
        <v>0</v>
      </c>
      <c r="AB5" s="341">
        <f t="shared" si="1"/>
        <v>0</v>
      </c>
      <c r="AC5" s="341">
        <f t="shared" si="1"/>
        <v>0</v>
      </c>
      <c r="AD5" s="341">
        <f t="shared" si="1"/>
        <v>2</v>
      </c>
      <c r="AE5" s="341">
        <f t="shared" si="1"/>
        <v>0</v>
      </c>
      <c r="AF5" s="341">
        <f t="shared" si="1"/>
        <v>0</v>
      </c>
      <c r="AG5" s="341">
        <f t="shared" si="1"/>
        <v>0</v>
      </c>
      <c r="AH5" s="341">
        <f t="shared" si="1"/>
        <v>0</v>
      </c>
      <c r="AI5" s="341">
        <f t="shared" si="1"/>
        <v>0</v>
      </c>
      <c r="AJ5" s="341">
        <f t="shared" si="1"/>
        <v>0</v>
      </c>
      <c r="AK5" s="341">
        <f t="shared" si="1"/>
        <v>0</v>
      </c>
      <c r="AL5" s="341">
        <f t="shared" si="1"/>
        <v>0</v>
      </c>
      <c r="AM5" s="341">
        <f t="shared" si="1"/>
        <v>0</v>
      </c>
      <c r="AN5" s="341">
        <f t="shared" si="1"/>
        <v>0</v>
      </c>
      <c r="AO5" s="341">
        <f t="shared" si="1"/>
        <v>2215</v>
      </c>
    </row>
    <row r="6" spans="1:41" s="335" customFormat="1" ht="18" customHeight="1">
      <c r="A6" s="343">
        <f>IF($B6="","",MAX($A4:$A4)+1)</f>
        <v>1</v>
      </c>
      <c r="B6" s="344" t="s">
        <v>133</v>
      </c>
      <c r="C6" s="345" t="s">
        <v>134</v>
      </c>
      <c r="D6" s="346">
        <v>0</v>
      </c>
      <c r="E6" s="346">
        <v>0</v>
      </c>
      <c r="F6" s="346">
        <v>0</v>
      </c>
      <c r="G6" s="346">
        <v>0</v>
      </c>
      <c r="H6" s="346"/>
      <c r="I6" s="346"/>
      <c r="J6" s="346"/>
      <c r="K6" s="346"/>
      <c r="L6" s="346"/>
      <c r="M6" s="346"/>
      <c r="N6" s="346"/>
      <c r="O6" s="346"/>
      <c r="P6" s="347">
        <f>SUM(D6:O6)</f>
        <v>0</v>
      </c>
      <c r="Q6" s="348">
        <f>IF(D6&lt;14,D6,14)</f>
        <v>0</v>
      </c>
      <c r="R6" s="348">
        <f>D6-Q6</f>
        <v>0</v>
      </c>
      <c r="S6" s="348">
        <f>IF(D6&gt;=14,0,IF((D6+E6)&lt;14,E6,14-D6))</f>
        <v>0</v>
      </c>
      <c r="T6" s="348">
        <f>IF(D6&gt;=14,E6,E6-S6)</f>
        <v>0</v>
      </c>
      <c r="U6" s="348">
        <f>IF((D6+E6)&gt;=14,0,IF((D6+E6+F6)&lt;14,F6,14-(D6+E6)))</f>
        <v>0</v>
      </c>
      <c r="V6" s="348">
        <f>IF((D6+E6)&gt;=14,F6,F6-U6)</f>
        <v>0</v>
      </c>
      <c r="W6" s="348">
        <f>IF((D6+E6+F6)&gt;=14,0,IF((D6+E6+F6+G6)&lt;14,G6,14-(D6+E6+F6)))</f>
        <v>0</v>
      </c>
      <c r="X6" s="348">
        <f>IF((D6+E6+F6)&gt;=14,G6,G6-W6)</f>
        <v>0</v>
      </c>
      <c r="Y6" s="348">
        <f>IF((D6+E6+F6+G6)&gt;=14,0,IF((D6+E6+F6+G6+H6)&lt;14,H6,14-(D6+E6+F6+G6)))</f>
        <v>0</v>
      </c>
      <c r="Z6" s="348">
        <f>IF((D6+E6+F6+G6)&gt;=14,H6,H6-Y6)</f>
        <v>0</v>
      </c>
      <c r="AA6" s="348">
        <f>IF((D6+E6+F6+G6+H6)&gt;=14,0,IF((D6+E6+F6+G6+H6+I6)&lt;14,I6,14-(D6+E6+F6+G6+H6)))</f>
        <v>0</v>
      </c>
      <c r="AB6" s="348">
        <f>IF((D6+E6+F6+G6+H6)&gt;=14,I6,I6-AA6)</f>
        <v>0</v>
      </c>
      <c r="AC6" s="348">
        <f>IF((D6+E6+F6+G6+H6+I6)&gt;=14,0,IF((D6+E6+F6+G6+H6+I6+J6)&lt;14,J6,14-(D6+E6+F6+G6+H6+I6)))</f>
        <v>0</v>
      </c>
      <c r="AD6" s="348">
        <f>IF((D6+E6+F6+G6+H6+I6)&gt;=14,J6,J6-AC6)</f>
        <v>0</v>
      </c>
      <c r="AE6" s="348">
        <f>IF((D6+E6+F6+G6+H6+I6+J6)&gt;=14,0,IF((D6+E6+F6+G6+H6+I6+J6+K6)&lt;14,K6,14-(D6+E6+F6+G6+H6+I6+J6)))</f>
        <v>0</v>
      </c>
      <c r="AF6" s="348">
        <f>IF((D6+E6+F6+G6+H6+I6+J6)&gt;=14,K6,K6-AE6)</f>
        <v>0</v>
      </c>
      <c r="AG6" s="348">
        <f>IF((D6+E6+F6+G6+H6+I6+J6+K6)&gt;=14,0,IF((D6+E6+F6+G6+H6+I6+J6+K6+L6)&lt;14,L6,14-(D6+E6+F6+G6+H6+I6+J6+K6)))</f>
        <v>0</v>
      </c>
      <c r="AH6" s="348">
        <f>IF((D6+E6+F6+G6+H6+I6+J6+K6)&gt;=14,L6,L6-AG6)</f>
        <v>0</v>
      </c>
      <c r="AI6" s="348">
        <f>IF((D6+E6+F6+G6+H6+I6+J6+K6+L6)&gt;=14,0,IF((D6+E6+F6+G6+H6+I6+J6+K6+L6+M6)&lt;14,M6,14-(D6+E6+F6+G6+H6+I6+J6+K6+L6)))</f>
        <v>0</v>
      </c>
      <c r="AJ6" s="348">
        <f>IF((D6+E6+F6+G6+H6+I6+J6+K6+L6)&gt;=14,M6,M6-AI6)</f>
        <v>0</v>
      </c>
      <c r="AK6" s="348">
        <f>IF((D6+E6+F6+G6+H6+I6+J6+K6+L6+M6)&gt;=14,0,IF((D6+E6+F6+G6+H6+I6+J6+K6+L6+M6+N6)&lt;14,N6,14-(D6+E6+F6+G6+H6+I6+J6+K6+L6+M6)))</f>
        <v>0</v>
      </c>
      <c r="AL6" s="348">
        <f>IF((D6+E6+F6+G6+H6+I6+J6+K6+L6+M6)&gt;=14,N6,N6-AK6)</f>
        <v>0</v>
      </c>
      <c r="AM6" s="348">
        <f>IF((D6+E6+F6+G6+H6+I6+J6+K6+L6+M6+N6)&gt;=14,0,IF((D6+E6+F6+G6+H6+I6+J6+K6+L6+M6+N6+O6)&lt;14,O6,14-(D6+E6+F6+G6+H6+I6+J6+K6+L6+M6+N6)))</f>
        <v>0</v>
      </c>
      <c r="AN6" s="348">
        <f>IF((D6+E6+F6+G6+H6+I6+J6+K6+L6+M6+N6)&gt;=14,O6,O6-AM6)</f>
        <v>0</v>
      </c>
      <c r="AO6" s="334"/>
    </row>
    <row r="7" spans="1:41" s="335" customFormat="1" ht="18" customHeight="1">
      <c r="A7" s="343">
        <f t="shared" ref="A7:A70" si="2">IF($B7="","",MAX($A6:$A6)+1)</f>
        <v>2</v>
      </c>
      <c r="B7" s="344" t="s">
        <v>151</v>
      </c>
      <c r="C7" s="345" t="s">
        <v>152</v>
      </c>
      <c r="D7" s="346">
        <v>0</v>
      </c>
      <c r="E7" s="346">
        <v>0</v>
      </c>
      <c r="F7" s="346">
        <v>0</v>
      </c>
      <c r="G7" s="346">
        <v>0</v>
      </c>
      <c r="H7" s="346"/>
      <c r="I7" s="346"/>
      <c r="J7" s="346"/>
      <c r="K7" s="346"/>
      <c r="L7" s="346"/>
      <c r="M7" s="346"/>
      <c r="N7" s="346"/>
      <c r="O7" s="346"/>
      <c r="P7" s="347">
        <f>SUM(D7:O7)</f>
        <v>0</v>
      </c>
      <c r="Q7" s="348">
        <f t="shared" ref="Q7:Q70" si="3">IF(D7&lt;14,D7,14)</f>
        <v>0</v>
      </c>
      <c r="R7" s="348">
        <f t="shared" ref="R7:R70" si="4">D7-Q7</f>
        <v>0</v>
      </c>
      <c r="S7" s="348">
        <f t="shared" ref="S7:S70" si="5">IF(D7&gt;=14,0,IF((D7+E7)&lt;14,E7,14-D7))</f>
        <v>0</v>
      </c>
      <c r="T7" s="348">
        <f t="shared" ref="T7:T70" si="6">IF(D7&gt;=14,E7,E7-S7)</f>
        <v>0</v>
      </c>
      <c r="U7" s="348">
        <f t="shared" ref="U7:U70" si="7">IF((D7+E7)&gt;=14,0,IF((D7+E7+F7)&lt;14,F7,14-(D7+E7)))</f>
        <v>0</v>
      </c>
      <c r="V7" s="348">
        <f t="shared" ref="V7:V70" si="8">IF((D7+E7)&gt;=14,F7,F7-U7)</f>
        <v>0</v>
      </c>
      <c r="W7" s="348">
        <f t="shared" ref="W7:W70" si="9">IF((D7+E7+F7)&gt;=14,0,IF((D7+E7+F7+G7)&lt;14,G7,14-(D7+E7+F7)))</f>
        <v>0</v>
      </c>
      <c r="X7" s="348">
        <f t="shared" ref="X7:X70" si="10">IF((D7+E7+F7)&gt;=14,G7,G7-W7)</f>
        <v>0</v>
      </c>
      <c r="Y7" s="348">
        <f t="shared" ref="Y7:Y70" si="11">IF((D7+E7+F7+G7)&gt;=14,0,IF((D7+E7+F7+G7+H7)&lt;14,H7,14-(D7+E7+F7+G7)))</f>
        <v>0</v>
      </c>
      <c r="Z7" s="348">
        <f t="shared" ref="Z7:Z70" si="12">IF((D7+E7+F7+G7)&gt;=14,H7,H7-Y7)</f>
        <v>0</v>
      </c>
      <c r="AA7" s="348">
        <f t="shared" ref="AA7:AA70" si="13">IF((D7+E7+F7+G7+H7)&gt;=14,0,IF((D7+E7+F7+G7+H7+I7)&lt;14,I7,14-(D7+E7+F7+G7+H7)))</f>
        <v>0</v>
      </c>
      <c r="AB7" s="348">
        <f t="shared" ref="AB7:AB70" si="14">IF((D7+E7+F7+G7+H7)&gt;=14,I7,I7-AA7)</f>
        <v>0</v>
      </c>
      <c r="AC7" s="348">
        <f t="shared" ref="AC7:AC70" si="15">IF((D7+E7+F7+G7+H7+I7)&gt;=14,0,IF((D7+E7+F7+G7+H7+I7+J7)&lt;14,J7,14-(D7+E7+F7+G7+H7+I7)))</f>
        <v>0</v>
      </c>
      <c r="AD7" s="348">
        <f t="shared" ref="AD7:AD70" si="16">IF((D7+E7+F7+G7+H7+I7)&gt;=14,J7,J7-AC7)</f>
        <v>0</v>
      </c>
      <c r="AE7" s="348">
        <f t="shared" ref="AE7:AE70" si="17">IF((D7+E7+F7+G7+H7+I7+J7)&gt;=14,0,IF((D7+E7+F7+G7+H7+I7+J7+K7)&lt;14,K7,14-(D7+E7+F7+G7+H7+I7+J7)))</f>
        <v>0</v>
      </c>
      <c r="AF7" s="348">
        <f t="shared" ref="AF7:AF70" si="18">IF((D7+E7+F7+G7+H7+I7+J7)&gt;=14,K7,K7-AE7)</f>
        <v>0</v>
      </c>
      <c r="AG7" s="348">
        <f t="shared" ref="AG7:AG70" si="19">IF((D7+E7+F7+G7+H7+I7+J7+K7)&gt;=14,0,IF((D7+E7+F7+G7+H7+I7+J7+K7+L7)&lt;14,L7,14-(D7+E7+F7+G7+H7+I7+J7+K7)))</f>
        <v>0</v>
      </c>
      <c r="AH7" s="348">
        <f t="shared" ref="AH7:AH70" si="20">IF((D7+E7+F7+G7+H7+I7+J7+K7)&gt;=14,L7,L7-AG7)</f>
        <v>0</v>
      </c>
      <c r="AI7" s="348">
        <f t="shared" ref="AI7:AI70" si="21">IF((D7+E7+F7+G7+H7+I7+J7+K7+L7)&gt;=14,0,IF((D7+E7+F7+G7+H7+I7+J7+K7+L7+M7)&lt;14,M7,14-(D7+E7+F7+G7+H7+I7+J7+K7+L7)))</f>
        <v>0</v>
      </c>
      <c r="AJ7" s="348">
        <f t="shared" ref="AJ7:AJ70" si="22">IF((D7+E7+F7+G7+H7+I7+J7+K7+L7)&gt;=14,M7,M7-AI7)</f>
        <v>0</v>
      </c>
      <c r="AK7" s="348">
        <f t="shared" ref="AK7:AK70" si="23">IF((D7+E7+F7+G7+H7+I7+J7+K7+L7+M7)&gt;=14,0,IF((D7+E7+F7+G7+H7+I7+J7+K7+L7+M7+N7)&lt;14,N7,14-(D7+E7+F7+G7+H7+I7+J7+K7+L7+M7)))</f>
        <v>0</v>
      </c>
      <c r="AL7" s="348">
        <f t="shared" ref="AL7:AL70" si="24">IF((D7+E7+F7+G7+H7+I7+J7+K7+L7+M7)&gt;=14,N7,N7-AK7)</f>
        <v>0</v>
      </c>
      <c r="AM7" s="348">
        <f t="shared" ref="AM7:AM70" si="25">IF((D7+E7+F7+G7+H7+I7+J7+K7+L7+M7+N7)&gt;=14,0,IF((D7+E7+F7+G7+H7+I7+J7+K7+L7+M7+N7+O7)&lt;14,O7,14-(D7+E7+F7+G7+H7+I7+J7+K7+L7+M7+N7)))</f>
        <v>0</v>
      </c>
      <c r="AN7" s="348">
        <f t="shared" ref="AN7:AN70" si="26">IF((D7+E7+F7+G7+H7+I7+J7+K7+L7+M7+N7)&gt;=14,O7,O7-AM7)</f>
        <v>0</v>
      </c>
      <c r="AO7" s="334"/>
    </row>
    <row r="8" spans="1:41" s="335" customFormat="1" ht="18" customHeight="1">
      <c r="A8" s="343">
        <f t="shared" si="2"/>
        <v>3</v>
      </c>
      <c r="B8" s="344" t="s">
        <v>153</v>
      </c>
      <c r="C8" s="345" t="s">
        <v>154</v>
      </c>
      <c r="D8" s="346">
        <v>0</v>
      </c>
      <c r="E8" s="346">
        <v>0</v>
      </c>
      <c r="F8" s="346">
        <v>0</v>
      </c>
      <c r="G8" s="346">
        <v>0</v>
      </c>
      <c r="H8" s="346"/>
      <c r="I8" s="346"/>
      <c r="J8" s="346"/>
      <c r="K8" s="346"/>
      <c r="L8" s="346"/>
      <c r="M8" s="346"/>
      <c r="N8" s="346"/>
      <c r="O8" s="346"/>
      <c r="P8" s="347">
        <f t="shared" ref="P8:P71" si="27">SUM(D8:O8)</f>
        <v>0</v>
      </c>
      <c r="Q8" s="348">
        <f t="shared" si="3"/>
        <v>0</v>
      </c>
      <c r="R8" s="348">
        <f t="shared" si="4"/>
        <v>0</v>
      </c>
      <c r="S8" s="348">
        <f t="shared" si="5"/>
        <v>0</v>
      </c>
      <c r="T8" s="348">
        <f t="shared" si="6"/>
        <v>0</v>
      </c>
      <c r="U8" s="348">
        <f t="shared" si="7"/>
        <v>0</v>
      </c>
      <c r="V8" s="348">
        <f t="shared" si="8"/>
        <v>0</v>
      </c>
      <c r="W8" s="348">
        <f t="shared" si="9"/>
        <v>0</v>
      </c>
      <c r="X8" s="348">
        <f t="shared" si="10"/>
        <v>0</v>
      </c>
      <c r="Y8" s="348">
        <f t="shared" si="11"/>
        <v>0</v>
      </c>
      <c r="Z8" s="348">
        <f t="shared" si="12"/>
        <v>0</v>
      </c>
      <c r="AA8" s="348">
        <f t="shared" si="13"/>
        <v>0</v>
      </c>
      <c r="AB8" s="348">
        <f t="shared" si="14"/>
        <v>0</v>
      </c>
      <c r="AC8" s="348">
        <f t="shared" si="15"/>
        <v>0</v>
      </c>
      <c r="AD8" s="348">
        <f t="shared" si="16"/>
        <v>0</v>
      </c>
      <c r="AE8" s="348">
        <f t="shared" si="17"/>
        <v>0</v>
      </c>
      <c r="AF8" s="348">
        <f t="shared" si="18"/>
        <v>0</v>
      </c>
      <c r="AG8" s="348">
        <f t="shared" si="19"/>
        <v>0</v>
      </c>
      <c r="AH8" s="348">
        <f t="shared" si="20"/>
        <v>0</v>
      </c>
      <c r="AI8" s="348">
        <f t="shared" si="21"/>
        <v>0</v>
      </c>
      <c r="AJ8" s="348">
        <f t="shared" si="22"/>
        <v>0</v>
      </c>
      <c r="AK8" s="348">
        <f t="shared" si="23"/>
        <v>0</v>
      </c>
      <c r="AL8" s="348">
        <f t="shared" si="24"/>
        <v>0</v>
      </c>
      <c r="AM8" s="348">
        <f t="shared" si="25"/>
        <v>0</v>
      </c>
      <c r="AN8" s="348">
        <f t="shared" si="26"/>
        <v>0</v>
      </c>
      <c r="AO8" s="334"/>
    </row>
    <row r="9" spans="1:41" s="335" customFormat="1" ht="18" customHeight="1">
      <c r="A9" s="343">
        <f t="shared" si="2"/>
        <v>4</v>
      </c>
      <c r="B9" s="344" t="s">
        <v>1452</v>
      </c>
      <c r="C9" s="345" t="s">
        <v>1453</v>
      </c>
      <c r="D9" s="346">
        <v>0</v>
      </c>
      <c r="E9" s="346">
        <v>0</v>
      </c>
      <c r="F9" s="346">
        <v>0</v>
      </c>
      <c r="G9" s="346">
        <v>0</v>
      </c>
      <c r="H9" s="346"/>
      <c r="I9" s="346"/>
      <c r="J9" s="346"/>
      <c r="K9" s="346"/>
      <c r="L9" s="346"/>
      <c r="M9" s="346"/>
      <c r="N9" s="346"/>
      <c r="O9" s="346"/>
      <c r="P9" s="347">
        <f t="shared" si="27"/>
        <v>0</v>
      </c>
      <c r="Q9" s="348">
        <f t="shared" si="3"/>
        <v>0</v>
      </c>
      <c r="R9" s="348">
        <f t="shared" si="4"/>
        <v>0</v>
      </c>
      <c r="S9" s="348">
        <f t="shared" si="5"/>
        <v>0</v>
      </c>
      <c r="T9" s="348">
        <f t="shared" si="6"/>
        <v>0</v>
      </c>
      <c r="U9" s="348">
        <f t="shared" si="7"/>
        <v>0</v>
      </c>
      <c r="V9" s="348">
        <f t="shared" si="8"/>
        <v>0</v>
      </c>
      <c r="W9" s="348">
        <f t="shared" si="9"/>
        <v>0</v>
      </c>
      <c r="X9" s="348">
        <f t="shared" si="10"/>
        <v>0</v>
      </c>
      <c r="Y9" s="348">
        <f t="shared" si="11"/>
        <v>0</v>
      </c>
      <c r="Z9" s="348">
        <f t="shared" si="12"/>
        <v>0</v>
      </c>
      <c r="AA9" s="348">
        <f t="shared" si="13"/>
        <v>0</v>
      </c>
      <c r="AB9" s="348">
        <f t="shared" si="14"/>
        <v>0</v>
      </c>
      <c r="AC9" s="348">
        <f t="shared" si="15"/>
        <v>0</v>
      </c>
      <c r="AD9" s="348">
        <f t="shared" si="16"/>
        <v>0</v>
      </c>
      <c r="AE9" s="348">
        <f t="shared" si="17"/>
        <v>0</v>
      </c>
      <c r="AF9" s="348">
        <f t="shared" si="18"/>
        <v>0</v>
      </c>
      <c r="AG9" s="348">
        <f t="shared" si="19"/>
        <v>0</v>
      </c>
      <c r="AH9" s="348">
        <f t="shared" si="20"/>
        <v>0</v>
      </c>
      <c r="AI9" s="348">
        <f t="shared" si="21"/>
        <v>0</v>
      </c>
      <c r="AJ9" s="348">
        <f t="shared" si="22"/>
        <v>0</v>
      </c>
      <c r="AK9" s="348">
        <f t="shared" si="23"/>
        <v>0</v>
      </c>
      <c r="AL9" s="348">
        <f t="shared" si="24"/>
        <v>0</v>
      </c>
      <c r="AM9" s="348">
        <f t="shared" si="25"/>
        <v>0</v>
      </c>
      <c r="AN9" s="348">
        <f t="shared" si="26"/>
        <v>0</v>
      </c>
      <c r="AO9" s="334"/>
    </row>
    <row r="10" spans="1:41" s="335" customFormat="1" ht="18" customHeight="1">
      <c r="A10" s="343">
        <f t="shared" si="2"/>
        <v>5</v>
      </c>
      <c r="B10" s="344" t="s">
        <v>314</v>
      </c>
      <c r="C10" s="345" t="s">
        <v>315</v>
      </c>
      <c r="D10" s="346">
        <v>0</v>
      </c>
      <c r="E10" s="346">
        <v>0</v>
      </c>
      <c r="F10" s="346">
        <v>0</v>
      </c>
      <c r="G10" s="346">
        <v>0</v>
      </c>
      <c r="H10" s="346"/>
      <c r="I10" s="346"/>
      <c r="J10" s="346"/>
      <c r="K10" s="346"/>
      <c r="L10" s="346"/>
      <c r="M10" s="346"/>
      <c r="N10" s="346"/>
      <c r="O10" s="346"/>
      <c r="P10" s="347">
        <f t="shared" si="27"/>
        <v>0</v>
      </c>
      <c r="Q10" s="348">
        <f t="shared" si="3"/>
        <v>0</v>
      </c>
      <c r="R10" s="348">
        <f t="shared" si="4"/>
        <v>0</v>
      </c>
      <c r="S10" s="348">
        <f t="shared" si="5"/>
        <v>0</v>
      </c>
      <c r="T10" s="348">
        <f t="shared" si="6"/>
        <v>0</v>
      </c>
      <c r="U10" s="348">
        <f t="shared" si="7"/>
        <v>0</v>
      </c>
      <c r="V10" s="348">
        <f t="shared" si="8"/>
        <v>0</v>
      </c>
      <c r="W10" s="348">
        <f t="shared" si="9"/>
        <v>0</v>
      </c>
      <c r="X10" s="348">
        <f t="shared" si="10"/>
        <v>0</v>
      </c>
      <c r="Y10" s="348">
        <f t="shared" si="11"/>
        <v>0</v>
      </c>
      <c r="Z10" s="348">
        <f t="shared" si="12"/>
        <v>0</v>
      </c>
      <c r="AA10" s="348">
        <f t="shared" si="13"/>
        <v>0</v>
      </c>
      <c r="AB10" s="348">
        <f t="shared" si="14"/>
        <v>0</v>
      </c>
      <c r="AC10" s="348">
        <f t="shared" si="15"/>
        <v>0</v>
      </c>
      <c r="AD10" s="348">
        <f t="shared" si="16"/>
        <v>0</v>
      </c>
      <c r="AE10" s="348">
        <f t="shared" si="17"/>
        <v>0</v>
      </c>
      <c r="AF10" s="348">
        <f t="shared" si="18"/>
        <v>0</v>
      </c>
      <c r="AG10" s="348">
        <f t="shared" si="19"/>
        <v>0</v>
      </c>
      <c r="AH10" s="348">
        <f t="shared" si="20"/>
        <v>0</v>
      </c>
      <c r="AI10" s="348">
        <f t="shared" si="21"/>
        <v>0</v>
      </c>
      <c r="AJ10" s="348">
        <f t="shared" si="22"/>
        <v>0</v>
      </c>
      <c r="AK10" s="348">
        <f t="shared" si="23"/>
        <v>0</v>
      </c>
      <c r="AL10" s="348">
        <f t="shared" si="24"/>
        <v>0</v>
      </c>
      <c r="AM10" s="348">
        <f t="shared" si="25"/>
        <v>0</v>
      </c>
      <c r="AN10" s="348">
        <f t="shared" si="26"/>
        <v>0</v>
      </c>
      <c r="AO10" s="334"/>
    </row>
    <row r="11" spans="1:41" s="335" customFormat="1" ht="18" customHeight="1">
      <c r="A11" s="343">
        <f t="shared" si="2"/>
        <v>6</v>
      </c>
      <c r="B11" s="344" t="s">
        <v>159</v>
      </c>
      <c r="C11" s="345" t="s">
        <v>160</v>
      </c>
      <c r="D11" s="346">
        <v>0</v>
      </c>
      <c r="E11" s="346">
        <v>0</v>
      </c>
      <c r="F11" s="346">
        <v>0</v>
      </c>
      <c r="G11" s="346">
        <v>0</v>
      </c>
      <c r="H11" s="346"/>
      <c r="I11" s="346"/>
      <c r="J11" s="346"/>
      <c r="K11" s="346"/>
      <c r="L11" s="346"/>
      <c r="M11" s="346"/>
      <c r="N11" s="346"/>
      <c r="O11" s="346"/>
      <c r="P11" s="347">
        <f t="shared" si="27"/>
        <v>0</v>
      </c>
      <c r="Q11" s="348">
        <f t="shared" si="3"/>
        <v>0</v>
      </c>
      <c r="R11" s="348">
        <f t="shared" si="4"/>
        <v>0</v>
      </c>
      <c r="S11" s="348">
        <f t="shared" si="5"/>
        <v>0</v>
      </c>
      <c r="T11" s="348">
        <f t="shared" si="6"/>
        <v>0</v>
      </c>
      <c r="U11" s="348">
        <f t="shared" si="7"/>
        <v>0</v>
      </c>
      <c r="V11" s="348">
        <f t="shared" si="8"/>
        <v>0</v>
      </c>
      <c r="W11" s="348">
        <f t="shared" si="9"/>
        <v>0</v>
      </c>
      <c r="X11" s="348">
        <f t="shared" si="10"/>
        <v>0</v>
      </c>
      <c r="Y11" s="348">
        <f t="shared" si="11"/>
        <v>0</v>
      </c>
      <c r="Z11" s="348">
        <f t="shared" si="12"/>
        <v>0</v>
      </c>
      <c r="AA11" s="348">
        <f t="shared" si="13"/>
        <v>0</v>
      </c>
      <c r="AB11" s="348">
        <f t="shared" si="14"/>
        <v>0</v>
      </c>
      <c r="AC11" s="348">
        <f t="shared" si="15"/>
        <v>0</v>
      </c>
      <c r="AD11" s="348">
        <f t="shared" si="16"/>
        <v>0</v>
      </c>
      <c r="AE11" s="348">
        <f t="shared" si="17"/>
        <v>0</v>
      </c>
      <c r="AF11" s="348">
        <f t="shared" si="18"/>
        <v>0</v>
      </c>
      <c r="AG11" s="348">
        <f t="shared" si="19"/>
        <v>0</v>
      </c>
      <c r="AH11" s="348">
        <f t="shared" si="20"/>
        <v>0</v>
      </c>
      <c r="AI11" s="348">
        <f t="shared" si="21"/>
        <v>0</v>
      </c>
      <c r="AJ11" s="348">
        <f t="shared" si="22"/>
        <v>0</v>
      </c>
      <c r="AK11" s="348">
        <f t="shared" si="23"/>
        <v>0</v>
      </c>
      <c r="AL11" s="348">
        <f t="shared" si="24"/>
        <v>0</v>
      </c>
      <c r="AM11" s="348">
        <f t="shared" si="25"/>
        <v>0</v>
      </c>
      <c r="AN11" s="348">
        <f t="shared" si="26"/>
        <v>0</v>
      </c>
      <c r="AO11" s="334"/>
    </row>
    <row r="12" spans="1:41" s="335" customFormat="1" ht="18" customHeight="1">
      <c r="A12" s="343">
        <f t="shared" si="2"/>
        <v>7</v>
      </c>
      <c r="B12" s="344" t="s">
        <v>161</v>
      </c>
      <c r="C12" s="345" t="s">
        <v>162</v>
      </c>
      <c r="D12" s="346">
        <v>0</v>
      </c>
      <c r="E12" s="346">
        <v>0</v>
      </c>
      <c r="F12" s="346">
        <v>0</v>
      </c>
      <c r="G12" s="346">
        <v>0</v>
      </c>
      <c r="H12" s="346"/>
      <c r="I12" s="346"/>
      <c r="J12" s="346"/>
      <c r="K12" s="346"/>
      <c r="L12" s="346"/>
      <c r="M12" s="346"/>
      <c r="N12" s="346"/>
      <c r="O12" s="346"/>
      <c r="P12" s="347">
        <f t="shared" si="27"/>
        <v>0</v>
      </c>
      <c r="Q12" s="348">
        <f t="shared" si="3"/>
        <v>0</v>
      </c>
      <c r="R12" s="348">
        <f t="shared" si="4"/>
        <v>0</v>
      </c>
      <c r="S12" s="348">
        <f t="shared" si="5"/>
        <v>0</v>
      </c>
      <c r="T12" s="348">
        <f t="shared" si="6"/>
        <v>0</v>
      </c>
      <c r="U12" s="348">
        <f t="shared" si="7"/>
        <v>0</v>
      </c>
      <c r="V12" s="348">
        <f t="shared" si="8"/>
        <v>0</v>
      </c>
      <c r="W12" s="348">
        <f t="shared" si="9"/>
        <v>0</v>
      </c>
      <c r="X12" s="348">
        <f t="shared" si="10"/>
        <v>0</v>
      </c>
      <c r="Y12" s="348">
        <f t="shared" si="11"/>
        <v>0</v>
      </c>
      <c r="Z12" s="348">
        <f t="shared" si="12"/>
        <v>0</v>
      </c>
      <c r="AA12" s="348">
        <f t="shared" si="13"/>
        <v>0</v>
      </c>
      <c r="AB12" s="348">
        <f t="shared" si="14"/>
        <v>0</v>
      </c>
      <c r="AC12" s="348">
        <f t="shared" si="15"/>
        <v>0</v>
      </c>
      <c r="AD12" s="348">
        <f t="shared" si="16"/>
        <v>0</v>
      </c>
      <c r="AE12" s="348">
        <f t="shared" si="17"/>
        <v>0</v>
      </c>
      <c r="AF12" s="348">
        <f t="shared" si="18"/>
        <v>0</v>
      </c>
      <c r="AG12" s="348">
        <f t="shared" si="19"/>
        <v>0</v>
      </c>
      <c r="AH12" s="348">
        <f t="shared" si="20"/>
        <v>0</v>
      </c>
      <c r="AI12" s="348">
        <f t="shared" si="21"/>
        <v>0</v>
      </c>
      <c r="AJ12" s="348">
        <f t="shared" si="22"/>
        <v>0</v>
      </c>
      <c r="AK12" s="348">
        <f t="shared" si="23"/>
        <v>0</v>
      </c>
      <c r="AL12" s="348">
        <f t="shared" si="24"/>
        <v>0</v>
      </c>
      <c r="AM12" s="348">
        <f t="shared" si="25"/>
        <v>0</v>
      </c>
      <c r="AN12" s="348">
        <f t="shared" si="26"/>
        <v>0</v>
      </c>
      <c r="AO12" s="334"/>
    </row>
    <row r="13" spans="1:41" s="335" customFormat="1" ht="18" customHeight="1">
      <c r="A13" s="343">
        <f t="shared" si="2"/>
        <v>8</v>
      </c>
      <c r="B13" s="344" t="s">
        <v>1059</v>
      </c>
      <c r="C13" s="345" t="s">
        <v>1060</v>
      </c>
      <c r="D13" s="346">
        <v>0</v>
      </c>
      <c r="E13" s="346">
        <v>0</v>
      </c>
      <c r="F13" s="346">
        <v>0</v>
      </c>
      <c r="G13" s="346">
        <v>0</v>
      </c>
      <c r="H13" s="346"/>
      <c r="I13" s="346"/>
      <c r="J13" s="346"/>
      <c r="K13" s="346"/>
      <c r="L13" s="346"/>
      <c r="M13" s="346"/>
      <c r="N13" s="346"/>
      <c r="O13" s="346"/>
      <c r="P13" s="347">
        <f t="shared" si="27"/>
        <v>0</v>
      </c>
      <c r="Q13" s="348">
        <f t="shared" si="3"/>
        <v>0</v>
      </c>
      <c r="R13" s="348">
        <f t="shared" si="4"/>
        <v>0</v>
      </c>
      <c r="S13" s="348">
        <f t="shared" si="5"/>
        <v>0</v>
      </c>
      <c r="T13" s="348">
        <f t="shared" si="6"/>
        <v>0</v>
      </c>
      <c r="U13" s="348">
        <f t="shared" si="7"/>
        <v>0</v>
      </c>
      <c r="V13" s="348">
        <f t="shared" si="8"/>
        <v>0</v>
      </c>
      <c r="W13" s="348">
        <f t="shared" si="9"/>
        <v>0</v>
      </c>
      <c r="X13" s="348">
        <f t="shared" si="10"/>
        <v>0</v>
      </c>
      <c r="Y13" s="348">
        <f t="shared" si="11"/>
        <v>0</v>
      </c>
      <c r="Z13" s="348">
        <f t="shared" si="12"/>
        <v>0</v>
      </c>
      <c r="AA13" s="348">
        <f t="shared" si="13"/>
        <v>0</v>
      </c>
      <c r="AB13" s="348">
        <f t="shared" si="14"/>
        <v>0</v>
      </c>
      <c r="AC13" s="348">
        <f t="shared" si="15"/>
        <v>0</v>
      </c>
      <c r="AD13" s="348">
        <f t="shared" si="16"/>
        <v>0</v>
      </c>
      <c r="AE13" s="348">
        <f t="shared" si="17"/>
        <v>0</v>
      </c>
      <c r="AF13" s="348">
        <f t="shared" si="18"/>
        <v>0</v>
      </c>
      <c r="AG13" s="348">
        <f t="shared" si="19"/>
        <v>0</v>
      </c>
      <c r="AH13" s="348">
        <f t="shared" si="20"/>
        <v>0</v>
      </c>
      <c r="AI13" s="348">
        <f t="shared" si="21"/>
        <v>0</v>
      </c>
      <c r="AJ13" s="348">
        <f t="shared" si="22"/>
        <v>0</v>
      </c>
      <c r="AK13" s="348">
        <f t="shared" si="23"/>
        <v>0</v>
      </c>
      <c r="AL13" s="348">
        <f t="shared" si="24"/>
        <v>0</v>
      </c>
      <c r="AM13" s="348">
        <f t="shared" si="25"/>
        <v>0</v>
      </c>
      <c r="AN13" s="348">
        <f t="shared" si="26"/>
        <v>0</v>
      </c>
      <c r="AO13" s="334"/>
    </row>
    <row r="14" spans="1:41" s="335" customFormat="1" ht="18" customHeight="1">
      <c r="A14" s="343">
        <f t="shared" si="2"/>
        <v>9</v>
      </c>
      <c r="B14" s="344" t="s">
        <v>1454</v>
      </c>
      <c r="C14" s="345" t="s">
        <v>1455</v>
      </c>
      <c r="D14" s="346">
        <v>0</v>
      </c>
      <c r="E14" s="346">
        <v>0</v>
      </c>
      <c r="F14" s="346">
        <v>0</v>
      </c>
      <c r="G14" s="346">
        <v>0</v>
      </c>
      <c r="H14" s="346"/>
      <c r="I14" s="346"/>
      <c r="J14" s="346"/>
      <c r="K14" s="346"/>
      <c r="L14" s="346"/>
      <c r="M14" s="346"/>
      <c r="N14" s="346"/>
      <c r="O14" s="346"/>
      <c r="P14" s="347">
        <f t="shared" si="27"/>
        <v>0</v>
      </c>
      <c r="Q14" s="348">
        <f t="shared" si="3"/>
        <v>0</v>
      </c>
      <c r="R14" s="348">
        <f t="shared" si="4"/>
        <v>0</v>
      </c>
      <c r="S14" s="348">
        <f t="shared" si="5"/>
        <v>0</v>
      </c>
      <c r="T14" s="348">
        <f t="shared" si="6"/>
        <v>0</v>
      </c>
      <c r="U14" s="348">
        <f t="shared" si="7"/>
        <v>0</v>
      </c>
      <c r="V14" s="348">
        <f t="shared" si="8"/>
        <v>0</v>
      </c>
      <c r="W14" s="348">
        <f t="shared" si="9"/>
        <v>0</v>
      </c>
      <c r="X14" s="348">
        <f t="shared" si="10"/>
        <v>0</v>
      </c>
      <c r="Y14" s="348">
        <f t="shared" si="11"/>
        <v>0</v>
      </c>
      <c r="Z14" s="348">
        <f t="shared" si="12"/>
        <v>0</v>
      </c>
      <c r="AA14" s="348">
        <f t="shared" si="13"/>
        <v>0</v>
      </c>
      <c r="AB14" s="348">
        <f t="shared" si="14"/>
        <v>0</v>
      </c>
      <c r="AC14" s="348">
        <f t="shared" si="15"/>
        <v>0</v>
      </c>
      <c r="AD14" s="348">
        <f t="shared" si="16"/>
        <v>0</v>
      </c>
      <c r="AE14" s="348">
        <f t="shared" si="17"/>
        <v>0</v>
      </c>
      <c r="AF14" s="348">
        <f t="shared" si="18"/>
        <v>0</v>
      </c>
      <c r="AG14" s="348">
        <f t="shared" si="19"/>
        <v>0</v>
      </c>
      <c r="AH14" s="348">
        <f t="shared" si="20"/>
        <v>0</v>
      </c>
      <c r="AI14" s="348">
        <f t="shared" si="21"/>
        <v>0</v>
      </c>
      <c r="AJ14" s="348">
        <f t="shared" si="22"/>
        <v>0</v>
      </c>
      <c r="AK14" s="348">
        <f t="shared" si="23"/>
        <v>0</v>
      </c>
      <c r="AL14" s="348">
        <f t="shared" si="24"/>
        <v>0</v>
      </c>
      <c r="AM14" s="348">
        <f t="shared" si="25"/>
        <v>0</v>
      </c>
      <c r="AN14" s="348">
        <f t="shared" si="26"/>
        <v>0</v>
      </c>
      <c r="AO14" s="334"/>
    </row>
    <row r="15" spans="1:41" s="335" customFormat="1" ht="18" customHeight="1">
      <c r="A15" s="343">
        <f t="shared" si="2"/>
        <v>10</v>
      </c>
      <c r="B15" s="344" t="s">
        <v>1456</v>
      </c>
      <c r="C15" s="345" t="s">
        <v>1457</v>
      </c>
      <c r="D15" s="346">
        <v>0</v>
      </c>
      <c r="E15" s="346">
        <v>0</v>
      </c>
      <c r="F15" s="346">
        <v>0</v>
      </c>
      <c r="G15" s="346">
        <v>0</v>
      </c>
      <c r="H15" s="346"/>
      <c r="I15" s="346"/>
      <c r="J15" s="346"/>
      <c r="K15" s="346"/>
      <c r="L15" s="346"/>
      <c r="M15" s="346"/>
      <c r="N15" s="346"/>
      <c r="O15" s="346"/>
      <c r="P15" s="347">
        <f>SUM(D15:O15)</f>
        <v>0</v>
      </c>
      <c r="Q15" s="348">
        <f>IF(D15&lt;14,D15,14)</f>
        <v>0</v>
      </c>
      <c r="R15" s="348">
        <f>D15-Q15</f>
        <v>0</v>
      </c>
      <c r="S15" s="348">
        <f>IF(D15&gt;=14,0,IF((D15+E15)&lt;14,E15,14-D15))</f>
        <v>0</v>
      </c>
      <c r="T15" s="348">
        <f>IF(D15&gt;=14,E15,E15-S15)</f>
        <v>0</v>
      </c>
      <c r="U15" s="348">
        <f>IF((D15+E15)&gt;=14,0,IF((D15+E15+F15)&lt;14,F15,14-(D15+E15)))</f>
        <v>0</v>
      </c>
      <c r="V15" s="348">
        <f>IF((D15+E15)&gt;=14,F15,F15-U15)</f>
        <v>0</v>
      </c>
      <c r="W15" s="348">
        <f>IF((D15+E15+F15)&gt;=14,0,IF((D15+E15+F15+G15)&lt;14,G15,14-(D15+E15+F15)))</f>
        <v>0</v>
      </c>
      <c r="X15" s="348">
        <f>IF((D15+E15+F15)&gt;=14,G15,G15-W15)</f>
        <v>0</v>
      </c>
      <c r="Y15" s="348">
        <f>IF((D15+E15+F15+G15)&gt;=14,0,IF((D15+E15+F15+G15+H15)&lt;14,H15,14-(D15+E15+F15+G15)))</f>
        <v>0</v>
      </c>
      <c r="Z15" s="348">
        <f>IF((D15+E15+F15+G15)&gt;=14,H15,H15-Y15)</f>
        <v>0</v>
      </c>
      <c r="AA15" s="348">
        <f>IF((D15+E15+F15+G15+H15)&gt;=14,0,IF((D15+E15+F15+G15+H15+I15)&lt;14,I15,14-(D15+E15+F15+G15+H15)))</f>
        <v>0</v>
      </c>
      <c r="AB15" s="348">
        <f>IF((D15+E15+F15+G15+H15)&gt;=14,I15,I15-AA15)</f>
        <v>0</v>
      </c>
      <c r="AC15" s="348">
        <f>IF((D15+E15+F15+G15+H15+I15)&gt;=14,0,IF((D15+E15+F15+G15+H15+I15+J15)&lt;14,J15,14-(D15+E15+F15+G15+H15+I15)))</f>
        <v>0</v>
      </c>
      <c r="AD15" s="348">
        <f>IF((D15+E15+F15+G15+H15+I15)&gt;=14,J15,J15-AC15)</f>
        <v>0</v>
      </c>
      <c r="AE15" s="348">
        <f>IF((D15+E15+F15+G15+H15+I15+J15)&gt;=14,0,IF((D15+E15+F15+G15+H15+I15+J15+K15)&lt;14,K15,14-(D15+E15+F15+G15+H15+I15+J15)))</f>
        <v>0</v>
      </c>
      <c r="AF15" s="348">
        <f>IF((D15+E15+F15+G15+H15+I15+J15)&gt;=14,K15,K15-AE15)</f>
        <v>0</v>
      </c>
      <c r="AG15" s="348">
        <f>IF((D15+E15+F15+G15+H15+I15+J15+K15)&gt;=14,0,IF((D15+E15+F15+G15+H15+I15+J15+K15+L15)&lt;14,L15,14-(D15+E15+F15+G15+H15+I15+J15+K15)))</f>
        <v>0</v>
      </c>
      <c r="AH15" s="348">
        <f>IF((D15+E15+F15+G15+H15+I15+J15+K15)&gt;=14,L15,L15-AG15)</f>
        <v>0</v>
      </c>
      <c r="AI15" s="348">
        <f>IF((D15+E15+F15+G15+H15+I15+J15+K15+L15)&gt;=14,0,IF((D15+E15+F15+G15+H15+I15+J15+K15+L15+M15)&lt;14,M15,14-(D15+E15+F15+G15+H15+I15+J15+K15+L15)))</f>
        <v>0</v>
      </c>
      <c r="AJ15" s="348">
        <f>IF((D15+E15+F15+G15+H15+I15+J15+K15+L15)&gt;=14,M15,M15-AI15)</f>
        <v>0</v>
      </c>
      <c r="AK15" s="348">
        <f>IF((D15+E15+F15+G15+H15+I15+J15+K15+L15+M15)&gt;=14,0,IF((D15+E15+F15+G15+H15+I15+J15+K15+L15+M15+N15)&lt;14,N15,14-(D15+E15+F15+G15+H15+I15+J15+K15+L15+M15)))</f>
        <v>0</v>
      </c>
      <c r="AL15" s="348">
        <f>IF((D15+E15+F15+G15+H15+I15+J15+K15+L15+M15)&gt;=14,N15,N15-AK15)</f>
        <v>0</v>
      </c>
      <c r="AM15" s="348">
        <f>IF((D15+E15+F15+G15+H15+I15+J15+K15+L15+M15+N15)&gt;=14,0,IF((D15+E15+F15+G15+H15+I15+J15+K15+L15+M15+N15+O15)&lt;14,O15,14-(D15+E15+F15+G15+H15+I15+J15+K15+L15+M15+N15)))</f>
        <v>0</v>
      </c>
      <c r="AN15" s="348">
        <f>IF((D15+E15+F15+G15+H15+I15+J15+K15+L15+M15+N15)&gt;=14,O15,O15-AM15)</f>
        <v>0</v>
      </c>
      <c r="AO15" s="334"/>
    </row>
    <row r="16" spans="1:41" s="335" customFormat="1" ht="18" customHeight="1">
      <c r="A16" s="343">
        <f t="shared" si="2"/>
        <v>11</v>
      </c>
      <c r="B16" s="344" t="s">
        <v>1458</v>
      </c>
      <c r="C16" s="345" t="s">
        <v>1459</v>
      </c>
      <c r="D16" s="346">
        <v>0</v>
      </c>
      <c r="E16" s="346">
        <v>0</v>
      </c>
      <c r="F16" s="346">
        <v>0</v>
      </c>
      <c r="G16" s="346">
        <v>0</v>
      </c>
      <c r="H16" s="346"/>
      <c r="I16" s="346"/>
      <c r="J16" s="346"/>
      <c r="K16" s="346"/>
      <c r="L16" s="346"/>
      <c r="M16" s="346"/>
      <c r="N16" s="346"/>
      <c r="O16" s="346"/>
      <c r="P16" s="347">
        <f>SUM(D16:O16)</f>
        <v>0</v>
      </c>
      <c r="Q16" s="348">
        <f>IF(D16&lt;14,D16,14)</f>
        <v>0</v>
      </c>
      <c r="R16" s="348">
        <f>D16-Q16</f>
        <v>0</v>
      </c>
      <c r="S16" s="348">
        <f>IF(D16&gt;=14,0,IF((D16+E16)&lt;14,E16,14-D16))</f>
        <v>0</v>
      </c>
      <c r="T16" s="348">
        <f>IF(D16&gt;=14,E16,E16-S16)</f>
        <v>0</v>
      </c>
      <c r="U16" s="348">
        <f>IF((D16+E16)&gt;=14,0,IF((D16+E16+F16)&lt;14,F16,14-(D16+E16)))</f>
        <v>0</v>
      </c>
      <c r="V16" s="348">
        <f>IF((D16+E16)&gt;=14,F16,F16-U16)</f>
        <v>0</v>
      </c>
      <c r="W16" s="348">
        <f>IF((D16+E16+F16)&gt;=14,0,IF((D16+E16+F16+G16)&lt;14,G16,14-(D16+E16+F16)))</f>
        <v>0</v>
      </c>
      <c r="X16" s="348">
        <f>IF((D16+E16+F16)&gt;=14,G16,G16-W16)</f>
        <v>0</v>
      </c>
      <c r="Y16" s="348">
        <f>IF((D16+E16+F16+G16)&gt;=14,0,IF((D16+E16+F16+G16+H16)&lt;14,H16,14-(D16+E16+F16+G16)))</f>
        <v>0</v>
      </c>
      <c r="Z16" s="348">
        <f>IF((D16+E16+F16+G16)&gt;=14,H16,H16-Y16)</f>
        <v>0</v>
      </c>
      <c r="AA16" s="348">
        <f>IF((D16+E16+F16+G16+H16)&gt;=14,0,IF((D16+E16+F16+G16+H16+I16)&lt;14,I16,14-(D16+E16+F16+G16+H16)))</f>
        <v>0</v>
      </c>
      <c r="AB16" s="348">
        <f>IF((D16+E16+F16+G16+H16)&gt;=14,I16,I16-AA16)</f>
        <v>0</v>
      </c>
      <c r="AC16" s="348">
        <f>IF((D16+E16+F16+G16+H16+I16)&gt;=14,0,IF((D16+E16+F16+G16+H16+I16+J16)&lt;14,J16,14-(D16+E16+F16+G16+H16+I16)))</f>
        <v>0</v>
      </c>
      <c r="AD16" s="348">
        <f>IF((D16+E16+F16+G16+H16+I16)&gt;=14,J16,J16-AC16)</f>
        <v>0</v>
      </c>
      <c r="AE16" s="348">
        <f>IF((D16+E16+F16+G16+H16+I16+J16)&gt;=14,0,IF((D16+E16+F16+G16+H16+I16+J16+K16)&lt;14,K16,14-(D16+E16+F16+G16+H16+I16+J16)))</f>
        <v>0</v>
      </c>
      <c r="AF16" s="348">
        <f>IF((D16+E16+F16+G16+H16+I16+J16)&gt;=14,K16,K16-AE16)</f>
        <v>0</v>
      </c>
      <c r="AG16" s="348">
        <f>IF((D16+E16+F16+G16+H16+I16+J16+K16)&gt;=14,0,IF((D16+E16+F16+G16+H16+I16+J16+K16+L16)&lt;14,L16,14-(D16+E16+F16+G16+H16+I16+J16+K16)))</f>
        <v>0</v>
      </c>
      <c r="AH16" s="348">
        <f>IF((D16+E16+F16+G16+H16+I16+J16+K16)&gt;=14,L16,L16-AG16)</f>
        <v>0</v>
      </c>
      <c r="AI16" s="348">
        <f>IF((D16+E16+F16+G16+H16+I16+J16+K16+L16)&gt;=14,0,IF((D16+E16+F16+G16+H16+I16+J16+K16+L16+M16)&lt;14,M16,14-(D16+E16+F16+G16+H16+I16+J16+K16+L16)))</f>
        <v>0</v>
      </c>
      <c r="AJ16" s="348">
        <f>IF((D16+E16+F16+G16+H16+I16+J16+K16+L16)&gt;=14,M16,M16-AI16)</f>
        <v>0</v>
      </c>
      <c r="AK16" s="348">
        <f>IF((D16+E16+F16+G16+H16+I16+J16+K16+L16+M16)&gt;=14,0,IF((D16+E16+F16+G16+H16+I16+J16+K16+L16+M16+N16)&lt;14,N16,14-(D16+E16+F16+G16+H16+I16+J16+K16+L16+M16)))</f>
        <v>0</v>
      </c>
      <c r="AL16" s="348">
        <f>IF((D16+E16+F16+G16+H16+I16+J16+K16+L16+M16)&gt;=14,N16,N16-AK16)</f>
        <v>0</v>
      </c>
      <c r="AM16" s="348">
        <f>IF((D16+E16+F16+G16+H16+I16+J16+K16+L16+M16+N16)&gt;=14,0,IF((D16+E16+F16+G16+H16+I16+J16+K16+L16+M16+N16+O16)&lt;14,O16,14-(D16+E16+F16+G16+H16+I16+J16+K16+L16+M16+N16)))</f>
        <v>0</v>
      </c>
      <c r="AN16" s="348">
        <f>IF((D16+E16+F16+G16+H16+I16+J16+K16+L16+M16+N16)&gt;=14,O16,O16-AM16)</f>
        <v>0</v>
      </c>
      <c r="AO16" s="334"/>
    </row>
    <row r="17" spans="1:41" s="335" customFormat="1" ht="18" customHeight="1">
      <c r="A17" s="343">
        <f t="shared" si="2"/>
        <v>12</v>
      </c>
      <c r="B17" s="344" t="s">
        <v>135</v>
      </c>
      <c r="C17" s="345" t="s">
        <v>136</v>
      </c>
      <c r="D17" s="346">
        <v>0</v>
      </c>
      <c r="E17" s="346"/>
      <c r="F17" s="346">
        <v>0</v>
      </c>
      <c r="G17" s="346"/>
      <c r="H17" s="346"/>
      <c r="I17" s="346"/>
      <c r="J17" s="346"/>
      <c r="K17" s="346"/>
      <c r="L17" s="346"/>
      <c r="M17" s="346"/>
      <c r="N17" s="346"/>
      <c r="O17" s="346"/>
      <c r="P17" s="347">
        <f>SUM(D17:O17)</f>
        <v>0</v>
      </c>
      <c r="Q17" s="348">
        <f>IF(D17&lt;14,D17,14)</f>
        <v>0</v>
      </c>
      <c r="R17" s="348">
        <f>D17-Q17</f>
        <v>0</v>
      </c>
      <c r="S17" s="348">
        <f>IF(D17&gt;=14,0,IF((D17+E17)&lt;14,E17,14-D17))</f>
        <v>0</v>
      </c>
      <c r="T17" s="348">
        <f>IF(D17&gt;=14,E17,E17-S17)</f>
        <v>0</v>
      </c>
      <c r="U17" s="348">
        <f>IF((D17+E17)&gt;=14,0,IF((D17+E17+F17)&lt;14,F17,14-(D17+E17)))</f>
        <v>0</v>
      </c>
      <c r="V17" s="348">
        <f>IF((D17+E17)&gt;=14,F17,F17-U17)</f>
        <v>0</v>
      </c>
      <c r="W17" s="348">
        <f>IF((D17+E17+F17)&gt;=14,0,IF((D17+E17+F17+G17)&lt;14,G17,14-(D17+E17+F17)))</f>
        <v>0</v>
      </c>
      <c r="X17" s="348">
        <f>IF((D17+E17+F17)&gt;=14,G17,G17-W17)</f>
        <v>0</v>
      </c>
      <c r="Y17" s="348">
        <f>IF((D17+E17+F17+G17)&gt;=14,0,IF((D17+E17+F17+G17+H17)&lt;14,H17,14-(D17+E17+F17+G17)))</f>
        <v>0</v>
      </c>
      <c r="Z17" s="348">
        <f>IF((D17+E17+F17+G17)&gt;=14,H17,H17-Y17)</f>
        <v>0</v>
      </c>
      <c r="AA17" s="348">
        <f>IF((D17+E17+F17+G17+H17)&gt;=14,0,IF((D17+E17+F17+G17+H17+I17)&lt;14,I17,14-(D17+E17+F17+G17+H17)))</f>
        <v>0</v>
      </c>
      <c r="AB17" s="348">
        <f>IF((D17+E17+F17+G17+H17)&gt;=14,I17,I17-AA17)</f>
        <v>0</v>
      </c>
      <c r="AC17" s="348">
        <f>IF((D17+E17+F17+G17+H17+I17)&gt;=14,0,IF((D17+E17+F17+G17+H17+I17+J17)&lt;14,J17,14-(D17+E17+F17+G17+H17+I17)))</f>
        <v>0</v>
      </c>
      <c r="AD17" s="348">
        <f>IF((D17+E17+F17+G17+H17+I17)&gt;=14,J17,J17-AC17)</f>
        <v>0</v>
      </c>
      <c r="AE17" s="348">
        <f>IF((D17+E17+F17+G17+H17+I17+J17)&gt;=14,0,IF((D17+E17+F17+G17+H17+I17+J17+K17)&lt;14,K17,14-(D17+E17+F17+G17+H17+I17+J17)))</f>
        <v>0</v>
      </c>
      <c r="AF17" s="348">
        <f>IF((D17+E17+F17+G17+H17+I17+J17)&gt;=14,K17,K17-AE17)</f>
        <v>0</v>
      </c>
      <c r="AG17" s="348">
        <f>IF((D17+E17+F17+G17+H17+I17+J17+K17)&gt;=14,0,IF((D17+E17+F17+G17+H17+I17+J17+K17+L17)&lt;14,L17,14-(D17+E17+F17+G17+H17+I17+J17+K17)))</f>
        <v>0</v>
      </c>
      <c r="AH17" s="348">
        <f>IF((D17+E17+F17+G17+H17+I17+J17+K17)&gt;=14,L17,L17-AG17)</f>
        <v>0</v>
      </c>
      <c r="AI17" s="348">
        <f>IF((D17+E17+F17+G17+H17+I17+J17+K17+L17)&gt;=14,0,IF((D17+E17+F17+G17+H17+I17+J17+K17+L17+M17)&lt;14,M17,14-(D17+E17+F17+G17+H17+I17+J17+K17+L17)))</f>
        <v>0</v>
      </c>
      <c r="AJ17" s="348">
        <f>IF((D17+E17+F17+G17+H17+I17+J17+K17+L17)&gt;=14,M17,M17-AI17)</f>
        <v>0</v>
      </c>
      <c r="AK17" s="348">
        <f>IF((D17+E17+F17+G17+H17+I17+J17+K17+L17+M17)&gt;=14,0,IF((D17+E17+F17+G17+H17+I17+J17+K17+L17+M17+N17)&lt;14,N17,14-(D17+E17+F17+G17+H17+I17+J17+K17+L17+M17)))</f>
        <v>0</v>
      </c>
      <c r="AL17" s="348">
        <f>IF((D17+E17+F17+G17+H17+I17+J17+K17+L17+M17)&gt;=14,N17,N17-AK17)</f>
        <v>0</v>
      </c>
      <c r="AM17" s="348">
        <f>IF((D17+E17+F17+G17+H17+I17+J17+K17+L17+M17+N17)&gt;=14,0,IF((D17+E17+F17+G17+H17+I17+J17+K17+L17+M17+N17+O17)&lt;14,O17,14-(D17+E17+F17+G17+H17+I17+J17+K17+L17+M17+N17)))</f>
        <v>0</v>
      </c>
      <c r="AN17" s="348">
        <f>IF((D17+E17+F17+G17+H17+I17+J17+K17+L17+M17+N17)&gt;=14,O17,O17-AM17)</f>
        <v>0</v>
      </c>
      <c r="AO17" s="334"/>
    </row>
    <row r="18" spans="1:41" s="335" customFormat="1" ht="18" customHeight="1">
      <c r="A18" s="343">
        <f t="shared" si="2"/>
        <v>13</v>
      </c>
      <c r="B18" s="344" t="s">
        <v>145</v>
      </c>
      <c r="C18" s="345" t="s">
        <v>146</v>
      </c>
      <c r="D18" s="346">
        <v>0</v>
      </c>
      <c r="E18" s="346">
        <v>0</v>
      </c>
      <c r="F18" s="346">
        <v>0</v>
      </c>
      <c r="G18" s="346">
        <v>0</v>
      </c>
      <c r="H18" s="346"/>
      <c r="I18" s="346"/>
      <c r="J18" s="346"/>
      <c r="K18" s="346"/>
      <c r="L18" s="346"/>
      <c r="M18" s="346"/>
      <c r="N18" s="346"/>
      <c r="O18" s="346"/>
      <c r="P18" s="347">
        <f t="shared" si="27"/>
        <v>0</v>
      </c>
      <c r="Q18" s="348">
        <f t="shared" si="3"/>
        <v>0</v>
      </c>
      <c r="R18" s="348">
        <f t="shared" si="4"/>
        <v>0</v>
      </c>
      <c r="S18" s="348">
        <f t="shared" si="5"/>
        <v>0</v>
      </c>
      <c r="T18" s="348">
        <f t="shared" si="6"/>
        <v>0</v>
      </c>
      <c r="U18" s="348">
        <f t="shared" si="7"/>
        <v>0</v>
      </c>
      <c r="V18" s="348">
        <f t="shared" si="8"/>
        <v>0</v>
      </c>
      <c r="W18" s="348">
        <f t="shared" si="9"/>
        <v>0</v>
      </c>
      <c r="X18" s="348">
        <f t="shared" si="10"/>
        <v>0</v>
      </c>
      <c r="Y18" s="348">
        <f t="shared" si="11"/>
        <v>0</v>
      </c>
      <c r="Z18" s="348">
        <f t="shared" si="12"/>
        <v>0</v>
      </c>
      <c r="AA18" s="348">
        <f t="shared" si="13"/>
        <v>0</v>
      </c>
      <c r="AB18" s="348">
        <f t="shared" si="14"/>
        <v>0</v>
      </c>
      <c r="AC18" s="348">
        <f t="shared" si="15"/>
        <v>0</v>
      </c>
      <c r="AD18" s="348">
        <f t="shared" si="16"/>
        <v>0</v>
      </c>
      <c r="AE18" s="348">
        <f t="shared" si="17"/>
        <v>0</v>
      </c>
      <c r="AF18" s="348">
        <f t="shared" si="18"/>
        <v>0</v>
      </c>
      <c r="AG18" s="348">
        <f t="shared" si="19"/>
        <v>0</v>
      </c>
      <c r="AH18" s="348">
        <f t="shared" si="20"/>
        <v>0</v>
      </c>
      <c r="AI18" s="348">
        <f t="shared" si="21"/>
        <v>0</v>
      </c>
      <c r="AJ18" s="348">
        <f t="shared" si="22"/>
        <v>0</v>
      </c>
      <c r="AK18" s="348">
        <f t="shared" si="23"/>
        <v>0</v>
      </c>
      <c r="AL18" s="348">
        <f t="shared" si="24"/>
        <v>0</v>
      </c>
      <c r="AM18" s="348">
        <f t="shared" si="25"/>
        <v>0</v>
      </c>
      <c r="AN18" s="348">
        <f t="shared" si="26"/>
        <v>0</v>
      </c>
      <c r="AO18" s="334"/>
    </row>
    <row r="19" spans="1:41" s="335" customFormat="1" ht="18" customHeight="1">
      <c r="A19" s="343">
        <f t="shared" si="2"/>
        <v>14</v>
      </c>
      <c r="B19" s="344" t="s">
        <v>139</v>
      </c>
      <c r="C19" s="345" t="s">
        <v>140</v>
      </c>
      <c r="D19" s="346">
        <v>0</v>
      </c>
      <c r="E19" s="346">
        <v>0</v>
      </c>
      <c r="F19" s="346">
        <v>0</v>
      </c>
      <c r="G19" s="346">
        <v>0</v>
      </c>
      <c r="H19" s="346"/>
      <c r="I19" s="346"/>
      <c r="J19" s="346"/>
      <c r="K19" s="346"/>
      <c r="L19" s="346"/>
      <c r="M19" s="346"/>
      <c r="N19" s="346"/>
      <c r="O19" s="346"/>
      <c r="P19" s="347">
        <f t="shared" si="27"/>
        <v>0</v>
      </c>
      <c r="Q19" s="348">
        <f t="shared" si="3"/>
        <v>0</v>
      </c>
      <c r="R19" s="348">
        <f t="shared" si="4"/>
        <v>0</v>
      </c>
      <c r="S19" s="348">
        <f t="shared" si="5"/>
        <v>0</v>
      </c>
      <c r="T19" s="348">
        <f t="shared" si="6"/>
        <v>0</v>
      </c>
      <c r="U19" s="348">
        <f t="shared" si="7"/>
        <v>0</v>
      </c>
      <c r="V19" s="348">
        <f t="shared" si="8"/>
        <v>0</v>
      </c>
      <c r="W19" s="348">
        <f t="shared" si="9"/>
        <v>0</v>
      </c>
      <c r="X19" s="348">
        <f t="shared" si="10"/>
        <v>0</v>
      </c>
      <c r="Y19" s="348">
        <f t="shared" si="11"/>
        <v>0</v>
      </c>
      <c r="Z19" s="348">
        <f t="shared" si="12"/>
        <v>0</v>
      </c>
      <c r="AA19" s="348">
        <f t="shared" si="13"/>
        <v>0</v>
      </c>
      <c r="AB19" s="348">
        <f t="shared" si="14"/>
        <v>0</v>
      </c>
      <c r="AC19" s="348">
        <f t="shared" si="15"/>
        <v>0</v>
      </c>
      <c r="AD19" s="348">
        <f t="shared" si="16"/>
        <v>0</v>
      </c>
      <c r="AE19" s="348">
        <f t="shared" si="17"/>
        <v>0</v>
      </c>
      <c r="AF19" s="348">
        <f t="shared" si="18"/>
        <v>0</v>
      </c>
      <c r="AG19" s="348">
        <f t="shared" si="19"/>
        <v>0</v>
      </c>
      <c r="AH19" s="348">
        <f t="shared" si="20"/>
        <v>0</v>
      </c>
      <c r="AI19" s="348">
        <f t="shared" si="21"/>
        <v>0</v>
      </c>
      <c r="AJ19" s="348">
        <f t="shared" si="22"/>
        <v>0</v>
      </c>
      <c r="AK19" s="348">
        <f t="shared" si="23"/>
        <v>0</v>
      </c>
      <c r="AL19" s="348">
        <f t="shared" si="24"/>
        <v>0</v>
      </c>
      <c r="AM19" s="348">
        <f t="shared" si="25"/>
        <v>0</v>
      </c>
      <c r="AN19" s="348">
        <f t="shared" si="26"/>
        <v>0</v>
      </c>
      <c r="AO19" s="334"/>
    </row>
    <row r="20" spans="1:41" s="335" customFormat="1" ht="18" customHeight="1">
      <c r="A20" s="343">
        <f t="shared" si="2"/>
        <v>15</v>
      </c>
      <c r="B20" s="344" t="s">
        <v>147</v>
      </c>
      <c r="C20" s="345" t="s">
        <v>148</v>
      </c>
      <c r="D20" s="346">
        <v>0</v>
      </c>
      <c r="E20" s="346">
        <v>0</v>
      </c>
      <c r="F20" s="346">
        <v>0</v>
      </c>
      <c r="G20" s="346">
        <v>0</v>
      </c>
      <c r="H20" s="346"/>
      <c r="I20" s="346"/>
      <c r="J20" s="346"/>
      <c r="K20" s="346"/>
      <c r="L20" s="346"/>
      <c r="M20" s="346"/>
      <c r="N20" s="346"/>
      <c r="O20" s="346"/>
      <c r="P20" s="347">
        <f t="shared" si="27"/>
        <v>0</v>
      </c>
      <c r="Q20" s="348">
        <f t="shared" si="3"/>
        <v>0</v>
      </c>
      <c r="R20" s="348">
        <f t="shared" si="4"/>
        <v>0</v>
      </c>
      <c r="S20" s="348">
        <f t="shared" si="5"/>
        <v>0</v>
      </c>
      <c r="T20" s="348">
        <f t="shared" si="6"/>
        <v>0</v>
      </c>
      <c r="U20" s="348">
        <f t="shared" si="7"/>
        <v>0</v>
      </c>
      <c r="V20" s="348">
        <f t="shared" si="8"/>
        <v>0</v>
      </c>
      <c r="W20" s="348">
        <f t="shared" si="9"/>
        <v>0</v>
      </c>
      <c r="X20" s="348">
        <f t="shared" si="10"/>
        <v>0</v>
      </c>
      <c r="Y20" s="348">
        <f t="shared" si="11"/>
        <v>0</v>
      </c>
      <c r="Z20" s="348">
        <f t="shared" si="12"/>
        <v>0</v>
      </c>
      <c r="AA20" s="348">
        <f t="shared" si="13"/>
        <v>0</v>
      </c>
      <c r="AB20" s="348">
        <f t="shared" si="14"/>
        <v>0</v>
      </c>
      <c r="AC20" s="348">
        <f t="shared" si="15"/>
        <v>0</v>
      </c>
      <c r="AD20" s="348">
        <f t="shared" si="16"/>
        <v>0</v>
      </c>
      <c r="AE20" s="348">
        <f t="shared" si="17"/>
        <v>0</v>
      </c>
      <c r="AF20" s="348">
        <f t="shared" si="18"/>
        <v>0</v>
      </c>
      <c r="AG20" s="348">
        <f t="shared" si="19"/>
        <v>0</v>
      </c>
      <c r="AH20" s="348">
        <f t="shared" si="20"/>
        <v>0</v>
      </c>
      <c r="AI20" s="348">
        <f t="shared" si="21"/>
        <v>0</v>
      </c>
      <c r="AJ20" s="348">
        <f t="shared" si="22"/>
        <v>0</v>
      </c>
      <c r="AK20" s="348">
        <f t="shared" si="23"/>
        <v>0</v>
      </c>
      <c r="AL20" s="348">
        <f t="shared" si="24"/>
        <v>0</v>
      </c>
      <c r="AM20" s="348">
        <f t="shared" si="25"/>
        <v>0</v>
      </c>
      <c r="AN20" s="348">
        <f t="shared" si="26"/>
        <v>0</v>
      </c>
      <c r="AO20" s="334"/>
    </row>
    <row r="21" spans="1:41" s="335" customFormat="1" ht="18" customHeight="1">
      <c r="A21" s="343">
        <f t="shared" si="2"/>
        <v>16</v>
      </c>
      <c r="B21" s="344" t="s">
        <v>143</v>
      </c>
      <c r="C21" s="345" t="s">
        <v>144</v>
      </c>
      <c r="D21" s="346">
        <v>0</v>
      </c>
      <c r="E21" s="346">
        <v>0</v>
      </c>
      <c r="F21" s="346">
        <v>0</v>
      </c>
      <c r="G21" s="346">
        <v>0</v>
      </c>
      <c r="H21" s="346"/>
      <c r="I21" s="346"/>
      <c r="J21" s="346"/>
      <c r="K21" s="346"/>
      <c r="L21" s="346"/>
      <c r="M21" s="346"/>
      <c r="N21" s="346"/>
      <c r="O21" s="346"/>
      <c r="P21" s="347">
        <f t="shared" si="27"/>
        <v>0</v>
      </c>
      <c r="Q21" s="348">
        <f t="shared" si="3"/>
        <v>0</v>
      </c>
      <c r="R21" s="348">
        <f t="shared" si="4"/>
        <v>0</v>
      </c>
      <c r="S21" s="348">
        <f t="shared" si="5"/>
        <v>0</v>
      </c>
      <c r="T21" s="348">
        <f t="shared" si="6"/>
        <v>0</v>
      </c>
      <c r="U21" s="348">
        <f t="shared" si="7"/>
        <v>0</v>
      </c>
      <c r="V21" s="348">
        <f t="shared" si="8"/>
        <v>0</v>
      </c>
      <c r="W21" s="348">
        <f t="shared" si="9"/>
        <v>0</v>
      </c>
      <c r="X21" s="348">
        <f t="shared" si="10"/>
        <v>0</v>
      </c>
      <c r="Y21" s="348">
        <f t="shared" si="11"/>
        <v>0</v>
      </c>
      <c r="Z21" s="348">
        <f t="shared" si="12"/>
        <v>0</v>
      </c>
      <c r="AA21" s="348">
        <f t="shared" si="13"/>
        <v>0</v>
      </c>
      <c r="AB21" s="348">
        <f t="shared" si="14"/>
        <v>0</v>
      </c>
      <c r="AC21" s="348">
        <f t="shared" si="15"/>
        <v>0</v>
      </c>
      <c r="AD21" s="348">
        <f t="shared" si="16"/>
        <v>0</v>
      </c>
      <c r="AE21" s="348">
        <f t="shared" si="17"/>
        <v>0</v>
      </c>
      <c r="AF21" s="348">
        <f t="shared" si="18"/>
        <v>0</v>
      </c>
      <c r="AG21" s="348">
        <f t="shared" si="19"/>
        <v>0</v>
      </c>
      <c r="AH21" s="348">
        <f t="shared" si="20"/>
        <v>0</v>
      </c>
      <c r="AI21" s="348">
        <f t="shared" si="21"/>
        <v>0</v>
      </c>
      <c r="AJ21" s="348">
        <f t="shared" si="22"/>
        <v>0</v>
      </c>
      <c r="AK21" s="348">
        <f t="shared" si="23"/>
        <v>0</v>
      </c>
      <c r="AL21" s="348">
        <f t="shared" si="24"/>
        <v>0</v>
      </c>
      <c r="AM21" s="348">
        <f t="shared" si="25"/>
        <v>0</v>
      </c>
      <c r="AN21" s="348">
        <f t="shared" si="26"/>
        <v>0</v>
      </c>
      <c r="AO21" s="334"/>
    </row>
    <row r="22" spans="1:41" s="335" customFormat="1" ht="18" customHeight="1">
      <c r="A22" s="343">
        <f t="shared" si="2"/>
        <v>17</v>
      </c>
      <c r="B22" s="344" t="s">
        <v>137</v>
      </c>
      <c r="C22" s="345" t="s">
        <v>138</v>
      </c>
      <c r="D22" s="346">
        <v>0</v>
      </c>
      <c r="E22" s="346">
        <v>0</v>
      </c>
      <c r="F22" s="346">
        <v>0</v>
      </c>
      <c r="G22" s="346">
        <v>0</v>
      </c>
      <c r="H22" s="346"/>
      <c r="I22" s="346"/>
      <c r="J22" s="346"/>
      <c r="K22" s="346"/>
      <c r="L22" s="346"/>
      <c r="M22" s="346"/>
      <c r="N22" s="346"/>
      <c r="O22" s="346"/>
      <c r="P22" s="347">
        <f t="shared" si="27"/>
        <v>0</v>
      </c>
      <c r="Q22" s="348">
        <f t="shared" si="3"/>
        <v>0</v>
      </c>
      <c r="R22" s="348">
        <f t="shared" si="4"/>
        <v>0</v>
      </c>
      <c r="S22" s="348">
        <f t="shared" si="5"/>
        <v>0</v>
      </c>
      <c r="T22" s="348">
        <f t="shared" si="6"/>
        <v>0</v>
      </c>
      <c r="U22" s="348">
        <f t="shared" si="7"/>
        <v>0</v>
      </c>
      <c r="V22" s="348">
        <f t="shared" si="8"/>
        <v>0</v>
      </c>
      <c r="W22" s="348">
        <f t="shared" si="9"/>
        <v>0</v>
      </c>
      <c r="X22" s="348">
        <f t="shared" si="10"/>
        <v>0</v>
      </c>
      <c r="Y22" s="348">
        <f t="shared" si="11"/>
        <v>0</v>
      </c>
      <c r="Z22" s="348">
        <f t="shared" si="12"/>
        <v>0</v>
      </c>
      <c r="AA22" s="348">
        <f t="shared" si="13"/>
        <v>0</v>
      </c>
      <c r="AB22" s="348">
        <f t="shared" si="14"/>
        <v>0</v>
      </c>
      <c r="AC22" s="348">
        <f t="shared" si="15"/>
        <v>0</v>
      </c>
      <c r="AD22" s="348">
        <f t="shared" si="16"/>
        <v>0</v>
      </c>
      <c r="AE22" s="348">
        <f t="shared" si="17"/>
        <v>0</v>
      </c>
      <c r="AF22" s="348">
        <f t="shared" si="18"/>
        <v>0</v>
      </c>
      <c r="AG22" s="348">
        <f t="shared" si="19"/>
        <v>0</v>
      </c>
      <c r="AH22" s="348">
        <f t="shared" si="20"/>
        <v>0</v>
      </c>
      <c r="AI22" s="348">
        <f t="shared" si="21"/>
        <v>0</v>
      </c>
      <c r="AJ22" s="348">
        <f t="shared" si="22"/>
        <v>0</v>
      </c>
      <c r="AK22" s="348">
        <f t="shared" si="23"/>
        <v>0</v>
      </c>
      <c r="AL22" s="348">
        <f t="shared" si="24"/>
        <v>0</v>
      </c>
      <c r="AM22" s="348">
        <f t="shared" si="25"/>
        <v>0</v>
      </c>
      <c r="AN22" s="348">
        <f t="shared" si="26"/>
        <v>0</v>
      </c>
      <c r="AO22" s="334"/>
    </row>
    <row r="23" spans="1:41" s="335" customFormat="1" ht="18" customHeight="1">
      <c r="A23" s="343">
        <f t="shared" si="2"/>
        <v>18</v>
      </c>
      <c r="B23" s="344" t="s">
        <v>141</v>
      </c>
      <c r="C23" s="345" t="s">
        <v>142</v>
      </c>
      <c r="D23" s="346">
        <v>0</v>
      </c>
      <c r="E23" s="346">
        <v>0</v>
      </c>
      <c r="F23" s="346">
        <v>0</v>
      </c>
      <c r="G23" s="346">
        <v>0</v>
      </c>
      <c r="H23" s="346"/>
      <c r="I23" s="346"/>
      <c r="J23" s="346"/>
      <c r="K23" s="346"/>
      <c r="L23" s="346"/>
      <c r="M23" s="346"/>
      <c r="N23" s="346"/>
      <c r="O23" s="346"/>
      <c r="P23" s="347">
        <f t="shared" si="27"/>
        <v>0</v>
      </c>
      <c r="Q23" s="348">
        <f t="shared" si="3"/>
        <v>0</v>
      </c>
      <c r="R23" s="348">
        <f t="shared" si="4"/>
        <v>0</v>
      </c>
      <c r="S23" s="348">
        <f t="shared" si="5"/>
        <v>0</v>
      </c>
      <c r="T23" s="348">
        <f t="shared" si="6"/>
        <v>0</v>
      </c>
      <c r="U23" s="348">
        <f t="shared" si="7"/>
        <v>0</v>
      </c>
      <c r="V23" s="348">
        <f t="shared" si="8"/>
        <v>0</v>
      </c>
      <c r="W23" s="348">
        <f t="shared" si="9"/>
        <v>0</v>
      </c>
      <c r="X23" s="348">
        <f t="shared" si="10"/>
        <v>0</v>
      </c>
      <c r="Y23" s="348">
        <f t="shared" si="11"/>
        <v>0</v>
      </c>
      <c r="Z23" s="348">
        <f t="shared" si="12"/>
        <v>0</v>
      </c>
      <c r="AA23" s="348">
        <f t="shared" si="13"/>
        <v>0</v>
      </c>
      <c r="AB23" s="348">
        <f t="shared" si="14"/>
        <v>0</v>
      </c>
      <c r="AC23" s="348">
        <f t="shared" si="15"/>
        <v>0</v>
      </c>
      <c r="AD23" s="348">
        <f t="shared" si="16"/>
        <v>0</v>
      </c>
      <c r="AE23" s="348">
        <f t="shared" si="17"/>
        <v>0</v>
      </c>
      <c r="AF23" s="348">
        <f t="shared" si="18"/>
        <v>0</v>
      </c>
      <c r="AG23" s="348">
        <f t="shared" si="19"/>
        <v>0</v>
      </c>
      <c r="AH23" s="348">
        <f t="shared" si="20"/>
        <v>0</v>
      </c>
      <c r="AI23" s="348">
        <f t="shared" si="21"/>
        <v>0</v>
      </c>
      <c r="AJ23" s="348">
        <f t="shared" si="22"/>
        <v>0</v>
      </c>
      <c r="AK23" s="348">
        <f t="shared" si="23"/>
        <v>0</v>
      </c>
      <c r="AL23" s="348">
        <f t="shared" si="24"/>
        <v>0</v>
      </c>
      <c r="AM23" s="348">
        <f t="shared" si="25"/>
        <v>0</v>
      </c>
      <c r="AN23" s="348">
        <f t="shared" si="26"/>
        <v>0</v>
      </c>
      <c r="AO23" s="334"/>
    </row>
    <row r="24" spans="1:41" s="335" customFormat="1" ht="18" customHeight="1">
      <c r="A24" s="343">
        <f t="shared" si="2"/>
        <v>19</v>
      </c>
      <c r="B24" s="344" t="s">
        <v>1460</v>
      </c>
      <c r="C24" s="345" t="s">
        <v>1461</v>
      </c>
      <c r="D24" s="346">
        <v>0</v>
      </c>
      <c r="E24" s="346">
        <v>0</v>
      </c>
      <c r="F24" s="346">
        <v>0</v>
      </c>
      <c r="G24" s="346">
        <v>0</v>
      </c>
      <c r="H24" s="346"/>
      <c r="I24" s="346"/>
      <c r="J24" s="346"/>
      <c r="K24" s="346"/>
      <c r="L24" s="346"/>
      <c r="M24" s="346"/>
      <c r="N24" s="346"/>
      <c r="O24" s="346"/>
      <c r="P24" s="347">
        <f t="shared" si="27"/>
        <v>0</v>
      </c>
      <c r="Q24" s="348">
        <f t="shared" si="3"/>
        <v>0</v>
      </c>
      <c r="R24" s="348">
        <f t="shared" si="4"/>
        <v>0</v>
      </c>
      <c r="S24" s="348">
        <f t="shared" si="5"/>
        <v>0</v>
      </c>
      <c r="T24" s="348">
        <f t="shared" si="6"/>
        <v>0</v>
      </c>
      <c r="U24" s="348">
        <f t="shared" si="7"/>
        <v>0</v>
      </c>
      <c r="V24" s="348">
        <f t="shared" si="8"/>
        <v>0</v>
      </c>
      <c r="W24" s="348">
        <f t="shared" si="9"/>
        <v>0</v>
      </c>
      <c r="X24" s="348">
        <f t="shared" si="10"/>
        <v>0</v>
      </c>
      <c r="Y24" s="348">
        <f t="shared" si="11"/>
        <v>0</v>
      </c>
      <c r="Z24" s="348">
        <f t="shared" si="12"/>
        <v>0</v>
      </c>
      <c r="AA24" s="348">
        <f t="shared" si="13"/>
        <v>0</v>
      </c>
      <c r="AB24" s="348">
        <f t="shared" si="14"/>
        <v>0</v>
      </c>
      <c r="AC24" s="348">
        <f t="shared" si="15"/>
        <v>0</v>
      </c>
      <c r="AD24" s="348">
        <f t="shared" si="16"/>
        <v>0</v>
      </c>
      <c r="AE24" s="348">
        <f t="shared" si="17"/>
        <v>0</v>
      </c>
      <c r="AF24" s="348">
        <f t="shared" si="18"/>
        <v>0</v>
      </c>
      <c r="AG24" s="348">
        <f t="shared" si="19"/>
        <v>0</v>
      </c>
      <c r="AH24" s="348">
        <f t="shared" si="20"/>
        <v>0</v>
      </c>
      <c r="AI24" s="348">
        <f t="shared" si="21"/>
        <v>0</v>
      </c>
      <c r="AJ24" s="348">
        <f t="shared" si="22"/>
        <v>0</v>
      </c>
      <c r="AK24" s="348">
        <f t="shared" si="23"/>
        <v>0</v>
      </c>
      <c r="AL24" s="348">
        <f t="shared" si="24"/>
        <v>0</v>
      </c>
      <c r="AM24" s="348">
        <f t="shared" si="25"/>
        <v>0</v>
      </c>
      <c r="AN24" s="348">
        <f t="shared" si="26"/>
        <v>0</v>
      </c>
      <c r="AO24" s="334"/>
    </row>
    <row r="25" spans="1:41" s="335" customFormat="1" ht="18" customHeight="1">
      <c r="A25" s="343">
        <f t="shared" si="2"/>
        <v>20</v>
      </c>
      <c r="B25" s="344" t="s">
        <v>149</v>
      </c>
      <c r="C25" s="345" t="s">
        <v>150</v>
      </c>
      <c r="D25" s="346">
        <v>0</v>
      </c>
      <c r="E25" s="346">
        <v>0</v>
      </c>
      <c r="F25" s="346">
        <v>0</v>
      </c>
      <c r="G25" s="346">
        <v>0</v>
      </c>
      <c r="H25" s="346"/>
      <c r="I25" s="346"/>
      <c r="J25" s="346"/>
      <c r="K25" s="346"/>
      <c r="L25" s="346"/>
      <c r="M25" s="346"/>
      <c r="N25" s="346"/>
      <c r="O25" s="346"/>
      <c r="P25" s="347">
        <f t="shared" si="27"/>
        <v>0</v>
      </c>
      <c r="Q25" s="348">
        <f t="shared" si="3"/>
        <v>0</v>
      </c>
      <c r="R25" s="348">
        <f t="shared" si="4"/>
        <v>0</v>
      </c>
      <c r="S25" s="348">
        <f t="shared" si="5"/>
        <v>0</v>
      </c>
      <c r="T25" s="348">
        <f t="shared" si="6"/>
        <v>0</v>
      </c>
      <c r="U25" s="348">
        <f t="shared" si="7"/>
        <v>0</v>
      </c>
      <c r="V25" s="348">
        <f t="shared" si="8"/>
        <v>0</v>
      </c>
      <c r="W25" s="348">
        <f t="shared" si="9"/>
        <v>0</v>
      </c>
      <c r="X25" s="348">
        <f t="shared" si="10"/>
        <v>0</v>
      </c>
      <c r="Y25" s="348">
        <f t="shared" si="11"/>
        <v>0</v>
      </c>
      <c r="Z25" s="348">
        <f t="shared" si="12"/>
        <v>0</v>
      </c>
      <c r="AA25" s="348">
        <f t="shared" si="13"/>
        <v>0</v>
      </c>
      <c r="AB25" s="348">
        <f t="shared" si="14"/>
        <v>0</v>
      </c>
      <c r="AC25" s="348">
        <f t="shared" si="15"/>
        <v>0</v>
      </c>
      <c r="AD25" s="348">
        <f t="shared" si="16"/>
        <v>0</v>
      </c>
      <c r="AE25" s="348">
        <f t="shared" si="17"/>
        <v>0</v>
      </c>
      <c r="AF25" s="348">
        <f t="shared" si="18"/>
        <v>0</v>
      </c>
      <c r="AG25" s="348">
        <f t="shared" si="19"/>
        <v>0</v>
      </c>
      <c r="AH25" s="348">
        <f t="shared" si="20"/>
        <v>0</v>
      </c>
      <c r="AI25" s="348">
        <f t="shared" si="21"/>
        <v>0</v>
      </c>
      <c r="AJ25" s="348">
        <f t="shared" si="22"/>
        <v>0</v>
      </c>
      <c r="AK25" s="348">
        <f t="shared" si="23"/>
        <v>0</v>
      </c>
      <c r="AL25" s="348">
        <f t="shared" si="24"/>
        <v>0</v>
      </c>
      <c r="AM25" s="348">
        <f t="shared" si="25"/>
        <v>0</v>
      </c>
      <c r="AN25" s="348">
        <f t="shared" si="26"/>
        <v>0</v>
      </c>
      <c r="AO25" s="334"/>
    </row>
    <row r="26" spans="1:41" s="335" customFormat="1" ht="18" customHeight="1">
      <c r="A26" s="343">
        <f t="shared" si="2"/>
        <v>21</v>
      </c>
      <c r="B26" s="344" t="s">
        <v>1057</v>
      </c>
      <c r="C26" s="345" t="s">
        <v>1058</v>
      </c>
      <c r="D26" s="346">
        <v>0</v>
      </c>
      <c r="E26" s="346">
        <v>0</v>
      </c>
      <c r="F26" s="346">
        <v>0</v>
      </c>
      <c r="G26" s="346">
        <v>0</v>
      </c>
      <c r="H26" s="346"/>
      <c r="I26" s="346"/>
      <c r="J26" s="346"/>
      <c r="K26" s="346"/>
      <c r="L26" s="346"/>
      <c r="M26" s="346"/>
      <c r="N26" s="346"/>
      <c r="O26" s="346"/>
      <c r="P26" s="347">
        <f t="shared" si="27"/>
        <v>0</v>
      </c>
      <c r="Q26" s="348">
        <f t="shared" si="3"/>
        <v>0</v>
      </c>
      <c r="R26" s="348">
        <f t="shared" si="4"/>
        <v>0</v>
      </c>
      <c r="S26" s="348">
        <f t="shared" si="5"/>
        <v>0</v>
      </c>
      <c r="T26" s="348">
        <f t="shared" si="6"/>
        <v>0</v>
      </c>
      <c r="U26" s="348">
        <f t="shared" si="7"/>
        <v>0</v>
      </c>
      <c r="V26" s="348">
        <f t="shared" si="8"/>
        <v>0</v>
      </c>
      <c r="W26" s="348">
        <f t="shared" si="9"/>
        <v>0</v>
      </c>
      <c r="X26" s="348">
        <f t="shared" si="10"/>
        <v>0</v>
      </c>
      <c r="Y26" s="348">
        <f t="shared" si="11"/>
        <v>0</v>
      </c>
      <c r="Z26" s="348">
        <f t="shared" si="12"/>
        <v>0</v>
      </c>
      <c r="AA26" s="348">
        <f t="shared" si="13"/>
        <v>0</v>
      </c>
      <c r="AB26" s="348">
        <f t="shared" si="14"/>
        <v>0</v>
      </c>
      <c r="AC26" s="348">
        <f t="shared" si="15"/>
        <v>0</v>
      </c>
      <c r="AD26" s="348">
        <f t="shared" si="16"/>
        <v>0</v>
      </c>
      <c r="AE26" s="348">
        <f t="shared" si="17"/>
        <v>0</v>
      </c>
      <c r="AF26" s="348">
        <f t="shared" si="18"/>
        <v>0</v>
      </c>
      <c r="AG26" s="348">
        <f t="shared" si="19"/>
        <v>0</v>
      </c>
      <c r="AH26" s="348">
        <f t="shared" si="20"/>
        <v>0</v>
      </c>
      <c r="AI26" s="348">
        <f t="shared" si="21"/>
        <v>0</v>
      </c>
      <c r="AJ26" s="348">
        <f t="shared" si="22"/>
        <v>0</v>
      </c>
      <c r="AK26" s="348">
        <f t="shared" si="23"/>
        <v>0</v>
      </c>
      <c r="AL26" s="348">
        <f t="shared" si="24"/>
        <v>0</v>
      </c>
      <c r="AM26" s="348">
        <f t="shared" si="25"/>
        <v>0</v>
      </c>
      <c r="AN26" s="348">
        <f t="shared" si="26"/>
        <v>0</v>
      </c>
      <c r="AO26" s="334"/>
    </row>
    <row r="27" spans="1:41" s="335" customFormat="1" ht="18" customHeight="1">
      <c r="A27" s="343">
        <f t="shared" si="2"/>
        <v>22</v>
      </c>
      <c r="B27" s="344" t="s">
        <v>556</v>
      </c>
      <c r="C27" s="345" t="s">
        <v>557</v>
      </c>
      <c r="D27" s="346">
        <v>0</v>
      </c>
      <c r="E27" s="346">
        <v>0</v>
      </c>
      <c r="F27" s="346">
        <v>0</v>
      </c>
      <c r="G27" s="346">
        <v>0</v>
      </c>
      <c r="H27" s="346"/>
      <c r="I27" s="346"/>
      <c r="J27" s="346"/>
      <c r="K27" s="346"/>
      <c r="L27" s="346"/>
      <c r="M27" s="346"/>
      <c r="N27" s="346"/>
      <c r="O27" s="346"/>
      <c r="P27" s="347">
        <f t="shared" si="27"/>
        <v>0</v>
      </c>
      <c r="Q27" s="348">
        <f t="shared" si="3"/>
        <v>0</v>
      </c>
      <c r="R27" s="348">
        <f t="shared" si="4"/>
        <v>0</v>
      </c>
      <c r="S27" s="348">
        <f t="shared" si="5"/>
        <v>0</v>
      </c>
      <c r="T27" s="348">
        <f t="shared" si="6"/>
        <v>0</v>
      </c>
      <c r="U27" s="348">
        <f t="shared" si="7"/>
        <v>0</v>
      </c>
      <c r="V27" s="348">
        <f t="shared" si="8"/>
        <v>0</v>
      </c>
      <c r="W27" s="348">
        <f t="shared" si="9"/>
        <v>0</v>
      </c>
      <c r="X27" s="348">
        <f t="shared" si="10"/>
        <v>0</v>
      </c>
      <c r="Y27" s="348">
        <f t="shared" si="11"/>
        <v>0</v>
      </c>
      <c r="Z27" s="348">
        <f t="shared" si="12"/>
        <v>0</v>
      </c>
      <c r="AA27" s="348">
        <f t="shared" si="13"/>
        <v>0</v>
      </c>
      <c r="AB27" s="348">
        <f t="shared" si="14"/>
        <v>0</v>
      </c>
      <c r="AC27" s="348">
        <f t="shared" si="15"/>
        <v>0</v>
      </c>
      <c r="AD27" s="348">
        <f t="shared" si="16"/>
        <v>0</v>
      </c>
      <c r="AE27" s="348">
        <f t="shared" si="17"/>
        <v>0</v>
      </c>
      <c r="AF27" s="348">
        <f t="shared" si="18"/>
        <v>0</v>
      </c>
      <c r="AG27" s="348">
        <f t="shared" si="19"/>
        <v>0</v>
      </c>
      <c r="AH27" s="348">
        <f t="shared" si="20"/>
        <v>0</v>
      </c>
      <c r="AI27" s="348">
        <f t="shared" si="21"/>
        <v>0</v>
      </c>
      <c r="AJ27" s="348">
        <f t="shared" si="22"/>
        <v>0</v>
      </c>
      <c r="AK27" s="348">
        <f t="shared" si="23"/>
        <v>0</v>
      </c>
      <c r="AL27" s="348">
        <f t="shared" si="24"/>
        <v>0</v>
      </c>
      <c r="AM27" s="348">
        <f t="shared" si="25"/>
        <v>0</v>
      </c>
      <c r="AN27" s="348">
        <f t="shared" si="26"/>
        <v>0</v>
      </c>
      <c r="AO27" s="334"/>
    </row>
    <row r="28" spans="1:41" s="335" customFormat="1" ht="18" customHeight="1">
      <c r="A28" s="343">
        <f t="shared" si="2"/>
        <v>23</v>
      </c>
      <c r="B28" s="344" t="s">
        <v>328</v>
      </c>
      <c r="C28" s="345" t="s">
        <v>329</v>
      </c>
      <c r="D28" s="346">
        <v>0</v>
      </c>
      <c r="E28" s="346">
        <v>0</v>
      </c>
      <c r="F28" s="346">
        <v>0</v>
      </c>
      <c r="G28" s="346">
        <v>0</v>
      </c>
      <c r="H28" s="346"/>
      <c r="I28" s="346"/>
      <c r="J28" s="346"/>
      <c r="K28" s="346"/>
      <c r="L28" s="346"/>
      <c r="M28" s="346"/>
      <c r="N28" s="346"/>
      <c r="O28" s="346"/>
      <c r="P28" s="347">
        <f t="shared" si="27"/>
        <v>0</v>
      </c>
      <c r="Q28" s="348">
        <f t="shared" si="3"/>
        <v>0</v>
      </c>
      <c r="R28" s="348">
        <f t="shared" si="4"/>
        <v>0</v>
      </c>
      <c r="S28" s="348">
        <f t="shared" si="5"/>
        <v>0</v>
      </c>
      <c r="T28" s="348">
        <f t="shared" si="6"/>
        <v>0</v>
      </c>
      <c r="U28" s="348">
        <f t="shared" si="7"/>
        <v>0</v>
      </c>
      <c r="V28" s="348">
        <f t="shared" si="8"/>
        <v>0</v>
      </c>
      <c r="W28" s="348">
        <f t="shared" si="9"/>
        <v>0</v>
      </c>
      <c r="X28" s="348">
        <f t="shared" si="10"/>
        <v>0</v>
      </c>
      <c r="Y28" s="348">
        <f t="shared" si="11"/>
        <v>0</v>
      </c>
      <c r="Z28" s="348">
        <f t="shared" si="12"/>
        <v>0</v>
      </c>
      <c r="AA28" s="348">
        <f t="shared" si="13"/>
        <v>0</v>
      </c>
      <c r="AB28" s="348">
        <f t="shared" si="14"/>
        <v>0</v>
      </c>
      <c r="AC28" s="348">
        <f t="shared" si="15"/>
        <v>0</v>
      </c>
      <c r="AD28" s="348">
        <f t="shared" si="16"/>
        <v>0</v>
      </c>
      <c r="AE28" s="348">
        <f t="shared" si="17"/>
        <v>0</v>
      </c>
      <c r="AF28" s="348">
        <f t="shared" si="18"/>
        <v>0</v>
      </c>
      <c r="AG28" s="348">
        <f t="shared" si="19"/>
        <v>0</v>
      </c>
      <c r="AH28" s="348">
        <f t="shared" si="20"/>
        <v>0</v>
      </c>
      <c r="AI28" s="348">
        <f t="shared" si="21"/>
        <v>0</v>
      </c>
      <c r="AJ28" s="348">
        <f t="shared" si="22"/>
        <v>0</v>
      </c>
      <c r="AK28" s="348">
        <f t="shared" si="23"/>
        <v>0</v>
      </c>
      <c r="AL28" s="348">
        <f t="shared" si="24"/>
        <v>0</v>
      </c>
      <c r="AM28" s="348">
        <f t="shared" si="25"/>
        <v>0</v>
      </c>
      <c r="AN28" s="348">
        <f t="shared" si="26"/>
        <v>0</v>
      </c>
      <c r="AO28" s="334"/>
    </row>
    <row r="29" spans="1:41" s="335" customFormat="1" ht="18" customHeight="1">
      <c r="A29" s="343">
        <f t="shared" si="2"/>
        <v>24</v>
      </c>
      <c r="B29" s="344" t="s">
        <v>1462</v>
      </c>
      <c r="C29" s="345" t="s">
        <v>1463</v>
      </c>
      <c r="D29" s="346">
        <v>0</v>
      </c>
      <c r="E29" s="346">
        <v>0</v>
      </c>
      <c r="F29" s="346">
        <v>0</v>
      </c>
      <c r="G29" s="346">
        <v>0</v>
      </c>
      <c r="H29" s="346"/>
      <c r="I29" s="346"/>
      <c r="J29" s="346"/>
      <c r="K29" s="346"/>
      <c r="L29" s="346"/>
      <c r="M29" s="346"/>
      <c r="N29" s="346"/>
      <c r="O29" s="346"/>
      <c r="P29" s="347">
        <f t="shared" si="27"/>
        <v>0</v>
      </c>
      <c r="Q29" s="348">
        <f t="shared" si="3"/>
        <v>0</v>
      </c>
      <c r="R29" s="348">
        <f t="shared" si="4"/>
        <v>0</v>
      </c>
      <c r="S29" s="348">
        <f t="shared" si="5"/>
        <v>0</v>
      </c>
      <c r="T29" s="348">
        <f t="shared" si="6"/>
        <v>0</v>
      </c>
      <c r="U29" s="348">
        <f t="shared" si="7"/>
        <v>0</v>
      </c>
      <c r="V29" s="348">
        <f t="shared" si="8"/>
        <v>0</v>
      </c>
      <c r="W29" s="348">
        <f t="shared" si="9"/>
        <v>0</v>
      </c>
      <c r="X29" s="348">
        <f t="shared" si="10"/>
        <v>0</v>
      </c>
      <c r="Y29" s="348">
        <f t="shared" si="11"/>
        <v>0</v>
      </c>
      <c r="Z29" s="348">
        <f t="shared" si="12"/>
        <v>0</v>
      </c>
      <c r="AA29" s="348">
        <f t="shared" si="13"/>
        <v>0</v>
      </c>
      <c r="AB29" s="348">
        <f t="shared" si="14"/>
        <v>0</v>
      </c>
      <c r="AC29" s="348">
        <f t="shared" si="15"/>
        <v>0</v>
      </c>
      <c r="AD29" s="348">
        <f t="shared" si="16"/>
        <v>0</v>
      </c>
      <c r="AE29" s="348">
        <f t="shared" si="17"/>
        <v>0</v>
      </c>
      <c r="AF29" s="348">
        <f t="shared" si="18"/>
        <v>0</v>
      </c>
      <c r="AG29" s="348">
        <f t="shared" si="19"/>
        <v>0</v>
      </c>
      <c r="AH29" s="348">
        <f t="shared" si="20"/>
        <v>0</v>
      </c>
      <c r="AI29" s="348">
        <f t="shared" si="21"/>
        <v>0</v>
      </c>
      <c r="AJ29" s="348">
        <f t="shared" si="22"/>
        <v>0</v>
      </c>
      <c r="AK29" s="348">
        <f t="shared" si="23"/>
        <v>0</v>
      </c>
      <c r="AL29" s="348">
        <f t="shared" si="24"/>
        <v>0</v>
      </c>
      <c r="AM29" s="348">
        <f t="shared" si="25"/>
        <v>0</v>
      </c>
      <c r="AN29" s="348">
        <f t="shared" si="26"/>
        <v>0</v>
      </c>
      <c r="AO29" s="334"/>
    </row>
    <row r="30" spans="1:41" s="335" customFormat="1" ht="18" customHeight="1">
      <c r="A30" s="343">
        <f t="shared" si="2"/>
        <v>25</v>
      </c>
      <c r="B30" s="344" t="s">
        <v>312</v>
      </c>
      <c r="C30" s="345" t="s">
        <v>313</v>
      </c>
      <c r="D30" s="346">
        <v>0</v>
      </c>
      <c r="E30" s="346">
        <v>0</v>
      </c>
      <c r="F30" s="346">
        <v>0</v>
      </c>
      <c r="G30" s="346">
        <v>0</v>
      </c>
      <c r="H30" s="346"/>
      <c r="I30" s="346"/>
      <c r="J30" s="346"/>
      <c r="K30" s="346"/>
      <c r="L30" s="346"/>
      <c r="M30" s="346"/>
      <c r="N30" s="346"/>
      <c r="O30" s="346"/>
      <c r="P30" s="347">
        <f t="shared" si="27"/>
        <v>0</v>
      </c>
      <c r="Q30" s="348">
        <f t="shared" si="3"/>
        <v>0</v>
      </c>
      <c r="R30" s="348">
        <f t="shared" si="4"/>
        <v>0</v>
      </c>
      <c r="S30" s="348">
        <f t="shared" si="5"/>
        <v>0</v>
      </c>
      <c r="T30" s="348">
        <f t="shared" si="6"/>
        <v>0</v>
      </c>
      <c r="U30" s="348">
        <f t="shared" si="7"/>
        <v>0</v>
      </c>
      <c r="V30" s="348">
        <f t="shared" si="8"/>
        <v>0</v>
      </c>
      <c r="W30" s="348">
        <f t="shared" si="9"/>
        <v>0</v>
      </c>
      <c r="X30" s="348">
        <f t="shared" si="10"/>
        <v>0</v>
      </c>
      <c r="Y30" s="348">
        <f t="shared" si="11"/>
        <v>0</v>
      </c>
      <c r="Z30" s="348">
        <f t="shared" si="12"/>
        <v>0</v>
      </c>
      <c r="AA30" s="348">
        <f t="shared" si="13"/>
        <v>0</v>
      </c>
      <c r="AB30" s="348">
        <f t="shared" si="14"/>
        <v>0</v>
      </c>
      <c r="AC30" s="348">
        <f t="shared" si="15"/>
        <v>0</v>
      </c>
      <c r="AD30" s="348">
        <f t="shared" si="16"/>
        <v>0</v>
      </c>
      <c r="AE30" s="348">
        <f t="shared" si="17"/>
        <v>0</v>
      </c>
      <c r="AF30" s="348">
        <f t="shared" si="18"/>
        <v>0</v>
      </c>
      <c r="AG30" s="348">
        <f t="shared" si="19"/>
        <v>0</v>
      </c>
      <c r="AH30" s="348">
        <f t="shared" si="20"/>
        <v>0</v>
      </c>
      <c r="AI30" s="348">
        <f t="shared" si="21"/>
        <v>0</v>
      </c>
      <c r="AJ30" s="348">
        <f t="shared" si="22"/>
        <v>0</v>
      </c>
      <c r="AK30" s="348">
        <f t="shared" si="23"/>
        <v>0</v>
      </c>
      <c r="AL30" s="348">
        <f t="shared" si="24"/>
        <v>0</v>
      </c>
      <c r="AM30" s="348">
        <f t="shared" si="25"/>
        <v>0</v>
      </c>
      <c r="AN30" s="348">
        <f t="shared" si="26"/>
        <v>0</v>
      </c>
      <c r="AO30" s="334"/>
    </row>
    <row r="31" spans="1:41" s="335" customFormat="1" ht="18" customHeight="1">
      <c r="A31" s="343">
        <f t="shared" si="2"/>
        <v>26</v>
      </c>
      <c r="B31" s="344" t="s">
        <v>505</v>
      </c>
      <c r="C31" s="345" t="s">
        <v>506</v>
      </c>
      <c r="D31" s="346">
        <v>0</v>
      </c>
      <c r="E31" s="346">
        <v>0</v>
      </c>
      <c r="F31" s="346">
        <v>0</v>
      </c>
      <c r="G31" s="346">
        <v>0</v>
      </c>
      <c r="H31" s="346"/>
      <c r="I31" s="346"/>
      <c r="J31" s="346"/>
      <c r="K31" s="346"/>
      <c r="L31" s="346"/>
      <c r="M31" s="346"/>
      <c r="N31" s="346"/>
      <c r="O31" s="346"/>
      <c r="P31" s="347">
        <f t="shared" si="27"/>
        <v>0</v>
      </c>
      <c r="Q31" s="348">
        <f t="shared" si="3"/>
        <v>0</v>
      </c>
      <c r="R31" s="348">
        <f t="shared" si="4"/>
        <v>0</v>
      </c>
      <c r="S31" s="348">
        <f t="shared" si="5"/>
        <v>0</v>
      </c>
      <c r="T31" s="348">
        <f t="shared" si="6"/>
        <v>0</v>
      </c>
      <c r="U31" s="348">
        <f t="shared" si="7"/>
        <v>0</v>
      </c>
      <c r="V31" s="348">
        <f t="shared" si="8"/>
        <v>0</v>
      </c>
      <c r="W31" s="348">
        <f t="shared" si="9"/>
        <v>0</v>
      </c>
      <c r="X31" s="348">
        <f t="shared" si="10"/>
        <v>0</v>
      </c>
      <c r="Y31" s="348">
        <f t="shared" si="11"/>
        <v>0</v>
      </c>
      <c r="Z31" s="348">
        <f t="shared" si="12"/>
        <v>0</v>
      </c>
      <c r="AA31" s="348">
        <f t="shared" si="13"/>
        <v>0</v>
      </c>
      <c r="AB31" s="348">
        <f t="shared" si="14"/>
        <v>0</v>
      </c>
      <c r="AC31" s="348">
        <f t="shared" si="15"/>
        <v>0</v>
      </c>
      <c r="AD31" s="348">
        <f t="shared" si="16"/>
        <v>0</v>
      </c>
      <c r="AE31" s="348">
        <f t="shared" si="17"/>
        <v>0</v>
      </c>
      <c r="AF31" s="348">
        <f t="shared" si="18"/>
        <v>0</v>
      </c>
      <c r="AG31" s="348">
        <f t="shared" si="19"/>
        <v>0</v>
      </c>
      <c r="AH31" s="348">
        <f t="shared" si="20"/>
        <v>0</v>
      </c>
      <c r="AI31" s="348">
        <f t="shared" si="21"/>
        <v>0</v>
      </c>
      <c r="AJ31" s="348">
        <f t="shared" si="22"/>
        <v>0</v>
      </c>
      <c r="AK31" s="348">
        <f t="shared" si="23"/>
        <v>0</v>
      </c>
      <c r="AL31" s="348">
        <f t="shared" si="24"/>
        <v>0</v>
      </c>
      <c r="AM31" s="348">
        <f t="shared" si="25"/>
        <v>0</v>
      </c>
      <c r="AN31" s="348">
        <f t="shared" si="26"/>
        <v>0</v>
      </c>
      <c r="AO31" s="334"/>
    </row>
    <row r="32" spans="1:41" s="335" customFormat="1" ht="18" customHeight="1">
      <c r="A32" s="343">
        <f t="shared" si="2"/>
        <v>27</v>
      </c>
      <c r="B32" s="344" t="s">
        <v>554</v>
      </c>
      <c r="C32" s="345" t="s">
        <v>555</v>
      </c>
      <c r="D32" s="346">
        <v>0</v>
      </c>
      <c r="E32" s="346">
        <v>0</v>
      </c>
      <c r="F32" s="346">
        <v>0</v>
      </c>
      <c r="G32" s="346">
        <v>0</v>
      </c>
      <c r="H32" s="346"/>
      <c r="I32" s="346"/>
      <c r="J32" s="346"/>
      <c r="K32" s="346"/>
      <c r="L32" s="346"/>
      <c r="M32" s="346"/>
      <c r="N32" s="346"/>
      <c r="O32" s="346"/>
      <c r="P32" s="347">
        <f t="shared" si="27"/>
        <v>0</v>
      </c>
      <c r="Q32" s="348">
        <f t="shared" si="3"/>
        <v>0</v>
      </c>
      <c r="R32" s="348">
        <f t="shared" si="4"/>
        <v>0</v>
      </c>
      <c r="S32" s="348">
        <f t="shared" si="5"/>
        <v>0</v>
      </c>
      <c r="T32" s="348">
        <f t="shared" si="6"/>
        <v>0</v>
      </c>
      <c r="U32" s="348">
        <f t="shared" si="7"/>
        <v>0</v>
      </c>
      <c r="V32" s="348">
        <f t="shared" si="8"/>
        <v>0</v>
      </c>
      <c r="W32" s="348">
        <f t="shared" si="9"/>
        <v>0</v>
      </c>
      <c r="X32" s="348">
        <f t="shared" si="10"/>
        <v>0</v>
      </c>
      <c r="Y32" s="348">
        <f t="shared" si="11"/>
        <v>0</v>
      </c>
      <c r="Z32" s="348">
        <f t="shared" si="12"/>
        <v>0</v>
      </c>
      <c r="AA32" s="348">
        <f t="shared" si="13"/>
        <v>0</v>
      </c>
      <c r="AB32" s="348">
        <f t="shared" si="14"/>
        <v>0</v>
      </c>
      <c r="AC32" s="348">
        <f t="shared" si="15"/>
        <v>0</v>
      </c>
      <c r="AD32" s="348">
        <f t="shared" si="16"/>
        <v>0</v>
      </c>
      <c r="AE32" s="348">
        <f t="shared" si="17"/>
        <v>0</v>
      </c>
      <c r="AF32" s="348">
        <f t="shared" si="18"/>
        <v>0</v>
      </c>
      <c r="AG32" s="348">
        <f t="shared" si="19"/>
        <v>0</v>
      </c>
      <c r="AH32" s="348">
        <f t="shared" si="20"/>
        <v>0</v>
      </c>
      <c r="AI32" s="348">
        <f t="shared" si="21"/>
        <v>0</v>
      </c>
      <c r="AJ32" s="348">
        <f t="shared" si="22"/>
        <v>0</v>
      </c>
      <c r="AK32" s="348">
        <f t="shared" si="23"/>
        <v>0</v>
      </c>
      <c r="AL32" s="348">
        <f t="shared" si="24"/>
        <v>0</v>
      </c>
      <c r="AM32" s="348">
        <f t="shared" si="25"/>
        <v>0</v>
      </c>
      <c r="AN32" s="348">
        <f t="shared" si="26"/>
        <v>0</v>
      </c>
      <c r="AO32" s="334"/>
    </row>
    <row r="33" spans="1:41" s="335" customFormat="1" ht="18" customHeight="1">
      <c r="A33" s="343">
        <f t="shared" si="2"/>
        <v>28</v>
      </c>
      <c r="B33" s="344" t="s">
        <v>1464</v>
      </c>
      <c r="C33" s="345" t="s">
        <v>425</v>
      </c>
      <c r="D33" s="346">
        <v>0</v>
      </c>
      <c r="E33" s="346">
        <v>0</v>
      </c>
      <c r="F33" s="346">
        <v>0</v>
      </c>
      <c r="G33" s="346">
        <v>0</v>
      </c>
      <c r="H33" s="346"/>
      <c r="I33" s="346"/>
      <c r="J33" s="346"/>
      <c r="K33" s="346"/>
      <c r="L33" s="346"/>
      <c r="M33" s="346"/>
      <c r="N33" s="346"/>
      <c r="O33" s="346"/>
      <c r="P33" s="347">
        <f t="shared" si="27"/>
        <v>0</v>
      </c>
      <c r="Q33" s="348">
        <f t="shared" si="3"/>
        <v>0</v>
      </c>
      <c r="R33" s="348">
        <f t="shared" si="4"/>
        <v>0</v>
      </c>
      <c r="S33" s="348">
        <f t="shared" si="5"/>
        <v>0</v>
      </c>
      <c r="T33" s="348">
        <f t="shared" si="6"/>
        <v>0</v>
      </c>
      <c r="U33" s="348">
        <f t="shared" si="7"/>
        <v>0</v>
      </c>
      <c r="V33" s="348">
        <f t="shared" si="8"/>
        <v>0</v>
      </c>
      <c r="W33" s="348">
        <f t="shared" si="9"/>
        <v>0</v>
      </c>
      <c r="X33" s="348">
        <f t="shared" si="10"/>
        <v>0</v>
      </c>
      <c r="Y33" s="348">
        <f t="shared" si="11"/>
        <v>0</v>
      </c>
      <c r="Z33" s="348">
        <f t="shared" si="12"/>
        <v>0</v>
      </c>
      <c r="AA33" s="348">
        <f t="shared" si="13"/>
        <v>0</v>
      </c>
      <c r="AB33" s="348">
        <f t="shared" si="14"/>
        <v>0</v>
      </c>
      <c r="AC33" s="348">
        <f t="shared" si="15"/>
        <v>0</v>
      </c>
      <c r="AD33" s="348">
        <f t="shared" si="16"/>
        <v>0</v>
      </c>
      <c r="AE33" s="348">
        <f t="shared" si="17"/>
        <v>0</v>
      </c>
      <c r="AF33" s="348">
        <f t="shared" si="18"/>
        <v>0</v>
      </c>
      <c r="AG33" s="348">
        <f t="shared" si="19"/>
        <v>0</v>
      </c>
      <c r="AH33" s="348">
        <f t="shared" si="20"/>
        <v>0</v>
      </c>
      <c r="AI33" s="348">
        <f t="shared" si="21"/>
        <v>0</v>
      </c>
      <c r="AJ33" s="348">
        <f t="shared" si="22"/>
        <v>0</v>
      </c>
      <c r="AK33" s="348">
        <f t="shared" si="23"/>
        <v>0</v>
      </c>
      <c r="AL33" s="348">
        <f t="shared" si="24"/>
        <v>0</v>
      </c>
      <c r="AM33" s="348">
        <f t="shared" si="25"/>
        <v>0</v>
      </c>
      <c r="AN33" s="348">
        <f t="shared" si="26"/>
        <v>0</v>
      </c>
      <c r="AO33" s="334"/>
    </row>
    <row r="34" spans="1:41" s="335" customFormat="1" ht="18" customHeight="1">
      <c r="A34" s="343">
        <f t="shared" si="2"/>
        <v>29</v>
      </c>
      <c r="B34" s="344" t="s">
        <v>1465</v>
      </c>
      <c r="C34" s="345" t="s">
        <v>1466</v>
      </c>
      <c r="D34" s="346">
        <v>0</v>
      </c>
      <c r="E34" s="346">
        <v>0</v>
      </c>
      <c r="F34" s="346">
        <v>0</v>
      </c>
      <c r="G34" s="346">
        <v>0</v>
      </c>
      <c r="H34" s="346"/>
      <c r="I34" s="346"/>
      <c r="J34" s="346"/>
      <c r="K34" s="346"/>
      <c r="L34" s="346"/>
      <c r="M34" s="346"/>
      <c r="N34" s="346"/>
      <c r="O34" s="346"/>
      <c r="P34" s="347">
        <f t="shared" si="27"/>
        <v>0</v>
      </c>
      <c r="Q34" s="348">
        <f t="shared" si="3"/>
        <v>0</v>
      </c>
      <c r="R34" s="348">
        <f t="shared" si="4"/>
        <v>0</v>
      </c>
      <c r="S34" s="348">
        <f t="shared" si="5"/>
        <v>0</v>
      </c>
      <c r="T34" s="348">
        <f t="shared" si="6"/>
        <v>0</v>
      </c>
      <c r="U34" s="348">
        <f t="shared" si="7"/>
        <v>0</v>
      </c>
      <c r="V34" s="348">
        <f t="shared" si="8"/>
        <v>0</v>
      </c>
      <c r="W34" s="348">
        <f t="shared" si="9"/>
        <v>0</v>
      </c>
      <c r="X34" s="348">
        <f t="shared" si="10"/>
        <v>0</v>
      </c>
      <c r="Y34" s="348">
        <f t="shared" si="11"/>
        <v>0</v>
      </c>
      <c r="Z34" s="348">
        <f t="shared" si="12"/>
        <v>0</v>
      </c>
      <c r="AA34" s="348">
        <f t="shared" si="13"/>
        <v>0</v>
      </c>
      <c r="AB34" s="348">
        <f t="shared" si="14"/>
        <v>0</v>
      </c>
      <c r="AC34" s="348">
        <f t="shared" si="15"/>
        <v>0</v>
      </c>
      <c r="AD34" s="348">
        <f t="shared" si="16"/>
        <v>0</v>
      </c>
      <c r="AE34" s="348">
        <f t="shared" si="17"/>
        <v>0</v>
      </c>
      <c r="AF34" s="348">
        <f t="shared" si="18"/>
        <v>0</v>
      </c>
      <c r="AG34" s="348">
        <f t="shared" si="19"/>
        <v>0</v>
      </c>
      <c r="AH34" s="348">
        <f t="shared" si="20"/>
        <v>0</v>
      </c>
      <c r="AI34" s="348">
        <f t="shared" si="21"/>
        <v>0</v>
      </c>
      <c r="AJ34" s="348">
        <f t="shared" si="22"/>
        <v>0</v>
      </c>
      <c r="AK34" s="348">
        <f t="shared" si="23"/>
        <v>0</v>
      </c>
      <c r="AL34" s="348">
        <f t="shared" si="24"/>
        <v>0</v>
      </c>
      <c r="AM34" s="348">
        <f t="shared" si="25"/>
        <v>0</v>
      </c>
      <c r="AN34" s="348">
        <f t="shared" si="26"/>
        <v>0</v>
      </c>
      <c r="AO34" s="334"/>
    </row>
    <row r="35" spans="1:41" s="335" customFormat="1" ht="18" customHeight="1">
      <c r="A35" s="343">
        <f t="shared" si="2"/>
        <v>30</v>
      </c>
      <c r="B35" s="344" t="s">
        <v>501</v>
      </c>
      <c r="C35" s="345" t="s">
        <v>502</v>
      </c>
      <c r="D35" s="346">
        <v>0</v>
      </c>
      <c r="E35" s="346">
        <v>0</v>
      </c>
      <c r="F35" s="346">
        <v>0</v>
      </c>
      <c r="G35" s="346">
        <v>0</v>
      </c>
      <c r="H35" s="346"/>
      <c r="I35" s="346"/>
      <c r="J35" s="346"/>
      <c r="K35" s="346"/>
      <c r="L35" s="346"/>
      <c r="M35" s="346"/>
      <c r="N35" s="346"/>
      <c r="O35" s="346"/>
      <c r="P35" s="347">
        <f t="shared" si="27"/>
        <v>0</v>
      </c>
      <c r="Q35" s="348">
        <f t="shared" si="3"/>
        <v>0</v>
      </c>
      <c r="R35" s="348">
        <f t="shared" si="4"/>
        <v>0</v>
      </c>
      <c r="S35" s="348">
        <f t="shared" si="5"/>
        <v>0</v>
      </c>
      <c r="T35" s="348">
        <f t="shared" si="6"/>
        <v>0</v>
      </c>
      <c r="U35" s="348">
        <f t="shared" si="7"/>
        <v>0</v>
      </c>
      <c r="V35" s="348">
        <f t="shared" si="8"/>
        <v>0</v>
      </c>
      <c r="W35" s="348">
        <f t="shared" si="9"/>
        <v>0</v>
      </c>
      <c r="X35" s="348">
        <f t="shared" si="10"/>
        <v>0</v>
      </c>
      <c r="Y35" s="348">
        <f t="shared" si="11"/>
        <v>0</v>
      </c>
      <c r="Z35" s="348">
        <f t="shared" si="12"/>
        <v>0</v>
      </c>
      <c r="AA35" s="348">
        <f t="shared" si="13"/>
        <v>0</v>
      </c>
      <c r="AB35" s="348">
        <f t="shared" si="14"/>
        <v>0</v>
      </c>
      <c r="AC35" s="348">
        <f t="shared" si="15"/>
        <v>0</v>
      </c>
      <c r="AD35" s="348">
        <f t="shared" si="16"/>
        <v>0</v>
      </c>
      <c r="AE35" s="348">
        <f t="shared" si="17"/>
        <v>0</v>
      </c>
      <c r="AF35" s="348">
        <f t="shared" si="18"/>
        <v>0</v>
      </c>
      <c r="AG35" s="348">
        <f t="shared" si="19"/>
        <v>0</v>
      </c>
      <c r="AH35" s="348">
        <f t="shared" si="20"/>
        <v>0</v>
      </c>
      <c r="AI35" s="348">
        <f t="shared" si="21"/>
        <v>0</v>
      </c>
      <c r="AJ35" s="348">
        <f t="shared" si="22"/>
        <v>0</v>
      </c>
      <c r="AK35" s="348">
        <f t="shared" si="23"/>
        <v>0</v>
      </c>
      <c r="AL35" s="348">
        <f t="shared" si="24"/>
        <v>0</v>
      </c>
      <c r="AM35" s="348">
        <f t="shared" si="25"/>
        <v>0</v>
      </c>
      <c r="AN35" s="348">
        <f t="shared" si="26"/>
        <v>0</v>
      </c>
      <c r="AO35" s="334"/>
    </row>
    <row r="36" spans="1:41" s="335" customFormat="1" ht="18" customHeight="1">
      <c r="A36" s="343">
        <f t="shared" si="2"/>
        <v>31</v>
      </c>
      <c r="B36" s="344" t="s">
        <v>324</v>
      </c>
      <c r="C36" s="345" t="s">
        <v>325</v>
      </c>
      <c r="D36" s="346">
        <v>0</v>
      </c>
      <c r="E36" s="346"/>
      <c r="F36" s="346">
        <v>0</v>
      </c>
      <c r="G36" s="346"/>
      <c r="H36" s="346"/>
      <c r="I36" s="346"/>
      <c r="J36" s="346"/>
      <c r="K36" s="346"/>
      <c r="L36" s="346"/>
      <c r="M36" s="346"/>
      <c r="N36" s="346"/>
      <c r="O36" s="346"/>
      <c r="P36" s="347">
        <f t="shared" si="27"/>
        <v>0</v>
      </c>
      <c r="Q36" s="348">
        <f t="shared" si="3"/>
        <v>0</v>
      </c>
      <c r="R36" s="348">
        <f t="shared" si="4"/>
        <v>0</v>
      </c>
      <c r="S36" s="348">
        <f t="shared" si="5"/>
        <v>0</v>
      </c>
      <c r="T36" s="348">
        <f t="shared" si="6"/>
        <v>0</v>
      </c>
      <c r="U36" s="348">
        <f t="shared" si="7"/>
        <v>0</v>
      </c>
      <c r="V36" s="348">
        <f t="shared" si="8"/>
        <v>0</v>
      </c>
      <c r="W36" s="348">
        <f t="shared" si="9"/>
        <v>0</v>
      </c>
      <c r="X36" s="348">
        <f t="shared" si="10"/>
        <v>0</v>
      </c>
      <c r="Y36" s="348">
        <f t="shared" si="11"/>
        <v>0</v>
      </c>
      <c r="Z36" s="348">
        <f t="shared" si="12"/>
        <v>0</v>
      </c>
      <c r="AA36" s="348">
        <f t="shared" si="13"/>
        <v>0</v>
      </c>
      <c r="AB36" s="348">
        <f t="shared" si="14"/>
        <v>0</v>
      </c>
      <c r="AC36" s="348">
        <f t="shared" si="15"/>
        <v>0</v>
      </c>
      <c r="AD36" s="348">
        <f t="shared" si="16"/>
        <v>0</v>
      </c>
      <c r="AE36" s="348">
        <f t="shared" si="17"/>
        <v>0</v>
      </c>
      <c r="AF36" s="348">
        <f t="shared" si="18"/>
        <v>0</v>
      </c>
      <c r="AG36" s="348">
        <f t="shared" si="19"/>
        <v>0</v>
      </c>
      <c r="AH36" s="348">
        <f t="shared" si="20"/>
        <v>0</v>
      </c>
      <c r="AI36" s="348">
        <f t="shared" si="21"/>
        <v>0</v>
      </c>
      <c r="AJ36" s="348">
        <f t="shared" si="22"/>
        <v>0</v>
      </c>
      <c r="AK36" s="348">
        <f t="shared" si="23"/>
        <v>0</v>
      </c>
      <c r="AL36" s="348">
        <f t="shared" si="24"/>
        <v>0</v>
      </c>
      <c r="AM36" s="348">
        <f t="shared" si="25"/>
        <v>0</v>
      </c>
      <c r="AN36" s="348">
        <f t="shared" si="26"/>
        <v>0</v>
      </c>
      <c r="AO36" s="334"/>
    </row>
    <row r="37" spans="1:41" s="335" customFormat="1" ht="18" customHeight="1">
      <c r="A37" s="343">
        <f t="shared" si="2"/>
        <v>32</v>
      </c>
      <c r="B37" s="344" t="s">
        <v>334</v>
      </c>
      <c r="C37" s="345" t="s">
        <v>335</v>
      </c>
      <c r="D37" s="346">
        <v>0</v>
      </c>
      <c r="E37" s="346">
        <v>0</v>
      </c>
      <c r="F37" s="346">
        <v>0</v>
      </c>
      <c r="G37" s="346">
        <v>0</v>
      </c>
      <c r="H37" s="346"/>
      <c r="I37" s="346"/>
      <c r="J37" s="346"/>
      <c r="K37" s="346"/>
      <c r="L37" s="346"/>
      <c r="M37" s="346"/>
      <c r="N37" s="346"/>
      <c r="O37" s="346"/>
      <c r="P37" s="347">
        <f t="shared" si="27"/>
        <v>0</v>
      </c>
      <c r="Q37" s="348">
        <f t="shared" si="3"/>
        <v>0</v>
      </c>
      <c r="R37" s="348">
        <f t="shared" si="4"/>
        <v>0</v>
      </c>
      <c r="S37" s="348">
        <f t="shared" si="5"/>
        <v>0</v>
      </c>
      <c r="T37" s="348">
        <f t="shared" si="6"/>
        <v>0</v>
      </c>
      <c r="U37" s="348">
        <f t="shared" si="7"/>
        <v>0</v>
      </c>
      <c r="V37" s="348">
        <f t="shared" si="8"/>
        <v>0</v>
      </c>
      <c r="W37" s="348">
        <f t="shared" si="9"/>
        <v>0</v>
      </c>
      <c r="X37" s="348">
        <f t="shared" si="10"/>
        <v>0</v>
      </c>
      <c r="Y37" s="348">
        <f t="shared" si="11"/>
        <v>0</v>
      </c>
      <c r="Z37" s="348">
        <f t="shared" si="12"/>
        <v>0</v>
      </c>
      <c r="AA37" s="348">
        <f t="shared" si="13"/>
        <v>0</v>
      </c>
      <c r="AB37" s="348">
        <f t="shared" si="14"/>
        <v>0</v>
      </c>
      <c r="AC37" s="348">
        <f t="shared" si="15"/>
        <v>0</v>
      </c>
      <c r="AD37" s="348">
        <f t="shared" si="16"/>
        <v>0</v>
      </c>
      <c r="AE37" s="348">
        <f t="shared" si="17"/>
        <v>0</v>
      </c>
      <c r="AF37" s="348">
        <f t="shared" si="18"/>
        <v>0</v>
      </c>
      <c r="AG37" s="348">
        <f t="shared" si="19"/>
        <v>0</v>
      </c>
      <c r="AH37" s="348">
        <f t="shared" si="20"/>
        <v>0</v>
      </c>
      <c r="AI37" s="348">
        <f t="shared" si="21"/>
        <v>0</v>
      </c>
      <c r="AJ37" s="348">
        <f t="shared" si="22"/>
        <v>0</v>
      </c>
      <c r="AK37" s="348">
        <f t="shared" si="23"/>
        <v>0</v>
      </c>
      <c r="AL37" s="348">
        <f t="shared" si="24"/>
        <v>0</v>
      </c>
      <c r="AM37" s="348">
        <f t="shared" si="25"/>
        <v>0</v>
      </c>
      <c r="AN37" s="348">
        <f t="shared" si="26"/>
        <v>0</v>
      </c>
      <c r="AO37" s="334"/>
    </row>
    <row r="38" spans="1:41" s="335" customFormat="1" ht="18" customHeight="1">
      <c r="A38" s="343">
        <f t="shared" si="2"/>
        <v>33</v>
      </c>
      <c r="B38" s="344" t="s">
        <v>336</v>
      </c>
      <c r="C38" s="345" t="s">
        <v>337</v>
      </c>
      <c r="D38" s="346">
        <v>0</v>
      </c>
      <c r="E38" s="346">
        <v>0</v>
      </c>
      <c r="F38" s="346">
        <v>0</v>
      </c>
      <c r="G38" s="346">
        <v>0</v>
      </c>
      <c r="H38" s="346"/>
      <c r="I38" s="346"/>
      <c r="J38" s="346"/>
      <c r="K38" s="346"/>
      <c r="L38" s="346"/>
      <c r="M38" s="346"/>
      <c r="N38" s="346"/>
      <c r="O38" s="346"/>
      <c r="P38" s="347">
        <f t="shared" si="27"/>
        <v>0</v>
      </c>
      <c r="Q38" s="348">
        <f t="shared" si="3"/>
        <v>0</v>
      </c>
      <c r="R38" s="348">
        <f t="shared" si="4"/>
        <v>0</v>
      </c>
      <c r="S38" s="348">
        <f t="shared" si="5"/>
        <v>0</v>
      </c>
      <c r="T38" s="348">
        <f t="shared" si="6"/>
        <v>0</v>
      </c>
      <c r="U38" s="348">
        <f t="shared" si="7"/>
        <v>0</v>
      </c>
      <c r="V38" s="348">
        <f t="shared" si="8"/>
        <v>0</v>
      </c>
      <c r="W38" s="348">
        <f t="shared" si="9"/>
        <v>0</v>
      </c>
      <c r="X38" s="348">
        <f t="shared" si="10"/>
        <v>0</v>
      </c>
      <c r="Y38" s="348">
        <f t="shared" si="11"/>
        <v>0</v>
      </c>
      <c r="Z38" s="348">
        <f t="shared" si="12"/>
        <v>0</v>
      </c>
      <c r="AA38" s="348">
        <f t="shared" si="13"/>
        <v>0</v>
      </c>
      <c r="AB38" s="348">
        <f t="shared" si="14"/>
        <v>0</v>
      </c>
      <c r="AC38" s="348">
        <f t="shared" si="15"/>
        <v>0</v>
      </c>
      <c r="AD38" s="348">
        <f t="shared" si="16"/>
        <v>0</v>
      </c>
      <c r="AE38" s="348">
        <f t="shared" si="17"/>
        <v>0</v>
      </c>
      <c r="AF38" s="348">
        <f t="shared" si="18"/>
        <v>0</v>
      </c>
      <c r="AG38" s="348">
        <f t="shared" si="19"/>
        <v>0</v>
      </c>
      <c r="AH38" s="348">
        <f t="shared" si="20"/>
        <v>0</v>
      </c>
      <c r="AI38" s="348">
        <f t="shared" si="21"/>
        <v>0</v>
      </c>
      <c r="AJ38" s="348">
        <f t="shared" si="22"/>
        <v>0</v>
      </c>
      <c r="AK38" s="348">
        <f t="shared" si="23"/>
        <v>0</v>
      </c>
      <c r="AL38" s="348">
        <f t="shared" si="24"/>
        <v>0</v>
      </c>
      <c r="AM38" s="348">
        <f t="shared" si="25"/>
        <v>0</v>
      </c>
      <c r="AN38" s="348">
        <f t="shared" si="26"/>
        <v>0</v>
      </c>
      <c r="AO38" s="334"/>
    </row>
    <row r="39" spans="1:41" s="335" customFormat="1" ht="18" customHeight="1">
      <c r="A39" s="343">
        <f t="shared" si="2"/>
        <v>34</v>
      </c>
      <c r="B39" s="344" t="s">
        <v>552</v>
      </c>
      <c r="C39" s="345" t="s">
        <v>553</v>
      </c>
      <c r="D39" s="346">
        <v>0</v>
      </c>
      <c r="E39" s="346">
        <v>0</v>
      </c>
      <c r="F39" s="346">
        <v>0</v>
      </c>
      <c r="G39" s="346">
        <v>0</v>
      </c>
      <c r="H39" s="346"/>
      <c r="I39" s="346"/>
      <c r="J39" s="346"/>
      <c r="K39" s="346"/>
      <c r="L39" s="346"/>
      <c r="M39" s="346"/>
      <c r="N39" s="346"/>
      <c r="O39" s="346"/>
      <c r="P39" s="347">
        <f t="shared" si="27"/>
        <v>0</v>
      </c>
      <c r="Q39" s="348">
        <f t="shared" si="3"/>
        <v>0</v>
      </c>
      <c r="R39" s="348">
        <f t="shared" si="4"/>
        <v>0</v>
      </c>
      <c r="S39" s="348">
        <f t="shared" si="5"/>
        <v>0</v>
      </c>
      <c r="T39" s="348">
        <f t="shared" si="6"/>
        <v>0</v>
      </c>
      <c r="U39" s="348">
        <f t="shared" si="7"/>
        <v>0</v>
      </c>
      <c r="V39" s="348">
        <f t="shared" si="8"/>
        <v>0</v>
      </c>
      <c r="W39" s="348">
        <f t="shared" si="9"/>
        <v>0</v>
      </c>
      <c r="X39" s="348">
        <f t="shared" si="10"/>
        <v>0</v>
      </c>
      <c r="Y39" s="348">
        <f t="shared" si="11"/>
        <v>0</v>
      </c>
      <c r="Z39" s="348">
        <f t="shared" si="12"/>
        <v>0</v>
      </c>
      <c r="AA39" s="348">
        <f t="shared" si="13"/>
        <v>0</v>
      </c>
      <c r="AB39" s="348">
        <f t="shared" si="14"/>
        <v>0</v>
      </c>
      <c r="AC39" s="348">
        <f t="shared" si="15"/>
        <v>0</v>
      </c>
      <c r="AD39" s="348">
        <f t="shared" si="16"/>
        <v>0</v>
      </c>
      <c r="AE39" s="348">
        <f t="shared" si="17"/>
        <v>0</v>
      </c>
      <c r="AF39" s="348">
        <f t="shared" si="18"/>
        <v>0</v>
      </c>
      <c r="AG39" s="348">
        <f t="shared" si="19"/>
        <v>0</v>
      </c>
      <c r="AH39" s="348">
        <f t="shared" si="20"/>
        <v>0</v>
      </c>
      <c r="AI39" s="348">
        <f t="shared" si="21"/>
        <v>0</v>
      </c>
      <c r="AJ39" s="348">
        <f t="shared" si="22"/>
        <v>0</v>
      </c>
      <c r="AK39" s="348">
        <f t="shared" si="23"/>
        <v>0</v>
      </c>
      <c r="AL39" s="348">
        <f t="shared" si="24"/>
        <v>0</v>
      </c>
      <c r="AM39" s="348">
        <f t="shared" si="25"/>
        <v>0</v>
      </c>
      <c r="AN39" s="348">
        <f t="shared" si="26"/>
        <v>0</v>
      </c>
      <c r="AO39" s="334"/>
    </row>
    <row r="40" spans="1:41" s="335" customFormat="1" ht="18" customHeight="1">
      <c r="A40" s="343">
        <f t="shared" si="2"/>
        <v>35</v>
      </c>
      <c r="B40" s="344" t="s">
        <v>1467</v>
      </c>
      <c r="C40" s="345" t="s">
        <v>1468</v>
      </c>
      <c r="D40" s="346">
        <v>0</v>
      </c>
      <c r="E40" s="346">
        <v>0</v>
      </c>
      <c r="F40" s="346">
        <v>0</v>
      </c>
      <c r="G40" s="346">
        <v>0</v>
      </c>
      <c r="H40" s="346"/>
      <c r="I40" s="346"/>
      <c r="J40" s="346"/>
      <c r="K40" s="346"/>
      <c r="L40" s="346"/>
      <c r="M40" s="346"/>
      <c r="N40" s="346"/>
      <c r="O40" s="346"/>
      <c r="P40" s="347">
        <f t="shared" si="27"/>
        <v>0</v>
      </c>
      <c r="Q40" s="348">
        <f t="shared" si="3"/>
        <v>0</v>
      </c>
      <c r="R40" s="348">
        <f t="shared" si="4"/>
        <v>0</v>
      </c>
      <c r="S40" s="348">
        <f t="shared" si="5"/>
        <v>0</v>
      </c>
      <c r="T40" s="348">
        <f t="shared" si="6"/>
        <v>0</v>
      </c>
      <c r="U40" s="348">
        <f t="shared" si="7"/>
        <v>0</v>
      </c>
      <c r="V40" s="348">
        <f t="shared" si="8"/>
        <v>0</v>
      </c>
      <c r="W40" s="348">
        <f t="shared" si="9"/>
        <v>0</v>
      </c>
      <c r="X40" s="348">
        <f t="shared" si="10"/>
        <v>0</v>
      </c>
      <c r="Y40" s="348">
        <f t="shared" si="11"/>
        <v>0</v>
      </c>
      <c r="Z40" s="348">
        <f t="shared" si="12"/>
        <v>0</v>
      </c>
      <c r="AA40" s="348">
        <f t="shared" si="13"/>
        <v>0</v>
      </c>
      <c r="AB40" s="348">
        <f t="shared" si="14"/>
        <v>0</v>
      </c>
      <c r="AC40" s="348">
        <f t="shared" si="15"/>
        <v>0</v>
      </c>
      <c r="AD40" s="348">
        <f t="shared" si="16"/>
        <v>0</v>
      </c>
      <c r="AE40" s="348">
        <f t="shared" si="17"/>
        <v>0</v>
      </c>
      <c r="AF40" s="348">
        <f t="shared" si="18"/>
        <v>0</v>
      </c>
      <c r="AG40" s="348">
        <f t="shared" si="19"/>
        <v>0</v>
      </c>
      <c r="AH40" s="348">
        <f t="shared" si="20"/>
        <v>0</v>
      </c>
      <c r="AI40" s="348">
        <f t="shared" si="21"/>
        <v>0</v>
      </c>
      <c r="AJ40" s="348">
        <f t="shared" si="22"/>
        <v>0</v>
      </c>
      <c r="AK40" s="348">
        <f t="shared" si="23"/>
        <v>0</v>
      </c>
      <c r="AL40" s="348">
        <f t="shared" si="24"/>
        <v>0</v>
      </c>
      <c r="AM40" s="348">
        <f t="shared" si="25"/>
        <v>0</v>
      </c>
      <c r="AN40" s="348">
        <f t="shared" si="26"/>
        <v>0</v>
      </c>
      <c r="AO40" s="334"/>
    </row>
    <row r="41" spans="1:41" s="335" customFormat="1" ht="18" customHeight="1">
      <c r="A41" s="343">
        <f t="shared" si="2"/>
        <v>36</v>
      </c>
      <c r="B41" s="344" t="s">
        <v>1113</v>
      </c>
      <c r="C41" s="345" t="s">
        <v>1114</v>
      </c>
      <c r="D41" s="346">
        <v>0</v>
      </c>
      <c r="E41" s="346"/>
      <c r="F41" s="346">
        <v>0</v>
      </c>
      <c r="G41" s="346"/>
      <c r="H41" s="346"/>
      <c r="I41" s="346"/>
      <c r="J41" s="346"/>
      <c r="K41" s="346"/>
      <c r="L41" s="346"/>
      <c r="M41" s="346"/>
      <c r="N41" s="346"/>
      <c r="O41" s="346"/>
      <c r="P41" s="347">
        <f t="shared" si="27"/>
        <v>0</v>
      </c>
      <c r="Q41" s="348">
        <f t="shared" si="3"/>
        <v>0</v>
      </c>
      <c r="R41" s="348">
        <f t="shared" si="4"/>
        <v>0</v>
      </c>
      <c r="S41" s="348">
        <f t="shared" si="5"/>
        <v>0</v>
      </c>
      <c r="T41" s="348">
        <f t="shared" si="6"/>
        <v>0</v>
      </c>
      <c r="U41" s="348">
        <f t="shared" si="7"/>
        <v>0</v>
      </c>
      <c r="V41" s="348">
        <f t="shared" si="8"/>
        <v>0</v>
      </c>
      <c r="W41" s="348">
        <f t="shared" si="9"/>
        <v>0</v>
      </c>
      <c r="X41" s="348">
        <f t="shared" si="10"/>
        <v>0</v>
      </c>
      <c r="Y41" s="348">
        <f t="shared" si="11"/>
        <v>0</v>
      </c>
      <c r="Z41" s="348">
        <f t="shared" si="12"/>
        <v>0</v>
      </c>
      <c r="AA41" s="348">
        <f t="shared" si="13"/>
        <v>0</v>
      </c>
      <c r="AB41" s="348">
        <f t="shared" si="14"/>
        <v>0</v>
      </c>
      <c r="AC41" s="348">
        <f t="shared" si="15"/>
        <v>0</v>
      </c>
      <c r="AD41" s="348">
        <f t="shared" si="16"/>
        <v>0</v>
      </c>
      <c r="AE41" s="348">
        <f t="shared" si="17"/>
        <v>0</v>
      </c>
      <c r="AF41" s="348">
        <f t="shared" si="18"/>
        <v>0</v>
      </c>
      <c r="AG41" s="348">
        <f t="shared" si="19"/>
        <v>0</v>
      </c>
      <c r="AH41" s="348">
        <f t="shared" si="20"/>
        <v>0</v>
      </c>
      <c r="AI41" s="348">
        <f t="shared" si="21"/>
        <v>0</v>
      </c>
      <c r="AJ41" s="348">
        <f t="shared" si="22"/>
        <v>0</v>
      </c>
      <c r="AK41" s="348">
        <f t="shared" si="23"/>
        <v>0</v>
      </c>
      <c r="AL41" s="348">
        <f t="shared" si="24"/>
        <v>0</v>
      </c>
      <c r="AM41" s="348">
        <f t="shared" si="25"/>
        <v>0</v>
      </c>
      <c r="AN41" s="348">
        <f t="shared" si="26"/>
        <v>0</v>
      </c>
      <c r="AO41" s="334"/>
    </row>
    <row r="42" spans="1:41" s="335" customFormat="1" ht="18" customHeight="1">
      <c r="A42" s="343">
        <f t="shared" si="2"/>
        <v>37</v>
      </c>
      <c r="B42" s="344" t="s">
        <v>326</v>
      </c>
      <c r="C42" s="345" t="s">
        <v>327</v>
      </c>
      <c r="D42" s="346">
        <v>0</v>
      </c>
      <c r="E42" s="346">
        <v>0</v>
      </c>
      <c r="F42" s="346">
        <v>0</v>
      </c>
      <c r="G42" s="346">
        <v>0</v>
      </c>
      <c r="H42" s="346"/>
      <c r="I42" s="346"/>
      <c r="J42" s="346"/>
      <c r="K42" s="346"/>
      <c r="L42" s="346"/>
      <c r="M42" s="346"/>
      <c r="N42" s="346"/>
      <c r="O42" s="346"/>
      <c r="P42" s="347">
        <f t="shared" si="27"/>
        <v>0</v>
      </c>
      <c r="Q42" s="348">
        <f t="shared" si="3"/>
        <v>0</v>
      </c>
      <c r="R42" s="348">
        <f t="shared" si="4"/>
        <v>0</v>
      </c>
      <c r="S42" s="348">
        <f t="shared" si="5"/>
        <v>0</v>
      </c>
      <c r="T42" s="348">
        <f t="shared" si="6"/>
        <v>0</v>
      </c>
      <c r="U42" s="348">
        <f t="shared" si="7"/>
        <v>0</v>
      </c>
      <c r="V42" s="348">
        <f t="shared" si="8"/>
        <v>0</v>
      </c>
      <c r="W42" s="348">
        <f t="shared" si="9"/>
        <v>0</v>
      </c>
      <c r="X42" s="348">
        <f t="shared" si="10"/>
        <v>0</v>
      </c>
      <c r="Y42" s="348">
        <f t="shared" si="11"/>
        <v>0</v>
      </c>
      <c r="Z42" s="348">
        <f t="shared" si="12"/>
        <v>0</v>
      </c>
      <c r="AA42" s="348">
        <f t="shared" si="13"/>
        <v>0</v>
      </c>
      <c r="AB42" s="348">
        <f t="shared" si="14"/>
        <v>0</v>
      </c>
      <c r="AC42" s="348">
        <f t="shared" si="15"/>
        <v>0</v>
      </c>
      <c r="AD42" s="348">
        <f t="shared" si="16"/>
        <v>0</v>
      </c>
      <c r="AE42" s="348">
        <f t="shared" si="17"/>
        <v>0</v>
      </c>
      <c r="AF42" s="348">
        <f t="shared" si="18"/>
        <v>0</v>
      </c>
      <c r="AG42" s="348">
        <f t="shared" si="19"/>
        <v>0</v>
      </c>
      <c r="AH42" s="348">
        <f t="shared" si="20"/>
        <v>0</v>
      </c>
      <c r="AI42" s="348">
        <f t="shared" si="21"/>
        <v>0</v>
      </c>
      <c r="AJ42" s="348">
        <f t="shared" si="22"/>
        <v>0</v>
      </c>
      <c r="AK42" s="348">
        <f t="shared" si="23"/>
        <v>0</v>
      </c>
      <c r="AL42" s="348">
        <f t="shared" si="24"/>
        <v>0</v>
      </c>
      <c r="AM42" s="348">
        <f t="shared" si="25"/>
        <v>0</v>
      </c>
      <c r="AN42" s="348">
        <f t="shared" si="26"/>
        <v>0</v>
      </c>
      <c r="AO42" s="334"/>
    </row>
    <row r="43" spans="1:41" s="335" customFormat="1" ht="18" customHeight="1">
      <c r="A43" s="343">
        <f t="shared" si="2"/>
        <v>38</v>
      </c>
      <c r="B43" s="344" t="s">
        <v>1469</v>
      </c>
      <c r="C43" s="345" t="s">
        <v>1470</v>
      </c>
      <c r="D43" s="346">
        <v>0</v>
      </c>
      <c r="E43" s="346">
        <v>0</v>
      </c>
      <c r="F43" s="346">
        <v>0</v>
      </c>
      <c r="G43" s="346">
        <v>0</v>
      </c>
      <c r="H43" s="346"/>
      <c r="I43" s="346"/>
      <c r="J43" s="346"/>
      <c r="K43" s="346"/>
      <c r="L43" s="346"/>
      <c r="M43" s="346"/>
      <c r="N43" s="346"/>
      <c r="O43" s="346"/>
      <c r="P43" s="347">
        <f t="shared" si="27"/>
        <v>0</v>
      </c>
      <c r="Q43" s="348">
        <f t="shared" si="3"/>
        <v>0</v>
      </c>
      <c r="R43" s="348">
        <f t="shared" si="4"/>
        <v>0</v>
      </c>
      <c r="S43" s="348">
        <f t="shared" si="5"/>
        <v>0</v>
      </c>
      <c r="T43" s="348">
        <f t="shared" si="6"/>
        <v>0</v>
      </c>
      <c r="U43" s="348">
        <f t="shared" si="7"/>
        <v>0</v>
      </c>
      <c r="V43" s="348">
        <f t="shared" si="8"/>
        <v>0</v>
      </c>
      <c r="W43" s="348">
        <f t="shared" si="9"/>
        <v>0</v>
      </c>
      <c r="X43" s="348">
        <f t="shared" si="10"/>
        <v>0</v>
      </c>
      <c r="Y43" s="348">
        <f t="shared" si="11"/>
        <v>0</v>
      </c>
      <c r="Z43" s="348">
        <f t="shared" si="12"/>
        <v>0</v>
      </c>
      <c r="AA43" s="348">
        <f t="shared" si="13"/>
        <v>0</v>
      </c>
      <c r="AB43" s="348">
        <f t="shared" si="14"/>
        <v>0</v>
      </c>
      <c r="AC43" s="348">
        <f t="shared" si="15"/>
        <v>0</v>
      </c>
      <c r="AD43" s="348">
        <f t="shared" si="16"/>
        <v>0</v>
      </c>
      <c r="AE43" s="348">
        <f t="shared" si="17"/>
        <v>0</v>
      </c>
      <c r="AF43" s="348">
        <f t="shared" si="18"/>
        <v>0</v>
      </c>
      <c r="AG43" s="348">
        <f t="shared" si="19"/>
        <v>0</v>
      </c>
      <c r="AH43" s="348">
        <f t="shared" si="20"/>
        <v>0</v>
      </c>
      <c r="AI43" s="348">
        <f t="shared" si="21"/>
        <v>0</v>
      </c>
      <c r="AJ43" s="348">
        <f t="shared" si="22"/>
        <v>0</v>
      </c>
      <c r="AK43" s="348">
        <f t="shared" si="23"/>
        <v>0</v>
      </c>
      <c r="AL43" s="348">
        <f t="shared" si="24"/>
        <v>0</v>
      </c>
      <c r="AM43" s="348">
        <f t="shared" si="25"/>
        <v>0</v>
      </c>
      <c r="AN43" s="348">
        <f t="shared" si="26"/>
        <v>0</v>
      </c>
      <c r="AO43" s="334"/>
    </row>
    <row r="44" spans="1:41" s="335" customFormat="1" ht="18" customHeight="1">
      <c r="A44" s="343">
        <f t="shared" si="2"/>
        <v>39</v>
      </c>
      <c r="B44" s="344" t="s">
        <v>1471</v>
      </c>
      <c r="C44" s="345" t="s">
        <v>1472</v>
      </c>
      <c r="D44" s="346">
        <v>0</v>
      </c>
      <c r="E44" s="346">
        <v>0</v>
      </c>
      <c r="F44" s="346">
        <v>0</v>
      </c>
      <c r="G44" s="346">
        <v>0</v>
      </c>
      <c r="H44" s="346"/>
      <c r="I44" s="346"/>
      <c r="J44" s="346"/>
      <c r="K44" s="346"/>
      <c r="L44" s="346"/>
      <c r="M44" s="346"/>
      <c r="N44" s="346"/>
      <c r="O44" s="346"/>
      <c r="P44" s="347">
        <f t="shared" si="27"/>
        <v>0</v>
      </c>
      <c r="Q44" s="348">
        <f t="shared" si="3"/>
        <v>0</v>
      </c>
      <c r="R44" s="348">
        <f t="shared" si="4"/>
        <v>0</v>
      </c>
      <c r="S44" s="348">
        <f t="shared" si="5"/>
        <v>0</v>
      </c>
      <c r="T44" s="348">
        <f t="shared" si="6"/>
        <v>0</v>
      </c>
      <c r="U44" s="348">
        <f t="shared" si="7"/>
        <v>0</v>
      </c>
      <c r="V44" s="348">
        <f t="shared" si="8"/>
        <v>0</v>
      </c>
      <c r="W44" s="348">
        <f t="shared" si="9"/>
        <v>0</v>
      </c>
      <c r="X44" s="348">
        <f t="shared" si="10"/>
        <v>0</v>
      </c>
      <c r="Y44" s="348">
        <f t="shared" si="11"/>
        <v>0</v>
      </c>
      <c r="Z44" s="348">
        <f t="shared" si="12"/>
        <v>0</v>
      </c>
      <c r="AA44" s="348">
        <f t="shared" si="13"/>
        <v>0</v>
      </c>
      <c r="AB44" s="348">
        <f t="shared" si="14"/>
        <v>0</v>
      </c>
      <c r="AC44" s="348">
        <f t="shared" si="15"/>
        <v>0</v>
      </c>
      <c r="AD44" s="348">
        <f t="shared" si="16"/>
        <v>0</v>
      </c>
      <c r="AE44" s="348">
        <f t="shared" si="17"/>
        <v>0</v>
      </c>
      <c r="AF44" s="348">
        <f t="shared" si="18"/>
        <v>0</v>
      </c>
      <c r="AG44" s="348">
        <f t="shared" si="19"/>
        <v>0</v>
      </c>
      <c r="AH44" s="348">
        <f t="shared" si="20"/>
        <v>0</v>
      </c>
      <c r="AI44" s="348">
        <f t="shared" si="21"/>
        <v>0</v>
      </c>
      <c r="AJ44" s="348">
        <f t="shared" si="22"/>
        <v>0</v>
      </c>
      <c r="AK44" s="348">
        <f t="shared" si="23"/>
        <v>0</v>
      </c>
      <c r="AL44" s="348">
        <f t="shared" si="24"/>
        <v>0</v>
      </c>
      <c r="AM44" s="348">
        <f t="shared" si="25"/>
        <v>0</v>
      </c>
      <c r="AN44" s="348">
        <f t="shared" si="26"/>
        <v>0</v>
      </c>
      <c r="AO44" s="334"/>
    </row>
    <row r="45" spans="1:41" s="335" customFormat="1" ht="18" customHeight="1">
      <c r="A45" s="343">
        <f t="shared" si="2"/>
        <v>40</v>
      </c>
      <c r="B45" s="344" t="s">
        <v>1098</v>
      </c>
      <c r="C45" s="345" t="s">
        <v>1099</v>
      </c>
      <c r="D45" s="346">
        <v>0</v>
      </c>
      <c r="E45" s="346"/>
      <c r="F45" s="346">
        <v>0</v>
      </c>
      <c r="G45" s="346"/>
      <c r="H45" s="346"/>
      <c r="I45" s="346"/>
      <c r="J45" s="346"/>
      <c r="K45" s="346"/>
      <c r="L45" s="346"/>
      <c r="M45" s="346"/>
      <c r="N45" s="346"/>
      <c r="O45" s="346"/>
      <c r="P45" s="347">
        <f t="shared" si="27"/>
        <v>0</v>
      </c>
      <c r="Q45" s="348">
        <f t="shared" si="3"/>
        <v>0</v>
      </c>
      <c r="R45" s="348">
        <f t="shared" si="4"/>
        <v>0</v>
      </c>
      <c r="S45" s="348">
        <f t="shared" si="5"/>
        <v>0</v>
      </c>
      <c r="T45" s="348">
        <f t="shared" si="6"/>
        <v>0</v>
      </c>
      <c r="U45" s="348">
        <f t="shared" si="7"/>
        <v>0</v>
      </c>
      <c r="V45" s="348">
        <f t="shared" si="8"/>
        <v>0</v>
      </c>
      <c r="W45" s="348">
        <f t="shared" si="9"/>
        <v>0</v>
      </c>
      <c r="X45" s="348">
        <f t="shared" si="10"/>
        <v>0</v>
      </c>
      <c r="Y45" s="348">
        <f t="shared" si="11"/>
        <v>0</v>
      </c>
      <c r="Z45" s="348">
        <f t="shared" si="12"/>
        <v>0</v>
      </c>
      <c r="AA45" s="348">
        <f t="shared" si="13"/>
        <v>0</v>
      </c>
      <c r="AB45" s="348">
        <f t="shared" si="14"/>
        <v>0</v>
      </c>
      <c r="AC45" s="348">
        <f t="shared" si="15"/>
        <v>0</v>
      </c>
      <c r="AD45" s="348">
        <f t="shared" si="16"/>
        <v>0</v>
      </c>
      <c r="AE45" s="348">
        <f t="shared" si="17"/>
        <v>0</v>
      </c>
      <c r="AF45" s="348">
        <f t="shared" si="18"/>
        <v>0</v>
      </c>
      <c r="AG45" s="348">
        <f t="shared" si="19"/>
        <v>0</v>
      </c>
      <c r="AH45" s="348">
        <f t="shared" si="20"/>
        <v>0</v>
      </c>
      <c r="AI45" s="348">
        <f t="shared" si="21"/>
        <v>0</v>
      </c>
      <c r="AJ45" s="348">
        <f t="shared" si="22"/>
        <v>0</v>
      </c>
      <c r="AK45" s="348">
        <f t="shared" si="23"/>
        <v>0</v>
      </c>
      <c r="AL45" s="348">
        <f t="shared" si="24"/>
        <v>0</v>
      </c>
      <c r="AM45" s="348">
        <f t="shared" si="25"/>
        <v>0</v>
      </c>
      <c r="AN45" s="348">
        <f t="shared" si="26"/>
        <v>0</v>
      </c>
      <c r="AO45" s="334"/>
    </row>
    <row r="46" spans="1:41" s="335" customFormat="1" ht="18" customHeight="1">
      <c r="A46" s="343">
        <f t="shared" si="2"/>
        <v>41</v>
      </c>
      <c r="B46" s="344" t="s">
        <v>332</v>
      </c>
      <c r="C46" s="345" t="s">
        <v>333</v>
      </c>
      <c r="D46" s="346">
        <v>0</v>
      </c>
      <c r="E46" s="346">
        <v>0</v>
      </c>
      <c r="F46" s="346">
        <v>0</v>
      </c>
      <c r="G46" s="346">
        <v>0</v>
      </c>
      <c r="H46" s="346"/>
      <c r="I46" s="346"/>
      <c r="J46" s="346"/>
      <c r="K46" s="346"/>
      <c r="L46" s="346"/>
      <c r="M46" s="346"/>
      <c r="N46" s="346"/>
      <c r="O46" s="346"/>
      <c r="P46" s="347">
        <f t="shared" si="27"/>
        <v>0</v>
      </c>
      <c r="Q46" s="348">
        <f t="shared" si="3"/>
        <v>0</v>
      </c>
      <c r="R46" s="348">
        <f t="shared" si="4"/>
        <v>0</v>
      </c>
      <c r="S46" s="348">
        <f t="shared" si="5"/>
        <v>0</v>
      </c>
      <c r="T46" s="348">
        <f t="shared" si="6"/>
        <v>0</v>
      </c>
      <c r="U46" s="348">
        <f t="shared" si="7"/>
        <v>0</v>
      </c>
      <c r="V46" s="348">
        <f t="shared" si="8"/>
        <v>0</v>
      </c>
      <c r="W46" s="348">
        <f t="shared" si="9"/>
        <v>0</v>
      </c>
      <c r="X46" s="348">
        <f t="shared" si="10"/>
        <v>0</v>
      </c>
      <c r="Y46" s="348">
        <f t="shared" si="11"/>
        <v>0</v>
      </c>
      <c r="Z46" s="348">
        <f t="shared" si="12"/>
        <v>0</v>
      </c>
      <c r="AA46" s="348">
        <f t="shared" si="13"/>
        <v>0</v>
      </c>
      <c r="AB46" s="348">
        <f t="shared" si="14"/>
        <v>0</v>
      </c>
      <c r="AC46" s="348">
        <f t="shared" si="15"/>
        <v>0</v>
      </c>
      <c r="AD46" s="348">
        <f t="shared" si="16"/>
        <v>0</v>
      </c>
      <c r="AE46" s="348">
        <f t="shared" si="17"/>
        <v>0</v>
      </c>
      <c r="AF46" s="348">
        <f t="shared" si="18"/>
        <v>0</v>
      </c>
      <c r="AG46" s="348">
        <f t="shared" si="19"/>
        <v>0</v>
      </c>
      <c r="AH46" s="348">
        <f t="shared" si="20"/>
        <v>0</v>
      </c>
      <c r="AI46" s="348">
        <f t="shared" si="21"/>
        <v>0</v>
      </c>
      <c r="AJ46" s="348">
        <f t="shared" si="22"/>
        <v>0</v>
      </c>
      <c r="AK46" s="348">
        <f t="shared" si="23"/>
        <v>0</v>
      </c>
      <c r="AL46" s="348">
        <f t="shared" si="24"/>
        <v>0</v>
      </c>
      <c r="AM46" s="348">
        <f t="shared" si="25"/>
        <v>0</v>
      </c>
      <c r="AN46" s="348">
        <f t="shared" si="26"/>
        <v>0</v>
      </c>
      <c r="AO46" s="334"/>
    </row>
    <row r="47" spans="1:41" s="335" customFormat="1" ht="18" customHeight="1">
      <c r="A47" s="343">
        <f t="shared" si="2"/>
        <v>42</v>
      </c>
      <c r="B47" s="344" t="s">
        <v>338</v>
      </c>
      <c r="C47" s="345" t="s">
        <v>339</v>
      </c>
      <c r="D47" s="346">
        <v>0</v>
      </c>
      <c r="E47" s="346">
        <v>0</v>
      </c>
      <c r="F47" s="346">
        <v>0</v>
      </c>
      <c r="G47" s="346">
        <v>0</v>
      </c>
      <c r="H47" s="346"/>
      <c r="I47" s="346"/>
      <c r="J47" s="346"/>
      <c r="K47" s="346"/>
      <c r="L47" s="346"/>
      <c r="M47" s="346"/>
      <c r="N47" s="346"/>
      <c r="O47" s="346"/>
      <c r="P47" s="347">
        <f t="shared" si="27"/>
        <v>0</v>
      </c>
      <c r="Q47" s="348">
        <f t="shared" si="3"/>
        <v>0</v>
      </c>
      <c r="R47" s="348">
        <f t="shared" si="4"/>
        <v>0</v>
      </c>
      <c r="S47" s="348">
        <f t="shared" si="5"/>
        <v>0</v>
      </c>
      <c r="T47" s="348">
        <f t="shared" si="6"/>
        <v>0</v>
      </c>
      <c r="U47" s="348">
        <f t="shared" si="7"/>
        <v>0</v>
      </c>
      <c r="V47" s="348">
        <f t="shared" si="8"/>
        <v>0</v>
      </c>
      <c r="W47" s="348">
        <f t="shared" si="9"/>
        <v>0</v>
      </c>
      <c r="X47" s="348">
        <f t="shared" si="10"/>
        <v>0</v>
      </c>
      <c r="Y47" s="348">
        <f t="shared" si="11"/>
        <v>0</v>
      </c>
      <c r="Z47" s="348">
        <f t="shared" si="12"/>
        <v>0</v>
      </c>
      <c r="AA47" s="348">
        <f t="shared" si="13"/>
        <v>0</v>
      </c>
      <c r="AB47" s="348">
        <f t="shared" si="14"/>
        <v>0</v>
      </c>
      <c r="AC47" s="348">
        <f t="shared" si="15"/>
        <v>0</v>
      </c>
      <c r="AD47" s="348">
        <f t="shared" si="16"/>
        <v>0</v>
      </c>
      <c r="AE47" s="348">
        <f t="shared" si="17"/>
        <v>0</v>
      </c>
      <c r="AF47" s="348">
        <f t="shared" si="18"/>
        <v>0</v>
      </c>
      <c r="AG47" s="348">
        <f t="shared" si="19"/>
        <v>0</v>
      </c>
      <c r="AH47" s="348">
        <f t="shared" si="20"/>
        <v>0</v>
      </c>
      <c r="AI47" s="348">
        <f t="shared" si="21"/>
        <v>0</v>
      </c>
      <c r="AJ47" s="348">
        <f t="shared" si="22"/>
        <v>0</v>
      </c>
      <c r="AK47" s="348">
        <f t="shared" si="23"/>
        <v>0</v>
      </c>
      <c r="AL47" s="348">
        <f t="shared" si="24"/>
        <v>0</v>
      </c>
      <c r="AM47" s="348">
        <f t="shared" si="25"/>
        <v>0</v>
      </c>
      <c r="AN47" s="348">
        <f t="shared" si="26"/>
        <v>0</v>
      </c>
      <c r="AO47" s="334"/>
    </row>
    <row r="48" spans="1:41" s="335" customFormat="1" ht="18" customHeight="1">
      <c r="A48" s="343">
        <f t="shared" si="2"/>
        <v>43</v>
      </c>
      <c r="B48" s="344" t="s">
        <v>340</v>
      </c>
      <c r="C48" s="345" t="s">
        <v>341</v>
      </c>
      <c r="D48" s="346">
        <v>0</v>
      </c>
      <c r="E48" s="346">
        <v>0</v>
      </c>
      <c r="F48" s="346">
        <v>0</v>
      </c>
      <c r="G48" s="346">
        <v>0</v>
      </c>
      <c r="H48" s="346"/>
      <c r="I48" s="346"/>
      <c r="J48" s="346"/>
      <c r="K48" s="346"/>
      <c r="L48" s="346"/>
      <c r="M48" s="346"/>
      <c r="N48" s="346"/>
      <c r="O48" s="346"/>
      <c r="P48" s="347">
        <f t="shared" si="27"/>
        <v>0</v>
      </c>
      <c r="Q48" s="348">
        <f t="shared" si="3"/>
        <v>0</v>
      </c>
      <c r="R48" s="348">
        <f t="shared" si="4"/>
        <v>0</v>
      </c>
      <c r="S48" s="348">
        <f t="shared" si="5"/>
        <v>0</v>
      </c>
      <c r="T48" s="348">
        <f t="shared" si="6"/>
        <v>0</v>
      </c>
      <c r="U48" s="348">
        <f t="shared" si="7"/>
        <v>0</v>
      </c>
      <c r="V48" s="348">
        <f t="shared" si="8"/>
        <v>0</v>
      </c>
      <c r="W48" s="348">
        <f t="shared" si="9"/>
        <v>0</v>
      </c>
      <c r="X48" s="348">
        <f t="shared" si="10"/>
        <v>0</v>
      </c>
      <c r="Y48" s="348">
        <f t="shared" si="11"/>
        <v>0</v>
      </c>
      <c r="Z48" s="348">
        <f t="shared" si="12"/>
        <v>0</v>
      </c>
      <c r="AA48" s="348">
        <f t="shared" si="13"/>
        <v>0</v>
      </c>
      <c r="AB48" s="348">
        <f t="shared" si="14"/>
        <v>0</v>
      </c>
      <c r="AC48" s="348">
        <f t="shared" si="15"/>
        <v>0</v>
      </c>
      <c r="AD48" s="348">
        <f t="shared" si="16"/>
        <v>0</v>
      </c>
      <c r="AE48" s="348">
        <f t="shared" si="17"/>
        <v>0</v>
      </c>
      <c r="AF48" s="348">
        <f t="shared" si="18"/>
        <v>0</v>
      </c>
      <c r="AG48" s="348">
        <f t="shared" si="19"/>
        <v>0</v>
      </c>
      <c r="AH48" s="348">
        <f t="shared" si="20"/>
        <v>0</v>
      </c>
      <c r="AI48" s="348">
        <f t="shared" si="21"/>
        <v>0</v>
      </c>
      <c r="AJ48" s="348">
        <f t="shared" si="22"/>
        <v>0</v>
      </c>
      <c r="AK48" s="348">
        <f t="shared" si="23"/>
        <v>0</v>
      </c>
      <c r="AL48" s="348">
        <f t="shared" si="24"/>
        <v>0</v>
      </c>
      <c r="AM48" s="348">
        <f t="shared" si="25"/>
        <v>0</v>
      </c>
      <c r="AN48" s="348">
        <f t="shared" si="26"/>
        <v>0</v>
      </c>
      <c r="AO48" s="334"/>
    </row>
    <row r="49" spans="1:41" s="335" customFormat="1" ht="18" customHeight="1">
      <c r="A49" s="343">
        <f t="shared" si="2"/>
        <v>44</v>
      </c>
      <c r="B49" s="344" t="s">
        <v>497</v>
      </c>
      <c r="C49" s="345" t="s">
        <v>498</v>
      </c>
      <c r="D49" s="346">
        <v>0</v>
      </c>
      <c r="E49" s="346">
        <v>0</v>
      </c>
      <c r="F49" s="346">
        <v>0</v>
      </c>
      <c r="G49" s="346">
        <v>0</v>
      </c>
      <c r="H49" s="346"/>
      <c r="I49" s="346"/>
      <c r="J49" s="346"/>
      <c r="K49" s="346"/>
      <c r="L49" s="346"/>
      <c r="M49" s="346"/>
      <c r="N49" s="346"/>
      <c r="O49" s="346"/>
      <c r="P49" s="347">
        <f t="shared" si="27"/>
        <v>0</v>
      </c>
      <c r="Q49" s="348">
        <f t="shared" si="3"/>
        <v>0</v>
      </c>
      <c r="R49" s="348">
        <f t="shared" si="4"/>
        <v>0</v>
      </c>
      <c r="S49" s="348">
        <f t="shared" si="5"/>
        <v>0</v>
      </c>
      <c r="T49" s="348">
        <f t="shared" si="6"/>
        <v>0</v>
      </c>
      <c r="U49" s="348">
        <f t="shared" si="7"/>
        <v>0</v>
      </c>
      <c r="V49" s="348">
        <f t="shared" si="8"/>
        <v>0</v>
      </c>
      <c r="W49" s="348">
        <f t="shared" si="9"/>
        <v>0</v>
      </c>
      <c r="X49" s="348">
        <f t="shared" si="10"/>
        <v>0</v>
      </c>
      <c r="Y49" s="348">
        <f t="shared" si="11"/>
        <v>0</v>
      </c>
      <c r="Z49" s="348">
        <f t="shared" si="12"/>
        <v>0</v>
      </c>
      <c r="AA49" s="348">
        <f t="shared" si="13"/>
        <v>0</v>
      </c>
      <c r="AB49" s="348">
        <f t="shared" si="14"/>
        <v>0</v>
      </c>
      <c r="AC49" s="348">
        <f t="shared" si="15"/>
        <v>0</v>
      </c>
      <c r="AD49" s="348">
        <f t="shared" si="16"/>
        <v>0</v>
      </c>
      <c r="AE49" s="348">
        <f t="shared" si="17"/>
        <v>0</v>
      </c>
      <c r="AF49" s="348">
        <f t="shared" si="18"/>
        <v>0</v>
      </c>
      <c r="AG49" s="348">
        <f t="shared" si="19"/>
        <v>0</v>
      </c>
      <c r="AH49" s="348">
        <f t="shared" si="20"/>
        <v>0</v>
      </c>
      <c r="AI49" s="348">
        <f t="shared" si="21"/>
        <v>0</v>
      </c>
      <c r="AJ49" s="348">
        <f t="shared" si="22"/>
        <v>0</v>
      </c>
      <c r="AK49" s="348">
        <f t="shared" si="23"/>
        <v>0</v>
      </c>
      <c r="AL49" s="348">
        <f t="shared" si="24"/>
        <v>0</v>
      </c>
      <c r="AM49" s="348">
        <f t="shared" si="25"/>
        <v>0</v>
      </c>
      <c r="AN49" s="348">
        <f t="shared" si="26"/>
        <v>0</v>
      </c>
      <c r="AO49" s="334"/>
    </row>
    <row r="50" spans="1:41" s="335" customFormat="1" ht="18" customHeight="1">
      <c r="A50" s="343">
        <f t="shared" si="2"/>
        <v>45</v>
      </c>
      <c r="B50" s="344" t="s">
        <v>509</v>
      </c>
      <c r="C50" s="345" t="s">
        <v>510</v>
      </c>
      <c r="D50" s="346">
        <v>0</v>
      </c>
      <c r="E50" s="346">
        <v>0</v>
      </c>
      <c r="F50" s="346">
        <v>0</v>
      </c>
      <c r="G50" s="346">
        <v>0</v>
      </c>
      <c r="H50" s="346"/>
      <c r="I50" s="346"/>
      <c r="J50" s="346"/>
      <c r="K50" s="346"/>
      <c r="L50" s="346"/>
      <c r="M50" s="346"/>
      <c r="N50" s="346"/>
      <c r="O50" s="346"/>
      <c r="P50" s="347">
        <f t="shared" si="27"/>
        <v>0</v>
      </c>
      <c r="Q50" s="348">
        <f t="shared" si="3"/>
        <v>0</v>
      </c>
      <c r="R50" s="348">
        <f t="shared" si="4"/>
        <v>0</v>
      </c>
      <c r="S50" s="348">
        <f t="shared" si="5"/>
        <v>0</v>
      </c>
      <c r="T50" s="348">
        <f t="shared" si="6"/>
        <v>0</v>
      </c>
      <c r="U50" s="348">
        <f t="shared" si="7"/>
        <v>0</v>
      </c>
      <c r="V50" s="348">
        <f t="shared" si="8"/>
        <v>0</v>
      </c>
      <c r="W50" s="348">
        <f t="shared" si="9"/>
        <v>0</v>
      </c>
      <c r="X50" s="348">
        <f t="shared" si="10"/>
        <v>0</v>
      </c>
      <c r="Y50" s="348">
        <f t="shared" si="11"/>
        <v>0</v>
      </c>
      <c r="Z50" s="348">
        <f t="shared" si="12"/>
        <v>0</v>
      </c>
      <c r="AA50" s="348">
        <f t="shared" si="13"/>
        <v>0</v>
      </c>
      <c r="AB50" s="348">
        <f t="shared" si="14"/>
        <v>0</v>
      </c>
      <c r="AC50" s="348">
        <f t="shared" si="15"/>
        <v>0</v>
      </c>
      <c r="AD50" s="348">
        <f t="shared" si="16"/>
        <v>0</v>
      </c>
      <c r="AE50" s="348">
        <f t="shared" si="17"/>
        <v>0</v>
      </c>
      <c r="AF50" s="348">
        <f t="shared" si="18"/>
        <v>0</v>
      </c>
      <c r="AG50" s="348">
        <f t="shared" si="19"/>
        <v>0</v>
      </c>
      <c r="AH50" s="348">
        <f t="shared" si="20"/>
        <v>0</v>
      </c>
      <c r="AI50" s="348">
        <f t="shared" si="21"/>
        <v>0</v>
      </c>
      <c r="AJ50" s="348">
        <f t="shared" si="22"/>
        <v>0</v>
      </c>
      <c r="AK50" s="348">
        <f t="shared" si="23"/>
        <v>0</v>
      </c>
      <c r="AL50" s="348">
        <f t="shared" si="24"/>
        <v>0</v>
      </c>
      <c r="AM50" s="348">
        <f t="shared" si="25"/>
        <v>0</v>
      </c>
      <c r="AN50" s="348">
        <f t="shared" si="26"/>
        <v>0</v>
      </c>
      <c r="AO50" s="334"/>
    </row>
    <row r="51" spans="1:41" s="335" customFormat="1" ht="18" customHeight="1">
      <c r="A51" s="343">
        <f t="shared" si="2"/>
        <v>46</v>
      </c>
      <c r="B51" s="344" t="s">
        <v>1473</v>
      </c>
      <c r="C51" s="345" t="s">
        <v>1474</v>
      </c>
      <c r="D51" s="346">
        <v>0</v>
      </c>
      <c r="E51" s="346">
        <v>0</v>
      </c>
      <c r="F51" s="346">
        <v>0</v>
      </c>
      <c r="G51" s="346">
        <v>0</v>
      </c>
      <c r="H51" s="346"/>
      <c r="I51" s="346"/>
      <c r="J51" s="346"/>
      <c r="K51" s="346"/>
      <c r="L51" s="346"/>
      <c r="M51" s="346"/>
      <c r="N51" s="346"/>
      <c r="O51" s="346"/>
      <c r="P51" s="347">
        <f t="shared" si="27"/>
        <v>0</v>
      </c>
      <c r="Q51" s="348">
        <f t="shared" si="3"/>
        <v>0</v>
      </c>
      <c r="R51" s="348">
        <f t="shared" si="4"/>
        <v>0</v>
      </c>
      <c r="S51" s="348">
        <f t="shared" si="5"/>
        <v>0</v>
      </c>
      <c r="T51" s="348">
        <f t="shared" si="6"/>
        <v>0</v>
      </c>
      <c r="U51" s="348">
        <f t="shared" si="7"/>
        <v>0</v>
      </c>
      <c r="V51" s="348">
        <f t="shared" si="8"/>
        <v>0</v>
      </c>
      <c r="W51" s="348">
        <f t="shared" si="9"/>
        <v>0</v>
      </c>
      <c r="X51" s="348">
        <f t="shared" si="10"/>
        <v>0</v>
      </c>
      <c r="Y51" s="348">
        <f t="shared" si="11"/>
        <v>0</v>
      </c>
      <c r="Z51" s="348">
        <f t="shared" si="12"/>
        <v>0</v>
      </c>
      <c r="AA51" s="348">
        <f t="shared" si="13"/>
        <v>0</v>
      </c>
      <c r="AB51" s="348">
        <f t="shared" si="14"/>
        <v>0</v>
      </c>
      <c r="AC51" s="348">
        <f t="shared" si="15"/>
        <v>0</v>
      </c>
      <c r="AD51" s="348">
        <f t="shared" si="16"/>
        <v>0</v>
      </c>
      <c r="AE51" s="348">
        <f t="shared" si="17"/>
        <v>0</v>
      </c>
      <c r="AF51" s="348">
        <f t="shared" si="18"/>
        <v>0</v>
      </c>
      <c r="AG51" s="348">
        <f t="shared" si="19"/>
        <v>0</v>
      </c>
      <c r="AH51" s="348">
        <f t="shared" si="20"/>
        <v>0</v>
      </c>
      <c r="AI51" s="348">
        <f t="shared" si="21"/>
        <v>0</v>
      </c>
      <c r="AJ51" s="348">
        <f t="shared" si="22"/>
        <v>0</v>
      </c>
      <c r="AK51" s="348">
        <f t="shared" si="23"/>
        <v>0</v>
      </c>
      <c r="AL51" s="348">
        <f t="shared" si="24"/>
        <v>0</v>
      </c>
      <c r="AM51" s="348">
        <f t="shared" si="25"/>
        <v>0</v>
      </c>
      <c r="AN51" s="348">
        <f t="shared" si="26"/>
        <v>0</v>
      </c>
      <c r="AO51" s="334"/>
    </row>
    <row r="52" spans="1:41" s="335" customFormat="1" ht="18" customHeight="1">
      <c r="A52" s="343">
        <f t="shared" si="2"/>
        <v>47</v>
      </c>
      <c r="B52" s="344" t="s">
        <v>499</v>
      </c>
      <c r="C52" s="345" t="s">
        <v>500</v>
      </c>
      <c r="D52" s="346">
        <v>0</v>
      </c>
      <c r="E52" s="346">
        <v>0</v>
      </c>
      <c r="F52" s="346">
        <v>0</v>
      </c>
      <c r="G52" s="346">
        <v>0</v>
      </c>
      <c r="H52" s="346"/>
      <c r="I52" s="346"/>
      <c r="J52" s="346"/>
      <c r="K52" s="346"/>
      <c r="L52" s="346"/>
      <c r="M52" s="346"/>
      <c r="N52" s="346"/>
      <c r="O52" s="346"/>
      <c r="P52" s="347">
        <f t="shared" si="27"/>
        <v>0</v>
      </c>
      <c r="Q52" s="348">
        <f t="shared" si="3"/>
        <v>0</v>
      </c>
      <c r="R52" s="348">
        <f t="shared" si="4"/>
        <v>0</v>
      </c>
      <c r="S52" s="348">
        <f t="shared" si="5"/>
        <v>0</v>
      </c>
      <c r="T52" s="348">
        <f t="shared" si="6"/>
        <v>0</v>
      </c>
      <c r="U52" s="348">
        <f t="shared" si="7"/>
        <v>0</v>
      </c>
      <c r="V52" s="348">
        <f t="shared" si="8"/>
        <v>0</v>
      </c>
      <c r="W52" s="348">
        <f t="shared" si="9"/>
        <v>0</v>
      </c>
      <c r="X52" s="348">
        <f t="shared" si="10"/>
        <v>0</v>
      </c>
      <c r="Y52" s="348">
        <f t="shared" si="11"/>
        <v>0</v>
      </c>
      <c r="Z52" s="348">
        <f t="shared" si="12"/>
        <v>0</v>
      </c>
      <c r="AA52" s="348">
        <f t="shared" si="13"/>
        <v>0</v>
      </c>
      <c r="AB52" s="348">
        <f t="shared" si="14"/>
        <v>0</v>
      </c>
      <c r="AC52" s="348">
        <f t="shared" si="15"/>
        <v>0</v>
      </c>
      <c r="AD52" s="348">
        <f t="shared" si="16"/>
        <v>0</v>
      </c>
      <c r="AE52" s="348">
        <f t="shared" si="17"/>
        <v>0</v>
      </c>
      <c r="AF52" s="348">
        <f t="shared" si="18"/>
        <v>0</v>
      </c>
      <c r="AG52" s="348">
        <f t="shared" si="19"/>
        <v>0</v>
      </c>
      <c r="AH52" s="348">
        <f t="shared" si="20"/>
        <v>0</v>
      </c>
      <c r="AI52" s="348">
        <f t="shared" si="21"/>
        <v>0</v>
      </c>
      <c r="AJ52" s="348">
        <f t="shared" si="22"/>
        <v>0</v>
      </c>
      <c r="AK52" s="348">
        <f t="shared" si="23"/>
        <v>0</v>
      </c>
      <c r="AL52" s="348">
        <f t="shared" si="24"/>
        <v>0</v>
      </c>
      <c r="AM52" s="348">
        <f t="shared" si="25"/>
        <v>0</v>
      </c>
      <c r="AN52" s="348">
        <f t="shared" si="26"/>
        <v>0</v>
      </c>
      <c r="AO52" s="334"/>
    </row>
    <row r="53" spans="1:41" s="335" customFormat="1" ht="18" customHeight="1">
      <c r="A53" s="343">
        <f t="shared" si="2"/>
        <v>48</v>
      </c>
      <c r="B53" s="344" t="s">
        <v>507</v>
      </c>
      <c r="C53" s="345" t="s">
        <v>508</v>
      </c>
      <c r="D53" s="346">
        <v>0</v>
      </c>
      <c r="E53" s="346"/>
      <c r="F53" s="346">
        <v>0</v>
      </c>
      <c r="G53" s="346"/>
      <c r="H53" s="346"/>
      <c r="I53" s="346"/>
      <c r="J53" s="346"/>
      <c r="K53" s="346"/>
      <c r="L53" s="346"/>
      <c r="M53" s="346"/>
      <c r="N53" s="346"/>
      <c r="O53" s="346"/>
      <c r="P53" s="347">
        <f t="shared" si="27"/>
        <v>0</v>
      </c>
      <c r="Q53" s="348">
        <f t="shared" si="3"/>
        <v>0</v>
      </c>
      <c r="R53" s="348">
        <f t="shared" si="4"/>
        <v>0</v>
      </c>
      <c r="S53" s="348">
        <f t="shared" si="5"/>
        <v>0</v>
      </c>
      <c r="T53" s="348">
        <f t="shared" si="6"/>
        <v>0</v>
      </c>
      <c r="U53" s="348">
        <f t="shared" si="7"/>
        <v>0</v>
      </c>
      <c r="V53" s="348">
        <f t="shared" si="8"/>
        <v>0</v>
      </c>
      <c r="W53" s="348">
        <f t="shared" si="9"/>
        <v>0</v>
      </c>
      <c r="X53" s="348">
        <f t="shared" si="10"/>
        <v>0</v>
      </c>
      <c r="Y53" s="348">
        <f t="shared" si="11"/>
        <v>0</v>
      </c>
      <c r="Z53" s="348">
        <f t="shared" si="12"/>
        <v>0</v>
      </c>
      <c r="AA53" s="348">
        <f t="shared" si="13"/>
        <v>0</v>
      </c>
      <c r="AB53" s="348">
        <f t="shared" si="14"/>
        <v>0</v>
      </c>
      <c r="AC53" s="348">
        <f t="shared" si="15"/>
        <v>0</v>
      </c>
      <c r="AD53" s="348">
        <f t="shared" si="16"/>
        <v>0</v>
      </c>
      <c r="AE53" s="348">
        <f t="shared" si="17"/>
        <v>0</v>
      </c>
      <c r="AF53" s="348">
        <f t="shared" si="18"/>
        <v>0</v>
      </c>
      <c r="AG53" s="348">
        <f t="shared" si="19"/>
        <v>0</v>
      </c>
      <c r="AH53" s="348">
        <f t="shared" si="20"/>
        <v>0</v>
      </c>
      <c r="AI53" s="348">
        <f t="shared" si="21"/>
        <v>0</v>
      </c>
      <c r="AJ53" s="348">
        <f t="shared" si="22"/>
        <v>0</v>
      </c>
      <c r="AK53" s="348">
        <f t="shared" si="23"/>
        <v>0</v>
      </c>
      <c r="AL53" s="348">
        <f t="shared" si="24"/>
        <v>0</v>
      </c>
      <c r="AM53" s="348">
        <f t="shared" si="25"/>
        <v>0</v>
      </c>
      <c r="AN53" s="348">
        <f t="shared" si="26"/>
        <v>0</v>
      </c>
      <c r="AO53" s="334"/>
    </row>
    <row r="54" spans="1:41" s="335" customFormat="1" ht="18" customHeight="1">
      <c r="A54" s="343">
        <f t="shared" si="2"/>
        <v>49</v>
      </c>
      <c r="B54" s="344" t="s">
        <v>511</v>
      </c>
      <c r="C54" s="345" t="s">
        <v>512</v>
      </c>
      <c r="D54" s="346">
        <v>0</v>
      </c>
      <c r="E54" s="346">
        <v>0</v>
      </c>
      <c r="F54" s="346">
        <v>0</v>
      </c>
      <c r="G54" s="346">
        <v>0</v>
      </c>
      <c r="H54" s="346"/>
      <c r="I54" s="346"/>
      <c r="J54" s="346"/>
      <c r="K54" s="346"/>
      <c r="L54" s="346"/>
      <c r="M54" s="346"/>
      <c r="N54" s="346"/>
      <c r="O54" s="346"/>
      <c r="P54" s="347">
        <f t="shared" si="27"/>
        <v>0</v>
      </c>
      <c r="Q54" s="348">
        <f t="shared" si="3"/>
        <v>0</v>
      </c>
      <c r="R54" s="348">
        <f t="shared" si="4"/>
        <v>0</v>
      </c>
      <c r="S54" s="348">
        <f t="shared" si="5"/>
        <v>0</v>
      </c>
      <c r="T54" s="348">
        <f t="shared" si="6"/>
        <v>0</v>
      </c>
      <c r="U54" s="348">
        <f t="shared" si="7"/>
        <v>0</v>
      </c>
      <c r="V54" s="348">
        <f t="shared" si="8"/>
        <v>0</v>
      </c>
      <c r="W54" s="348">
        <f t="shared" si="9"/>
        <v>0</v>
      </c>
      <c r="X54" s="348">
        <f t="shared" si="10"/>
        <v>0</v>
      </c>
      <c r="Y54" s="348">
        <f t="shared" si="11"/>
        <v>0</v>
      </c>
      <c r="Z54" s="348">
        <f t="shared" si="12"/>
        <v>0</v>
      </c>
      <c r="AA54" s="348">
        <f t="shared" si="13"/>
        <v>0</v>
      </c>
      <c r="AB54" s="348">
        <f t="shared" si="14"/>
        <v>0</v>
      </c>
      <c r="AC54" s="348">
        <f t="shared" si="15"/>
        <v>0</v>
      </c>
      <c r="AD54" s="348">
        <f t="shared" si="16"/>
        <v>0</v>
      </c>
      <c r="AE54" s="348">
        <f t="shared" si="17"/>
        <v>0</v>
      </c>
      <c r="AF54" s="348">
        <f t="shared" si="18"/>
        <v>0</v>
      </c>
      <c r="AG54" s="348">
        <f t="shared" si="19"/>
        <v>0</v>
      </c>
      <c r="AH54" s="348">
        <f t="shared" si="20"/>
        <v>0</v>
      </c>
      <c r="AI54" s="348">
        <f t="shared" si="21"/>
        <v>0</v>
      </c>
      <c r="AJ54" s="348">
        <f t="shared" si="22"/>
        <v>0</v>
      </c>
      <c r="AK54" s="348">
        <f t="shared" si="23"/>
        <v>0</v>
      </c>
      <c r="AL54" s="348">
        <f t="shared" si="24"/>
        <v>0</v>
      </c>
      <c r="AM54" s="348">
        <f t="shared" si="25"/>
        <v>0</v>
      </c>
      <c r="AN54" s="348">
        <f t="shared" si="26"/>
        <v>0</v>
      </c>
      <c r="AO54" s="334"/>
    </row>
    <row r="55" spans="1:41" s="335" customFormat="1" ht="18" customHeight="1">
      <c r="A55" s="343">
        <f t="shared" si="2"/>
        <v>50</v>
      </c>
      <c r="B55" s="344" t="s">
        <v>1475</v>
      </c>
      <c r="C55" s="345" t="s">
        <v>1476</v>
      </c>
      <c r="D55" s="346">
        <v>0</v>
      </c>
      <c r="E55" s="346">
        <v>0</v>
      </c>
      <c r="F55" s="346">
        <v>0</v>
      </c>
      <c r="G55" s="346">
        <v>0</v>
      </c>
      <c r="H55" s="346"/>
      <c r="I55" s="346"/>
      <c r="J55" s="346"/>
      <c r="K55" s="346"/>
      <c r="L55" s="346"/>
      <c r="M55" s="346"/>
      <c r="N55" s="346"/>
      <c r="O55" s="346"/>
      <c r="P55" s="347">
        <f t="shared" si="27"/>
        <v>0</v>
      </c>
      <c r="Q55" s="348">
        <f t="shared" si="3"/>
        <v>0</v>
      </c>
      <c r="R55" s="348">
        <f t="shared" si="4"/>
        <v>0</v>
      </c>
      <c r="S55" s="348">
        <f t="shared" si="5"/>
        <v>0</v>
      </c>
      <c r="T55" s="348">
        <f t="shared" si="6"/>
        <v>0</v>
      </c>
      <c r="U55" s="348">
        <f t="shared" si="7"/>
        <v>0</v>
      </c>
      <c r="V55" s="348">
        <f t="shared" si="8"/>
        <v>0</v>
      </c>
      <c r="W55" s="348">
        <f t="shared" si="9"/>
        <v>0</v>
      </c>
      <c r="X55" s="348">
        <f t="shared" si="10"/>
        <v>0</v>
      </c>
      <c r="Y55" s="348">
        <f t="shared" si="11"/>
        <v>0</v>
      </c>
      <c r="Z55" s="348">
        <f t="shared" si="12"/>
        <v>0</v>
      </c>
      <c r="AA55" s="348">
        <f t="shared" si="13"/>
        <v>0</v>
      </c>
      <c r="AB55" s="348">
        <f t="shared" si="14"/>
        <v>0</v>
      </c>
      <c r="AC55" s="348">
        <f t="shared" si="15"/>
        <v>0</v>
      </c>
      <c r="AD55" s="348">
        <f t="shared" si="16"/>
        <v>0</v>
      </c>
      <c r="AE55" s="348">
        <f t="shared" si="17"/>
        <v>0</v>
      </c>
      <c r="AF55" s="348">
        <f t="shared" si="18"/>
        <v>0</v>
      </c>
      <c r="AG55" s="348">
        <f t="shared" si="19"/>
        <v>0</v>
      </c>
      <c r="AH55" s="348">
        <f t="shared" si="20"/>
        <v>0</v>
      </c>
      <c r="AI55" s="348">
        <f t="shared" si="21"/>
        <v>0</v>
      </c>
      <c r="AJ55" s="348">
        <f t="shared" si="22"/>
        <v>0</v>
      </c>
      <c r="AK55" s="348">
        <f t="shared" si="23"/>
        <v>0</v>
      </c>
      <c r="AL55" s="348">
        <f t="shared" si="24"/>
        <v>0</v>
      </c>
      <c r="AM55" s="348">
        <f t="shared" si="25"/>
        <v>0</v>
      </c>
      <c r="AN55" s="348">
        <f t="shared" si="26"/>
        <v>0</v>
      </c>
      <c r="AO55" s="334"/>
    </row>
    <row r="56" spans="1:41" s="335" customFormat="1" ht="18" customHeight="1">
      <c r="A56" s="343">
        <f t="shared" si="2"/>
        <v>51</v>
      </c>
      <c r="B56" s="344" t="s">
        <v>1477</v>
      </c>
      <c r="C56" s="345" t="s">
        <v>1478</v>
      </c>
      <c r="D56" s="346">
        <v>0</v>
      </c>
      <c r="E56" s="346">
        <v>0</v>
      </c>
      <c r="F56" s="346">
        <v>0</v>
      </c>
      <c r="G56" s="346">
        <v>0</v>
      </c>
      <c r="H56" s="346"/>
      <c r="I56" s="346"/>
      <c r="J56" s="346"/>
      <c r="K56" s="346"/>
      <c r="L56" s="346"/>
      <c r="M56" s="346"/>
      <c r="N56" s="346"/>
      <c r="O56" s="346"/>
      <c r="P56" s="347">
        <f t="shared" si="27"/>
        <v>0</v>
      </c>
      <c r="Q56" s="348">
        <f t="shared" si="3"/>
        <v>0</v>
      </c>
      <c r="R56" s="348">
        <f t="shared" si="4"/>
        <v>0</v>
      </c>
      <c r="S56" s="348">
        <f t="shared" si="5"/>
        <v>0</v>
      </c>
      <c r="T56" s="348">
        <f t="shared" si="6"/>
        <v>0</v>
      </c>
      <c r="U56" s="348">
        <f t="shared" si="7"/>
        <v>0</v>
      </c>
      <c r="V56" s="348">
        <f t="shared" si="8"/>
        <v>0</v>
      </c>
      <c r="W56" s="348">
        <f t="shared" si="9"/>
        <v>0</v>
      </c>
      <c r="X56" s="348">
        <f t="shared" si="10"/>
        <v>0</v>
      </c>
      <c r="Y56" s="348">
        <f t="shared" si="11"/>
        <v>0</v>
      </c>
      <c r="Z56" s="348">
        <f t="shared" si="12"/>
        <v>0</v>
      </c>
      <c r="AA56" s="348">
        <f t="shared" si="13"/>
        <v>0</v>
      </c>
      <c r="AB56" s="348">
        <f t="shared" si="14"/>
        <v>0</v>
      </c>
      <c r="AC56" s="348">
        <f t="shared" si="15"/>
        <v>0</v>
      </c>
      <c r="AD56" s="348">
        <f t="shared" si="16"/>
        <v>0</v>
      </c>
      <c r="AE56" s="348">
        <f t="shared" si="17"/>
        <v>0</v>
      </c>
      <c r="AF56" s="348">
        <f t="shared" si="18"/>
        <v>0</v>
      </c>
      <c r="AG56" s="348">
        <f t="shared" si="19"/>
        <v>0</v>
      </c>
      <c r="AH56" s="348">
        <f t="shared" si="20"/>
        <v>0</v>
      </c>
      <c r="AI56" s="348">
        <f t="shared" si="21"/>
        <v>0</v>
      </c>
      <c r="AJ56" s="348">
        <f t="shared" si="22"/>
        <v>0</v>
      </c>
      <c r="AK56" s="348">
        <f t="shared" si="23"/>
        <v>0</v>
      </c>
      <c r="AL56" s="348">
        <f t="shared" si="24"/>
        <v>0</v>
      </c>
      <c r="AM56" s="348">
        <f t="shared" si="25"/>
        <v>0</v>
      </c>
      <c r="AN56" s="348">
        <f t="shared" si="26"/>
        <v>0</v>
      </c>
      <c r="AO56" s="334"/>
    </row>
    <row r="57" spans="1:41" s="335" customFormat="1" ht="18" customHeight="1">
      <c r="A57" s="343">
        <f t="shared" si="2"/>
        <v>52</v>
      </c>
      <c r="B57" s="344" t="s">
        <v>513</v>
      </c>
      <c r="C57" s="345" t="s">
        <v>514</v>
      </c>
      <c r="D57" s="346">
        <v>0</v>
      </c>
      <c r="E57" s="346">
        <v>0</v>
      </c>
      <c r="F57" s="346">
        <v>0</v>
      </c>
      <c r="G57" s="346">
        <v>0</v>
      </c>
      <c r="H57" s="346"/>
      <c r="I57" s="346"/>
      <c r="J57" s="346"/>
      <c r="K57" s="346"/>
      <c r="L57" s="346"/>
      <c r="M57" s="346"/>
      <c r="N57" s="346"/>
      <c r="O57" s="346"/>
      <c r="P57" s="347">
        <f t="shared" si="27"/>
        <v>0</v>
      </c>
      <c r="Q57" s="348">
        <f t="shared" si="3"/>
        <v>0</v>
      </c>
      <c r="R57" s="348">
        <f t="shared" si="4"/>
        <v>0</v>
      </c>
      <c r="S57" s="348">
        <f t="shared" si="5"/>
        <v>0</v>
      </c>
      <c r="T57" s="348">
        <f t="shared" si="6"/>
        <v>0</v>
      </c>
      <c r="U57" s="348">
        <f t="shared" si="7"/>
        <v>0</v>
      </c>
      <c r="V57" s="348">
        <f t="shared" si="8"/>
        <v>0</v>
      </c>
      <c r="W57" s="348">
        <f t="shared" si="9"/>
        <v>0</v>
      </c>
      <c r="X57" s="348">
        <f t="shared" si="10"/>
        <v>0</v>
      </c>
      <c r="Y57" s="348">
        <f t="shared" si="11"/>
        <v>0</v>
      </c>
      <c r="Z57" s="348">
        <f t="shared" si="12"/>
        <v>0</v>
      </c>
      <c r="AA57" s="348">
        <f t="shared" si="13"/>
        <v>0</v>
      </c>
      <c r="AB57" s="348">
        <f t="shared" si="14"/>
        <v>0</v>
      </c>
      <c r="AC57" s="348">
        <f t="shared" si="15"/>
        <v>0</v>
      </c>
      <c r="AD57" s="348">
        <f t="shared" si="16"/>
        <v>0</v>
      </c>
      <c r="AE57" s="348">
        <f t="shared" si="17"/>
        <v>0</v>
      </c>
      <c r="AF57" s="348">
        <f t="shared" si="18"/>
        <v>0</v>
      </c>
      <c r="AG57" s="348">
        <f t="shared" si="19"/>
        <v>0</v>
      </c>
      <c r="AH57" s="348">
        <f t="shared" si="20"/>
        <v>0</v>
      </c>
      <c r="AI57" s="348">
        <f t="shared" si="21"/>
        <v>0</v>
      </c>
      <c r="AJ57" s="348">
        <f t="shared" si="22"/>
        <v>0</v>
      </c>
      <c r="AK57" s="348">
        <f t="shared" si="23"/>
        <v>0</v>
      </c>
      <c r="AL57" s="348">
        <f t="shared" si="24"/>
        <v>0</v>
      </c>
      <c r="AM57" s="348">
        <f t="shared" si="25"/>
        <v>0</v>
      </c>
      <c r="AN57" s="348">
        <f t="shared" si="26"/>
        <v>0</v>
      </c>
      <c r="AO57" s="334"/>
    </row>
    <row r="58" spans="1:41" s="335" customFormat="1" ht="18" customHeight="1">
      <c r="A58" s="343">
        <f t="shared" si="2"/>
        <v>53</v>
      </c>
      <c r="B58" s="344" t="s">
        <v>503</v>
      </c>
      <c r="C58" s="345" t="s">
        <v>504</v>
      </c>
      <c r="D58" s="346">
        <v>0</v>
      </c>
      <c r="E58" s="346">
        <v>0</v>
      </c>
      <c r="F58" s="346">
        <v>0</v>
      </c>
      <c r="G58" s="346">
        <v>0</v>
      </c>
      <c r="H58" s="346"/>
      <c r="I58" s="346"/>
      <c r="J58" s="346"/>
      <c r="K58" s="346"/>
      <c r="L58" s="346"/>
      <c r="M58" s="346"/>
      <c r="N58" s="346"/>
      <c r="O58" s="346"/>
      <c r="P58" s="347">
        <f t="shared" si="27"/>
        <v>0</v>
      </c>
      <c r="Q58" s="348">
        <f t="shared" si="3"/>
        <v>0</v>
      </c>
      <c r="R58" s="348">
        <f t="shared" si="4"/>
        <v>0</v>
      </c>
      <c r="S58" s="348">
        <f t="shared" si="5"/>
        <v>0</v>
      </c>
      <c r="T58" s="348">
        <f t="shared" si="6"/>
        <v>0</v>
      </c>
      <c r="U58" s="348">
        <f t="shared" si="7"/>
        <v>0</v>
      </c>
      <c r="V58" s="348">
        <f t="shared" si="8"/>
        <v>0</v>
      </c>
      <c r="W58" s="348">
        <f t="shared" si="9"/>
        <v>0</v>
      </c>
      <c r="X58" s="348">
        <f t="shared" si="10"/>
        <v>0</v>
      </c>
      <c r="Y58" s="348">
        <f t="shared" si="11"/>
        <v>0</v>
      </c>
      <c r="Z58" s="348">
        <f t="shared" si="12"/>
        <v>0</v>
      </c>
      <c r="AA58" s="348">
        <f t="shared" si="13"/>
        <v>0</v>
      </c>
      <c r="AB58" s="348">
        <f t="shared" si="14"/>
        <v>0</v>
      </c>
      <c r="AC58" s="348">
        <f t="shared" si="15"/>
        <v>0</v>
      </c>
      <c r="AD58" s="348">
        <f t="shared" si="16"/>
        <v>0</v>
      </c>
      <c r="AE58" s="348">
        <f t="shared" si="17"/>
        <v>0</v>
      </c>
      <c r="AF58" s="348">
        <f t="shared" si="18"/>
        <v>0</v>
      </c>
      <c r="AG58" s="348">
        <f t="shared" si="19"/>
        <v>0</v>
      </c>
      <c r="AH58" s="348">
        <f t="shared" si="20"/>
        <v>0</v>
      </c>
      <c r="AI58" s="348">
        <f t="shared" si="21"/>
        <v>0</v>
      </c>
      <c r="AJ58" s="348">
        <f t="shared" si="22"/>
        <v>0</v>
      </c>
      <c r="AK58" s="348">
        <f t="shared" si="23"/>
        <v>0</v>
      </c>
      <c r="AL58" s="348">
        <f t="shared" si="24"/>
        <v>0</v>
      </c>
      <c r="AM58" s="348">
        <f t="shared" si="25"/>
        <v>0</v>
      </c>
      <c r="AN58" s="348">
        <f t="shared" si="26"/>
        <v>0</v>
      </c>
      <c r="AO58" s="334"/>
    </row>
    <row r="59" spans="1:41" s="335" customFormat="1" ht="18" customHeight="1">
      <c r="A59" s="343">
        <f t="shared" si="2"/>
        <v>54</v>
      </c>
      <c r="B59" s="344" t="s">
        <v>518</v>
      </c>
      <c r="C59" s="345" t="s">
        <v>519</v>
      </c>
      <c r="D59" s="346">
        <v>0</v>
      </c>
      <c r="E59" s="346">
        <v>0</v>
      </c>
      <c r="F59" s="346">
        <v>0</v>
      </c>
      <c r="G59" s="346">
        <v>0</v>
      </c>
      <c r="H59" s="346"/>
      <c r="I59" s="346"/>
      <c r="J59" s="346"/>
      <c r="K59" s="346"/>
      <c r="L59" s="346"/>
      <c r="M59" s="346"/>
      <c r="N59" s="346"/>
      <c r="O59" s="346"/>
      <c r="P59" s="347">
        <f t="shared" si="27"/>
        <v>0</v>
      </c>
      <c r="Q59" s="348">
        <f t="shared" si="3"/>
        <v>0</v>
      </c>
      <c r="R59" s="348">
        <f t="shared" si="4"/>
        <v>0</v>
      </c>
      <c r="S59" s="348">
        <f t="shared" si="5"/>
        <v>0</v>
      </c>
      <c r="T59" s="348">
        <f t="shared" si="6"/>
        <v>0</v>
      </c>
      <c r="U59" s="348">
        <f t="shared" si="7"/>
        <v>0</v>
      </c>
      <c r="V59" s="348">
        <f t="shared" si="8"/>
        <v>0</v>
      </c>
      <c r="W59" s="348">
        <f t="shared" si="9"/>
        <v>0</v>
      </c>
      <c r="X59" s="348">
        <f t="shared" si="10"/>
        <v>0</v>
      </c>
      <c r="Y59" s="348">
        <f t="shared" si="11"/>
        <v>0</v>
      </c>
      <c r="Z59" s="348">
        <f t="shared" si="12"/>
        <v>0</v>
      </c>
      <c r="AA59" s="348">
        <f t="shared" si="13"/>
        <v>0</v>
      </c>
      <c r="AB59" s="348">
        <f t="shared" si="14"/>
        <v>0</v>
      </c>
      <c r="AC59" s="348">
        <f t="shared" si="15"/>
        <v>0</v>
      </c>
      <c r="AD59" s="348">
        <f t="shared" si="16"/>
        <v>0</v>
      </c>
      <c r="AE59" s="348">
        <f t="shared" si="17"/>
        <v>0</v>
      </c>
      <c r="AF59" s="348">
        <f t="shared" si="18"/>
        <v>0</v>
      </c>
      <c r="AG59" s="348">
        <f t="shared" si="19"/>
        <v>0</v>
      </c>
      <c r="AH59" s="348">
        <f t="shared" si="20"/>
        <v>0</v>
      </c>
      <c r="AI59" s="348">
        <f t="shared" si="21"/>
        <v>0</v>
      </c>
      <c r="AJ59" s="348">
        <f t="shared" si="22"/>
        <v>0</v>
      </c>
      <c r="AK59" s="348">
        <f t="shared" si="23"/>
        <v>0</v>
      </c>
      <c r="AL59" s="348">
        <f t="shared" si="24"/>
        <v>0</v>
      </c>
      <c r="AM59" s="348">
        <f t="shared" si="25"/>
        <v>0</v>
      </c>
      <c r="AN59" s="348">
        <f t="shared" si="26"/>
        <v>0</v>
      </c>
      <c r="AO59" s="334"/>
    </row>
    <row r="60" spans="1:41" s="335" customFormat="1" ht="18" customHeight="1">
      <c r="A60" s="343">
        <f t="shared" si="2"/>
        <v>55</v>
      </c>
      <c r="B60" s="344" t="s">
        <v>1479</v>
      </c>
      <c r="C60" s="345" t="s">
        <v>1480</v>
      </c>
      <c r="D60" s="346">
        <v>0</v>
      </c>
      <c r="E60" s="346">
        <v>0</v>
      </c>
      <c r="F60" s="346">
        <v>0</v>
      </c>
      <c r="G60" s="346">
        <v>0</v>
      </c>
      <c r="H60" s="346"/>
      <c r="I60" s="346"/>
      <c r="J60" s="346"/>
      <c r="K60" s="346"/>
      <c r="L60" s="346"/>
      <c r="M60" s="346"/>
      <c r="N60" s="346"/>
      <c r="O60" s="346"/>
      <c r="P60" s="347">
        <f t="shared" si="27"/>
        <v>0</v>
      </c>
      <c r="Q60" s="348">
        <f t="shared" si="3"/>
        <v>0</v>
      </c>
      <c r="R60" s="348">
        <f t="shared" si="4"/>
        <v>0</v>
      </c>
      <c r="S60" s="348">
        <f t="shared" si="5"/>
        <v>0</v>
      </c>
      <c r="T60" s="348">
        <f t="shared" si="6"/>
        <v>0</v>
      </c>
      <c r="U60" s="348">
        <f t="shared" si="7"/>
        <v>0</v>
      </c>
      <c r="V60" s="348">
        <f t="shared" si="8"/>
        <v>0</v>
      </c>
      <c r="W60" s="348">
        <f t="shared" si="9"/>
        <v>0</v>
      </c>
      <c r="X60" s="348">
        <f t="shared" si="10"/>
        <v>0</v>
      </c>
      <c r="Y60" s="348">
        <f t="shared" si="11"/>
        <v>0</v>
      </c>
      <c r="Z60" s="348">
        <f t="shared" si="12"/>
        <v>0</v>
      </c>
      <c r="AA60" s="348">
        <f t="shared" si="13"/>
        <v>0</v>
      </c>
      <c r="AB60" s="348">
        <f t="shared" si="14"/>
        <v>0</v>
      </c>
      <c r="AC60" s="348">
        <f t="shared" si="15"/>
        <v>0</v>
      </c>
      <c r="AD60" s="348">
        <f t="shared" si="16"/>
        <v>0</v>
      </c>
      <c r="AE60" s="348">
        <f t="shared" si="17"/>
        <v>0</v>
      </c>
      <c r="AF60" s="348">
        <f t="shared" si="18"/>
        <v>0</v>
      </c>
      <c r="AG60" s="348">
        <f t="shared" si="19"/>
        <v>0</v>
      </c>
      <c r="AH60" s="348">
        <f t="shared" si="20"/>
        <v>0</v>
      </c>
      <c r="AI60" s="348">
        <f t="shared" si="21"/>
        <v>0</v>
      </c>
      <c r="AJ60" s="348">
        <f t="shared" si="22"/>
        <v>0</v>
      </c>
      <c r="AK60" s="348">
        <f t="shared" si="23"/>
        <v>0</v>
      </c>
      <c r="AL60" s="348">
        <f t="shared" si="24"/>
        <v>0</v>
      </c>
      <c r="AM60" s="348">
        <f t="shared" si="25"/>
        <v>0</v>
      </c>
      <c r="AN60" s="348">
        <f t="shared" si="26"/>
        <v>0</v>
      </c>
      <c r="AO60" s="334"/>
    </row>
    <row r="61" spans="1:41" s="335" customFormat="1" ht="18" customHeight="1">
      <c r="A61" s="343">
        <f t="shared" si="2"/>
        <v>56</v>
      </c>
      <c r="B61" s="344" t="s">
        <v>520</v>
      </c>
      <c r="C61" s="345" t="s">
        <v>521</v>
      </c>
      <c r="D61" s="346">
        <v>0</v>
      </c>
      <c r="E61" s="346">
        <v>0</v>
      </c>
      <c r="F61" s="346">
        <v>0</v>
      </c>
      <c r="G61" s="346">
        <v>0</v>
      </c>
      <c r="H61" s="346"/>
      <c r="I61" s="346"/>
      <c r="J61" s="346"/>
      <c r="K61" s="346"/>
      <c r="L61" s="346"/>
      <c r="M61" s="346"/>
      <c r="N61" s="346"/>
      <c r="O61" s="346"/>
      <c r="P61" s="347">
        <f t="shared" si="27"/>
        <v>0</v>
      </c>
      <c r="Q61" s="348">
        <f t="shared" si="3"/>
        <v>0</v>
      </c>
      <c r="R61" s="348">
        <f t="shared" si="4"/>
        <v>0</v>
      </c>
      <c r="S61" s="348">
        <f t="shared" si="5"/>
        <v>0</v>
      </c>
      <c r="T61" s="348">
        <f t="shared" si="6"/>
        <v>0</v>
      </c>
      <c r="U61" s="348">
        <f t="shared" si="7"/>
        <v>0</v>
      </c>
      <c r="V61" s="348">
        <f t="shared" si="8"/>
        <v>0</v>
      </c>
      <c r="W61" s="348">
        <f t="shared" si="9"/>
        <v>0</v>
      </c>
      <c r="X61" s="348">
        <f t="shared" si="10"/>
        <v>0</v>
      </c>
      <c r="Y61" s="348">
        <f t="shared" si="11"/>
        <v>0</v>
      </c>
      <c r="Z61" s="348">
        <f t="shared" si="12"/>
        <v>0</v>
      </c>
      <c r="AA61" s="348">
        <f t="shared" si="13"/>
        <v>0</v>
      </c>
      <c r="AB61" s="348">
        <f t="shared" si="14"/>
        <v>0</v>
      </c>
      <c r="AC61" s="348">
        <f t="shared" si="15"/>
        <v>0</v>
      </c>
      <c r="AD61" s="348">
        <f t="shared" si="16"/>
        <v>0</v>
      </c>
      <c r="AE61" s="348">
        <f t="shared" si="17"/>
        <v>0</v>
      </c>
      <c r="AF61" s="348">
        <f t="shared" si="18"/>
        <v>0</v>
      </c>
      <c r="AG61" s="348">
        <f t="shared" si="19"/>
        <v>0</v>
      </c>
      <c r="AH61" s="348">
        <f t="shared" si="20"/>
        <v>0</v>
      </c>
      <c r="AI61" s="348">
        <f t="shared" si="21"/>
        <v>0</v>
      </c>
      <c r="AJ61" s="348">
        <f t="shared" si="22"/>
        <v>0</v>
      </c>
      <c r="AK61" s="348">
        <f t="shared" si="23"/>
        <v>0</v>
      </c>
      <c r="AL61" s="348">
        <f t="shared" si="24"/>
        <v>0</v>
      </c>
      <c r="AM61" s="348">
        <f t="shared" si="25"/>
        <v>0</v>
      </c>
      <c r="AN61" s="348">
        <f t="shared" si="26"/>
        <v>0</v>
      </c>
      <c r="AO61" s="334"/>
    </row>
    <row r="62" spans="1:41" s="335" customFormat="1" ht="18" customHeight="1">
      <c r="A62" s="343">
        <f t="shared" si="2"/>
        <v>57</v>
      </c>
      <c r="B62" s="344" t="s">
        <v>522</v>
      </c>
      <c r="C62" s="345" t="s">
        <v>523</v>
      </c>
      <c r="D62" s="346">
        <v>0</v>
      </c>
      <c r="E62" s="346">
        <v>0</v>
      </c>
      <c r="F62" s="346">
        <v>0</v>
      </c>
      <c r="G62" s="346">
        <v>0</v>
      </c>
      <c r="H62" s="346"/>
      <c r="I62" s="346"/>
      <c r="J62" s="346"/>
      <c r="K62" s="346"/>
      <c r="L62" s="346"/>
      <c r="M62" s="346"/>
      <c r="N62" s="346"/>
      <c r="O62" s="346"/>
      <c r="P62" s="347">
        <f t="shared" si="27"/>
        <v>0</v>
      </c>
      <c r="Q62" s="348">
        <f t="shared" si="3"/>
        <v>0</v>
      </c>
      <c r="R62" s="348">
        <f t="shared" si="4"/>
        <v>0</v>
      </c>
      <c r="S62" s="348">
        <f t="shared" si="5"/>
        <v>0</v>
      </c>
      <c r="T62" s="348">
        <f t="shared" si="6"/>
        <v>0</v>
      </c>
      <c r="U62" s="348">
        <f t="shared" si="7"/>
        <v>0</v>
      </c>
      <c r="V62" s="348">
        <f t="shared" si="8"/>
        <v>0</v>
      </c>
      <c r="W62" s="348">
        <f t="shared" si="9"/>
        <v>0</v>
      </c>
      <c r="X62" s="348">
        <f t="shared" si="10"/>
        <v>0</v>
      </c>
      <c r="Y62" s="348">
        <f t="shared" si="11"/>
        <v>0</v>
      </c>
      <c r="Z62" s="348">
        <f t="shared" si="12"/>
        <v>0</v>
      </c>
      <c r="AA62" s="348">
        <f t="shared" si="13"/>
        <v>0</v>
      </c>
      <c r="AB62" s="348">
        <f t="shared" si="14"/>
        <v>0</v>
      </c>
      <c r="AC62" s="348">
        <f t="shared" si="15"/>
        <v>0</v>
      </c>
      <c r="AD62" s="348">
        <f t="shared" si="16"/>
        <v>0</v>
      </c>
      <c r="AE62" s="348">
        <f t="shared" si="17"/>
        <v>0</v>
      </c>
      <c r="AF62" s="348">
        <f t="shared" si="18"/>
        <v>0</v>
      </c>
      <c r="AG62" s="348">
        <f t="shared" si="19"/>
        <v>0</v>
      </c>
      <c r="AH62" s="348">
        <f t="shared" si="20"/>
        <v>0</v>
      </c>
      <c r="AI62" s="348">
        <f t="shared" si="21"/>
        <v>0</v>
      </c>
      <c r="AJ62" s="348">
        <f t="shared" si="22"/>
        <v>0</v>
      </c>
      <c r="AK62" s="348">
        <f t="shared" si="23"/>
        <v>0</v>
      </c>
      <c r="AL62" s="348">
        <f t="shared" si="24"/>
        <v>0</v>
      </c>
      <c r="AM62" s="348">
        <f t="shared" si="25"/>
        <v>0</v>
      </c>
      <c r="AN62" s="348">
        <f t="shared" si="26"/>
        <v>0</v>
      </c>
      <c r="AO62" s="334"/>
    </row>
    <row r="63" spans="1:41" s="335" customFormat="1" ht="18" customHeight="1">
      <c r="A63" s="343">
        <f t="shared" si="2"/>
        <v>58</v>
      </c>
      <c r="B63" s="344" t="s">
        <v>540</v>
      </c>
      <c r="C63" s="345" t="s">
        <v>541</v>
      </c>
      <c r="D63" s="346">
        <v>0</v>
      </c>
      <c r="E63" s="346">
        <v>0</v>
      </c>
      <c r="F63" s="346">
        <v>0</v>
      </c>
      <c r="G63" s="346">
        <v>0</v>
      </c>
      <c r="H63" s="346"/>
      <c r="I63" s="346"/>
      <c r="J63" s="346"/>
      <c r="K63" s="346"/>
      <c r="L63" s="346"/>
      <c r="M63" s="346"/>
      <c r="N63" s="346"/>
      <c r="O63" s="346"/>
      <c r="P63" s="347">
        <f t="shared" si="27"/>
        <v>0</v>
      </c>
      <c r="Q63" s="348">
        <f t="shared" si="3"/>
        <v>0</v>
      </c>
      <c r="R63" s="348">
        <f t="shared" si="4"/>
        <v>0</v>
      </c>
      <c r="S63" s="348">
        <f t="shared" si="5"/>
        <v>0</v>
      </c>
      <c r="T63" s="348">
        <f t="shared" si="6"/>
        <v>0</v>
      </c>
      <c r="U63" s="348">
        <f t="shared" si="7"/>
        <v>0</v>
      </c>
      <c r="V63" s="348">
        <f t="shared" si="8"/>
        <v>0</v>
      </c>
      <c r="W63" s="348">
        <f t="shared" si="9"/>
        <v>0</v>
      </c>
      <c r="X63" s="348">
        <f t="shared" si="10"/>
        <v>0</v>
      </c>
      <c r="Y63" s="348">
        <f t="shared" si="11"/>
        <v>0</v>
      </c>
      <c r="Z63" s="348">
        <f t="shared" si="12"/>
        <v>0</v>
      </c>
      <c r="AA63" s="348">
        <f t="shared" si="13"/>
        <v>0</v>
      </c>
      <c r="AB63" s="348">
        <f t="shared" si="14"/>
        <v>0</v>
      </c>
      <c r="AC63" s="348">
        <f t="shared" si="15"/>
        <v>0</v>
      </c>
      <c r="AD63" s="348">
        <f t="shared" si="16"/>
        <v>0</v>
      </c>
      <c r="AE63" s="348">
        <f t="shared" si="17"/>
        <v>0</v>
      </c>
      <c r="AF63" s="348">
        <f t="shared" si="18"/>
        <v>0</v>
      </c>
      <c r="AG63" s="348">
        <f t="shared" si="19"/>
        <v>0</v>
      </c>
      <c r="AH63" s="348">
        <f t="shared" si="20"/>
        <v>0</v>
      </c>
      <c r="AI63" s="348">
        <f t="shared" si="21"/>
        <v>0</v>
      </c>
      <c r="AJ63" s="348">
        <f t="shared" si="22"/>
        <v>0</v>
      </c>
      <c r="AK63" s="348">
        <f t="shared" si="23"/>
        <v>0</v>
      </c>
      <c r="AL63" s="348">
        <f t="shared" si="24"/>
        <v>0</v>
      </c>
      <c r="AM63" s="348">
        <f t="shared" si="25"/>
        <v>0</v>
      </c>
      <c r="AN63" s="348">
        <f t="shared" si="26"/>
        <v>0</v>
      </c>
      <c r="AO63" s="334"/>
    </row>
    <row r="64" spans="1:41" s="335" customFormat="1" ht="18" customHeight="1">
      <c r="A64" s="343">
        <f t="shared" si="2"/>
        <v>59</v>
      </c>
      <c r="B64" s="344" t="s">
        <v>515</v>
      </c>
      <c r="C64" s="345" t="s">
        <v>516</v>
      </c>
      <c r="D64" s="346">
        <v>0</v>
      </c>
      <c r="E64" s="346">
        <v>0</v>
      </c>
      <c r="F64" s="346">
        <v>0</v>
      </c>
      <c r="G64" s="346">
        <v>0</v>
      </c>
      <c r="H64" s="346"/>
      <c r="I64" s="346"/>
      <c r="J64" s="346"/>
      <c r="K64" s="346"/>
      <c r="L64" s="346"/>
      <c r="M64" s="346"/>
      <c r="N64" s="346"/>
      <c r="O64" s="346"/>
      <c r="P64" s="347">
        <f t="shared" si="27"/>
        <v>0</v>
      </c>
      <c r="Q64" s="348">
        <f t="shared" si="3"/>
        <v>0</v>
      </c>
      <c r="R64" s="348">
        <f t="shared" si="4"/>
        <v>0</v>
      </c>
      <c r="S64" s="348">
        <f t="shared" si="5"/>
        <v>0</v>
      </c>
      <c r="T64" s="348">
        <f t="shared" si="6"/>
        <v>0</v>
      </c>
      <c r="U64" s="348">
        <f t="shared" si="7"/>
        <v>0</v>
      </c>
      <c r="V64" s="348">
        <f t="shared" si="8"/>
        <v>0</v>
      </c>
      <c r="W64" s="348">
        <f t="shared" si="9"/>
        <v>0</v>
      </c>
      <c r="X64" s="348">
        <f t="shared" si="10"/>
        <v>0</v>
      </c>
      <c r="Y64" s="348">
        <f t="shared" si="11"/>
        <v>0</v>
      </c>
      <c r="Z64" s="348">
        <f t="shared" si="12"/>
        <v>0</v>
      </c>
      <c r="AA64" s="348">
        <f t="shared" si="13"/>
        <v>0</v>
      </c>
      <c r="AB64" s="348">
        <f t="shared" si="14"/>
        <v>0</v>
      </c>
      <c r="AC64" s="348">
        <f t="shared" si="15"/>
        <v>0</v>
      </c>
      <c r="AD64" s="348">
        <f t="shared" si="16"/>
        <v>0</v>
      </c>
      <c r="AE64" s="348">
        <f t="shared" si="17"/>
        <v>0</v>
      </c>
      <c r="AF64" s="348">
        <f t="shared" si="18"/>
        <v>0</v>
      </c>
      <c r="AG64" s="348">
        <f t="shared" si="19"/>
        <v>0</v>
      </c>
      <c r="AH64" s="348">
        <f t="shared" si="20"/>
        <v>0</v>
      </c>
      <c r="AI64" s="348">
        <f t="shared" si="21"/>
        <v>0</v>
      </c>
      <c r="AJ64" s="348">
        <f t="shared" si="22"/>
        <v>0</v>
      </c>
      <c r="AK64" s="348">
        <f t="shared" si="23"/>
        <v>0</v>
      </c>
      <c r="AL64" s="348">
        <f t="shared" si="24"/>
        <v>0</v>
      </c>
      <c r="AM64" s="348">
        <f t="shared" si="25"/>
        <v>0</v>
      </c>
      <c r="AN64" s="348">
        <f t="shared" si="26"/>
        <v>0</v>
      </c>
      <c r="AO64" s="334"/>
    </row>
    <row r="65" spans="1:41" s="335" customFormat="1" ht="18" customHeight="1">
      <c r="A65" s="343">
        <f t="shared" si="2"/>
        <v>60</v>
      </c>
      <c r="B65" s="344" t="s">
        <v>517</v>
      </c>
      <c r="C65" s="345" t="s">
        <v>66</v>
      </c>
      <c r="D65" s="346">
        <v>0</v>
      </c>
      <c r="E65" s="346">
        <v>0</v>
      </c>
      <c r="F65" s="346">
        <v>0</v>
      </c>
      <c r="G65" s="346">
        <v>0</v>
      </c>
      <c r="H65" s="346"/>
      <c r="I65" s="346"/>
      <c r="J65" s="346"/>
      <c r="K65" s="346"/>
      <c r="L65" s="346"/>
      <c r="M65" s="346"/>
      <c r="N65" s="346"/>
      <c r="O65" s="346"/>
      <c r="P65" s="347">
        <f t="shared" si="27"/>
        <v>0</v>
      </c>
      <c r="Q65" s="348">
        <f t="shared" si="3"/>
        <v>0</v>
      </c>
      <c r="R65" s="348">
        <f t="shared" si="4"/>
        <v>0</v>
      </c>
      <c r="S65" s="348">
        <f t="shared" si="5"/>
        <v>0</v>
      </c>
      <c r="T65" s="348">
        <f t="shared" si="6"/>
        <v>0</v>
      </c>
      <c r="U65" s="348">
        <f t="shared" si="7"/>
        <v>0</v>
      </c>
      <c r="V65" s="348">
        <f t="shared" si="8"/>
        <v>0</v>
      </c>
      <c r="W65" s="348">
        <f t="shared" si="9"/>
        <v>0</v>
      </c>
      <c r="X65" s="348">
        <f t="shared" si="10"/>
        <v>0</v>
      </c>
      <c r="Y65" s="348">
        <f t="shared" si="11"/>
        <v>0</v>
      </c>
      <c r="Z65" s="348">
        <f t="shared" si="12"/>
        <v>0</v>
      </c>
      <c r="AA65" s="348">
        <f t="shared" si="13"/>
        <v>0</v>
      </c>
      <c r="AB65" s="348">
        <f t="shared" si="14"/>
        <v>0</v>
      </c>
      <c r="AC65" s="348">
        <f t="shared" si="15"/>
        <v>0</v>
      </c>
      <c r="AD65" s="348">
        <f t="shared" si="16"/>
        <v>0</v>
      </c>
      <c r="AE65" s="348">
        <f t="shared" si="17"/>
        <v>0</v>
      </c>
      <c r="AF65" s="348">
        <f t="shared" si="18"/>
        <v>0</v>
      </c>
      <c r="AG65" s="348">
        <f t="shared" si="19"/>
        <v>0</v>
      </c>
      <c r="AH65" s="348">
        <f t="shared" si="20"/>
        <v>0</v>
      </c>
      <c r="AI65" s="348">
        <f t="shared" si="21"/>
        <v>0</v>
      </c>
      <c r="AJ65" s="348">
        <f t="shared" si="22"/>
        <v>0</v>
      </c>
      <c r="AK65" s="348">
        <f t="shared" si="23"/>
        <v>0</v>
      </c>
      <c r="AL65" s="348">
        <f t="shared" si="24"/>
        <v>0</v>
      </c>
      <c r="AM65" s="348">
        <f t="shared" si="25"/>
        <v>0</v>
      </c>
      <c r="AN65" s="348">
        <f t="shared" si="26"/>
        <v>0</v>
      </c>
      <c r="AO65" s="334"/>
    </row>
    <row r="66" spans="1:41" s="335" customFormat="1" ht="18" customHeight="1">
      <c r="A66" s="343">
        <f t="shared" si="2"/>
        <v>61</v>
      </c>
      <c r="B66" s="344" t="s">
        <v>994</v>
      </c>
      <c r="C66" s="345" t="s">
        <v>995</v>
      </c>
      <c r="D66" s="346">
        <v>0</v>
      </c>
      <c r="E66" s="346">
        <v>0</v>
      </c>
      <c r="F66" s="346">
        <v>0</v>
      </c>
      <c r="G66" s="346">
        <v>0</v>
      </c>
      <c r="H66" s="346"/>
      <c r="I66" s="346"/>
      <c r="J66" s="346"/>
      <c r="K66" s="346"/>
      <c r="L66" s="346"/>
      <c r="M66" s="346"/>
      <c r="N66" s="346"/>
      <c r="O66" s="346"/>
      <c r="P66" s="347">
        <f t="shared" si="27"/>
        <v>0</v>
      </c>
      <c r="Q66" s="348">
        <f t="shared" si="3"/>
        <v>0</v>
      </c>
      <c r="R66" s="348">
        <f t="shared" si="4"/>
        <v>0</v>
      </c>
      <c r="S66" s="348">
        <f t="shared" si="5"/>
        <v>0</v>
      </c>
      <c r="T66" s="348">
        <f t="shared" si="6"/>
        <v>0</v>
      </c>
      <c r="U66" s="348">
        <f t="shared" si="7"/>
        <v>0</v>
      </c>
      <c r="V66" s="348">
        <f t="shared" si="8"/>
        <v>0</v>
      </c>
      <c r="W66" s="348">
        <f t="shared" si="9"/>
        <v>0</v>
      </c>
      <c r="X66" s="348">
        <f t="shared" si="10"/>
        <v>0</v>
      </c>
      <c r="Y66" s="348">
        <f t="shared" si="11"/>
        <v>0</v>
      </c>
      <c r="Z66" s="348">
        <f t="shared" si="12"/>
        <v>0</v>
      </c>
      <c r="AA66" s="348">
        <f t="shared" si="13"/>
        <v>0</v>
      </c>
      <c r="AB66" s="348">
        <f t="shared" si="14"/>
        <v>0</v>
      </c>
      <c r="AC66" s="348">
        <f t="shared" si="15"/>
        <v>0</v>
      </c>
      <c r="AD66" s="348">
        <f t="shared" si="16"/>
        <v>0</v>
      </c>
      <c r="AE66" s="348">
        <f t="shared" si="17"/>
        <v>0</v>
      </c>
      <c r="AF66" s="348">
        <f t="shared" si="18"/>
        <v>0</v>
      </c>
      <c r="AG66" s="348">
        <f t="shared" si="19"/>
        <v>0</v>
      </c>
      <c r="AH66" s="348">
        <f t="shared" si="20"/>
        <v>0</v>
      </c>
      <c r="AI66" s="348">
        <f t="shared" si="21"/>
        <v>0</v>
      </c>
      <c r="AJ66" s="348">
        <f t="shared" si="22"/>
        <v>0</v>
      </c>
      <c r="AK66" s="348">
        <f t="shared" si="23"/>
        <v>0</v>
      </c>
      <c r="AL66" s="348">
        <f t="shared" si="24"/>
        <v>0</v>
      </c>
      <c r="AM66" s="348">
        <f t="shared" si="25"/>
        <v>0</v>
      </c>
      <c r="AN66" s="348">
        <f t="shared" si="26"/>
        <v>0</v>
      </c>
      <c r="AO66" s="334"/>
    </row>
    <row r="67" spans="1:41" s="335" customFormat="1" ht="18" customHeight="1">
      <c r="A67" s="343">
        <f t="shared" si="2"/>
        <v>62</v>
      </c>
      <c r="B67" s="344" t="s">
        <v>536</v>
      </c>
      <c r="C67" s="345" t="s">
        <v>537</v>
      </c>
      <c r="D67" s="346">
        <v>0</v>
      </c>
      <c r="E67" s="346">
        <v>0</v>
      </c>
      <c r="F67" s="346">
        <v>0</v>
      </c>
      <c r="G67" s="346">
        <v>0</v>
      </c>
      <c r="H67" s="346"/>
      <c r="I67" s="346"/>
      <c r="J67" s="346"/>
      <c r="K67" s="346"/>
      <c r="L67" s="346"/>
      <c r="M67" s="346"/>
      <c r="N67" s="346"/>
      <c r="O67" s="346"/>
      <c r="P67" s="347">
        <f t="shared" si="27"/>
        <v>0</v>
      </c>
      <c r="Q67" s="348">
        <f t="shared" si="3"/>
        <v>0</v>
      </c>
      <c r="R67" s="348">
        <f t="shared" si="4"/>
        <v>0</v>
      </c>
      <c r="S67" s="348">
        <f t="shared" si="5"/>
        <v>0</v>
      </c>
      <c r="T67" s="348">
        <f t="shared" si="6"/>
        <v>0</v>
      </c>
      <c r="U67" s="348">
        <f t="shared" si="7"/>
        <v>0</v>
      </c>
      <c r="V67" s="348">
        <f t="shared" si="8"/>
        <v>0</v>
      </c>
      <c r="W67" s="348">
        <f t="shared" si="9"/>
        <v>0</v>
      </c>
      <c r="X67" s="348">
        <f t="shared" si="10"/>
        <v>0</v>
      </c>
      <c r="Y67" s="348">
        <f t="shared" si="11"/>
        <v>0</v>
      </c>
      <c r="Z67" s="348">
        <f t="shared" si="12"/>
        <v>0</v>
      </c>
      <c r="AA67" s="348">
        <f t="shared" si="13"/>
        <v>0</v>
      </c>
      <c r="AB67" s="348">
        <f t="shared" si="14"/>
        <v>0</v>
      </c>
      <c r="AC67" s="348">
        <f t="shared" si="15"/>
        <v>0</v>
      </c>
      <c r="AD67" s="348">
        <f t="shared" si="16"/>
        <v>0</v>
      </c>
      <c r="AE67" s="348">
        <f t="shared" si="17"/>
        <v>0</v>
      </c>
      <c r="AF67" s="348">
        <f t="shared" si="18"/>
        <v>0</v>
      </c>
      <c r="AG67" s="348">
        <f t="shared" si="19"/>
        <v>0</v>
      </c>
      <c r="AH67" s="348">
        <f t="shared" si="20"/>
        <v>0</v>
      </c>
      <c r="AI67" s="348">
        <f t="shared" si="21"/>
        <v>0</v>
      </c>
      <c r="AJ67" s="348">
        <f t="shared" si="22"/>
        <v>0</v>
      </c>
      <c r="AK67" s="348">
        <f t="shared" si="23"/>
        <v>0</v>
      </c>
      <c r="AL67" s="348">
        <f t="shared" si="24"/>
        <v>0</v>
      </c>
      <c r="AM67" s="348">
        <f t="shared" si="25"/>
        <v>0</v>
      </c>
      <c r="AN67" s="348">
        <f t="shared" si="26"/>
        <v>0</v>
      </c>
      <c r="AO67" s="334"/>
    </row>
    <row r="68" spans="1:41" s="335" customFormat="1" ht="18" customHeight="1">
      <c r="A68" s="343">
        <f t="shared" si="2"/>
        <v>63</v>
      </c>
      <c r="B68" s="344" t="s">
        <v>538</v>
      </c>
      <c r="C68" s="345" t="s">
        <v>539</v>
      </c>
      <c r="D68" s="346">
        <v>0</v>
      </c>
      <c r="E68" s="346">
        <v>0</v>
      </c>
      <c r="F68" s="346">
        <v>0</v>
      </c>
      <c r="G68" s="346">
        <v>0</v>
      </c>
      <c r="H68" s="346"/>
      <c r="I68" s="346"/>
      <c r="J68" s="346"/>
      <c r="K68" s="346"/>
      <c r="L68" s="346"/>
      <c r="M68" s="346"/>
      <c r="N68" s="346"/>
      <c r="O68" s="346"/>
      <c r="P68" s="347">
        <f t="shared" si="27"/>
        <v>0</v>
      </c>
      <c r="Q68" s="348">
        <f t="shared" si="3"/>
        <v>0</v>
      </c>
      <c r="R68" s="348">
        <f t="shared" si="4"/>
        <v>0</v>
      </c>
      <c r="S68" s="348">
        <f t="shared" si="5"/>
        <v>0</v>
      </c>
      <c r="T68" s="348">
        <f t="shared" si="6"/>
        <v>0</v>
      </c>
      <c r="U68" s="348">
        <f t="shared" si="7"/>
        <v>0</v>
      </c>
      <c r="V68" s="348">
        <f t="shared" si="8"/>
        <v>0</v>
      </c>
      <c r="W68" s="348">
        <f t="shared" si="9"/>
        <v>0</v>
      </c>
      <c r="X68" s="348">
        <f t="shared" si="10"/>
        <v>0</v>
      </c>
      <c r="Y68" s="348">
        <f t="shared" si="11"/>
        <v>0</v>
      </c>
      <c r="Z68" s="348">
        <f t="shared" si="12"/>
        <v>0</v>
      </c>
      <c r="AA68" s="348">
        <f t="shared" si="13"/>
        <v>0</v>
      </c>
      <c r="AB68" s="348">
        <f t="shared" si="14"/>
        <v>0</v>
      </c>
      <c r="AC68" s="348">
        <f t="shared" si="15"/>
        <v>0</v>
      </c>
      <c r="AD68" s="348">
        <f t="shared" si="16"/>
        <v>0</v>
      </c>
      <c r="AE68" s="348">
        <f t="shared" si="17"/>
        <v>0</v>
      </c>
      <c r="AF68" s="348">
        <f t="shared" si="18"/>
        <v>0</v>
      </c>
      <c r="AG68" s="348">
        <f t="shared" si="19"/>
        <v>0</v>
      </c>
      <c r="AH68" s="348">
        <f t="shared" si="20"/>
        <v>0</v>
      </c>
      <c r="AI68" s="348">
        <f t="shared" si="21"/>
        <v>0</v>
      </c>
      <c r="AJ68" s="348">
        <f t="shared" si="22"/>
        <v>0</v>
      </c>
      <c r="AK68" s="348">
        <f t="shared" si="23"/>
        <v>0</v>
      </c>
      <c r="AL68" s="348">
        <f t="shared" si="24"/>
        <v>0</v>
      </c>
      <c r="AM68" s="348">
        <f t="shared" si="25"/>
        <v>0</v>
      </c>
      <c r="AN68" s="348">
        <f t="shared" si="26"/>
        <v>0</v>
      </c>
      <c r="AO68" s="334"/>
    </row>
    <row r="69" spans="1:41" s="335" customFormat="1" ht="18" customHeight="1">
      <c r="A69" s="343">
        <f t="shared" si="2"/>
        <v>64</v>
      </c>
      <c r="B69" s="344" t="s">
        <v>542</v>
      </c>
      <c r="C69" s="345" t="s">
        <v>543</v>
      </c>
      <c r="D69" s="346">
        <v>0</v>
      </c>
      <c r="E69" s="346">
        <v>0</v>
      </c>
      <c r="F69" s="346">
        <v>0</v>
      </c>
      <c r="G69" s="346">
        <v>0</v>
      </c>
      <c r="H69" s="346"/>
      <c r="I69" s="346"/>
      <c r="J69" s="346"/>
      <c r="K69" s="346"/>
      <c r="L69" s="346"/>
      <c r="M69" s="346"/>
      <c r="N69" s="346"/>
      <c r="O69" s="346"/>
      <c r="P69" s="347">
        <f t="shared" si="27"/>
        <v>0</v>
      </c>
      <c r="Q69" s="348">
        <f t="shared" si="3"/>
        <v>0</v>
      </c>
      <c r="R69" s="348">
        <f t="shared" si="4"/>
        <v>0</v>
      </c>
      <c r="S69" s="348">
        <f t="shared" si="5"/>
        <v>0</v>
      </c>
      <c r="T69" s="348">
        <f t="shared" si="6"/>
        <v>0</v>
      </c>
      <c r="U69" s="348">
        <f t="shared" si="7"/>
        <v>0</v>
      </c>
      <c r="V69" s="348">
        <f t="shared" si="8"/>
        <v>0</v>
      </c>
      <c r="W69" s="348">
        <f t="shared" si="9"/>
        <v>0</v>
      </c>
      <c r="X69" s="348">
        <f t="shared" si="10"/>
        <v>0</v>
      </c>
      <c r="Y69" s="348">
        <f t="shared" si="11"/>
        <v>0</v>
      </c>
      <c r="Z69" s="348">
        <f t="shared" si="12"/>
        <v>0</v>
      </c>
      <c r="AA69" s="348">
        <f t="shared" si="13"/>
        <v>0</v>
      </c>
      <c r="AB69" s="348">
        <f t="shared" si="14"/>
        <v>0</v>
      </c>
      <c r="AC69" s="348">
        <f t="shared" si="15"/>
        <v>0</v>
      </c>
      <c r="AD69" s="348">
        <f t="shared" si="16"/>
        <v>0</v>
      </c>
      <c r="AE69" s="348">
        <f t="shared" si="17"/>
        <v>0</v>
      </c>
      <c r="AF69" s="348">
        <f t="shared" si="18"/>
        <v>0</v>
      </c>
      <c r="AG69" s="348">
        <f t="shared" si="19"/>
        <v>0</v>
      </c>
      <c r="AH69" s="348">
        <f t="shared" si="20"/>
        <v>0</v>
      </c>
      <c r="AI69" s="348">
        <f t="shared" si="21"/>
        <v>0</v>
      </c>
      <c r="AJ69" s="348">
        <f t="shared" si="22"/>
        <v>0</v>
      </c>
      <c r="AK69" s="348">
        <f t="shared" si="23"/>
        <v>0</v>
      </c>
      <c r="AL69" s="348">
        <f t="shared" si="24"/>
        <v>0</v>
      </c>
      <c r="AM69" s="348">
        <f t="shared" si="25"/>
        <v>0</v>
      </c>
      <c r="AN69" s="348">
        <f t="shared" si="26"/>
        <v>0</v>
      </c>
      <c r="AO69" s="334"/>
    </row>
    <row r="70" spans="1:41" s="335" customFormat="1" ht="18" customHeight="1">
      <c r="A70" s="343">
        <f t="shared" si="2"/>
        <v>65</v>
      </c>
      <c r="B70" s="344" t="s">
        <v>544</v>
      </c>
      <c r="C70" s="345" t="s">
        <v>545</v>
      </c>
      <c r="D70" s="346">
        <v>0</v>
      </c>
      <c r="E70" s="346">
        <v>0</v>
      </c>
      <c r="F70" s="346">
        <v>0</v>
      </c>
      <c r="G70" s="346">
        <v>0</v>
      </c>
      <c r="H70" s="346"/>
      <c r="I70" s="346"/>
      <c r="J70" s="346"/>
      <c r="K70" s="346"/>
      <c r="L70" s="346"/>
      <c r="M70" s="346"/>
      <c r="N70" s="346"/>
      <c r="O70" s="346"/>
      <c r="P70" s="347">
        <f t="shared" si="27"/>
        <v>0</v>
      </c>
      <c r="Q70" s="348">
        <f t="shared" si="3"/>
        <v>0</v>
      </c>
      <c r="R70" s="348">
        <f t="shared" si="4"/>
        <v>0</v>
      </c>
      <c r="S70" s="348">
        <f t="shared" si="5"/>
        <v>0</v>
      </c>
      <c r="T70" s="348">
        <f t="shared" si="6"/>
        <v>0</v>
      </c>
      <c r="U70" s="348">
        <f t="shared" si="7"/>
        <v>0</v>
      </c>
      <c r="V70" s="348">
        <f t="shared" si="8"/>
        <v>0</v>
      </c>
      <c r="W70" s="348">
        <f t="shared" si="9"/>
        <v>0</v>
      </c>
      <c r="X70" s="348">
        <f t="shared" si="10"/>
        <v>0</v>
      </c>
      <c r="Y70" s="348">
        <f t="shared" si="11"/>
        <v>0</v>
      </c>
      <c r="Z70" s="348">
        <f t="shared" si="12"/>
        <v>0</v>
      </c>
      <c r="AA70" s="348">
        <f t="shared" si="13"/>
        <v>0</v>
      </c>
      <c r="AB70" s="348">
        <f t="shared" si="14"/>
        <v>0</v>
      </c>
      <c r="AC70" s="348">
        <f t="shared" si="15"/>
        <v>0</v>
      </c>
      <c r="AD70" s="348">
        <f t="shared" si="16"/>
        <v>0</v>
      </c>
      <c r="AE70" s="348">
        <f t="shared" si="17"/>
        <v>0</v>
      </c>
      <c r="AF70" s="348">
        <f t="shared" si="18"/>
        <v>0</v>
      </c>
      <c r="AG70" s="348">
        <f t="shared" si="19"/>
        <v>0</v>
      </c>
      <c r="AH70" s="348">
        <f t="shared" si="20"/>
        <v>0</v>
      </c>
      <c r="AI70" s="348">
        <f t="shared" si="21"/>
        <v>0</v>
      </c>
      <c r="AJ70" s="348">
        <f t="shared" si="22"/>
        <v>0</v>
      </c>
      <c r="AK70" s="348">
        <f t="shared" si="23"/>
        <v>0</v>
      </c>
      <c r="AL70" s="348">
        <f t="shared" si="24"/>
        <v>0</v>
      </c>
      <c r="AM70" s="348">
        <f t="shared" si="25"/>
        <v>0</v>
      </c>
      <c r="AN70" s="348">
        <f t="shared" si="26"/>
        <v>0</v>
      </c>
      <c r="AO70" s="334"/>
    </row>
    <row r="71" spans="1:41" s="335" customFormat="1" ht="18" customHeight="1">
      <c r="A71" s="343">
        <f t="shared" ref="A71:A134" si="28">IF($B71="","",MAX($A70:$A70)+1)</f>
        <v>66</v>
      </c>
      <c r="B71" s="344" t="s">
        <v>546</v>
      </c>
      <c r="C71" s="345" t="s">
        <v>547</v>
      </c>
      <c r="D71" s="346">
        <v>0</v>
      </c>
      <c r="E71" s="346">
        <v>0</v>
      </c>
      <c r="F71" s="346">
        <v>0</v>
      </c>
      <c r="G71" s="346">
        <v>0</v>
      </c>
      <c r="H71" s="346"/>
      <c r="I71" s="346"/>
      <c r="J71" s="346"/>
      <c r="K71" s="346"/>
      <c r="L71" s="346"/>
      <c r="M71" s="346"/>
      <c r="N71" s="346"/>
      <c r="O71" s="346"/>
      <c r="P71" s="347">
        <f t="shared" si="27"/>
        <v>0</v>
      </c>
      <c r="Q71" s="348">
        <f t="shared" ref="Q71:Q137" si="29">IF(D71&lt;14,D71,14)</f>
        <v>0</v>
      </c>
      <c r="R71" s="348">
        <f t="shared" ref="R71:R137" si="30">D71-Q71</f>
        <v>0</v>
      </c>
      <c r="S71" s="348">
        <f t="shared" ref="S71:S137" si="31">IF(D71&gt;=14,0,IF((D71+E71)&lt;14,E71,14-D71))</f>
        <v>0</v>
      </c>
      <c r="T71" s="348">
        <f t="shared" ref="T71:T137" si="32">IF(D71&gt;=14,E71,E71-S71)</f>
        <v>0</v>
      </c>
      <c r="U71" s="348">
        <f t="shared" ref="U71:U137" si="33">IF((D71+E71)&gt;=14,0,IF((D71+E71+F71)&lt;14,F71,14-(D71+E71)))</f>
        <v>0</v>
      </c>
      <c r="V71" s="348">
        <f t="shared" ref="V71:V137" si="34">IF((D71+E71)&gt;=14,F71,F71-U71)</f>
        <v>0</v>
      </c>
      <c r="W71" s="348">
        <f t="shared" ref="W71:W137" si="35">IF((D71+E71+F71)&gt;=14,0,IF((D71+E71+F71+G71)&lt;14,G71,14-(D71+E71+F71)))</f>
        <v>0</v>
      </c>
      <c r="X71" s="348">
        <f t="shared" ref="X71:X137" si="36">IF((D71+E71+F71)&gt;=14,G71,G71-W71)</f>
        <v>0</v>
      </c>
      <c r="Y71" s="348">
        <f t="shared" ref="Y71:Y137" si="37">IF((D71+E71+F71+G71)&gt;=14,0,IF((D71+E71+F71+G71+H71)&lt;14,H71,14-(D71+E71+F71+G71)))</f>
        <v>0</v>
      </c>
      <c r="Z71" s="348">
        <f t="shared" ref="Z71:Z137" si="38">IF((D71+E71+F71+G71)&gt;=14,H71,H71-Y71)</f>
        <v>0</v>
      </c>
      <c r="AA71" s="348">
        <f t="shared" ref="AA71:AA137" si="39">IF((D71+E71+F71+G71+H71)&gt;=14,0,IF((D71+E71+F71+G71+H71+I71)&lt;14,I71,14-(D71+E71+F71+G71+H71)))</f>
        <v>0</v>
      </c>
      <c r="AB71" s="348">
        <f t="shared" ref="AB71:AB137" si="40">IF((D71+E71+F71+G71+H71)&gt;=14,I71,I71-AA71)</f>
        <v>0</v>
      </c>
      <c r="AC71" s="348">
        <f t="shared" ref="AC71:AC137" si="41">IF((D71+E71+F71+G71+H71+I71)&gt;=14,0,IF((D71+E71+F71+G71+H71+I71+J71)&lt;14,J71,14-(D71+E71+F71+G71+H71+I71)))</f>
        <v>0</v>
      </c>
      <c r="AD71" s="348">
        <f t="shared" ref="AD71:AD137" si="42">IF((D71+E71+F71+G71+H71+I71)&gt;=14,J71,J71-AC71)</f>
        <v>0</v>
      </c>
      <c r="AE71" s="348">
        <f t="shared" ref="AE71:AE137" si="43">IF((D71+E71+F71+G71+H71+I71+J71)&gt;=14,0,IF((D71+E71+F71+G71+H71+I71+J71+K71)&lt;14,K71,14-(D71+E71+F71+G71+H71+I71+J71)))</f>
        <v>0</v>
      </c>
      <c r="AF71" s="348">
        <f t="shared" ref="AF71:AF137" si="44">IF((D71+E71+F71+G71+H71+I71+J71)&gt;=14,K71,K71-AE71)</f>
        <v>0</v>
      </c>
      <c r="AG71" s="348">
        <f t="shared" ref="AG71:AG137" si="45">IF((D71+E71+F71+G71+H71+I71+J71+K71)&gt;=14,0,IF((D71+E71+F71+G71+H71+I71+J71+K71+L71)&lt;14,L71,14-(D71+E71+F71+G71+H71+I71+J71+K71)))</f>
        <v>0</v>
      </c>
      <c r="AH71" s="348">
        <f t="shared" ref="AH71:AH137" si="46">IF((D71+E71+F71+G71+H71+I71+J71+K71)&gt;=14,L71,L71-AG71)</f>
        <v>0</v>
      </c>
      <c r="AI71" s="348">
        <f t="shared" ref="AI71:AI137" si="47">IF((D71+E71+F71+G71+H71+I71+J71+K71+L71)&gt;=14,0,IF((D71+E71+F71+G71+H71+I71+J71+K71+L71+M71)&lt;14,M71,14-(D71+E71+F71+G71+H71+I71+J71+K71+L71)))</f>
        <v>0</v>
      </c>
      <c r="AJ71" s="348">
        <f t="shared" ref="AJ71:AJ137" si="48">IF((D71+E71+F71+G71+H71+I71+J71+K71+L71)&gt;=14,M71,M71-AI71)</f>
        <v>0</v>
      </c>
      <c r="AK71" s="348">
        <f t="shared" ref="AK71:AK137" si="49">IF((D71+E71+F71+G71+H71+I71+J71+K71+L71+M71)&gt;=14,0,IF((D71+E71+F71+G71+H71+I71+J71+K71+L71+M71+N71)&lt;14,N71,14-(D71+E71+F71+G71+H71+I71+J71+K71+L71+M71)))</f>
        <v>0</v>
      </c>
      <c r="AL71" s="348">
        <f t="shared" ref="AL71:AL137" si="50">IF((D71+E71+F71+G71+H71+I71+J71+K71+L71+M71)&gt;=14,N71,N71-AK71)</f>
        <v>0</v>
      </c>
      <c r="AM71" s="348">
        <f t="shared" ref="AM71:AM137" si="51">IF((D71+E71+F71+G71+H71+I71+J71+K71+L71+M71+N71)&gt;=14,0,IF((D71+E71+F71+G71+H71+I71+J71+K71+L71+M71+N71+O71)&lt;14,O71,14-(D71+E71+F71+G71+H71+I71+J71+K71+L71+M71+N71)))</f>
        <v>0</v>
      </c>
      <c r="AN71" s="348">
        <f t="shared" ref="AN71:AN137" si="52">IF((D71+E71+F71+G71+H71+I71+J71+K71+L71+M71+N71)&gt;=14,O71,O71-AM71)</f>
        <v>0</v>
      </c>
      <c r="AO71" s="334"/>
    </row>
    <row r="72" spans="1:41" s="335" customFormat="1" ht="18" customHeight="1">
      <c r="A72" s="343">
        <f t="shared" si="28"/>
        <v>67</v>
      </c>
      <c r="B72" s="344" t="s">
        <v>865</v>
      </c>
      <c r="C72" s="345" t="s">
        <v>866</v>
      </c>
      <c r="D72" s="346">
        <v>0</v>
      </c>
      <c r="E72" s="346">
        <v>0</v>
      </c>
      <c r="F72" s="346">
        <v>0</v>
      </c>
      <c r="G72" s="346">
        <v>0</v>
      </c>
      <c r="H72" s="346"/>
      <c r="I72" s="346"/>
      <c r="J72" s="346"/>
      <c r="K72" s="346"/>
      <c r="L72" s="346"/>
      <c r="M72" s="346"/>
      <c r="N72" s="346"/>
      <c r="O72" s="346"/>
      <c r="P72" s="347">
        <f t="shared" ref="P72:P138" si="53">SUM(D72:O72)</f>
        <v>0</v>
      </c>
      <c r="Q72" s="348">
        <f t="shared" si="29"/>
        <v>0</v>
      </c>
      <c r="R72" s="348">
        <f t="shared" si="30"/>
        <v>0</v>
      </c>
      <c r="S72" s="348">
        <f t="shared" si="31"/>
        <v>0</v>
      </c>
      <c r="T72" s="348">
        <f t="shared" si="32"/>
        <v>0</v>
      </c>
      <c r="U72" s="348">
        <f t="shared" si="33"/>
        <v>0</v>
      </c>
      <c r="V72" s="348">
        <f t="shared" si="34"/>
        <v>0</v>
      </c>
      <c r="W72" s="348">
        <f t="shared" si="35"/>
        <v>0</v>
      </c>
      <c r="X72" s="348">
        <f t="shared" si="36"/>
        <v>0</v>
      </c>
      <c r="Y72" s="348">
        <f t="shared" si="37"/>
        <v>0</v>
      </c>
      <c r="Z72" s="348">
        <f t="shared" si="38"/>
        <v>0</v>
      </c>
      <c r="AA72" s="348">
        <f t="shared" si="39"/>
        <v>0</v>
      </c>
      <c r="AB72" s="348">
        <f t="shared" si="40"/>
        <v>0</v>
      </c>
      <c r="AC72" s="348">
        <f t="shared" si="41"/>
        <v>0</v>
      </c>
      <c r="AD72" s="348">
        <f t="shared" si="42"/>
        <v>0</v>
      </c>
      <c r="AE72" s="348">
        <f t="shared" si="43"/>
        <v>0</v>
      </c>
      <c r="AF72" s="348">
        <f t="shared" si="44"/>
        <v>0</v>
      </c>
      <c r="AG72" s="348">
        <f t="shared" si="45"/>
        <v>0</v>
      </c>
      <c r="AH72" s="348">
        <f t="shared" si="46"/>
        <v>0</v>
      </c>
      <c r="AI72" s="348">
        <f t="shared" si="47"/>
        <v>0</v>
      </c>
      <c r="AJ72" s="348">
        <f t="shared" si="48"/>
        <v>0</v>
      </c>
      <c r="AK72" s="348">
        <f t="shared" si="49"/>
        <v>0</v>
      </c>
      <c r="AL72" s="348">
        <f t="shared" si="50"/>
        <v>0</v>
      </c>
      <c r="AM72" s="348">
        <f t="shared" si="51"/>
        <v>0</v>
      </c>
      <c r="AN72" s="348">
        <f t="shared" si="52"/>
        <v>0</v>
      </c>
      <c r="AO72" s="334"/>
    </row>
    <row r="73" spans="1:41" s="335" customFormat="1" ht="18" customHeight="1">
      <c r="A73" s="343">
        <f t="shared" si="28"/>
        <v>68</v>
      </c>
      <c r="B73" s="344" t="s">
        <v>854</v>
      </c>
      <c r="C73" s="345" t="s">
        <v>855</v>
      </c>
      <c r="D73" s="346">
        <v>0</v>
      </c>
      <c r="E73" s="346">
        <v>0</v>
      </c>
      <c r="F73" s="346">
        <v>0</v>
      </c>
      <c r="G73" s="346">
        <v>0</v>
      </c>
      <c r="H73" s="346"/>
      <c r="I73" s="346"/>
      <c r="J73" s="346"/>
      <c r="K73" s="346"/>
      <c r="L73" s="346"/>
      <c r="M73" s="346"/>
      <c r="N73" s="346"/>
      <c r="O73" s="346"/>
      <c r="P73" s="347">
        <f t="shared" si="53"/>
        <v>0</v>
      </c>
      <c r="Q73" s="348">
        <f t="shared" si="29"/>
        <v>0</v>
      </c>
      <c r="R73" s="348">
        <f t="shared" si="30"/>
        <v>0</v>
      </c>
      <c r="S73" s="348">
        <f t="shared" si="31"/>
        <v>0</v>
      </c>
      <c r="T73" s="348">
        <f t="shared" si="32"/>
        <v>0</v>
      </c>
      <c r="U73" s="348">
        <f t="shared" si="33"/>
        <v>0</v>
      </c>
      <c r="V73" s="348">
        <f t="shared" si="34"/>
        <v>0</v>
      </c>
      <c r="W73" s="348">
        <f t="shared" si="35"/>
        <v>0</v>
      </c>
      <c r="X73" s="348">
        <f t="shared" si="36"/>
        <v>0</v>
      </c>
      <c r="Y73" s="348">
        <f t="shared" si="37"/>
        <v>0</v>
      </c>
      <c r="Z73" s="348">
        <f t="shared" si="38"/>
        <v>0</v>
      </c>
      <c r="AA73" s="348">
        <f t="shared" si="39"/>
        <v>0</v>
      </c>
      <c r="AB73" s="348">
        <f t="shared" si="40"/>
        <v>0</v>
      </c>
      <c r="AC73" s="348">
        <f t="shared" si="41"/>
        <v>0</v>
      </c>
      <c r="AD73" s="348">
        <f t="shared" si="42"/>
        <v>0</v>
      </c>
      <c r="AE73" s="348">
        <f t="shared" si="43"/>
        <v>0</v>
      </c>
      <c r="AF73" s="348">
        <f t="shared" si="44"/>
        <v>0</v>
      </c>
      <c r="AG73" s="348">
        <f t="shared" si="45"/>
        <v>0</v>
      </c>
      <c r="AH73" s="348">
        <f t="shared" si="46"/>
        <v>0</v>
      </c>
      <c r="AI73" s="348">
        <f t="shared" si="47"/>
        <v>0</v>
      </c>
      <c r="AJ73" s="348">
        <f t="shared" si="48"/>
        <v>0</v>
      </c>
      <c r="AK73" s="348">
        <f t="shared" si="49"/>
        <v>0</v>
      </c>
      <c r="AL73" s="348">
        <f t="shared" si="50"/>
        <v>0</v>
      </c>
      <c r="AM73" s="348">
        <f t="shared" si="51"/>
        <v>0</v>
      </c>
      <c r="AN73" s="348">
        <f t="shared" si="52"/>
        <v>0</v>
      </c>
      <c r="AO73" s="334"/>
    </row>
    <row r="74" spans="1:41" s="335" customFormat="1" ht="18" customHeight="1">
      <c r="A74" s="343">
        <f t="shared" si="28"/>
        <v>69</v>
      </c>
      <c r="B74" s="344" t="s">
        <v>730</v>
      </c>
      <c r="C74" s="345" t="s">
        <v>731</v>
      </c>
      <c r="D74" s="346">
        <v>0</v>
      </c>
      <c r="E74" s="346">
        <v>0</v>
      </c>
      <c r="F74" s="346">
        <v>0</v>
      </c>
      <c r="G74" s="346">
        <v>0</v>
      </c>
      <c r="H74" s="346"/>
      <c r="I74" s="346"/>
      <c r="J74" s="346"/>
      <c r="K74" s="346"/>
      <c r="L74" s="346"/>
      <c r="M74" s="346"/>
      <c r="N74" s="346"/>
      <c r="O74" s="346"/>
      <c r="P74" s="347">
        <f t="shared" si="53"/>
        <v>0</v>
      </c>
      <c r="Q74" s="348">
        <f t="shared" si="29"/>
        <v>0</v>
      </c>
      <c r="R74" s="348">
        <f t="shared" si="30"/>
        <v>0</v>
      </c>
      <c r="S74" s="348">
        <f t="shared" si="31"/>
        <v>0</v>
      </c>
      <c r="T74" s="348">
        <f t="shared" si="32"/>
        <v>0</v>
      </c>
      <c r="U74" s="348">
        <f t="shared" si="33"/>
        <v>0</v>
      </c>
      <c r="V74" s="348">
        <f t="shared" si="34"/>
        <v>0</v>
      </c>
      <c r="W74" s="348">
        <f t="shared" si="35"/>
        <v>0</v>
      </c>
      <c r="X74" s="348">
        <f t="shared" si="36"/>
        <v>0</v>
      </c>
      <c r="Y74" s="348">
        <f t="shared" si="37"/>
        <v>0</v>
      </c>
      <c r="Z74" s="348">
        <f t="shared" si="38"/>
        <v>0</v>
      </c>
      <c r="AA74" s="348">
        <f t="shared" si="39"/>
        <v>0</v>
      </c>
      <c r="AB74" s="348">
        <f t="shared" si="40"/>
        <v>0</v>
      </c>
      <c r="AC74" s="348">
        <f t="shared" si="41"/>
        <v>0</v>
      </c>
      <c r="AD74" s="348">
        <f t="shared" si="42"/>
        <v>0</v>
      </c>
      <c r="AE74" s="348">
        <f t="shared" si="43"/>
        <v>0</v>
      </c>
      <c r="AF74" s="348">
        <f t="shared" si="44"/>
        <v>0</v>
      </c>
      <c r="AG74" s="348">
        <f t="shared" si="45"/>
        <v>0</v>
      </c>
      <c r="AH74" s="348">
        <f t="shared" si="46"/>
        <v>0</v>
      </c>
      <c r="AI74" s="348">
        <f t="shared" si="47"/>
        <v>0</v>
      </c>
      <c r="AJ74" s="348">
        <f t="shared" si="48"/>
        <v>0</v>
      </c>
      <c r="AK74" s="348">
        <f t="shared" si="49"/>
        <v>0</v>
      </c>
      <c r="AL74" s="348">
        <f t="shared" si="50"/>
        <v>0</v>
      </c>
      <c r="AM74" s="348">
        <f t="shared" si="51"/>
        <v>0</v>
      </c>
      <c r="AN74" s="348">
        <f t="shared" si="52"/>
        <v>0</v>
      </c>
      <c r="AO74" s="334"/>
    </row>
    <row r="75" spans="1:41" s="335" customFormat="1" ht="18" customHeight="1">
      <c r="A75" s="343">
        <f t="shared" si="28"/>
        <v>70</v>
      </c>
      <c r="B75" s="344" t="s">
        <v>734</v>
      </c>
      <c r="C75" s="345" t="s">
        <v>735</v>
      </c>
      <c r="D75" s="346">
        <v>0</v>
      </c>
      <c r="E75" s="346">
        <v>0</v>
      </c>
      <c r="F75" s="346">
        <v>0</v>
      </c>
      <c r="G75" s="346">
        <v>0</v>
      </c>
      <c r="H75" s="346"/>
      <c r="I75" s="346"/>
      <c r="J75" s="346"/>
      <c r="K75" s="346"/>
      <c r="L75" s="346"/>
      <c r="M75" s="346"/>
      <c r="N75" s="346"/>
      <c r="O75" s="346"/>
      <c r="P75" s="347">
        <f t="shared" si="53"/>
        <v>0</v>
      </c>
      <c r="Q75" s="348">
        <f t="shared" si="29"/>
        <v>0</v>
      </c>
      <c r="R75" s="348">
        <f t="shared" si="30"/>
        <v>0</v>
      </c>
      <c r="S75" s="348">
        <f t="shared" si="31"/>
        <v>0</v>
      </c>
      <c r="T75" s="348">
        <f t="shared" si="32"/>
        <v>0</v>
      </c>
      <c r="U75" s="348">
        <f t="shared" si="33"/>
        <v>0</v>
      </c>
      <c r="V75" s="348">
        <f t="shared" si="34"/>
        <v>0</v>
      </c>
      <c r="W75" s="348">
        <f t="shared" si="35"/>
        <v>0</v>
      </c>
      <c r="X75" s="348">
        <f t="shared" si="36"/>
        <v>0</v>
      </c>
      <c r="Y75" s="348">
        <f t="shared" si="37"/>
        <v>0</v>
      </c>
      <c r="Z75" s="348">
        <f t="shared" si="38"/>
        <v>0</v>
      </c>
      <c r="AA75" s="348">
        <f t="shared" si="39"/>
        <v>0</v>
      </c>
      <c r="AB75" s="348">
        <f t="shared" si="40"/>
        <v>0</v>
      </c>
      <c r="AC75" s="348">
        <f t="shared" si="41"/>
        <v>0</v>
      </c>
      <c r="AD75" s="348">
        <f t="shared" si="42"/>
        <v>0</v>
      </c>
      <c r="AE75" s="348">
        <f t="shared" si="43"/>
        <v>0</v>
      </c>
      <c r="AF75" s="348">
        <f t="shared" si="44"/>
        <v>0</v>
      </c>
      <c r="AG75" s="348">
        <f t="shared" si="45"/>
        <v>0</v>
      </c>
      <c r="AH75" s="348">
        <f t="shared" si="46"/>
        <v>0</v>
      </c>
      <c r="AI75" s="348">
        <f t="shared" si="47"/>
        <v>0</v>
      </c>
      <c r="AJ75" s="348">
        <f t="shared" si="48"/>
        <v>0</v>
      </c>
      <c r="AK75" s="348">
        <f t="shared" si="49"/>
        <v>0</v>
      </c>
      <c r="AL75" s="348">
        <f t="shared" si="50"/>
        <v>0</v>
      </c>
      <c r="AM75" s="348">
        <f t="shared" si="51"/>
        <v>0</v>
      </c>
      <c r="AN75" s="348">
        <f t="shared" si="52"/>
        <v>0</v>
      </c>
      <c r="AO75" s="334"/>
    </row>
    <row r="76" spans="1:41" s="335" customFormat="1" ht="18" customHeight="1">
      <c r="A76" s="343">
        <f t="shared" si="28"/>
        <v>71</v>
      </c>
      <c r="B76" s="344" t="s">
        <v>286</v>
      </c>
      <c r="C76" s="345" t="s">
        <v>287</v>
      </c>
      <c r="D76" s="346">
        <v>0</v>
      </c>
      <c r="E76" s="346">
        <v>0</v>
      </c>
      <c r="F76" s="346">
        <v>0</v>
      </c>
      <c r="G76" s="346">
        <v>0</v>
      </c>
      <c r="H76" s="346"/>
      <c r="I76" s="346"/>
      <c r="J76" s="346"/>
      <c r="K76" s="346"/>
      <c r="L76" s="346"/>
      <c r="M76" s="346"/>
      <c r="N76" s="346"/>
      <c r="O76" s="346"/>
      <c r="P76" s="347">
        <f t="shared" si="53"/>
        <v>0</v>
      </c>
      <c r="Q76" s="348">
        <f t="shared" si="29"/>
        <v>0</v>
      </c>
      <c r="R76" s="348">
        <f t="shared" si="30"/>
        <v>0</v>
      </c>
      <c r="S76" s="348">
        <f t="shared" si="31"/>
        <v>0</v>
      </c>
      <c r="T76" s="348">
        <f t="shared" si="32"/>
        <v>0</v>
      </c>
      <c r="U76" s="348">
        <f t="shared" si="33"/>
        <v>0</v>
      </c>
      <c r="V76" s="348">
        <f t="shared" si="34"/>
        <v>0</v>
      </c>
      <c r="W76" s="348">
        <f t="shared" si="35"/>
        <v>0</v>
      </c>
      <c r="X76" s="348">
        <f t="shared" si="36"/>
        <v>0</v>
      </c>
      <c r="Y76" s="348">
        <f t="shared" si="37"/>
        <v>0</v>
      </c>
      <c r="Z76" s="348">
        <f t="shared" si="38"/>
        <v>0</v>
      </c>
      <c r="AA76" s="348">
        <f t="shared" si="39"/>
        <v>0</v>
      </c>
      <c r="AB76" s="348">
        <f t="shared" si="40"/>
        <v>0</v>
      </c>
      <c r="AC76" s="348">
        <f t="shared" si="41"/>
        <v>0</v>
      </c>
      <c r="AD76" s="348">
        <f t="shared" si="42"/>
        <v>0</v>
      </c>
      <c r="AE76" s="348">
        <f t="shared" si="43"/>
        <v>0</v>
      </c>
      <c r="AF76" s="348">
        <f t="shared" si="44"/>
        <v>0</v>
      </c>
      <c r="AG76" s="348">
        <f t="shared" si="45"/>
        <v>0</v>
      </c>
      <c r="AH76" s="348">
        <f t="shared" si="46"/>
        <v>0</v>
      </c>
      <c r="AI76" s="348">
        <f t="shared" si="47"/>
        <v>0</v>
      </c>
      <c r="AJ76" s="348">
        <f t="shared" si="48"/>
        <v>0</v>
      </c>
      <c r="AK76" s="348">
        <f t="shared" si="49"/>
        <v>0</v>
      </c>
      <c r="AL76" s="348">
        <f t="shared" si="50"/>
        <v>0</v>
      </c>
      <c r="AM76" s="348">
        <f t="shared" si="51"/>
        <v>0</v>
      </c>
      <c r="AN76" s="348">
        <f t="shared" si="52"/>
        <v>0</v>
      </c>
      <c r="AO76" s="334"/>
    </row>
    <row r="77" spans="1:41" s="335" customFormat="1" ht="18" customHeight="1">
      <c r="A77" s="343">
        <f t="shared" si="28"/>
        <v>72</v>
      </c>
      <c r="B77" s="344" t="s">
        <v>528</v>
      </c>
      <c r="C77" s="345" t="s">
        <v>529</v>
      </c>
      <c r="D77" s="346">
        <v>0</v>
      </c>
      <c r="E77" s="346">
        <v>0</v>
      </c>
      <c r="F77" s="346">
        <v>0</v>
      </c>
      <c r="G77" s="346">
        <v>0</v>
      </c>
      <c r="H77" s="346"/>
      <c r="I77" s="346"/>
      <c r="J77" s="346"/>
      <c r="K77" s="346"/>
      <c r="L77" s="346"/>
      <c r="M77" s="346"/>
      <c r="N77" s="346"/>
      <c r="O77" s="346"/>
      <c r="P77" s="347">
        <f t="shared" si="53"/>
        <v>0</v>
      </c>
      <c r="Q77" s="348">
        <f t="shared" si="29"/>
        <v>0</v>
      </c>
      <c r="R77" s="348">
        <f t="shared" si="30"/>
        <v>0</v>
      </c>
      <c r="S77" s="348">
        <f t="shared" si="31"/>
        <v>0</v>
      </c>
      <c r="T77" s="348">
        <f t="shared" si="32"/>
        <v>0</v>
      </c>
      <c r="U77" s="348">
        <f t="shared" si="33"/>
        <v>0</v>
      </c>
      <c r="V77" s="348">
        <f t="shared" si="34"/>
        <v>0</v>
      </c>
      <c r="W77" s="348">
        <f t="shared" si="35"/>
        <v>0</v>
      </c>
      <c r="X77" s="348">
        <f t="shared" si="36"/>
        <v>0</v>
      </c>
      <c r="Y77" s="348">
        <f t="shared" si="37"/>
        <v>0</v>
      </c>
      <c r="Z77" s="348">
        <f t="shared" si="38"/>
        <v>0</v>
      </c>
      <c r="AA77" s="348">
        <f t="shared" si="39"/>
        <v>0</v>
      </c>
      <c r="AB77" s="348">
        <f t="shared" si="40"/>
        <v>0</v>
      </c>
      <c r="AC77" s="348">
        <f t="shared" si="41"/>
        <v>0</v>
      </c>
      <c r="AD77" s="348">
        <f t="shared" si="42"/>
        <v>0</v>
      </c>
      <c r="AE77" s="348">
        <f t="shared" si="43"/>
        <v>0</v>
      </c>
      <c r="AF77" s="348">
        <f t="shared" si="44"/>
        <v>0</v>
      </c>
      <c r="AG77" s="348">
        <f t="shared" si="45"/>
        <v>0</v>
      </c>
      <c r="AH77" s="348">
        <f t="shared" si="46"/>
        <v>0</v>
      </c>
      <c r="AI77" s="348">
        <f t="shared" si="47"/>
        <v>0</v>
      </c>
      <c r="AJ77" s="348">
        <f t="shared" si="48"/>
        <v>0</v>
      </c>
      <c r="AK77" s="348">
        <f t="shared" si="49"/>
        <v>0</v>
      </c>
      <c r="AL77" s="348">
        <f t="shared" si="50"/>
        <v>0</v>
      </c>
      <c r="AM77" s="348">
        <f t="shared" si="51"/>
        <v>0</v>
      </c>
      <c r="AN77" s="348">
        <f t="shared" si="52"/>
        <v>0</v>
      </c>
      <c r="AO77" s="334"/>
    </row>
    <row r="78" spans="1:41" s="335" customFormat="1" ht="18" customHeight="1">
      <c r="A78" s="343">
        <f t="shared" si="28"/>
        <v>73</v>
      </c>
      <c r="B78" s="344" t="s">
        <v>524</v>
      </c>
      <c r="C78" s="345" t="s">
        <v>525</v>
      </c>
      <c r="D78" s="346">
        <v>0</v>
      </c>
      <c r="E78" s="346">
        <v>0</v>
      </c>
      <c r="F78" s="346">
        <v>0</v>
      </c>
      <c r="G78" s="346">
        <v>0</v>
      </c>
      <c r="H78" s="346"/>
      <c r="I78" s="346"/>
      <c r="J78" s="346"/>
      <c r="K78" s="346"/>
      <c r="L78" s="346"/>
      <c r="M78" s="346"/>
      <c r="N78" s="346"/>
      <c r="O78" s="346"/>
      <c r="P78" s="347">
        <f t="shared" si="53"/>
        <v>0</v>
      </c>
      <c r="Q78" s="348">
        <f t="shared" si="29"/>
        <v>0</v>
      </c>
      <c r="R78" s="348">
        <f t="shared" si="30"/>
        <v>0</v>
      </c>
      <c r="S78" s="348">
        <f t="shared" si="31"/>
        <v>0</v>
      </c>
      <c r="T78" s="348">
        <f t="shared" si="32"/>
        <v>0</v>
      </c>
      <c r="U78" s="348">
        <f t="shared" si="33"/>
        <v>0</v>
      </c>
      <c r="V78" s="348">
        <f t="shared" si="34"/>
        <v>0</v>
      </c>
      <c r="W78" s="348">
        <f t="shared" si="35"/>
        <v>0</v>
      </c>
      <c r="X78" s="348">
        <f t="shared" si="36"/>
        <v>0</v>
      </c>
      <c r="Y78" s="348">
        <f t="shared" si="37"/>
        <v>0</v>
      </c>
      <c r="Z78" s="348">
        <f t="shared" si="38"/>
        <v>0</v>
      </c>
      <c r="AA78" s="348">
        <f t="shared" si="39"/>
        <v>0</v>
      </c>
      <c r="AB78" s="348">
        <f t="shared" si="40"/>
        <v>0</v>
      </c>
      <c r="AC78" s="348">
        <f t="shared" si="41"/>
        <v>0</v>
      </c>
      <c r="AD78" s="348">
        <f t="shared" si="42"/>
        <v>0</v>
      </c>
      <c r="AE78" s="348">
        <f t="shared" si="43"/>
        <v>0</v>
      </c>
      <c r="AF78" s="348">
        <f t="shared" si="44"/>
        <v>0</v>
      </c>
      <c r="AG78" s="348">
        <f t="shared" si="45"/>
        <v>0</v>
      </c>
      <c r="AH78" s="348">
        <f t="shared" si="46"/>
        <v>0</v>
      </c>
      <c r="AI78" s="348">
        <f t="shared" si="47"/>
        <v>0</v>
      </c>
      <c r="AJ78" s="348">
        <f t="shared" si="48"/>
        <v>0</v>
      </c>
      <c r="AK78" s="348">
        <f t="shared" si="49"/>
        <v>0</v>
      </c>
      <c r="AL78" s="348">
        <f t="shared" si="50"/>
        <v>0</v>
      </c>
      <c r="AM78" s="348">
        <f t="shared" si="51"/>
        <v>0</v>
      </c>
      <c r="AN78" s="348">
        <f t="shared" si="52"/>
        <v>0</v>
      </c>
      <c r="AO78" s="334"/>
    </row>
    <row r="79" spans="1:41" s="335" customFormat="1" ht="18" customHeight="1">
      <c r="A79" s="343">
        <f t="shared" si="28"/>
        <v>74</v>
      </c>
      <c r="B79" s="344" t="s">
        <v>526</v>
      </c>
      <c r="C79" s="345" t="s">
        <v>527</v>
      </c>
      <c r="D79" s="346">
        <v>0</v>
      </c>
      <c r="E79" s="346">
        <v>0</v>
      </c>
      <c r="F79" s="346">
        <v>0</v>
      </c>
      <c r="G79" s="346">
        <v>0</v>
      </c>
      <c r="H79" s="346"/>
      <c r="I79" s="346"/>
      <c r="J79" s="346"/>
      <c r="K79" s="346"/>
      <c r="L79" s="346"/>
      <c r="M79" s="346"/>
      <c r="N79" s="346"/>
      <c r="O79" s="346"/>
      <c r="P79" s="347">
        <f t="shared" si="53"/>
        <v>0</v>
      </c>
      <c r="Q79" s="348">
        <f t="shared" si="29"/>
        <v>0</v>
      </c>
      <c r="R79" s="348">
        <f t="shared" si="30"/>
        <v>0</v>
      </c>
      <c r="S79" s="348">
        <f t="shared" si="31"/>
        <v>0</v>
      </c>
      <c r="T79" s="348">
        <f t="shared" si="32"/>
        <v>0</v>
      </c>
      <c r="U79" s="348">
        <f t="shared" si="33"/>
        <v>0</v>
      </c>
      <c r="V79" s="348">
        <f t="shared" si="34"/>
        <v>0</v>
      </c>
      <c r="W79" s="348">
        <f t="shared" si="35"/>
        <v>0</v>
      </c>
      <c r="X79" s="348">
        <f t="shared" si="36"/>
        <v>0</v>
      </c>
      <c r="Y79" s="348">
        <f t="shared" si="37"/>
        <v>0</v>
      </c>
      <c r="Z79" s="348">
        <f t="shared" si="38"/>
        <v>0</v>
      </c>
      <c r="AA79" s="348">
        <f t="shared" si="39"/>
        <v>0</v>
      </c>
      <c r="AB79" s="348">
        <f t="shared" si="40"/>
        <v>0</v>
      </c>
      <c r="AC79" s="348">
        <f t="shared" si="41"/>
        <v>0</v>
      </c>
      <c r="AD79" s="348">
        <f t="shared" si="42"/>
        <v>0</v>
      </c>
      <c r="AE79" s="348">
        <f t="shared" si="43"/>
        <v>0</v>
      </c>
      <c r="AF79" s="348">
        <f t="shared" si="44"/>
        <v>0</v>
      </c>
      <c r="AG79" s="348">
        <f t="shared" si="45"/>
        <v>0</v>
      </c>
      <c r="AH79" s="348">
        <f t="shared" si="46"/>
        <v>0</v>
      </c>
      <c r="AI79" s="348">
        <f t="shared" si="47"/>
        <v>0</v>
      </c>
      <c r="AJ79" s="348">
        <f t="shared" si="48"/>
        <v>0</v>
      </c>
      <c r="AK79" s="348">
        <f t="shared" si="49"/>
        <v>0</v>
      </c>
      <c r="AL79" s="348">
        <f t="shared" si="50"/>
        <v>0</v>
      </c>
      <c r="AM79" s="348">
        <f t="shared" si="51"/>
        <v>0</v>
      </c>
      <c r="AN79" s="348">
        <f t="shared" si="52"/>
        <v>0</v>
      </c>
      <c r="AO79" s="334"/>
    </row>
    <row r="80" spans="1:41" s="335" customFormat="1" ht="18" customHeight="1">
      <c r="A80" s="343">
        <f t="shared" si="28"/>
        <v>75</v>
      </c>
      <c r="B80" s="344" t="s">
        <v>550</v>
      </c>
      <c r="C80" s="345" t="s">
        <v>551</v>
      </c>
      <c r="D80" s="346">
        <v>0</v>
      </c>
      <c r="E80" s="346">
        <v>0</v>
      </c>
      <c r="F80" s="346">
        <v>0</v>
      </c>
      <c r="G80" s="346">
        <v>0</v>
      </c>
      <c r="H80" s="346"/>
      <c r="I80" s="346"/>
      <c r="J80" s="346"/>
      <c r="K80" s="346"/>
      <c r="L80" s="346"/>
      <c r="M80" s="346"/>
      <c r="N80" s="346"/>
      <c r="O80" s="346"/>
      <c r="P80" s="347">
        <f t="shared" si="53"/>
        <v>0</v>
      </c>
      <c r="Q80" s="348">
        <f t="shared" si="29"/>
        <v>0</v>
      </c>
      <c r="R80" s="348">
        <f t="shared" si="30"/>
        <v>0</v>
      </c>
      <c r="S80" s="348">
        <f t="shared" si="31"/>
        <v>0</v>
      </c>
      <c r="T80" s="348">
        <f t="shared" si="32"/>
        <v>0</v>
      </c>
      <c r="U80" s="348">
        <f t="shared" si="33"/>
        <v>0</v>
      </c>
      <c r="V80" s="348">
        <f t="shared" si="34"/>
        <v>0</v>
      </c>
      <c r="W80" s="348">
        <f t="shared" si="35"/>
        <v>0</v>
      </c>
      <c r="X80" s="348">
        <f t="shared" si="36"/>
        <v>0</v>
      </c>
      <c r="Y80" s="348">
        <f t="shared" si="37"/>
        <v>0</v>
      </c>
      <c r="Z80" s="348">
        <f t="shared" si="38"/>
        <v>0</v>
      </c>
      <c r="AA80" s="348">
        <f t="shared" si="39"/>
        <v>0</v>
      </c>
      <c r="AB80" s="348">
        <f t="shared" si="40"/>
        <v>0</v>
      </c>
      <c r="AC80" s="348">
        <f t="shared" si="41"/>
        <v>0</v>
      </c>
      <c r="AD80" s="348">
        <f t="shared" si="42"/>
        <v>0</v>
      </c>
      <c r="AE80" s="348">
        <f t="shared" si="43"/>
        <v>0</v>
      </c>
      <c r="AF80" s="348">
        <f t="shared" si="44"/>
        <v>0</v>
      </c>
      <c r="AG80" s="348">
        <f t="shared" si="45"/>
        <v>0</v>
      </c>
      <c r="AH80" s="348">
        <f t="shared" si="46"/>
        <v>0</v>
      </c>
      <c r="AI80" s="348">
        <f t="shared" si="47"/>
        <v>0</v>
      </c>
      <c r="AJ80" s="348">
        <f t="shared" si="48"/>
        <v>0</v>
      </c>
      <c r="AK80" s="348">
        <f t="shared" si="49"/>
        <v>0</v>
      </c>
      <c r="AL80" s="348">
        <f t="shared" si="50"/>
        <v>0</v>
      </c>
      <c r="AM80" s="348">
        <f t="shared" si="51"/>
        <v>0</v>
      </c>
      <c r="AN80" s="348">
        <f t="shared" si="52"/>
        <v>0</v>
      </c>
      <c r="AO80" s="334"/>
    </row>
    <row r="81" spans="1:41" s="335" customFormat="1" ht="18" customHeight="1">
      <c r="A81" s="343">
        <f t="shared" si="28"/>
        <v>76</v>
      </c>
      <c r="B81" s="344" t="s">
        <v>532</v>
      </c>
      <c r="C81" s="345" t="s">
        <v>533</v>
      </c>
      <c r="D81" s="346">
        <v>0</v>
      </c>
      <c r="E81" s="346">
        <v>0</v>
      </c>
      <c r="F81" s="346">
        <v>0</v>
      </c>
      <c r="G81" s="346">
        <v>0</v>
      </c>
      <c r="H81" s="346"/>
      <c r="I81" s="346"/>
      <c r="J81" s="346"/>
      <c r="K81" s="346"/>
      <c r="L81" s="346"/>
      <c r="M81" s="346"/>
      <c r="N81" s="346"/>
      <c r="O81" s="346"/>
      <c r="P81" s="347">
        <f t="shared" si="53"/>
        <v>0</v>
      </c>
      <c r="Q81" s="348">
        <f t="shared" si="29"/>
        <v>0</v>
      </c>
      <c r="R81" s="348">
        <f t="shared" si="30"/>
        <v>0</v>
      </c>
      <c r="S81" s="348">
        <f t="shared" si="31"/>
        <v>0</v>
      </c>
      <c r="T81" s="348">
        <f t="shared" si="32"/>
        <v>0</v>
      </c>
      <c r="U81" s="348">
        <f t="shared" si="33"/>
        <v>0</v>
      </c>
      <c r="V81" s="348">
        <f t="shared" si="34"/>
        <v>0</v>
      </c>
      <c r="W81" s="348">
        <f t="shared" si="35"/>
        <v>0</v>
      </c>
      <c r="X81" s="348">
        <f t="shared" si="36"/>
        <v>0</v>
      </c>
      <c r="Y81" s="348">
        <f t="shared" si="37"/>
        <v>0</v>
      </c>
      <c r="Z81" s="348">
        <f t="shared" si="38"/>
        <v>0</v>
      </c>
      <c r="AA81" s="348">
        <f t="shared" si="39"/>
        <v>0</v>
      </c>
      <c r="AB81" s="348">
        <f t="shared" si="40"/>
        <v>0</v>
      </c>
      <c r="AC81" s="348">
        <f t="shared" si="41"/>
        <v>0</v>
      </c>
      <c r="AD81" s="348">
        <f t="shared" si="42"/>
        <v>0</v>
      </c>
      <c r="AE81" s="348">
        <f t="shared" si="43"/>
        <v>0</v>
      </c>
      <c r="AF81" s="348">
        <f t="shared" si="44"/>
        <v>0</v>
      </c>
      <c r="AG81" s="348">
        <f t="shared" si="45"/>
        <v>0</v>
      </c>
      <c r="AH81" s="348">
        <f t="shared" si="46"/>
        <v>0</v>
      </c>
      <c r="AI81" s="348">
        <f t="shared" si="47"/>
        <v>0</v>
      </c>
      <c r="AJ81" s="348">
        <f t="shared" si="48"/>
        <v>0</v>
      </c>
      <c r="AK81" s="348">
        <f t="shared" si="49"/>
        <v>0</v>
      </c>
      <c r="AL81" s="348">
        <f t="shared" si="50"/>
        <v>0</v>
      </c>
      <c r="AM81" s="348">
        <f t="shared" si="51"/>
        <v>0</v>
      </c>
      <c r="AN81" s="348">
        <f t="shared" si="52"/>
        <v>0</v>
      </c>
      <c r="AO81" s="334"/>
    </row>
    <row r="82" spans="1:41" s="335" customFormat="1" ht="18" customHeight="1">
      <c r="A82" s="343">
        <f t="shared" si="28"/>
        <v>77</v>
      </c>
      <c r="B82" s="344" t="s">
        <v>548</v>
      </c>
      <c r="C82" s="345" t="s">
        <v>549</v>
      </c>
      <c r="D82" s="346">
        <v>0</v>
      </c>
      <c r="E82" s="346">
        <v>0</v>
      </c>
      <c r="F82" s="346">
        <v>0</v>
      </c>
      <c r="G82" s="346">
        <v>0</v>
      </c>
      <c r="H82" s="346"/>
      <c r="I82" s="346"/>
      <c r="J82" s="346"/>
      <c r="K82" s="346"/>
      <c r="L82" s="346"/>
      <c r="M82" s="346"/>
      <c r="N82" s="346"/>
      <c r="O82" s="346"/>
      <c r="P82" s="347">
        <f t="shared" si="53"/>
        <v>0</v>
      </c>
      <c r="Q82" s="348">
        <f t="shared" si="29"/>
        <v>0</v>
      </c>
      <c r="R82" s="348">
        <f t="shared" si="30"/>
        <v>0</v>
      </c>
      <c r="S82" s="348">
        <f t="shared" si="31"/>
        <v>0</v>
      </c>
      <c r="T82" s="348">
        <f t="shared" si="32"/>
        <v>0</v>
      </c>
      <c r="U82" s="348">
        <f t="shared" si="33"/>
        <v>0</v>
      </c>
      <c r="V82" s="348">
        <f t="shared" si="34"/>
        <v>0</v>
      </c>
      <c r="W82" s="348">
        <f t="shared" si="35"/>
        <v>0</v>
      </c>
      <c r="X82" s="348">
        <f t="shared" si="36"/>
        <v>0</v>
      </c>
      <c r="Y82" s="348">
        <f t="shared" si="37"/>
        <v>0</v>
      </c>
      <c r="Z82" s="348">
        <f t="shared" si="38"/>
        <v>0</v>
      </c>
      <c r="AA82" s="348">
        <f t="shared" si="39"/>
        <v>0</v>
      </c>
      <c r="AB82" s="348">
        <f t="shared" si="40"/>
        <v>0</v>
      </c>
      <c r="AC82" s="348">
        <f t="shared" si="41"/>
        <v>0</v>
      </c>
      <c r="AD82" s="348">
        <f t="shared" si="42"/>
        <v>0</v>
      </c>
      <c r="AE82" s="348">
        <f t="shared" si="43"/>
        <v>0</v>
      </c>
      <c r="AF82" s="348">
        <f t="shared" si="44"/>
        <v>0</v>
      </c>
      <c r="AG82" s="348">
        <f t="shared" si="45"/>
        <v>0</v>
      </c>
      <c r="AH82" s="348">
        <f t="shared" si="46"/>
        <v>0</v>
      </c>
      <c r="AI82" s="348">
        <f t="shared" si="47"/>
        <v>0</v>
      </c>
      <c r="AJ82" s="348">
        <f t="shared" si="48"/>
        <v>0</v>
      </c>
      <c r="AK82" s="348">
        <f t="shared" si="49"/>
        <v>0</v>
      </c>
      <c r="AL82" s="348">
        <f t="shared" si="50"/>
        <v>0</v>
      </c>
      <c r="AM82" s="348">
        <f t="shared" si="51"/>
        <v>0</v>
      </c>
      <c r="AN82" s="348">
        <f t="shared" si="52"/>
        <v>0</v>
      </c>
      <c r="AO82" s="334"/>
    </row>
    <row r="83" spans="1:41" s="335" customFormat="1" ht="18" customHeight="1">
      <c r="A83" s="343">
        <f t="shared" si="28"/>
        <v>78</v>
      </c>
      <c r="B83" s="344" t="s">
        <v>534</v>
      </c>
      <c r="C83" s="345" t="s">
        <v>535</v>
      </c>
      <c r="D83" s="346">
        <v>0</v>
      </c>
      <c r="E83" s="346">
        <v>0</v>
      </c>
      <c r="F83" s="346">
        <v>0</v>
      </c>
      <c r="G83" s="346">
        <v>0</v>
      </c>
      <c r="H83" s="346"/>
      <c r="I83" s="346"/>
      <c r="J83" s="346"/>
      <c r="K83" s="346"/>
      <c r="L83" s="346"/>
      <c r="M83" s="346"/>
      <c r="N83" s="346"/>
      <c r="O83" s="346"/>
      <c r="P83" s="347">
        <f t="shared" si="53"/>
        <v>0</v>
      </c>
      <c r="Q83" s="348">
        <f t="shared" si="29"/>
        <v>0</v>
      </c>
      <c r="R83" s="348">
        <f t="shared" si="30"/>
        <v>0</v>
      </c>
      <c r="S83" s="348">
        <f t="shared" si="31"/>
        <v>0</v>
      </c>
      <c r="T83" s="348">
        <f t="shared" si="32"/>
        <v>0</v>
      </c>
      <c r="U83" s="348">
        <f t="shared" si="33"/>
        <v>0</v>
      </c>
      <c r="V83" s="348">
        <f t="shared" si="34"/>
        <v>0</v>
      </c>
      <c r="W83" s="348">
        <f t="shared" si="35"/>
        <v>0</v>
      </c>
      <c r="X83" s="348">
        <f t="shared" si="36"/>
        <v>0</v>
      </c>
      <c r="Y83" s="348">
        <f t="shared" si="37"/>
        <v>0</v>
      </c>
      <c r="Z83" s="348">
        <f t="shared" si="38"/>
        <v>0</v>
      </c>
      <c r="AA83" s="348">
        <f t="shared" si="39"/>
        <v>0</v>
      </c>
      <c r="AB83" s="348">
        <f t="shared" si="40"/>
        <v>0</v>
      </c>
      <c r="AC83" s="348">
        <f t="shared" si="41"/>
        <v>0</v>
      </c>
      <c r="AD83" s="348">
        <f t="shared" si="42"/>
        <v>0</v>
      </c>
      <c r="AE83" s="348">
        <f t="shared" si="43"/>
        <v>0</v>
      </c>
      <c r="AF83" s="348">
        <f t="shared" si="44"/>
        <v>0</v>
      </c>
      <c r="AG83" s="348">
        <f t="shared" si="45"/>
        <v>0</v>
      </c>
      <c r="AH83" s="348">
        <f t="shared" si="46"/>
        <v>0</v>
      </c>
      <c r="AI83" s="348">
        <f t="shared" si="47"/>
        <v>0</v>
      </c>
      <c r="AJ83" s="348">
        <f t="shared" si="48"/>
        <v>0</v>
      </c>
      <c r="AK83" s="348">
        <f t="shared" si="49"/>
        <v>0</v>
      </c>
      <c r="AL83" s="348">
        <f t="shared" si="50"/>
        <v>0</v>
      </c>
      <c r="AM83" s="348">
        <f t="shared" si="51"/>
        <v>0</v>
      </c>
      <c r="AN83" s="348">
        <f t="shared" si="52"/>
        <v>0</v>
      </c>
      <c r="AO83" s="334"/>
    </row>
    <row r="84" spans="1:41" s="335" customFormat="1" ht="18" customHeight="1">
      <c r="A84" s="343">
        <f t="shared" si="28"/>
        <v>79</v>
      </c>
      <c r="B84" s="344" t="s">
        <v>530</v>
      </c>
      <c r="C84" s="345" t="s">
        <v>531</v>
      </c>
      <c r="D84" s="346">
        <v>0</v>
      </c>
      <c r="E84" s="346">
        <v>0</v>
      </c>
      <c r="F84" s="346">
        <v>0</v>
      </c>
      <c r="G84" s="346">
        <v>0</v>
      </c>
      <c r="H84" s="346"/>
      <c r="I84" s="346"/>
      <c r="J84" s="346"/>
      <c r="K84" s="346"/>
      <c r="L84" s="346"/>
      <c r="M84" s="346"/>
      <c r="N84" s="346"/>
      <c r="O84" s="346"/>
      <c r="P84" s="347">
        <f t="shared" si="53"/>
        <v>0</v>
      </c>
      <c r="Q84" s="348">
        <f t="shared" si="29"/>
        <v>0</v>
      </c>
      <c r="R84" s="348">
        <f t="shared" si="30"/>
        <v>0</v>
      </c>
      <c r="S84" s="348">
        <f t="shared" si="31"/>
        <v>0</v>
      </c>
      <c r="T84" s="348">
        <f t="shared" si="32"/>
        <v>0</v>
      </c>
      <c r="U84" s="348">
        <f t="shared" si="33"/>
        <v>0</v>
      </c>
      <c r="V84" s="348">
        <f t="shared" si="34"/>
        <v>0</v>
      </c>
      <c r="W84" s="348">
        <f t="shared" si="35"/>
        <v>0</v>
      </c>
      <c r="X84" s="348">
        <f t="shared" si="36"/>
        <v>0</v>
      </c>
      <c r="Y84" s="348">
        <f t="shared" si="37"/>
        <v>0</v>
      </c>
      <c r="Z84" s="348">
        <f t="shared" si="38"/>
        <v>0</v>
      </c>
      <c r="AA84" s="348">
        <f t="shared" si="39"/>
        <v>0</v>
      </c>
      <c r="AB84" s="348">
        <f t="shared" si="40"/>
        <v>0</v>
      </c>
      <c r="AC84" s="348">
        <f t="shared" si="41"/>
        <v>0</v>
      </c>
      <c r="AD84" s="348">
        <f t="shared" si="42"/>
        <v>0</v>
      </c>
      <c r="AE84" s="348">
        <f t="shared" si="43"/>
        <v>0</v>
      </c>
      <c r="AF84" s="348">
        <f t="shared" si="44"/>
        <v>0</v>
      </c>
      <c r="AG84" s="348">
        <f t="shared" si="45"/>
        <v>0</v>
      </c>
      <c r="AH84" s="348">
        <f t="shared" si="46"/>
        <v>0</v>
      </c>
      <c r="AI84" s="348">
        <f t="shared" si="47"/>
        <v>0</v>
      </c>
      <c r="AJ84" s="348">
        <f t="shared" si="48"/>
        <v>0</v>
      </c>
      <c r="AK84" s="348">
        <f t="shared" si="49"/>
        <v>0</v>
      </c>
      <c r="AL84" s="348">
        <f t="shared" si="50"/>
        <v>0</v>
      </c>
      <c r="AM84" s="348">
        <f t="shared" si="51"/>
        <v>0</v>
      </c>
      <c r="AN84" s="348">
        <f t="shared" si="52"/>
        <v>0</v>
      </c>
      <c r="AO84" s="334"/>
    </row>
    <row r="85" spans="1:41" s="335" customFormat="1" ht="18" customHeight="1">
      <c r="A85" s="343">
        <f t="shared" si="28"/>
        <v>80</v>
      </c>
      <c r="B85" s="344" t="s">
        <v>821</v>
      </c>
      <c r="C85" s="345" t="s">
        <v>180</v>
      </c>
      <c r="D85" s="346">
        <v>0</v>
      </c>
      <c r="E85" s="346">
        <v>0</v>
      </c>
      <c r="F85" s="346">
        <v>0</v>
      </c>
      <c r="G85" s="346">
        <v>0</v>
      </c>
      <c r="H85" s="346"/>
      <c r="I85" s="346"/>
      <c r="J85" s="346"/>
      <c r="K85" s="346"/>
      <c r="L85" s="346"/>
      <c r="M85" s="346"/>
      <c r="N85" s="346"/>
      <c r="O85" s="346"/>
      <c r="P85" s="347">
        <f t="shared" si="53"/>
        <v>0</v>
      </c>
      <c r="Q85" s="348">
        <f t="shared" si="29"/>
        <v>0</v>
      </c>
      <c r="R85" s="348">
        <f t="shared" si="30"/>
        <v>0</v>
      </c>
      <c r="S85" s="348">
        <f t="shared" si="31"/>
        <v>0</v>
      </c>
      <c r="T85" s="348">
        <f t="shared" si="32"/>
        <v>0</v>
      </c>
      <c r="U85" s="348">
        <f t="shared" si="33"/>
        <v>0</v>
      </c>
      <c r="V85" s="348">
        <f t="shared" si="34"/>
        <v>0</v>
      </c>
      <c r="W85" s="348">
        <f t="shared" si="35"/>
        <v>0</v>
      </c>
      <c r="X85" s="348">
        <f t="shared" si="36"/>
        <v>0</v>
      </c>
      <c r="Y85" s="348">
        <f t="shared" si="37"/>
        <v>0</v>
      </c>
      <c r="Z85" s="348">
        <f t="shared" si="38"/>
        <v>0</v>
      </c>
      <c r="AA85" s="348">
        <f t="shared" si="39"/>
        <v>0</v>
      </c>
      <c r="AB85" s="348">
        <f t="shared" si="40"/>
        <v>0</v>
      </c>
      <c r="AC85" s="348">
        <f t="shared" si="41"/>
        <v>0</v>
      </c>
      <c r="AD85" s="348">
        <f t="shared" si="42"/>
        <v>0</v>
      </c>
      <c r="AE85" s="348">
        <f t="shared" si="43"/>
        <v>0</v>
      </c>
      <c r="AF85" s="348">
        <f t="shared" si="44"/>
        <v>0</v>
      </c>
      <c r="AG85" s="348">
        <f t="shared" si="45"/>
        <v>0</v>
      </c>
      <c r="AH85" s="348">
        <f t="shared" si="46"/>
        <v>0</v>
      </c>
      <c r="AI85" s="348">
        <f t="shared" si="47"/>
        <v>0</v>
      </c>
      <c r="AJ85" s="348">
        <f t="shared" si="48"/>
        <v>0</v>
      </c>
      <c r="AK85" s="348">
        <f t="shared" si="49"/>
        <v>0</v>
      </c>
      <c r="AL85" s="348">
        <f t="shared" si="50"/>
        <v>0</v>
      </c>
      <c r="AM85" s="348">
        <f t="shared" si="51"/>
        <v>0</v>
      </c>
      <c r="AN85" s="348">
        <f t="shared" si="52"/>
        <v>0</v>
      </c>
      <c r="AO85" s="334"/>
    </row>
    <row r="86" spans="1:41" s="335" customFormat="1" ht="18" customHeight="1">
      <c r="A86" s="343">
        <f t="shared" si="28"/>
        <v>81</v>
      </c>
      <c r="B86" s="344" t="s">
        <v>65</v>
      </c>
      <c r="C86" s="345" t="s">
        <v>66</v>
      </c>
      <c r="D86" s="346">
        <v>0</v>
      </c>
      <c r="E86" s="346">
        <v>0</v>
      </c>
      <c r="F86" s="346">
        <v>0</v>
      </c>
      <c r="G86" s="346">
        <v>0</v>
      </c>
      <c r="H86" s="346"/>
      <c r="I86" s="346"/>
      <c r="J86" s="346"/>
      <c r="K86" s="346"/>
      <c r="L86" s="346"/>
      <c r="M86" s="346"/>
      <c r="N86" s="346"/>
      <c r="O86" s="346"/>
      <c r="P86" s="347">
        <f t="shared" si="53"/>
        <v>0</v>
      </c>
      <c r="Q86" s="348">
        <f t="shared" si="29"/>
        <v>0</v>
      </c>
      <c r="R86" s="348">
        <f t="shared" si="30"/>
        <v>0</v>
      </c>
      <c r="S86" s="348">
        <f t="shared" si="31"/>
        <v>0</v>
      </c>
      <c r="T86" s="348">
        <f t="shared" si="32"/>
        <v>0</v>
      </c>
      <c r="U86" s="348">
        <f t="shared" si="33"/>
        <v>0</v>
      </c>
      <c r="V86" s="348">
        <f t="shared" si="34"/>
        <v>0</v>
      </c>
      <c r="W86" s="348">
        <f t="shared" si="35"/>
        <v>0</v>
      </c>
      <c r="X86" s="348">
        <f t="shared" si="36"/>
        <v>0</v>
      </c>
      <c r="Y86" s="348">
        <f t="shared" si="37"/>
        <v>0</v>
      </c>
      <c r="Z86" s="348">
        <f t="shared" si="38"/>
        <v>0</v>
      </c>
      <c r="AA86" s="348">
        <f t="shared" si="39"/>
        <v>0</v>
      </c>
      <c r="AB86" s="348">
        <f t="shared" si="40"/>
        <v>0</v>
      </c>
      <c r="AC86" s="348">
        <f t="shared" si="41"/>
        <v>0</v>
      </c>
      <c r="AD86" s="348">
        <f t="shared" si="42"/>
        <v>0</v>
      </c>
      <c r="AE86" s="348">
        <f t="shared" si="43"/>
        <v>0</v>
      </c>
      <c r="AF86" s="348">
        <f t="shared" si="44"/>
        <v>0</v>
      </c>
      <c r="AG86" s="348">
        <f t="shared" si="45"/>
        <v>0</v>
      </c>
      <c r="AH86" s="348">
        <f t="shared" si="46"/>
        <v>0</v>
      </c>
      <c r="AI86" s="348">
        <f t="shared" si="47"/>
        <v>0</v>
      </c>
      <c r="AJ86" s="348">
        <f t="shared" si="48"/>
        <v>0</v>
      </c>
      <c r="AK86" s="348">
        <f t="shared" si="49"/>
        <v>0</v>
      </c>
      <c r="AL86" s="348">
        <f t="shared" si="50"/>
        <v>0</v>
      </c>
      <c r="AM86" s="348">
        <f t="shared" si="51"/>
        <v>0</v>
      </c>
      <c r="AN86" s="348">
        <f t="shared" si="52"/>
        <v>0</v>
      </c>
      <c r="AO86" s="334"/>
    </row>
    <row r="87" spans="1:41" s="335" customFormat="1" ht="18" customHeight="1">
      <c r="A87" s="343">
        <f t="shared" si="28"/>
        <v>82</v>
      </c>
      <c r="B87" s="344" t="s">
        <v>155</v>
      </c>
      <c r="C87" s="345" t="s">
        <v>156</v>
      </c>
      <c r="D87" s="346">
        <v>0</v>
      </c>
      <c r="E87" s="346">
        <v>0</v>
      </c>
      <c r="F87" s="346">
        <v>0</v>
      </c>
      <c r="G87" s="346">
        <v>0</v>
      </c>
      <c r="H87" s="346"/>
      <c r="I87" s="346"/>
      <c r="J87" s="346"/>
      <c r="K87" s="346"/>
      <c r="L87" s="346"/>
      <c r="M87" s="346"/>
      <c r="N87" s="346"/>
      <c r="O87" s="346"/>
      <c r="P87" s="347">
        <f t="shared" si="53"/>
        <v>0</v>
      </c>
      <c r="Q87" s="348">
        <f t="shared" si="29"/>
        <v>0</v>
      </c>
      <c r="R87" s="348">
        <f t="shared" si="30"/>
        <v>0</v>
      </c>
      <c r="S87" s="348">
        <f t="shared" si="31"/>
        <v>0</v>
      </c>
      <c r="T87" s="348">
        <f t="shared" si="32"/>
        <v>0</v>
      </c>
      <c r="U87" s="348">
        <f t="shared" si="33"/>
        <v>0</v>
      </c>
      <c r="V87" s="348">
        <f t="shared" si="34"/>
        <v>0</v>
      </c>
      <c r="W87" s="348">
        <f t="shared" si="35"/>
        <v>0</v>
      </c>
      <c r="X87" s="348">
        <f t="shared" si="36"/>
        <v>0</v>
      </c>
      <c r="Y87" s="348">
        <f t="shared" si="37"/>
        <v>0</v>
      </c>
      <c r="Z87" s="348">
        <f t="shared" si="38"/>
        <v>0</v>
      </c>
      <c r="AA87" s="348">
        <f t="shared" si="39"/>
        <v>0</v>
      </c>
      <c r="AB87" s="348">
        <f t="shared" si="40"/>
        <v>0</v>
      </c>
      <c r="AC87" s="348">
        <f t="shared" si="41"/>
        <v>0</v>
      </c>
      <c r="AD87" s="348">
        <f t="shared" si="42"/>
        <v>0</v>
      </c>
      <c r="AE87" s="348">
        <f t="shared" si="43"/>
        <v>0</v>
      </c>
      <c r="AF87" s="348">
        <f t="shared" si="44"/>
        <v>0</v>
      </c>
      <c r="AG87" s="348">
        <f t="shared" si="45"/>
        <v>0</v>
      </c>
      <c r="AH87" s="348">
        <f t="shared" si="46"/>
        <v>0</v>
      </c>
      <c r="AI87" s="348">
        <f t="shared" si="47"/>
        <v>0</v>
      </c>
      <c r="AJ87" s="348">
        <f t="shared" si="48"/>
        <v>0</v>
      </c>
      <c r="AK87" s="348">
        <f t="shared" si="49"/>
        <v>0</v>
      </c>
      <c r="AL87" s="348">
        <f t="shared" si="50"/>
        <v>0</v>
      </c>
      <c r="AM87" s="348">
        <f t="shared" si="51"/>
        <v>0</v>
      </c>
      <c r="AN87" s="348">
        <f t="shared" si="52"/>
        <v>0</v>
      </c>
      <c r="AO87" s="334"/>
    </row>
    <row r="88" spans="1:41" s="335" customFormat="1" ht="18" customHeight="1">
      <c r="A88" s="343">
        <f t="shared" si="28"/>
        <v>83</v>
      </c>
      <c r="B88" s="344" t="s">
        <v>1481</v>
      </c>
      <c r="C88" s="345" t="s">
        <v>1482</v>
      </c>
      <c r="D88" s="346">
        <v>0</v>
      </c>
      <c r="E88" s="346">
        <v>0</v>
      </c>
      <c r="F88" s="346">
        <v>0</v>
      </c>
      <c r="G88" s="346">
        <v>0</v>
      </c>
      <c r="H88" s="346"/>
      <c r="I88" s="346"/>
      <c r="J88" s="346"/>
      <c r="K88" s="346"/>
      <c r="L88" s="346"/>
      <c r="M88" s="346"/>
      <c r="N88" s="346"/>
      <c r="O88" s="346"/>
      <c r="P88" s="347">
        <f t="shared" si="53"/>
        <v>0</v>
      </c>
      <c r="Q88" s="348">
        <f t="shared" si="29"/>
        <v>0</v>
      </c>
      <c r="R88" s="348">
        <f t="shared" si="30"/>
        <v>0</v>
      </c>
      <c r="S88" s="348">
        <f t="shared" si="31"/>
        <v>0</v>
      </c>
      <c r="T88" s="348">
        <f t="shared" si="32"/>
        <v>0</v>
      </c>
      <c r="U88" s="348">
        <f t="shared" si="33"/>
        <v>0</v>
      </c>
      <c r="V88" s="348">
        <f t="shared" si="34"/>
        <v>0</v>
      </c>
      <c r="W88" s="348">
        <f t="shared" si="35"/>
        <v>0</v>
      </c>
      <c r="X88" s="348">
        <f t="shared" si="36"/>
        <v>0</v>
      </c>
      <c r="Y88" s="348">
        <f t="shared" si="37"/>
        <v>0</v>
      </c>
      <c r="Z88" s="348">
        <f t="shared" si="38"/>
        <v>0</v>
      </c>
      <c r="AA88" s="348">
        <f t="shared" si="39"/>
        <v>0</v>
      </c>
      <c r="AB88" s="348">
        <f t="shared" si="40"/>
        <v>0</v>
      </c>
      <c r="AC88" s="348">
        <f t="shared" si="41"/>
        <v>0</v>
      </c>
      <c r="AD88" s="348">
        <f t="shared" si="42"/>
        <v>0</v>
      </c>
      <c r="AE88" s="348">
        <f t="shared" si="43"/>
        <v>0</v>
      </c>
      <c r="AF88" s="348">
        <f t="shared" si="44"/>
        <v>0</v>
      </c>
      <c r="AG88" s="348">
        <f t="shared" si="45"/>
        <v>0</v>
      </c>
      <c r="AH88" s="348">
        <f t="shared" si="46"/>
        <v>0</v>
      </c>
      <c r="AI88" s="348">
        <f t="shared" si="47"/>
        <v>0</v>
      </c>
      <c r="AJ88" s="348">
        <f t="shared" si="48"/>
        <v>0</v>
      </c>
      <c r="AK88" s="348">
        <f t="shared" si="49"/>
        <v>0</v>
      </c>
      <c r="AL88" s="348">
        <f t="shared" si="50"/>
        <v>0</v>
      </c>
      <c r="AM88" s="348">
        <f t="shared" si="51"/>
        <v>0</v>
      </c>
      <c r="AN88" s="348">
        <f t="shared" si="52"/>
        <v>0</v>
      </c>
      <c r="AO88" s="334"/>
    </row>
    <row r="89" spans="1:41" s="335" customFormat="1" ht="18" customHeight="1">
      <c r="A89" s="343">
        <f t="shared" si="28"/>
        <v>84</v>
      </c>
      <c r="B89" s="344" t="s">
        <v>157</v>
      </c>
      <c r="C89" s="345" t="s">
        <v>158</v>
      </c>
      <c r="D89" s="346">
        <v>0</v>
      </c>
      <c r="E89" s="346">
        <v>0</v>
      </c>
      <c r="F89" s="346">
        <v>0</v>
      </c>
      <c r="G89" s="346">
        <v>0</v>
      </c>
      <c r="H89" s="346"/>
      <c r="I89" s="346"/>
      <c r="J89" s="346"/>
      <c r="K89" s="346"/>
      <c r="L89" s="346"/>
      <c r="M89" s="346"/>
      <c r="N89" s="346"/>
      <c r="O89" s="346"/>
      <c r="P89" s="347">
        <f t="shared" si="53"/>
        <v>0</v>
      </c>
      <c r="Q89" s="348">
        <f t="shared" si="29"/>
        <v>0</v>
      </c>
      <c r="R89" s="348">
        <f t="shared" si="30"/>
        <v>0</v>
      </c>
      <c r="S89" s="348">
        <f t="shared" si="31"/>
        <v>0</v>
      </c>
      <c r="T89" s="348">
        <f t="shared" si="32"/>
        <v>0</v>
      </c>
      <c r="U89" s="348">
        <f t="shared" si="33"/>
        <v>0</v>
      </c>
      <c r="V89" s="348">
        <f t="shared" si="34"/>
        <v>0</v>
      </c>
      <c r="W89" s="348">
        <f t="shared" si="35"/>
        <v>0</v>
      </c>
      <c r="X89" s="348">
        <f t="shared" si="36"/>
        <v>0</v>
      </c>
      <c r="Y89" s="348">
        <f t="shared" si="37"/>
        <v>0</v>
      </c>
      <c r="Z89" s="348">
        <f t="shared" si="38"/>
        <v>0</v>
      </c>
      <c r="AA89" s="348">
        <f t="shared" si="39"/>
        <v>0</v>
      </c>
      <c r="AB89" s="348">
        <f t="shared" si="40"/>
        <v>0</v>
      </c>
      <c r="AC89" s="348">
        <f t="shared" si="41"/>
        <v>0</v>
      </c>
      <c r="AD89" s="348">
        <f t="shared" si="42"/>
        <v>0</v>
      </c>
      <c r="AE89" s="348">
        <f t="shared" si="43"/>
        <v>0</v>
      </c>
      <c r="AF89" s="348">
        <f t="shared" si="44"/>
        <v>0</v>
      </c>
      <c r="AG89" s="348">
        <f t="shared" si="45"/>
        <v>0</v>
      </c>
      <c r="AH89" s="348">
        <f t="shared" si="46"/>
        <v>0</v>
      </c>
      <c r="AI89" s="348">
        <f t="shared" si="47"/>
        <v>0</v>
      </c>
      <c r="AJ89" s="348">
        <f t="shared" si="48"/>
        <v>0</v>
      </c>
      <c r="AK89" s="348">
        <f t="shared" si="49"/>
        <v>0</v>
      </c>
      <c r="AL89" s="348">
        <f t="shared" si="50"/>
        <v>0</v>
      </c>
      <c r="AM89" s="348">
        <f t="shared" si="51"/>
        <v>0</v>
      </c>
      <c r="AN89" s="348">
        <f t="shared" si="52"/>
        <v>0</v>
      </c>
      <c r="AO89" s="334"/>
    </row>
    <row r="90" spans="1:41" s="335" customFormat="1" ht="18" customHeight="1">
      <c r="A90" s="343">
        <f t="shared" si="28"/>
        <v>85</v>
      </c>
      <c r="B90" s="344" t="s">
        <v>558</v>
      </c>
      <c r="C90" s="345" t="s">
        <v>559</v>
      </c>
      <c r="D90" s="346">
        <v>0</v>
      </c>
      <c r="E90" s="346">
        <v>0</v>
      </c>
      <c r="F90" s="346">
        <v>0</v>
      </c>
      <c r="G90" s="346">
        <v>0</v>
      </c>
      <c r="H90" s="346"/>
      <c r="I90" s="346"/>
      <c r="J90" s="346"/>
      <c r="K90" s="346"/>
      <c r="L90" s="346"/>
      <c r="M90" s="346"/>
      <c r="N90" s="346"/>
      <c r="O90" s="346"/>
      <c r="P90" s="347">
        <f t="shared" si="53"/>
        <v>0</v>
      </c>
      <c r="Q90" s="348">
        <f t="shared" si="29"/>
        <v>0</v>
      </c>
      <c r="R90" s="348">
        <f t="shared" si="30"/>
        <v>0</v>
      </c>
      <c r="S90" s="348">
        <f t="shared" si="31"/>
        <v>0</v>
      </c>
      <c r="T90" s="348">
        <f t="shared" si="32"/>
        <v>0</v>
      </c>
      <c r="U90" s="348">
        <f t="shared" si="33"/>
        <v>0</v>
      </c>
      <c r="V90" s="348">
        <f t="shared" si="34"/>
        <v>0</v>
      </c>
      <c r="W90" s="348">
        <f t="shared" si="35"/>
        <v>0</v>
      </c>
      <c r="X90" s="348">
        <f t="shared" si="36"/>
        <v>0</v>
      </c>
      <c r="Y90" s="348">
        <f t="shared" si="37"/>
        <v>0</v>
      </c>
      <c r="Z90" s="348">
        <f t="shared" si="38"/>
        <v>0</v>
      </c>
      <c r="AA90" s="348">
        <f t="shared" si="39"/>
        <v>0</v>
      </c>
      <c r="AB90" s="348">
        <f t="shared" si="40"/>
        <v>0</v>
      </c>
      <c r="AC90" s="348">
        <f t="shared" si="41"/>
        <v>0</v>
      </c>
      <c r="AD90" s="348">
        <f t="shared" si="42"/>
        <v>0</v>
      </c>
      <c r="AE90" s="348">
        <f t="shared" si="43"/>
        <v>0</v>
      </c>
      <c r="AF90" s="348">
        <f t="shared" si="44"/>
        <v>0</v>
      </c>
      <c r="AG90" s="348">
        <f t="shared" si="45"/>
        <v>0</v>
      </c>
      <c r="AH90" s="348">
        <f t="shared" si="46"/>
        <v>0</v>
      </c>
      <c r="AI90" s="348">
        <f t="shared" si="47"/>
        <v>0</v>
      </c>
      <c r="AJ90" s="348">
        <f t="shared" si="48"/>
        <v>0</v>
      </c>
      <c r="AK90" s="348">
        <f t="shared" si="49"/>
        <v>0</v>
      </c>
      <c r="AL90" s="348">
        <f t="shared" si="50"/>
        <v>0</v>
      </c>
      <c r="AM90" s="348">
        <f t="shared" si="51"/>
        <v>0</v>
      </c>
      <c r="AN90" s="348">
        <f t="shared" si="52"/>
        <v>0</v>
      </c>
      <c r="AO90" s="334"/>
    </row>
    <row r="91" spans="1:41" s="335" customFormat="1" ht="18" customHeight="1">
      <c r="A91" s="343">
        <f t="shared" si="28"/>
        <v>86</v>
      </c>
      <c r="B91" s="344" t="s">
        <v>562</v>
      </c>
      <c r="C91" s="345" t="s">
        <v>563</v>
      </c>
      <c r="D91" s="346">
        <v>0</v>
      </c>
      <c r="E91" s="346">
        <v>0</v>
      </c>
      <c r="F91" s="346">
        <v>0</v>
      </c>
      <c r="G91" s="346">
        <v>0</v>
      </c>
      <c r="H91" s="346"/>
      <c r="I91" s="346"/>
      <c r="J91" s="346"/>
      <c r="K91" s="346"/>
      <c r="L91" s="346"/>
      <c r="M91" s="346"/>
      <c r="N91" s="346"/>
      <c r="O91" s="346"/>
      <c r="P91" s="347">
        <f t="shared" si="53"/>
        <v>0</v>
      </c>
      <c r="Q91" s="348">
        <f t="shared" si="29"/>
        <v>0</v>
      </c>
      <c r="R91" s="348">
        <f t="shared" si="30"/>
        <v>0</v>
      </c>
      <c r="S91" s="348">
        <f t="shared" si="31"/>
        <v>0</v>
      </c>
      <c r="T91" s="348">
        <f t="shared" si="32"/>
        <v>0</v>
      </c>
      <c r="U91" s="348">
        <f t="shared" si="33"/>
        <v>0</v>
      </c>
      <c r="V91" s="348">
        <f t="shared" si="34"/>
        <v>0</v>
      </c>
      <c r="W91" s="348">
        <f t="shared" si="35"/>
        <v>0</v>
      </c>
      <c r="X91" s="348">
        <f t="shared" si="36"/>
        <v>0</v>
      </c>
      <c r="Y91" s="348">
        <f t="shared" si="37"/>
        <v>0</v>
      </c>
      <c r="Z91" s="348">
        <f t="shared" si="38"/>
        <v>0</v>
      </c>
      <c r="AA91" s="348">
        <f t="shared" si="39"/>
        <v>0</v>
      </c>
      <c r="AB91" s="348">
        <f t="shared" si="40"/>
        <v>0</v>
      </c>
      <c r="AC91" s="348">
        <f t="shared" si="41"/>
        <v>0</v>
      </c>
      <c r="AD91" s="348">
        <f t="shared" si="42"/>
        <v>0</v>
      </c>
      <c r="AE91" s="348">
        <f t="shared" si="43"/>
        <v>0</v>
      </c>
      <c r="AF91" s="348">
        <f t="shared" si="44"/>
        <v>0</v>
      </c>
      <c r="AG91" s="348">
        <f t="shared" si="45"/>
        <v>0</v>
      </c>
      <c r="AH91" s="348">
        <f t="shared" si="46"/>
        <v>0</v>
      </c>
      <c r="AI91" s="348">
        <f t="shared" si="47"/>
        <v>0</v>
      </c>
      <c r="AJ91" s="348">
        <f t="shared" si="48"/>
        <v>0</v>
      </c>
      <c r="AK91" s="348">
        <f t="shared" si="49"/>
        <v>0</v>
      </c>
      <c r="AL91" s="348">
        <f t="shared" si="50"/>
        <v>0</v>
      </c>
      <c r="AM91" s="348">
        <f t="shared" si="51"/>
        <v>0</v>
      </c>
      <c r="AN91" s="348">
        <f t="shared" si="52"/>
        <v>0</v>
      </c>
      <c r="AO91" s="334"/>
    </row>
    <row r="92" spans="1:41" s="335" customFormat="1" ht="18" customHeight="1">
      <c r="A92" s="343">
        <f t="shared" si="28"/>
        <v>87</v>
      </c>
      <c r="B92" s="344" t="s">
        <v>560</v>
      </c>
      <c r="C92" s="345" t="s">
        <v>561</v>
      </c>
      <c r="D92" s="346">
        <v>0</v>
      </c>
      <c r="E92" s="346">
        <v>0</v>
      </c>
      <c r="F92" s="346">
        <v>0</v>
      </c>
      <c r="G92" s="346">
        <v>0</v>
      </c>
      <c r="H92" s="346"/>
      <c r="I92" s="346"/>
      <c r="J92" s="346"/>
      <c r="K92" s="346"/>
      <c r="L92" s="346"/>
      <c r="M92" s="346"/>
      <c r="N92" s="346"/>
      <c r="O92" s="346"/>
      <c r="P92" s="347">
        <f t="shared" si="53"/>
        <v>0</v>
      </c>
      <c r="Q92" s="348">
        <f t="shared" si="29"/>
        <v>0</v>
      </c>
      <c r="R92" s="348">
        <f t="shared" si="30"/>
        <v>0</v>
      </c>
      <c r="S92" s="348">
        <f t="shared" si="31"/>
        <v>0</v>
      </c>
      <c r="T92" s="348">
        <f t="shared" si="32"/>
        <v>0</v>
      </c>
      <c r="U92" s="348">
        <f t="shared" si="33"/>
        <v>0</v>
      </c>
      <c r="V92" s="348">
        <f t="shared" si="34"/>
        <v>0</v>
      </c>
      <c r="W92" s="348">
        <f t="shared" si="35"/>
        <v>0</v>
      </c>
      <c r="X92" s="348">
        <f t="shared" si="36"/>
        <v>0</v>
      </c>
      <c r="Y92" s="348">
        <f t="shared" si="37"/>
        <v>0</v>
      </c>
      <c r="Z92" s="348">
        <f t="shared" si="38"/>
        <v>0</v>
      </c>
      <c r="AA92" s="348">
        <f t="shared" si="39"/>
        <v>0</v>
      </c>
      <c r="AB92" s="348">
        <f t="shared" si="40"/>
        <v>0</v>
      </c>
      <c r="AC92" s="348">
        <f t="shared" si="41"/>
        <v>0</v>
      </c>
      <c r="AD92" s="348">
        <f t="shared" si="42"/>
        <v>0</v>
      </c>
      <c r="AE92" s="348">
        <f t="shared" si="43"/>
        <v>0</v>
      </c>
      <c r="AF92" s="348">
        <f t="shared" si="44"/>
        <v>0</v>
      </c>
      <c r="AG92" s="348">
        <f t="shared" si="45"/>
        <v>0</v>
      </c>
      <c r="AH92" s="348">
        <f t="shared" si="46"/>
        <v>0</v>
      </c>
      <c r="AI92" s="348">
        <f t="shared" si="47"/>
        <v>0</v>
      </c>
      <c r="AJ92" s="348">
        <f t="shared" si="48"/>
        <v>0</v>
      </c>
      <c r="AK92" s="348">
        <f t="shared" si="49"/>
        <v>0</v>
      </c>
      <c r="AL92" s="348">
        <f t="shared" si="50"/>
        <v>0</v>
      </c>
      <c r="AM92" s="348">
        <f t="shared" si="51"/>
        <v>0</v>
      </c>
      <c r="AN92" s="348">
        <f t="shared" si="52"/>
        <v>0</v>
      </c>
      <c r="AO92" s="334"/>
    </row>
    <row r="93" spans="1:41" s="335" customFormat="1" ht="18" customHeight="1">
      <c r="A93" s="343">
        <f t="shared" si="28"/>
        <v>88</v>
      </c>
      <c r="B93" s="344" t="s">
        <v>564</v>
      </c>
      <c r="C93" s="345" t="s">
        <v>565</v>
      </c>
      <c r="D93" s="346">
        <v>0</v>
      </c>
      <c r="E93" s="346">
        <v>0</v>
      </c>
      <c r="F93" s="346">
        <v>0</v>
      </c>
      <c r="G93" s="346">
        <v>0</v>
      </c>
      <c r="H93" s="346"/>
      <c r="I93" s="346"/>
      <c r="J93" s="346"/>
      <c r="K93" s="346"/>
      <c r="L93" s="346"/>
      <c r="M93" s="346"/>
      <c r="N93" s="346"/>
      <c r="O93" s="346"/>
      <c r="P93" s="347">
        <f t="shared" si="53"/>
        <v>0</v>
      </c>
      <c r="Q93" s="348">
        <f t="shared" si="29"/>
        <v>0</v>
      </c>
      <c r="R93" s="348">
        <f t="shared" si="30"/>
        <v>0</v>
      </c>
      <c r="S93" s="348">
        <f t="shared" si="31"/>
        <v>0</v>
      </c>
      <c r="T93" s="348">
        <f t="shared" si="32"/>
        <v>0</v>
      </c>
      <c r="U93" s="348">
        <f t="shared" si="33"/>
        <v>0</v>
      </c>
      <c r="V93" s="348">
        <f t="shared" si="34"/>
        <v>0</v>
      </c>
      <c r="W93" s="348">
        <f t="shared" si="35"/>
        <v>0</v>
      </c>
      <c r="X93" s="348">
        <f t="shared" si="36"/>
        <v>0</v>
      </c>
      <c r="Y93" s="348">
        <f t="shared" si="37"/>
        <v>0</v>
      </c>
      <c r="Z93" s="348">
        <f t="shared" si="38"/>
        <v>0</v>
      </c>
      <c r="AA93" s="348">
        <f t="shared" si="39"/>
        <v>0</v>
      </c>
      <c r="AB93" s="348">
        <f t="shared" si="40"/>
        <v>0</v>
      </c>
      <c r="AC93" s="348">
        <f t="shared" si="41"/>
        <v>0</v>
      </c>
      <c r="AD93" s="348">
        <f t="shared" si="42"/>
        <v>0</v>
      </c>
      <c r="AE93" s="348">
        <f t="shared" si="43"/>
        <v>0</v>
      </c>
      <c r="AF93" s="348">
        <f t="shared" si="44"/>
        <v>0</v>
      </c>
      <c r="AG93" s="348">
        <f t="shared" si="45"/>
        <v>0</v>
      </c>
      <c r="AH93" s="348">
        <f t="shared" si="46"/>
        <v>0</v>
      </c>
      <c r="AI93" s="348">
        <f t="shared" si="47"/>
        <v>0</v>
      </c>
      <c r="AJ93" s="348">
        <f t="shared" si="48"/>
        <v>0</v>
      </c>
      <c r="AK93" s="348">
        <f t="shared" si="49"/>
        <v>0</v>
      </c>
      <c r="AL93" s="348">
        <f t="shared" si="50"/>
        <v>0</v>
      </c>
      <c r="AM93" s="348">
        <f t="shared" si="51"/>
        <v>0</v>
      </c>
      <c r="AN93" s="348">
        <f t="shared" si="52"/>
        <v>0</v>
      </c>
      <c r="AO93" s="334"/>
    </row>
    <row r="94" spans="1:41" s="335" customFormat="1" ht="18" customHeight="1">
      <c r="A94" s="343">
        <f t="shared" si="28"/>
        <v>89</v>
      </c>
      <c r="B94" s="344" t="s">
        <v>566</v>
      </c>
      <c r="C94" s="345" t="s">
        <v>567</v>
      </c>
      <c r="D94" s="346">
        <v>0</v>
      </c>
      <c r="E94" s="346">
        <v>0</v>
      </c>
      <c r="F94" s="346">
        <v>0</v>
      </c>
      <c r="G94" s="346">
        <v>0</v>
      </c>
      <c r="H94" s="346"/>
      <c r="I94" s="346"/>
      <c r="J94" s="346"/>
      <c r="K94" s="346"/>
      <c r="L94" s="346"/>
      <c r="M94" s="346"/>
      <c r="N94" s="346"/>
      <c r="O94" s="346"/>
      <c r="P94" s="347">
        <f t="shared" si="53"/>
        <v>0</v>
      </c>
      <c r="Q94" s="348">
        <f t="shared" si="29"/>
        <v>0</v>
      </c>
      <c r="R94" s="348">
        <f t="shared" si="30"/>
        <v>0</v>
      </c>
      <c r="S94" s="348">
        <f t="shared" si="31"/>
        <v>0</v>
      </c>
      <c r="T94" s="348">
        <f t="shared" si="32"/>
        <v>0</v>
      </c>
      <c r="U94" s="348">
        <f t="shared" si="33"/>
        <v>0</v>
      </c>
      <c r="V94" s="348">
        <f t="shared" si="34"/>
        <v>0</v>
      </c>
      <c r="W94" s="348">
        <f t="shared" si="35"/>
        <v>0</v>
      </c>
      <c r="X94" s="348">
        <f t="shared" si="36"/>
        <v>0</v>
      </c>
      <c r="Y94" s="348">
        <f t="shared" si="37"/>
        <v>0</v>
      </c>
      <c r="Z94" s="348">
        <f t="shared" si="38"/>
        <v>0</v>
      </c>
      <c r="AA94" s="348">
        <f t="shared" si="39"/>
        <v>0</v>
      </c>
      <c r="AB94" s="348">
        <f t="shared" si="40"/>
        <v>0</v>
      </c>
      <c r="AC94" s="348">
        <f t="shared" si="41"/>
        <v>0</v>
      </c>
      <c r="AD94" s="348">
        <f t="shared" si="42"/>
        <v>0</v>
      </c>
      <c r="AE94" s="348">
        <f t="shared" si="43"/>
        <v>0</v>
      </c>
      <c r="AF94" s="348">
        <f t="shared" si="44"/>
        <v>0</v>
      </c>
      <c r="AG94" s="348">
        <f t="shared" si="45"/>
        <v>0</v>
      </c>
      <c r="AH94" s="348">
        <f t="shared" si="46"/>
        <v>0</v>
      </c>
      <c r="AI94" s="348">
        <f t="shared" si="47"/>
        <v>0</v>
      </c>
      <c r="AJ94" s="348">
        <f t="shared" si="48"/>
        <v>0</v>
      </c>
      <c r="AK94" s="348">
        <f t="shared" si="49"/>
        <v>0</v>
      </c>
      <c r="AL94" s="348">
        <f t="shared" si="50"/>
        <v>0</v>
      </c>
      <c r="AM94" s="348">
        <f t="shared" si="51"/>
        <v>0</v>
      </c>
      <c r="AN94" s="348">
        <f t="shared" si="52"/>
        <v>0</v>
      </c>
      <c r="AO94" s="334"/>
    </row>
    <row r="95" spans="1:41" s="335" customFormat="1" ht="18" customHeight="1">
      <c r="A95" s="343">
        <f t="shared" si="28"/>
        <v>90</v>
      </c>
      <c r="B95" s="344" t="s">
        <v>568</v>
      </c>
      <c r="C95" s="345" t="s">
        <v>569</v>
      </c>
      <c r="D95" s="346">
        <v>0</v>
      </c>
      <c r="E95" s="346">
        <v>0</v>
      </c>
      <c r="F95" s="346">
        <v>0</v>
      </c>
      <c r="G95" s="346">
        <v>0</v>
      </c>
      <c r="H95" s="346"/>
      <c r="I95" s="346"/>
      <c r="J95" s="346"/>
      <c r="K95" s="346"/>
      <c r="L95" s="346"/>
      <c r="M95" s="346"/>
      <c r="N95" s="346"/>
      <c r="O95" s="346"/>
      <c r="P95" s="347">
        <f t="shared" si="53"/>
        <v>0</v>
      </c>
      <c r="Q95" s="348">
        <f t="shared" si="29"/>
        <v>0</v>
      </c>
      <c r="R95" s="348">
        <f t="shared" si="30"/>
        <v>0</v>
      </c>
      <c r="S95" s="348">
        <f t="shared" si="31"/>
        <v>0</v>
      </c>
      <c r="T95" s="348">
        <f t="shared" si="32"/>
        <v>0</v>
      </c>
      <c r="U95" s="348">
        <f t="shared" si="33"/>
        <v>0</v>
      </c>
      <c r="V95" s="348">
        <f t="shared" si="34"/>
        <v>0</v>
      </c>
      <c r="W95" s="348">
        <f t="shared" si="35"/>
        <v>0</v>
      </c>
      <c r="X95" s="348">
        <f t="shared" si="36"/>
        <v>0</v>
      </c>
      <c r="Y95" s="348">
        <f t="shared" si="37"/>
        <v>0</v>
      </c>
      <c r="Z95" s="348">
        <f t="shared" si="38"/>
        <v>0</v>
      </c>
      <c r="AA95" s="348">
        <f t="shared" si="39"/>
        <v>0</v>
      </c>
      <c r="AB95" s="348">
        <f t="shared" si="40"/>
        <v>0</v>
      </c>
      <c r="AC95" s="348">
        <f t="shared" si="41"/>
        <v>0</v>
      </c>
      <c r="AD95" s="348">
        <f t="shared" si="42"/>
        <v>0</v>
      </c>
      <c r="AE95" s="348">
        <f t="shared" si="43"/>
        <v>0</v>
      </c>
      <c r="AF95" s="348">
        <f t="shared" si="44"/>
        <v>0</v>
      </c>
      <c r="AG95" s="348">
        <f t="shared" si="45"/>
        <v>0</v>
      </c>
      <c r="AH95" s="348">
        <f t="shared" si="46"/>
        <v>0</v>
      </c>
      <c r="AI95" s="348">
        <f t="shared" si="47"/>
        <v>0</v>
      </c>
      <c r="AJ95" s="348">
        <f t="shared" si="48"/>
        <v>0</v>
      </c>
      <c r="AK95" s="348">
        <f t="shared" si="49"/>
        <v>0</v>
      </c>
      <c r="AL95" s="348">
        <f t="shared" si="50"/>
        <v>0</v>
      </c>
      <c r="AM95" s="348">
        <f t="shared" si="51"/>
        <v>0</v>
      </c>
      <c r="AN95" s="348">
        <f t="shared" si="52"/>
        <v>0</v>
      </c>
      <c r="AO95" s="334"/>
    </row>
    <row r="96" spans="1:41" s="335" customFormat="1" ht="18" customHeight="1">
      <c r="A96" s="343">
        <f t="shared" si="28"/>
        <v>91</v>
      </c>
      <c r="B96" s="344" t="s">
        <v>570</v>
      </c>
      <c r="C96" s="345" t="s">
        <v>571</v>
      </c>
      <c r="D96" s="346">
        <v>0</v>
      </c>
      <c r="E96" s="346">
        <v>0</v>
      </c>
      <c r="F96" s="346">
        <v>0</v>
      </c>
      <c r="G96" s="346">
        <v>0</v>
      </c>
      <c r="H96" s="346"/>
      <c r="I96" s="346"/>
      <c r="J96" s="346"/>
      <c r="K96" s="346"/>
      <c r="L96" s="346"/>
      <c r="M96" s="346"/>
      <c r="N96" s="346"/>
      <c r="O96" s="346"/>
      <c r="P96" s="347">
        <f t="shared" si="53"/>
        <v>0</v>
      </c>
      <c r="Q96" s="348">
        <f t="shared" si="29"/>
        <v>0</v>
      </c>
      <c r="R96" s="348">
        <f t="shared" si="30"/>
        <v>0</v>
      </c>
      <c r="S96" s="348">
        <f t="shared" si="31"/>
        <v>0</v>
      </c>
      <c r="T96" s="348">
        <f t="shared" si="32"/>
        <v>0</v>
      </c>
      <c r="U96" s="348">
        <f t="shared" si="33"/>
        <v>0</v>
      </c>
      <c r="V96" s="348">
        <f t="shared" si="34"/>
        <v>0</v>
      </c>
      <c r="W96" s="348">
        <f t="shared" si="35"/>
        <v>0</v>
      </c>
      <c r="X96" s="348">
        <f t="shared" si="36"/>
        <v>0</v>
      </c>
      <c r="Y96" s="348">
        <f t="shared" si="37"/>
        <v>0</v>
      </c>
      <c r="Z96" s="348">
        <f t="shared" si="38"/>
        <v>0</v>
      </c>
      <c r="AA96" s="348">
        <f t="shared" si="39"/>
        <v>0</v>
      </c>
      <c r="AB96" s="348">
        <f t="shared" si="40"/>
        <v>0</v>
      </c>
      <c r="AC96" s="348">
        <f t="shared" si="41"/>
        <v>0</v>
      </c>
      <c r="AD96" s="348">
        <f t="shared" si="42"/>
        <v>0</v>
      </c>
      <c r="AE96" s="348">
        <f t="shared" si="43"/>
        <v>0</v>
      </c>
      <c r="AF96" s="348">
        <f t="shared" si="44"/>
        <v>0</v>
      </c>
      <c r="AG96" s="348">
        <f t="shared" si="45"/>
        <v>0</v>
      </c>
      <c r="AH96" s="348">
        <f t="shared" si="46"/>
        <v>0</v>
      </c>
      <c r="AI96" s="348">
        <f t="shared" si="47"/>
        <v>0</v>
      </c>
      <c r="AJ96" s="348">
        <f t="shared" si="48"/>
        <v>0</v>
      </c>
      <c r="AK96" s="348">
        <f t="shared" si="49"/>
        <v>0</v>
      </c>
      <c r="AL96" s="348">
        <f t="shared" si="50"/>
        <v>0</v>
      </c>
      <c r="AM96" s="348">
        <f t="shared" si="51"/>
        <v>0</v>
      </c>
      <c r="AN96" s="348">
        <f t="shared" si="52"/>
        <v>0</v>
      </c>
      <c r="AO96" s="334"/>
    </row>
    <row r="97" spans="1:41" s="335" customFormat="1" ht="18" customHeight="1">
      <c r="A97" s="343">
        <f t="shared" si="28"/>
        <v>92</v>
      </c>
      <c r="B97" s="344" t="s">
        <v>840</v>
      </c>
      <c r="C97" s="345" t="s">
        <v>841</v>
      </c>
      <c r="D97" s="346">
        <v>0</v>
      </c>
      <c r="E97" s="346">
        <v>0</v>
      </c>
      <c r="F97" s="346">
        <v>0</v>
      </c>
      <c r="G97" s="346">
        <v>0</v>
      </c>
      <c r="H97" s="346"/>
      <c r="I97" s="346"/>
      <c r="J97" s="346"/>
      <c r="K97" s="346"/>
      <c r="L97" s="346"/>
      <c r="M97" s="346"/>
      <c r="N97" s="346"/>
      <c r="O97" s="346"/>
      <c r="P97" s="347">
        <f t="shared" si="53"/>
        <v>0</v>
      </c>
      <c r="Q97" s="348">
        <f t="shared" si="29"/>
        <v>0</v>
      </c>
      <c r="R97" s="348">
        <f t="shared" si="30"/>
        <v>0</v>
      </c>
      <c r="S97" s="348">
        <f t="shared" si="31"/>
        <v>0</v>
      </c>
      <c r="T97" s="348">
        <f t="shared" si="32"/>
        <v>0</v>
      </c>
      <c r="U97" s="348">
        <f t="shared" si="33"/>
        <v>0</v>
      </c>
      <c r="V97" s="348">
        <f t="shared" si="34"/>
        <v>0</v>
      </c>
      <c r="W97" s="348">
        <f t="shared" si="35"/>
        <v>0</v>
      </c>
      <c r="X97" s="348">
        <f t="shared" si="36"/>
        <v>0</v>
      </c>
      <c r="Y97" s="348">
        <f t="shared" si="37"/>
        <v>0</v>
      </c>
      <c r="Z97" s="348">
        <f t="shared" si="38"/>
        <v>0</v>
      </c>
      <c r="AA97" s="348">
        <f t="shared" si="39"/>
        <v>0</v>
      </c>
      <c r="AB97" s="348">
        <f t="shared" si="40"/>
        <v>0</v>
      </c>
      <c r="AC97" s="348">
        <f t="shared" si="41"/>
        <v>0</v>
      </c>
      <c r="AD97" s="348">
        <f t="shared" si="42"/>
        <v>0</v>
      </c>
      <c r="AE97" s="348">
        <f t="shared" si="43"/>
        <v>0</v>
      </c>
      <c r="AF97" s="348">
        <f t="shared" si="44"/>
        <v>0</v>
      </c>
      <c r="AG97" s="348">
        <f t="shared" si="45"/>
        <v>0</v>
      </c>
      <c r="AH97" s="348">
        <f t="shared" si="46"/>
        <v>0</v>
      </c>
      <c r="AI97" s="348">
        <f t="shared" si="47"/>
        <v>0</v>
      </c>
      <c r="AJ97" s="348">
        <f t="shared" si="48"/>
        <v>0</v>
      </c>
      <c r="AK97" s="348">
        <f t="shared" si="49"/>
        <v>0</v>
      </c>
      <c r="AL97" s="348">
        <f t="shared" si="50"/>
        <v>0</v>
      </c>
      <c r="AM97" s="348">
        <f t="shared" si="51"/>
        <v>0</v>
      </c>
      <c r="AN97" s="348">
        <f t="shared" si="52"/>
        <v>0</v>
      </c>
      <c r="AO97" s="334"/>
    </row>
    <row r="98" spans="1:41" s="335" customFormat="1" ht="18" customHeight="1">
      <c r="A98" s="343">
        <f t="shared" si="28"/>
        <v>93</v>
      </c>
      <c r="B98" s="344" t="s">
        <v>306</v>
      </c>
      <c r="C98" s="345" t="s">
        <v>307</v>
      </c>
      <c r="D98" s="346">
        <v>0</v>
      </c>
      <c r="E98" s="346">
        <v>0</v>
      </c>
      <c r="F98" s="346">
        <v>0</v>
      </c>
      <c r="G98" s="346">
        <v>0</v>
      </c>
      <c r="H98" s="346"/>
      <c r="I98" s="346"/>
      <c r="J98" s="346"/>
      <c r="K98" s="346"/>
      <c r="L98" s="346"/>
      <c r="M98" s="346"/>
      <c r="N98" s="346"/>
      <c r="O98" s="346"/>
      <c r="P98" s="347">
        <f t="shared" si="53"/>
        <v>0</v>
      </c>
      <c r="Q98" s="348">
        <f t="shared" si="29"/>
        <v>0</v>
      </c>
      <c r="R98" s="348">
        <f t="shared" si="30"/>
        <v>0</v>
      </c>
      <c r="S98" s="348">
        <f t="shared" si="31"/>
        <v>0</v>
      </c>
      <c r="T98" s="348">
        <f t="shared" si="32"/>
        <v>0</v>
      </c>
      <c r="U98" s="348">
        <f t="shared" si="33"/>
        <v>0</v>
      </c>
      <c r="V98" s="348">
        <f t="shared" si="34"/>
        <v>0</v>
      </c>
      <c r="W98" s="348">
        <f t="shared" si="35"/>
        <v>0</v>
      </c>
      <c r="X98" s="348">
        <f t="shared" si="36"/>
        <v>0</v>
      </c>
      <c r="Y98" s="348">
        <f t="shared" si="37"/>
        <v>0</v>
      </c>
      <c r="Z98" s="348">
        <f t="shared" si="38"/>
        <v>0</v>
      </c>
      <c r="AA98" s="348">
        <f t="shared" si="39"/>
        <v>0</v>
      </c>
      <c r="AB98" s="348">
        <f t="shared" si="40"/>
        <v>0</v>
      </c>
      <c r="AC98" s="348">
        <f t="shared" si="41"/>
        <v>0</v>
      </c>
      <c r="AD98" s="348">
        <f t="shared" si="42"/>
        <v>0</v>
      </c>
      <c r="AE98" s="348">
        <f t="shared" si="43"/>
        <v>0</v>
      </c>
      <c r="AF98" s="348">
        <f t="shared" si="44"/>
        <v>0</v>
      </c>
      <c r="AG98" s="348">
        <f t="shared" si="45"/>
        <v>0</v>
      </c>
      <c r="AH98" s="348">
        <f t="shared" si="46"/>
        <v>0</v>
      </c>
      <c r="AI98" s="348">
        <f t="shared" si="47"/>
        <v>0</v>
      </c>
      <c r="AJ98" s="348">
        <f t="shared" si="48"/>
        <v>0</v>
      </c>
      <c r="AK98" s="348">
        <f t="shared" si="49"/>
        <v>0</v>
      </c>
      <c r="AL98" s="348">
        <f t="shared" si="50"/>
        <v>0</v>
      </c>
      <c r="AM98" s="348">
        <f t="shared" si="51"/>
        <v>0</v>
      </c>
      <c r="AN98" s="348">
        <f t="shared" si="52"/>
        <v>0</v>
      </c>
      <c r="AO98" s="334"/>
    </row>
    <row r="99" spans="1:41" s="335" customFormat="1" ht="18" customHeight="1">
      <c r="A99" s="343">
        <f t="shared" si="28"/>
        <v>94</v>
      </c>
      <c r="B99" s="344" t="s">
        <v>572</v>
      </c>
      <c r="C99" s="345" t="s">
        <v>573</v>
      </c>
      <c r="D99" s="346">
        <v>0</v>
      </c>
      <c r="E99" s="346">
        <v>0</v>
      </c>
      <c r="F99" s="346">
        <v>0</v>
      </c>
      <c r="G99" s="346">
        <v>0</v>
      </c>
      <c r="H99" s="346"/>
      <c r="I99" s="346"/>
      <c r="J99" s="346"/>
      <c r="K99" s="346"/>
      <c r="L99" s="346"/>
      <c r="M99" s="346"/>
      <c r="N99" s="346"/>
      <c r="O99" s="346"/>
      <c r="P99" s="347">
        <f t="shared" si="53"/>
        <v>0</v>
      </c>
      <c r="Q99" s="348">
        <f t="shared" si="29"/>
        <v>0</v>
      </c>
      <c r="R99" s="348">
        <f t="shared" si="30"/>
        <v>0</v>
      </c>
      <c r="S99" s="348">
        <f t="shared" si="31"/>
        <v>0</v>
      </c>
      <c r="T99" s="348">
        <f t="shared" si="32"/>
        <v>0</v>
      </c>
      <c r="U99" s="348">
        <f t="shared" si="33"/>
        <v>0</v>
      </c>
      <c r="V99" s="348">
        <f t="shared" si="34"/>
        <v>0</v>
      </c>
      <c r="W99" s="348">
        <f t="shared" si="35"/>
        <v>0</v>
      </c>
      <c r="X99" s="348">
        <f t="shared" si="36"/>
        <v>0</v>
      </c>
      <c r="Y99" s="348">
        <f t="shared" si="37"/>
        <v>0</v>
      </c>
      <c r="Z99" s="348">
        <f t="shared" si="38"/>
        <v>0</v>
      </c>
      <c r="AA99" s="348">
        <f t="shared" si="39"/>
        <v>0</v>
      </c>
      <c r="AB99" s="348">
        <f t="shared" si="40"/>
        <v>0</v>
      </c>
      <c r="AC99" s="348">
        <f t="shared" si="41"/>
        <v>0</v>
      </c>
      <c r="AD99" s="348">
        <f t="shared" si="42"/>
        <v>0</v>
      </c>
      <c r="AE99" s="348">
        <f t="shared" si="43"/>
        <v>0</v>
      </c>
      <c r="AF99" s="348">
        <f t="shared" si="44"/>
        <v>0</v>
      </c>
      <c r="AG99" s="348">
        <f t="shared" si="45"/>
        <v>0</v>
      </c>
      <c r="AH99" s="348">
        <f t="shared" si="46"/>
        <v>0</v>
      </c>
      <c r="AI99" s="348">
        <f t="shared" si="47"/>
        <v>0</v>
      </c>
      <c r="AJ99" s="348">
        <f t="shared" si="48"/>
        <v>0</v>
      </c>
      <c r="AK99" s="348">
        <f t="shared" si="49"/>
        <v>0</v>
      </c>
      <c r="AL99" s="348">
        <f t="shared" si="50"/>
        <v>0</v>
      </c>
      <c r="AM99" s="348">
        <f t="shared" si="51"/>
        <v>0</v>
      </c>
      <c r="AN99" s="348">
        <f t="shared" si="52"/>
        <v>0</v>
      </c>
      <c r="AO99" s="334"/>
    </row>
    <row r="100" spans="1:41" s="335" customFormat="1" ht="18" customHeight="1">
      <c r="A100" s="343">
        <f t="shared" si="28"/>
        <v>95</v>
      </c>
      <c r="B100" s="344" t="s">
        <v>575</v>
      </c>
      <c r="C100" s="345" t="s">
        <v>576</v>
      </c>
      <c r="D100" s="346">
        <v>0</v>
      </c>
      <c r="E100" s="346">
        <v>0</v>
      </c>
      <c r="F100" s="346">
        <v>0</v>
      </c>
      <c r="G100" s="346">
        <v>0</v>
      </c>
      <c r="H100" s="346"/>
      <c r="I100" s="346"/>
      <c r="J100" s="346"/>
      <c r="K100" s="346"/>
      <c r="L100" s="346"/>
      <c r="M100" s="346"/>
      <c r="N100" s="346"/>
      <c r="O100" s="346"/>
      <c r="P100" s="347">
        <f t="shared" si="53"/>
        <v>0</v>
      </c>
      <c r="Q100" s="348">
        <f t="shared" si="29"/>
        <v>0</v>
      </c>
      <c r="R100" s="348">
        <f t="shared" si="30"/>
        <v>0</v>
      </c>
      <c r="S100" s="348">
        <f t="shared" si="31"/>
        <v>0</v>
      </c>
      <c r="T100" s="348">
        <f t="shared" si="32"/>
        <v>0</v>
      </c>
      <c r="U100" s="348">
        <f t="shared" si="33"/>
        <v>0</v>
      </c>
      <c r="V100" s="348">
        <f t="shared" si="34"/>
        <v>0</v>
      </c>
      <c r="W100" s="348">
        <f t="shared" si="35"/>
        <v>0</v>
      </c>
      <c r="X100" s="348">
        <f t="shared" si="36"/>
        <v>0</v>
      </c>
      <c r="Y100" s="348">
        <f t="shared" si="37"/>
        <v>0</v>
      </c>
      <c r="Z100" s="348">
        <f t="shared" si="38"/>
        <v>0</v>
      </c>
      <c r="AA100" s="348">
        <f t="shared" si="39"/>
        <v>0</v>
      </c>
      <c r="AB100" s="348">
        <f t="shared" si="40"/>
        <v>0</v>
      </c>
      <c r="AC100" s="348">
        <f t="shared" si="41"/>
        <v>0</v>
      </c>
      <c r="AD100" s="348">
        <f t="shared" si="42"/>
        <v>0</v>
      </c>
      <c r="AE100" s="348">
        <f t="shared" si="43"/>
        <v>0</v>
      </c>
      <c r="AF100" s="348">
        <f t="shared" si="44"/>
        <v>0</v>
      </c>
      <c r="AG100" s="348">
        <f t="shared" si="45"/>
        <v>0</v>
      </c>
      <c r="AH100" s="348">
        <f t="shared" si="46"/>
        <v>0</v>
      </c>
      <c r="AI100" s="348">
        <f t="shared" si="47"/>
        <v>0</v>
      </c>
      <c r="AJ100" s="348">
        <f t="shared" si="48"/>
        <v>0</v>
      </c>
      <c r="AK100" s="348">
        <f t="shared" si="49"/>
        <v>0</v>
      </c>
      <c r="AL100" s="348">
        <f t="shared" si="50"/>
        <v>0</v>
      </c>
      <c r="AM100" s="348">
        <f t="shared" si="51"/>
        <v>0</v>
      </c>
      <c r="AN100" s="348">
        <f t="shared" si="52"/>
        <v>0</v>
      </c>
      <c r="AO100" s="334"/>
    </row>
    <row r="101" spans="1:41" s="335" customFormat="1" ht="18" customHeight="1">
      <c r="A101" s="343">
        <f t="shared" si="28"/>
        <v>96</v>
      </c>
      <c r="B101" s="344" t="s">
        <v>579</v>
      </c>
      <c r="C101" s="345" t="s">
        <v>580</v>
      </c>
      <c r="D101" s="346">
        <v>0</v>
      </c>
      <c r="E101" s="346">
        <v>0</v>
      </c>
      <c r="F101" s="346">
        <v>0</v>
      </c>
      <c r="G101" s="346">
        <v>0</v>
      </c>
      <c r="H101" s="346"/>
      <c r="I101" s="346"/>
      <c r="J101" s="346"/>
      <c r="K101" s="346"/>
      <c r="L101" s="346"/>
      <c r="M101" s="346"/>
      <c r="N101" s="346"/>
      <c r="O101" s="346"/>
      <c r="P101" s="347">
        <f t="shared" si="53"/>
        <v>0</v>
      </c>
      <c r="Q101" s="348">
        <f t="shared" si="29"/>
        <v>0</v>
      </c>
      <c r="R101" s="348">
        <f t="shared" si="30"/>
        <v>0</v>
      </c>
      <c r="S101" s="348">
        <f t="shared" si="31"/>
        <v>0</v>
      </c>
      <c r="T101" s="348">
        <f t="shared" si="32"/>
        <v>0</v>
      </c>
      <c r="U101" s="348">
        <f t="shared" si="33"/>
        <v>0</v>
      </c>
      <c r="V101" s="348">
        <f t="shared" si="34"/>
        <v>0</v>
      </c>
      <c r="W101" s="348">
        <f t="shared" si="35"/>
        <v>0</v>
      </c>
      <c r="X101" s="348">
        <f t="shared" si="36"/>
        <v>0</v>
      </c>
      <c r="Y101" s="348">
        <f t="shared" si="37"/>
        <v>0</v>
      </c>
      <c r="Z101" s="348">
        <f t="shared" si="38"/>
        <v>0</v>
      </c>
      <c r="AA101" s="348">
        <f t="shared" si="39"/>
        <v>0</v>
      </c>
      <c r="AB101" s="348">
        <f t="shared" si="40"/>
        <v>0</v>
      </c>
      <c r="AC101" s="348">
        <f t="shared" si="41"/>
        <v>0</v>
      </c>
      <c r="AD101" s="348">
        <f t="shared" si="42"/>
        <v>0</v>
      </c>
      <c r="AE101" s="348">
        <f t="shared" si="43"/>
        <v>0</v>
      </c>
      <c r="AF101" s="348">
        <f t="shared" si="44"/>
        <v>0</v>
      </c>
      <c r="AG101" s="348">
        <f t="shared" si="45"/>
        <v>0</v>
      </c>
      <c r="AH101" s="348">
        <f t="shared" si="46"/>
        <v>0</v>
      </c>
      <c r="AI101" s="348">
        <f t="shared" si="47"/>
        <v>0</v>
      </c>
      <c r="AJ101" s="348">
        <f t="shared" si="48"/>
        <v>0</v>
      </c>
      <c r="AK101" s="348">
        <f t="shared" si="49"/>
        <v>0</v>
      </c>
      <c r="AL101" s="348">
        <f t="shared" si="50"/>
        <v>0</v>
      </c>
      <c r="AM101" s="348">
        <f t="shared" si="51"/>
        <v>0</v>
      </c>
      <c r="AN101" s="348">
        <f t="shared" si="52"/>
        <v>0</v>
      </c>
      <c r="AO101" s="334"/>
    </row>
    <row r="102" spans="1:41" s="335" customFormat="1" ht="18" customHeight="1">
      <c r="A102" s="343">
        <f t="shared" si="28"/>
        <v>97</v>
      </c>
      <c r="B102" s="344" t="s">
        <v>581</v>
      </c>
      <c r="C102" s="345" t="s">
        <v>582</v>
      </c>
      <c r="D102" s="346">
        <v>0</v>
      </c>
      <c r="E102" s="346">
        <v>0</v>
      </c>
      <c r="F102" s="346">
        <v>0</v>
      </c>
      <c r="G102" s="346">
        <v>0</v>
      </c>
      <c r="H102" s="346"/>
      <c r="I102" s="346"/>
      <c r="J102" s="346"/>
      <c r="K102" s="346"/>
      <c r="L102" s="346"/>
      <c r="M102" s="346"/>
      <c r="N102" s="346"/>
      <c r="O102" s="346"/>
      <c r="P102" s="347">
        <f t="shared" si="53"/>
        <v>0</v>
      </c>
      <c r="Q102" s="348">
        <f t="shared" si="29"/>
        <v>0</v>
      </c>
      <c r="R102" s="348">
        <f t="shared" si="30"/>
        <v>0</v>
      </c>
      <c r="S102" s="348">
        <f t="shared" si="31"/>
        <v>0</v>
      </c>
      <c r="T102" s="348">
        <f t="shared" si="32"/>
        <v>0</v>
      </c>
      <c r="U102" s="348">
        <f t="shared" si="33"/>
        <v>0</v>
      </c>
      <c r="V102" s="348">
        <f t="shared" si="34"/>
        <v>0</v>
      </c>
      <c r="W102" s="348">
        <f t="shared" si="35"/>
        <v>0</v>
      </c>
      <c r="X102" s="348">
        <f t="shared" si="36"/>
        <v>0</v>
      </c>
      <c r="Y102" s="348">
        <f t="shared" si="37"/>
        <v>0</v>
      </c>
      <c r="Z102" s="348">
        <f t="shared" si="38"/>
        <v>0</v>
      </c>
      <c r="AA102" s="348">
        <f t="shared" si="39"/>
        <v>0</v>
      </c>
      <c r="AB102" s="348">
        <f t="shared" si="40"/>
        <v>0</v>
      </c>
      <c r="AC102" s="348">
        <f t="shared" si="41"/>
        <v>0</v>
      </c>
      <c r="AD102" s="348">
        <f t="shared" si="42"/>
        <v>0</v>
      </c>
      <c r="AE102" s="348">
        <f t="shared" si="43"/>
        <v>0</v>
      </c>
      <c r="AF102" s="348">
        <f t="shared" si="44"/>
        <v>0</v>
      </c>
      <c r="AG102" s="348">
        <f t="shared" si="45"/>
        <v>0</v>
      </c>
      <c r="AH102" s="348">
        <f t="shared" si="46"/>
        <v>0</v>
      </c>
      <c r="AI102" s="348">
        <f t="shared" si="47"/>
        <v>0</v>
      </c>
      <c r="AJ102" s="348">
        <f t="shared" si="48"/>
        <v>0</v>
      </c>
      <c r="AK102" s="348">
        <f t="shared" si="49"/>
        <v>0</v>
      </c>
      <c r="AL102" s="348">
        <f t="shared" si="50"/>
        <v>0</v>
      </c>
      <c r="AM102" s="348">
        <f t="shared" si="51"/>
        <v>0</v>
      </c>
      <c r="AN102" s="348">
        <f t="shared" si="52"/>
        <v>0</v>
      </c>
      <c r="AO102" s="334"/>
    </row>
    <row r="103" spans="1:41" s="335" customFormat="1" ht="18" customHeight="1">
      <c r="A103" s="343">
        <f t="shared" si="28"/>
        <v>98</v>
      </c>
      <c r="B103" s="344" t="s">
        <v>583</v>
      </c>
      <c r="C103" s="345" t="s">
        <v>584</v>
      </c>
      <c r="D103" s="346">
        <v>0</v>
      </c>
      <c r="E103" s="346">
        <v>0</v>
      </c>
      <c r="F103" s="346">
        <v>0</v>
      </c>
      <c r="G103" s="346">
        <v>0</v>
      </c>
      <c r="H103" s="346"/>
      <c r="I103" s="346"/>
      <c r="J103" s="346"/>
      <c r="K103" s="346"/>
      <c r="L103" s="346"/>
      <c r="M103" s="346"/>
      <c r="N103" s="346"/>
      <c r="O103" s="346"/>
      <c r="P103" s="347">
        <f t="shared" si="53"/>
        <v>0</v>
      </c>
      <c r="Q103" s="348">
        <f t="shared" si="29"/>
        <v>0</v>
      </c>
      <c r="R103" s="348">
        <f t="shared" si="30"/>
        <v>0</v>
      </c>
      <c r="S103" s="348">
        <f t="shared" si="31"/>
        <v>0</v>
      </c>
      <c r="T103" s="348">
        <f t="shared" si="32"/>
        <v>0</v>
      </c>
      <c r="U103" s="348">
        <f t="shared" si="33"/>
        <v>0</v>
      </c>
      <c r="V103" s="348">
        <f t="shared" si="34"/>
        <v>0</v>
      </c>
      <c r="W103" s="348">
        <f t="shared" si="35"/>
        <v>0</v>
      </c>
      <c r="X103" s="348">
        <f t="shared" si="36"/>
        <v>0</v>
      </c>
      <c r="Y103" s="348">
        <f t="shared" si="37"/>
        <v>0</v>
      </c>
      <c r="Z103" s="348">
        <f t="shared" si="38"/>
        <v>0</v>
      </c>
      <c r="AA103" s="348">
        <f t="shared" si="39"/>
        <v>0</v>
      </c>
      <c r="AB103" s="348">
        <f t="shared" si="40"/>
        <v>0</v>
      </c>
      <c r="AC103" s="348">
        <f t="shared" si="41"/>
        <v>0</v>
      </c>
      <c r="AD103" s="348">
        <f t="shared" si="42"/>
        <v>0</v>
      </c>
      <c r="AE103" s="348">
        <f t="shared" si="43"/>
        <v>0</v>
      </c>
      <c r="AF103" s="348">
        <f t="shared" si="44"/>
        <v>0</v>
      </c>
      <c r="AG103" s="348">
        <f t="shared" si="45"/>
        <v>0</v>
      </c>
      <c r="AH103" s="348">
        <f t="shared" si="46"/>
        <v>0</v>
      </c>
      <c r="AI103" s="348">
        <f t="shared" si="47"/>
        <v>0</v>
      </c>
      <c r="AJ103" s="348">
        <f t="shared" si="48"/>
        <v>0</v>
      </c>
      <c r="AK103" s="348">
        <f t="shared" si="49"/>
        <v>0</v>
      </c>
      <c r="AL103" s="348">
        <f t="shared" si="50"/>
        <v>0</v>
      </c>
      <c r="AM103" s="348">
        <f t="shared" si="51"/>
        <v>0</v>
      </c>
      <c r="AN103" s="348">
        <f t="shared" si="52"/>
        <v>0</v>
      </c>
      <c r="AO103" s="334"/>
    </row>
    <row r="104" spans="1:41" s="335" customFormat="1" ht="18" customHeight="1">
      <c r="A104" s="343">
        <f t="shared" si="28"/>
        <v>99</v>
      </c>
      <c r="B104" s="344" t="s">
        <v>585</v>
      </c>
      <c r="C104" s="345" t="s">
        <v>586</v>
      </c>
      <c r="D104" s="346">
        <v>0</v>
      </c>
      <c r="E104" s="346">
        <v>0</v>
      </c>
      <c r="F104" s="346">
        <v>0</v>
      </c>
      <c r="G104" s="346">
        <v>0</v>
      </c>
      <c r="H104" s="346"/>
      <c r="I104" s="346"/>
      <c r="J104" s="346"/>
      <c r="K104" s="346"/>
      <c r="L104" s="346"/>
      <c r="M104" s="346"/>
      <c r="N104" s="346"/>
      <c r="O104" s="346"/>
      <c r="P104" s="347">
        <f t="shared" si="53"/>
        <v>0</v>
      </c>
      <c r="Q104" s="348">
        <f t="shared" si="29"/>
        <v>0</v>
      </c>
      <c r="R104" s="348">
        <f t="shared" si="30"/>
        <v>0</v>
      </c>
      <c r="S104" s="348">
        <f t="shared" si="31"/>
        <v>0</v>
      </c>
      <c r="T104" s="348">
        <f t="shared" si="32"/>
        <v>0</v>
      </c>
      <c r="U104" s="348">
        <f t="shared" si="33"/>
        <v>0</v>
      </c>
      <c r="V104" s="348">
        <f t="shared" si="34"/>
        <v>0</v>
      </c>
      <c r="W104" s="348">
        <f t="shared" si="35"/>
        <v>0</v>
      </c>
      <c r="X104" s="348">
        <f t="shared" si="36"/>
        <v>0</v>
      </c>
      <c r="Y104" s="348">
        <f t="shared" si="37"/>
        <v>0</v>
      </c>
      <c r="Z104" s="348">
        <f t="shared" si="38"/>
        <v>0</v>
      </c>
      <c r="AA104" s="348">
        <f t="shared" si="39"/>
        <v>0</v>
      </c>
      <c r="AB104" s="348">
        <f t="shared" si="40"/>
        <v>0</v>
      </c>
      <c r="AC104" s="348">
        <f t="shared" si="41"/>
        <v>0</v>
      </c>
      <c r="AD104" s="348">
        <f t="shared" si="42"/>
        <v>0</v>
      </c>
      <c r="AE104" s="348">
        <f t="shared" si="43"/>
        <v>0</v>
      </c>
      <c r="AF104" s="348">
        <f t="shared" si="44"/>
        <v>0</v>
      </c>
      <c r="AG104" s="348">
        <f t="shared" si="45"/>
        <v>0</v>
      </c>
      <c r="AH104" s="348">
        <f t="shared" si="46"/>
        <v>0</v>
      </c>
      <c r="AI104" s="348">
        <f t="shared" si="47"/>
        <v>0</v>
      </c>
      <c r="AJ104" s="348">
        <f t="shared" si="48"/>
        <v>0</v>
      </c>
      <c r="AK104" s="348">
        <f t="shared" si="49"/>
        <v>0</v>
      </c>
      <c r="AL104" s="348">
        <f t="shared" si="50"/>
        <v>0</v>
      </c>
      <c r="AM104" s="348">
        <f t="shared" si="51"/>
        <v>0</v>
      </c>
      <c r="AN104" s="348">
        <f t="shared" si="52"/>
        <v>0</v>
      </c>
      <c r="AO104" s="334"/>
    </row>
    <row r="105" spans="1:41" s="335" customFormat="1" ht="18" customHeight="1">
      <c r="A105" s="343">
        <f t="shared" si="28"/>
        <v>100</v>
      </c>
      <c r="B105" s="344" t="s">
        <v>587</v>
      </c>
      <c r="C105" s="345" t="s">
        <v>588</v>
      </c>
      <c r="D105" s="346">
        <v>0</v>
      </c>
      <c r="E105" s="346">
        <v>0</v>
      </c>
      <c r="F105" s="346">
        <v>0</v>
      </c>
      <c r="G105" s="346">
        <v>0</v>
      </c>
      <c r="H105" s="346"/>
      <c r="I105" s="346"/>
      <c r="J105" s="346"/>
      <c r="K105" s="346"/>
      <c r="L105" s="346"/>
      <c r="M105" s="346"/>
      <c r="N105" s="346"/>
      <c r="O105" s="346"/>
      <c r="P105" s="347">
        <f t="shared" si="53"/>
        <v>0</v>
      </c>
      <c r="Q105" s="348">
        <f t="shared" si="29"/>
        <v>0</v>
      </c>
      <c r="R105" s="348">
        <f t="shared" si="30"/>
        <v>0</v>
      </c>
      <c r="S105" s="348">
        <f t="shared" si="31"/>
        <v>0</v>
      </c>
      <c r="T105" s="348">
        <f t="shared" si="32"/>
        <v>0</v>
      </c>
      <c r="U105" s="348">
        <f t="shared" si="33"/>
        <v>0</v>
      </c>
      <c r="V105" s="348">
        <f t="shared" si="34"/>
        <v>0</v>
      </c>
      <c r="W105" s="348">
        <f t="shared" si="35"/>
        <v>0</v>
      </c>
      <c r="X105" s="348">
        <f t="shared" si="36"/>
        <v>0</v>
      </c>
      <c r="Y105" s="348">
        <f t="shared" si="37"/>
        <v>0</v>
      </c>
      <c r="Z105" s="348">
        <f t="shared" si="38"/>
        <v>0</v>
      </c>
      <c r="AA105" s="348">
        <f t="shared" si="39"/>
        <v>0</v>
      </c>
      <c r="AB105" s="348">
        <f t="shared" si="40"/>
        <v>0</v>
      </c>
      <c r="AC105" s="348">
        <f t="shared" si="41"/>
        <v>0</v>
      </c>
      <c r="AD105" s="348">
        <f t="shared" si="42"/>
        <v>0</v>
      </c>
      <c r="AE105" s="348">
        <f t="shared" si="43"/>
        <v>0</v>
      </c>
      <c r="AF105" s="348">
        <f t="shared" si="44"/>
        <v>0</v>
      </c>
      <c r="AG105" s="348">
        <f t="shared" si="45"/>
        <v>0</v>
      </c>
      <c r="AH105" s="348">
        <f t="shared" si="46"/>
        <v>0</v>
      </c>
      <c r="AI105" s="348">
        <f t="shared" si="47"/>
        <v>0</v>
      </c>
      <c r="AJ105" s="348">
        <f t="shared" si="48"/>
        <v>0</v>
      </c>
      <c r="AK105" s="348">
        <f t="shared" si="49"/>
        <v>0</v>
      </c>
      <c r="AL105" s="348">
        <f t="shared" si="50"/>
        <v>0</v>
      </c>
      <c r="AM105" s="348">
        <f t="shared" si="51"/>
        <v>0</v>
      </c>
      <c r="AN105" s="348">
        <f t="shared" si="52"/>
        <v>0</v>
      </c>
      <c r="AO105" s="334"/>
    </row>
    <row r="106" spans="1:41" s="335" customFormat="1" ht="18" customHeight="1">
      <c r="A106" s="343">
        <f t="shared" si="28"/>
        <v>101</v>
      </c>
      <c r="B106" s="344" t="s">
        <v>926</v>
      </c>
      <c r="C106" s="345" t="s">
        <v>927</v>
      </c>
      <c r="D106" s="346">
        <v>0</v>
      </c>
      <c r="E106" s="346">
        <v>0</v>
      </c>
      <c r="F106" s="346">
        <v>0</v>
      </c>
      <c r="G106" s="346">
        <v>0</v>
      </c>
      <c r="H106" s="346"/>
      <c r="I106" s="346"/>
      <c r="J106" s="346"/>
      <c r="K106" s="346"/>
      <c r="L106" s="346"/>
      <c r="M106" s="346"/>
      <c r="N106" s="346"/>
      <c r="O106" s="346"/>
      <c r="P106" s="347">
        <f t="shared" si="53"/>
        <v>0</v>
      </c>
      <c r="Q106" s="348">
        <f t="shared" si="29"/>
        <v>0</v>
      </c>
      <c r="R106" s="348">
        <f t="shared" si="30"/>
        <v>0</v>
      </c>
      <c r="S106" s="348">
        <f t="shared" si="31"/>
        <v>0</v>
      </c>
      <c r="T106" s="348">
        <f t="shared" si="32"/>
        <v>0</v>
      </c>
      <c r="U106" s="348">
        <f t="shared" si="33"/>
        <v>0</v>
      </c>
      <c r="V106" s="348">
        <f t="shared" si="34"/>
        <v>0</v>
      </c>
      <c r="W106" s="348">
        <f t="shared" si="35"/>
        <v>0</v>
      </c>
      <c r="X106" s="348">
        <f t="shared" si="36"/>
        <v>0</v>
      </c>
      <c r="Y106" s="348">
        <f t="shared" si="37"/>
        <v>0</v>
      </c>
      <c r="Z106" s="348">
        <f t="shared" si="38"/>
        <v>0</v>
      </c>
      <c r="AA106" s="348">
        <f t="shared" si="39"/>
        <v>0</v>
      </c>
      <c r="AB106" s="348">
        <f t="shared" si="40"/>
        <v>0</v>
      </c>
      <c r="AC106" s="348">
        <f t="shared" si="41"/>
        <v>0</v>
      </c>
      <c r="AD106" s="348">
        <f t="shared" si="42"/>
        <v>0</v>
      </c>
      <c r="AE106" s="348">
        <f t="shared" si="43"/>
        <v>0</v>
      </c>
      <c r="AF106" s="348">
        <f t="shared" si="44"/>
        <v>0</v>
      </c>
      <c r="AG106" s="348">
        <f t="shared" si="45"/>
        <v>0</v>
      </c>
      <c r="AH106" s="348">
        <f t="shared" si="46"/>
        <v>0</v>
      </c>
      <c r="AI106" s="348">
        <f t="shared" si="47"/>
        <v>0</v>
      </c>
      <c r="AJ106" s="348">
        <f t="shared" si="48"/>
        <v>0</v>
      </c>
      <c r="AK106" s="348">
        <f t="shared" si="49"/>
        <v>0</v>
      </c>
      <c r="AL106" s="348">
        <f t="shared" si="50"/>
        <v>0</v>
      </c>
      <c r="AM106" s="348">
        <f t="shared" si="51"/>
        <v>0</v>
      </c>
      <c r="AN106" s="348">
        <f t="shared" si="52"/>
        <v>0</v>
      </c>
      <c r="AO106" s="334"/>
    </row>
    <row r="107" spans="1:41" s="335" customFormat="1" ht="18" customHeight="1">
      <c r="A107" s="343">
        <f t="shared" si="28"/>
        <v>102</v>
      </c>
      <c r="B107" s="118" t="s">
        <v>256</v>
      </c>
      <c r="C107" s="91" t="s">
        <v>257</v>
      </c>
      <c r="D107" s="346">
        <v>0</v>
      </c>
      <c r="E107" s="346">
        <v>0</v>
      </c>
      <c r="F107" s="346">
        <v>0</v>
      </c>
      <c r="G107" s="346">
        <v>0</v>
      </c>
      <c r="H107" s="346"/>
      <c r="I107" s="346"/>
      <c r="J107" s="346"/>
      <c r="K107" s="346"/>
      <c r="L107" s="346"/>
      <c r="M107" s="346"/>
      <c r="N107" s="346"/>
      <c r="O107" s="346"/>
      <c r="P107" s="347">
        <f>SUM(D107:O107)</f>
        <v>0</v>
      </c>
      <c r="Q107" s="348">
        <f>IF(D107&lt;14,D107,14)</f>
        <v>0</v>
      </c>
      <c r="R107" s="348">
        <f>D107-Q107</f>
        <v>0</v>
      </c>
      <c r="S107" s="348">
        <f>IF(D107&gt;=14,0,IF((D107+E107)&lt;14,E107,14-D107))</f>
        <v>0</v>
      </c>
      <c r="T107" s="348">
        <f>IF(D107&gt;=14,E107,E107-S107)</f>
        <v>0</v>
      </c>
      <c r="U107" s="348">
        <f>IF((D107+E107)&gt;=14,0,IF((D107+E107+F107)&lt;14,F107,14-(D107+E107)))</f>
        <v>0</v>
      </c>
      <c r="V107" s="348">
        <f>IF((D107+E107)&gt;=14,F107,F107-U107)</f>
        <v>0</v>
      </c>
      <c r="W107" s="348">
        <f>IF((D107+E107+F107)&gt;=14,0,IF((D107+E107+F107+G107)&lt;14,G107,14-(D107+E107+F107)))</f>
        <v>0</v>
      </c>
      <c r="X107" s="348">
        <f>IF((D107+E107+F107)&gt;=14,G107,G107-W107)</f>
        <v>0</v>
      </c>
      <c r="Y107" s="348">
        <f>IF((D107+E107+F107+G107)&gt;=14,0,IF((D107+E107+F107+G107+H107)&lt;14,H107,14-(D107+E107+F107+G107)))</f>
        <v>0</v>
      </c>
      <c r="Z107" s="348">
        <f>IF((D107+E107+F107+G107)&gt;=14,H107,H107-Y107)</f>
        <v>0</v>
      </c>
      <c r="AA107" s="348">
        <f>IF((D107+E107+F107+G107+H107)&gt;=14,0,IF((D107+E107+F107+G107+H107+I107)&lt;14,I107,14-(D107+E107+F107+G107+H107)))</f>
        <v>0</v>
      </c>
      <c r="AB107" s="348">
        <f>IF((D107+E107+F107+G107+H107)&gt;=14,I107,I107-AA107)</f>
        <v>0</v>
      </c>
      <c r="AC107" s="348">
        <f>IF((D107+E107+F107+G107+H107+I107)&gt;=14,0,IF((D107+E107+F107+G107+H107+I107+J107)&lt;14,J107,14-(D107+E107+F107+G107+H107+I107)))</f>
        <v>0</v>
      </c>
      <c r="AD107" s="348">
        <f>IF((D107+E107+F107+G107+H107+I107)&gt;=14,J107,J107-AC107)</f>
        <v>0</v>
      </c>
      <c r="AE107" s="348">
        <f>IF((D107+E107+F107+G107+H107+I107+J107)&gt;=14,0,IF((D107+E107+F107+G107+H107+I107+J107+K107)&lt;14,K107,14-(D107+E107+F107+G107+H107+I107+J107)))</f>
        <v>0</v>
      </c>
      <c r="AF107" s="348">
        <f>IF((D107+E107+F107+G107+H107+I107+J107)&gt;=14,K107,K107-AE107)</f>
        <v>0</v>
      </c>
      <c r="AG107" s="348">
        <f>IF((D107+E107+F107+G107+H107+I107+J107+K107)&gt;=14,0,IF((D107+E107+F107+G107+H107+I107+J107+K107+L107)&lt;14,L107,14-(D107+E107+F107+G107+H107+I107+J107+K107)))</f>
        <v>0</v>
      </c>
      <c r="AH107" s="348">
        <f>IF((D107+E107+F107+G107+H107+I107+J107+K107)&gt;=14,L107,L107-AG107)</f>
        <v>0</v>
      </c>
      <c r="AI107" s="348">
        <f>IF((D107+E107+F107+G107+H107+I107+J107+K107+L107)&gt;=14,0,IF((D107+E107+F107+G107+H107+I107+J107+K107+L107+M107)&lt;14,M107,14-(D107+E107+F107+G107+H107+I107+J107+K107+L107)))</f>
        <v>0</v>
      </c>
      <c r="AJ107" s="348">
        <f>IF((D107+E107+F107+G107+H107+I107+J107+K107+L107)&gt;=14,M107,M107-AI107)</f>
        <v>0</v>
      </c>
      <c r="AK107" s="348">
        <f>IF((D107+E107+F107+G107+H107+I107+J107+K107+L107+M107)&gt;=14,0,IF((D107+E107+F107+G107+H107+I107+J107+K107+L107+M107+N107)&lt;14,N107,14-(D107+E107+F107+G107+H107+I107+J107+K107+L107+M107)))</f>
        <v>0</v>
      </c>
      <c r="AL107" s="348">
        <f>IF((D107+E107+F107+G107+H107+I107+J107+K107+L107+M107)&gt;=14,N107,N107-AK107)</f>
        <v>0</v>
      </c>
      <c r="AM107" s="348">
        <f>IF((D107+E107+F107+G107+H107+I107+J107+K107+L107+M107+N107)&gt;=14,0,IF((D107+E107+F107+G107+H107+I107+J107+K107+L107+M107+N107+O107)&lt;14,O107,14-(D107+E107+F107+G107+H107+I107+J107+K107+L107+M107+N107)))</f>
        <v>0</v>
      </c>
      <c r="AN107" s="348">
        <f>IF((D107+E107+F107+G107+H107+I107+J107+K107+L107+M107+N107)&gt;=14,O107,O107-AM107)</f>
        <v>0</v>
      </c>
      <c r="AO107" s="334"/>
    </row>
    <row r="108" spans="1:41" s="335" customFormat="1" ht="18" customHeight="1">
      <c r="A108" s="343">
        <f t="shared" si="28"/>
        <v>103</v>
      </c>
      <c r="B108" s="118" t="s">
        <v>1055</v>
      </c>
      <c r="C108" s="91" t="s">
        <v>1056</v>
      </c>
      <c r="D108" s="346">
        <v>0</v>
      </c>
      <c r="E108" s="346">
        <v>0</v>
      </c>
      <c r="F108" s="346">
        <v>0</v>
      </c>
      <c r="G108" s="346">
        <v>0</v>
      </c>
      <c r="H108" s="346"/>
      <c r="I108" s="346"/>
      <c r="J108" s="346"/>
      <c r="K108" s="346"/>
      <c r="L108" s="346"/>
      <c r="M108" s="346"/>
      <c r="N108" s="346"/>
      <c r="O108" s="346"/>
      <c r="P108" s="347">
        <f t="shared" si="53"/>
        <v>0</v>
      </c>
      <c r="Q108" s="348">
        <f t="shared" si="29"/>
        <v>0</v>
      </c>
      <c r="R108" s="348">
        <f t="shared" si="30"/>
        <v>0</v>
      </c>
      <c r="S108" s="348">
        <f t="shared" si="31"/>
        <v>0</v>
      </c>
      <c r="T108" s="348">
        <f t="shared" si="32"/>
        <v>0</v>
      </c>
      <c r="U108" s="348">
        <f t="shared" si="33"/>
        <v>0</v>
      </c>
      <c r="V108" s="348">
        <f t="shared" si="34"/>
        <v>0</v>
      </c>
      <c r="W108" s="348">
        <f t="shared" si="35"/>
        <v>0</v>
      </c>
      <c r="X108" s="348">
        <f t="shared" si="36"/>
        <v>0</v>
      </c>
      <c r="Y108" s="348">
        <f t="shared" si="37"/>
        <v>0</v>
      </c>
      <c r="Z108" s="348">
        <f t="shared" si="38"/>
        <v>0</v>
      </c>
      <c r="AA108" s="348">
        <f t="shared" si="39"/>
        <v>0</v>
      </c>
      <c r="AB108" s="348">
        <f t="shared" si="40"/>
        <v>0</v>
      </c>
      <c r="AC108" s="348">
        <f t="shared" si="41"/>
        <v>0</v>
      </c>
      <c r="AD108" s="348">
        <f t="shared" si="42"/>
        <v>0</v>
      </c>
      <c r="AE108" s="348">
        <f t="shared" si="43"/>
        <v>0</v>
      </c>
      <c r="AF108" s="348">
        <f t="shared" si="44"/>
        <v>0</v>
      </c>
      <c r="AG108" s="348">
        <f t="shared" si="45"/>
        <v>0</v>
      </c>
      <c r="AH108" s="348">
        <f t="shared" si="46"/>
        <v>0</v>
      </c>
      <c r="AI108" s="348">
        <f t="shared" si="47"/>
        <v>0</v>
      </c>
      <c r="AJ108" s="348">
        <f t="shared" si="48"/>
        <v>0</v>
      </c>
      <c r="AK108" s="348">
        <f t="shared" si="49"/>
        <v>0</v>
      </c>
      <c r="AL108" s="348">
        <f t="shared" si="50"/>
        <v>0</v>
      </c>
      <c r="AM108" s="348">
        <f t="shared" si="51"/>
        <v>0</v>
      </c>
      <c r="AN108" s="348">
        <f t="shared" si="52"/>
        <v>0</v>
      </c>
      <c r="AO108" s="334"/>
    </row>
    <row r="109" spans="1:41" s="335" customFormat="1" ht="18" customHeight="1">
      <c r="A109" s="343">
        <f t="shared" si="28"/>
        <v>104</v>
      </c>
      <c r="B109" s="118" t="s">
        <v>1171</v>
      </c>
      <c r="C109" s="91" t="s">
        <v>1172</v>
      </c>
      <c r="D109" s="346">
        <v>0</v>
      </c>
      <c r="E109" s="346">
        <v>0</v>
      </c>
      <c r="F109" s="346">
        <v>0</v>
      </c>
      <c r="G109" s="346">
        <v>0</v>
      </c>
      <c r="H109" s="346"/>
      <c r="I109" s="346"/>
      <c r="J109" s="346"/>
      <c r="K109" s="346"/>
      <c r="L109" s="346"/>
      <c r="M109" s="346"/>
      <c r="N109" s="346"/>
      <c r="O109" s="346"/>
      <c r="P109" s="347">
        <f t="shared" si="53"/>
        <v>0</v>
      </c>
      <c r="Q109" s="348">
        <f>IF(D109&lt;14,D109,14)</f>
        <v>0</v>
      </c>
      <c r="R109" s="348">
        <f>D109-Q109</f>
        <v>0</v>
      </c>
      <c r="S109" s="348">
        <f>IF(D109&gt;=14,0,IF((D109+E109)&lt;14,E109,14-D109))</f>
        <v>0</v>
      </c>
      <c r="T109" s="348">
        <f>IF(D109&gt;=14,E109,E109-S109)</f>
        <v>0</v>
      </c>
      <c r="U109" s="348">
        <f>IF((D109+E109)&gt;=14,0,IF((D109+E109+F109)&lt;14,F109,14-(D109+E109)))</f>
        <v>0</v>
      </c>
      <c r="V109" s="348">
        <f>IF((D109+E109)&gt;=14,F109,F109-U109)</f>
        <v>0</v>
      </c>
      <c r="W109" s="348">
        <f>IF((D109+E109+F109)&gt;=14,0,IF((D109+E109+F109+G109)&lt;14,G109,14-(D109+E109+F109)))</f>
        <v>0</v>
      </c>
      <c r="X109" s="348">
        <f>IF((D109+E109+F109)&gt;=14,G109,G109-W109)</f>
        <v>0</v>
      </c>
      <c r="Y109" s="348">
        <f>IF((D109+E109+F109+G109)&gt;=14,0,IF((D109+E109+F109+G109+H109)&lt;14,H109,14-(D109+E109+F109+G109)))</f>
        <v>0</v>
      </c>
      <c r="Z109" s="348">
        <f>IF((D109+E109+F109+G109)&gt;=14,H109,H109-Y109)</f>
        <v>0</v>
      </c>
      <c r="AA109" s="348">
        <f>IF((D109+E109+F109+G109+H109)&gt;=14,0,IF((D109+E109+F109+G109+H109+I109)&lt;14,I109,14-(D109+E109+F109+G109+H109)))</f>
        <v>0</v>
      </c>
      <c r="AB109" s="348">
        <f>IF((D109+E109+F109+G109+H109)&gt;=14,I109,I109-AA109)</f>
        <v>0</v>
      </c>
      <c r="AC109" s="348">
        <f>IF((D109+E109+F109+G109+H109+I109)&gt;=14,0,IF((D109+E109+F109+G109+H109+I109+J109)&lt;14,J109,14-(D109+E109+F109+G109+H109+I109)))</f>
        <v>0</v>
      </c>
      <c r="AD109" s="348">
        <f>IF((D109+E109+F109+G109+H109+I109)&gt;=14,J109,J109-AC109)</f>
        <v>0</v>
      </c>
      <c r="AE109" s="348">
        <f>IF((D109+E109+F109+G109+H109+I109+J109)&gt;=14,0,IF((D109+E109+F109+G109+H109+I109+J109+K109)&lt;14,K109,14-(D109+E109+F109+G109+H109+I109+J109)))</f>
        <v>0</v>
      </c>
      <c r="AF109" s="348">
        <f>IF((D109+E109+F109+G109+H109+I109+J109)&gt;=14,K109,K109-AE109)</f>
        <v>0</v>
      </c>
      <c r="AG109" s="348">
        <f>IF((D109+E109+F109+G109+H109+I109+J109+K109)&gt;=14,0,IF((D109+E109+F109+G109+H109+I109+J109+K109+L109)&lt;14,L109,14-(D109+E109+F109+G109+H109+I109+J109+K109)))</f>
        <v>0</v>
      </c>
      <c r="AH109" s="348">
        <f>IF((D109+E109+F109+G109+H109+I109+J109+K109)&gt;=14,L109,L109-AG109)</f>
        <v>0</v>
      </c>
      <c r="AI109" s="348">
        <f>IF((D109+E109+F109+G109+H109+I109+J109+K109+L109)&gt;=14,0,IF((D109+E109+F109+G109+H109+I109+J109+K109+L109+M109)&lt;14,M109,14-(D109+E109+F109+G109+H109+I109+J109+K109+L109)))</f>
        <v>0</v>
      </c>
      <c r="AJ109" s="348">
        <f>IF((D109+E109+F109+G109+H109+I109+J109+K109+L109)&gt;=14,M109,M109-AI109)</f>
        <v>0</v>
      </c>
      <c r="AK109" s="348">
        <f>IF((D109+E109+F109+G109+H109+I109+J109+K109+L109+M109)&gt;=14,0,IF((D109+E109+F109+G109+H109+I109+J109+K109+L109+M109+N109)&lt;14,N109,14-(D109+E109+F109+G109+H109+I109+J109+K109+L109+M109)))</f>
        <v>0</v>
      </c>
      <c r="AL109" s="348">
        <f>IF((D109+E109+F109+G109+H109+I109+J109+K109+L109+M109)&gt;=14,N109,N109-AK109)</f>
        <v>0</v>
      </c>
      <c r="AM109" s="348">
        <f>IF((D109+E109+F109+G109+H109+I109+J109+K109+L109+M109+N109)&gt;=14,0,IF((D109+E109+F109+G109+H109+I109+J109+K109+L109+M109+N109+O109)&lt;14,O109,14-(D109+E109+F109+G109+H109+I109+J109+K109+L109+M109+N109)))</f>
        <v>0</v>
      </c>
      <c r="AN109" s="348">
        <f>IF((D109+E109+F109+G109+H109+I109+J109+K109+L109+M109+N109)&gt;=14,O109,O109-AM109)</f>
        <v>0</v>
      </c>
      <c r="AO109" s="334"/>
    </row>
    <row r="110" spans="1:41" s="335" customFormat="1" ht="18" customHeight="1">
      <c r="A110" s="343">
        <f t="shared" si="28"/>
        <v>105</v>
      </c>
      <c r="B110" s="118" t="s">
        <v>589</v>
      </c>
      <c r="C110" s="91" t="s">
        <v>590</v>
      </c>
      <c r="D110" s="346">
        <v>0</v>
      </c>
      <c r="E110" s="346">
        <v>0</v>
      </c>
      <c r="F110" s="346">
        <v>0</v>
      </c>
      <c r="G110" s="346">
        <v>0</v>
      </c>
      <c r="H110" s="346"/>
      <c r="I110" s="346"/>
      <c r="J110" s="346"/>
      <c r="K110" s="346"/>
      <c r="L110" s="346"/>
      <c r="M110" s="346"/>
      <c r="N110" s="346"/>
      <c r="O110" s="346"/>
      <c r="P110" s="347">
        <f t="shared" si="53"/>
        <v>0</v>
      </c>
      <c r="Q110" s="348">
        <f t="shared" si="29"/>
        <v>0</v>
      </c>
      <c r="R110" s="348">
        <f t="shared" si="30"/>
        <v>0</v>
      </c>
      <c r="S110" s="348">
        <f t="shared" si="31"/>
        <v>0</v>
      </c>
      <c r="T110" s="348">
        <f t="shared" si="32"/>
        <v>0</v>
      </c>
      <c r="U110" s="348">
        <f t="shared" si="33"/>
        <v>0</v>
      </c>
      <c r="V110" s="348">
        <f t="shared" si="34"/>
        <v>0</v>
      </c>
      <c r="W110" s="348">
        <f t="shared" si="35"/>
        <v>0</v>
      </c>
      <c r="X110" s="348">
        <f t="shared" si="36"/>
        <v>0</v>
      </c>
      <c r="Y110" s="348">
        <f t="shared" si="37"/>
        <v>0</v>
      </c>
      <c r="Z110" s="348">
        <f t="shared" si="38"/>
        <v>0</v>
      </c>
      <c r="AA110" s="348">
        <f t="shared" si="39"/>
        <v>0</v>
      </c>
      <c r="AB110" s="348">
        <f t="shared" si="40"/>
        <v>0</v>
      </c>
      <c r="AC110" s="348">
        <f t="shared" si="41"/>
        <v>0</v>
      </c>
      <c r="AD110" s="348">
        <f t="shared" si="42"/>
        <v>0</v>
      </c>
      <c r="AE110" s="348">
        <f t="shared" si="43"/>
        <v>0</v>
      </c>
      <c r="AF110" s="348">
        <f t="shared" si="44"/>
        <v>0</v>
      </c>
      <c r="AG110" s="348">
        <f t="shared" si="45"/>
        <v>0</v>
      </c>
      <c r="AH110" s="348">
        <f t="shared" si="46"/>
        <v>0</v>
      </c>
      <c r="AI110" s="348">
        <f t="shared" si="47"/>
        <v>0</v>
      </c>
      <c r="AJ110" s="348">
        <f t="shared" si="48"/>
        <v>0</v>
      </c>
      <c r="AK110" s="348">
        <f t="shared" si="49"/>
        <v>0</v>
      </c>
      <c r="AL110" s="348">
        <f t="shared" si="50"/>
        <v>0</v>
      </c>
      <c r="AM110" s="348">
        <f t="shared" si="51"/>
        <v>0</v>
      </c>
      <c r="AN110" s="348">
        <f t="shared" si="52"/>
        <v>0</v>
      </c>
      <c r="AO110" s="334"/>
    </row>
    <row r="111" spans="1:41" s="335" customFormat="1" ht="18" customHeight="1">
      <c r="A111" s="343">
        <f t="shared" si="28"/>
        <v>106</v>
      </c>
      <c r="B111" s="118" t="s">
        <v>1177</v>
      </c>
      <c r="C111" s="91" t="s">
        <v>1178</v>
      </c>
      <c r="D111" s="346">
        <v>0</v>
      </c>
      <c r="E111" s="346">
        <v>0</v>
      </c>
      <c r="F111" s="346">
        <v>0</v>
      </c>
      <c r="G111" s="346">
        <v>0</v>
      </c>
      <c r="H111" s="346"/>
      <c r="I111" s="346"/>
      <c r="J111" s="346"/>
      <c r="K111" s="346"/>
      <c r="L111" s="346"/>
      <c r="M111" s="346"/>
      <c r="N111" s="346"/>
      <c r="O111" s="346"/>
      <c r="P111" s="347">
        <f t="shared" si="53"/>
        <v>0</v>
      </c>
      <c r="Q111" s="348">
        <f t="shared" si="29"/>
        <v>0</v>
      </c>
      <c r="R111" s="348">
        <f t="shared" si="30"/>
        <v>0</v>
      </c>
      <c r="S111" s="348">
        <f t="shared" si="31"/>
        <v>0</v>
      </c>
      <c r="T111" s="348">
        <f t="shared" si="32"/>
        <v>0</v>
      </c>
      <c r="U111" s="348">
        <f t="shared" si="33"/>
        <v>0</v>
      </c>
      <c r="V111" s="348">
        <f t="shared" si="34"/>
        <v>0</v>
      </c>
      <c r="W111" s="348">
        <f t="shared" si="35"/>
        <v>0</v>
      </c>
      <c r="X111" s="348">
        <f t="shared" si="36"/>
        <v>0</v>
      </c>
      <c r="Y111" s="348">
        <f t="shared" si="37"/>
        <v>0</v>
      </c>
      <c r="Z111" s="348">
        <f t="shared" si="38"/>
        <v>0</v>
      </c>
      <c r="AA111" s="348">
        <f t="shared" si="39"/>
        <v>0</v>
      </c>
      <c r="AB111" s="348">
        <f t="shared" si="40"/>
        <v>0</v>
      </c>
      <c r="AC111" s="348">
        <f t="shared" si="41"/>
        <v>0</v>
      </c>
      <c r="AD111" s="348">
        <f t="shared" si="42"/>
        <v>0</v>
      </c>
      <c r="AE111" s="348">
        <f t="shared" si="43"/>
        <v>0</v>
      </c>
      <c r="AF111" s="348">
        <f t="shared" si="44"/>
        <v>0</v>
      </c>
      <c r="AG111" s="348">
        <f t="shared" si="45"/>
        <v>0</v>
      </c>
      <c r="AH111" s="348">
        <f t="shared" si="46"/>
        <v>0</v>
      </c>
      <c r="AI111" s="348">
        <f t="shared" si="47"/>
        <v>0</v>
      </c>
      <c r="AJ111" s="348">
        <f t="shared" si="48"/>
        <v>0</v>
      </c>
      <c r="AK111" s="348">
        <f t="shared" si="49"/>
        <v>0</v>
      </c>
      <c r="AL111" s="348">
        <f t="shared" si="50"/>
        <v>0</v>
      </c>
      <c r="AM111" s="348">
        <f t="shared" si="51"/>
        <v>0</v>
      </c>
      <c r="AN111" s="348">
        <f t="shared" si="52"/>
        <v>0</v>
      </c>
      <c r="AO111" s="334"/>
    </row>
    <row r="112" spans="1:41" s="335" customFormat="1" ht="18" customHeight="1">
      <c r="A112" s="343">
        <f t="shared" si="28"/>
        <v>107</v>
      </c>
      <c r="B112" s="349" t="s">
        <v>1180</v>
      </c>
      <c r="C112" s="350" t="s">
        <v>1181</v>
      </c>
      <c r="D112" s="346">
        <v>0</v>
      </c>
      <c r="E112" s="346">
        <v>0</v>
      </c>
      <c r="F112" s="346">
        <v>0</v>
      </c>
      <c r="G112" s="346">
        <v>0</v>
      </c>
      <c r="H112" s="346"/>
      <c r="I112" s="346"/>
      <c r="J112" s="346"/>
      <c r="K112" s="346"/>
      <c r="L112" s="346"/>
      <c r="M112" s="346"/>
      <c r="N112" s="346"/>
      <c r="O112" s="346"/>
      <c r="P112" s="347">
        <f t="shared" si="53"/>
        <v>0</v>
      </c>
      <c r="Q112" s="348">
        <f t="shared" si="29"/>
        <v>0</v>
      </c>
      <c r="R112" s="348">
        <f t="shared" si="30"/>
        <v>0</v>
      </c>
      <c r="S112" s="348">
        <f t="shared" si="31"/>
        <v>0</v>
      </c>
      <c r="T112" s="348">
        <f t="shared" si="32"/>
        <v>0</v>
      </c>
      <c r="U112" s="348">
        <f t="shared" si="33"/>
        <v>0</v>
      </c>
      <c r="V112" s="348">
        <f t="shared" si="34"/>
        <v>0</v>
      </c>
      <c r="W112" s="348">
        <f t="shared" si="35"/>
        <v>0</v>
      </c>
      <c r="X112" s="348">
        <f t="shared" si="36"/>
        <v>0</v>
      </c>
      <c r="Y112" s="348">
        <f t="shared" si="37"/>
        <v>0</v>
      </c>
      <c r="Z112" s="348">
        <f t="shared" si="38"/>
        <v>0</v>
      </c>
      <c r="AA112" s="348">
        <f t="shared" si="39"/>
        <v>0</v>
      </c>
      <c r="AB112" s="348">
        <f t="shared" si="40"/>
        <v>0</v>
      </c>
      <c r="AC112" s="348">
        <f t="shared" si="41"/>
        <v>0</v>
      </c>
      <c r="AD112" s="348">
        <f t="shared" si="42"/>
        <v>0</v>
      </c>
      <c r="AE112" s="348">
        <f t="shared" si="43"/>
        <v>0</v>
      </c>
      <c r="AF112" s="348">
        <f t="shared" si="44"/>
        <v>0</v>
      </c>
      <c r="AG112" s="348">
        <f t="shared" si="45"/>
        <v>0</v>
      </c>
      <c r="AH112" s="348">
        <f t="shared" si="46"/>
        <v>0</v>
      </c>
      <c r="AI112" s="348">
        <f t="shared" si="47"/>
        <v>0</v>
      </c>
      <c r="AJ112" s="348">
        <f t="shared" si="48"/>
        <v>0</v>
      </c>
      <c r="AK112" s="348">
        <f t="shared" si="49"/>
        <v>0</v>
      </c>
      <c r="AL112" s="348">
        <f t="shared" si="50"/>
        <v>0</v>
      </c>
      <c r="AM112" s="348">
        <f t="shared" si="51"/>
        <v>0</v>
      </c>
      <c r="AN112" s="348">
        <f t="shared" si="52"/>
        <v>0</v>
      </c>
      <c r="AO112" s="334"/>
    </row>
    <row r="113" spans="1:41" s="335" customFormat="1" ht="27" customHeight="1">
      <c r="A113" s="343">
        <f t="shared" si="28"/>
        <v>108</v>
      </c>
      <c r="B113" s="344" t="s">
        <v>1183</v>
      </c>
      <c r="C113" s="345" t="s">
        <v>1184</v>
      </c>
      <c r="D113" s="346">
        <v>0</v>
      </c>
      <c r="E113" s="346">
        <v>0</v>
      </c>
      <c r="F113" s="346">
        <v>0</v>
      </c>
      <c r="G113" s="346">
        <v>0</v>
      </c>
      <c r="H113" s="346"/>
      <c r="I113" s="346"/>
      <c r="J113" s="346"/>
      <c r="K113" s="346"/>
      <c r="L113" s="346"/>
      <c r="M113" s="346"/>
      <c r="N113" s="346"/>
      <c r="O113" s="346"/>
      <c r="P113" s="347">
        <f>SUM(D113:O113)</f>
        <v>0</v>
      </c>
      <c r="Q113" s="348">
        <f>IF(D113&lt;14,D113,14)</f>
        <v>0</v>
      </c>
      <c r="R113" s="348">
        <f>D113-Q113</f>
        <v>0</v>
      </c>
      <c r="S113" s="348">
        <f>IF(D113&gt;=14,0,IF((D113+E113)&lt;14,E113,14-D113))</f>
        <v>0</v>
      </c>
      <c r="T113" s="348">
        <f>IF(D113&gt;=14,E113,E113-S113)</f>
        <v>0</v>
      </c>
      <c r="U113" s="348">
        <f>IF((D113+E113)&gt;=14,0,IF((D113+E113+F113)&lt;14,F113,14-(D113+E113)))</f>
        <v>0</v>
      </c>
      <c r="V113" s="348">
        <f>IF((D113+E113)&gt;=14,F113,F113-U113)</f>
        <v>0</v>
      </c>
      <c r="W113" s="348">
        <f>IF((D113+E113+F113)&gt;=14,0,IF((D113+E113+F113+G113)&lt;14,G113,14-(D113+E113+F113)))</f>
        <v>0</v>
      </c>
      <c r="X113" s="348">
        <f>IF((D113+E113+F113)&gt;=14,G113,G113-W113)</f>
        <v>0</v>
      </c>
      <c r="Y113" s="348">
        <f>IF((D113+E113+F113+G113)&gt;=14,0,IF((D113+E113+F113+G113+H113)&lt;14,H113,14-(D113+E113+F113+G113)))</f>
        <v>0</v>
      </c>
      <c r="Z113" s="348">
        <f>IF((D113+E113+F113+G113)&gt;=14,H113,H113-Y113)</f>
        <v>0</v>
      </c>
      <c r="AA113" s="348">
        <f>IF((D113+E113+F113+G113+H113)&gt;=14,0,IF((D113+E113+F113+G113+H113+I113)&lt;14,I113,14-(D113+E113+F113+G113+H113)))</f>
        <v>0</v>
      </c>
      <c r="AB113" s="348">
        <f>IF((D113+E113+F113+G113+H113)&gt;=14,I113,I113-AA113)</f>
        <v>0</v>
      </c>
      <c r="AC113" s="348">
        <f>IF((D113+E113+F113+G113+H113+I113)&gt;=14,0,IF((D113+E113+F113+G113+H113+I113+J113)&lt;14,J113,14-(D113+E113+F113+G113+H113+I113)))</f>
        <v>0</v>
      </c>
      <c r="AD113" s="348">
        <f>IF((D113+E113+F113+G113+H113+I113)&gt;=14,J113,J113-AC113)</f>
        <v>0</v>
      </c>
      <c r="AE113" s="348">
        <f>IF((D113+E113+F113+G113+H113+I113+J113)&gt;=14,0,IF((D113+E113+F113+G113+H113+I113+J113+K113)&lt;14,K113,14-(D113+E113+F113+G113+H113+I113+J113)))</f>
        <v>0</v>
      </c>
      <c r="AF113" s="348">
        <f>IF((D113+E113+F113+G113+H113+I113+J113)&gt;=14,K113,K113-AE113)</f>
        <v>0</v>
      </c>
      <c r="AG113" s="348">
        <f>IF((D113+E113+F113+G113+H113+I113+J113+K113)&gt;=14,0,IF((D113+E113+F113+G113+H113+I113+J113+K113+L113)&lt;14,L113,14-(D113+E113+F113+G113+H113+I113+J113+K113)))</f>
        <v>0</v>
      </c>
      <c r="AH113" s="348">
        <f>IF((D113+E113+F113+G113+H113+I113+J113+K113)&gt;=14,L113,L113-AG113)</f>
        <v>0</v>
      </c>
      <c r="AI113" s="348">
        <f>IF((D113+E113+F113+G113+H113+I113+J113+K113+L113)&gt;=14,0,IF((D113+E113+F113+G113+H113+I113+J113+K113+L113+M113)&lt;14,M113,14-(D113+E113+F113+G113+H113+I113+J113+K113+L113)))</f>
        <v>0</v>
      </c>
      <c r="AJ113" s="348">
        <f>IF((D113+E113+F113+G113+H113+I113+J113+K113+L113)&gt;=14,M113,M113-AI113)</f>
        <v>0</v>
      </c>
      <c r="AK113" s="348">
        <f>IF((D113+E113+F113+G113+H113+I113+J113+K113+L113+M113)&gt;=14,0,IF((D113+E113+F113+G113+H113+I113+J113+K113+L113+M113+N113)&lt;14,N113,14-(D113+E113+F113+G113+H113+I113+J113+K113+L113+M113)))</f>
        <v>0</v>
      </c>
      <c r="AL113" s="348">
        <f>IF((D113+E113+F113+G113+H113+I113+J113+K113+L113+M113)&gt;=14,N113,N113-AK113)</f>
        <v>0</v>
      </c>
      <c r="AM113" s="348">
        <f>IF((D113+E113+F113+G113+H113+I113+J113+K113+L113+M113+N113)&gt;=14,0,IF((D113+E113+F113+G113+H113+I113+J113+K113+L113+M113+N113+O113)&lt;14,O113,14-(D113+E113+F113+G113+H113+I113+J113+K113+L113+M113+N113)))</f>
        <v>0</v>
      </c>
      <c r="AN113" s="348">
        <f>IF((D113+E113+F113+G113+H113+I113+J113+K113+L113+M113+N113)&gt;=14,O113,O113-AM113)</f>
        <v>0</v>
      </c>
      <c r="AO113" s="334"/>
    </row>
    <row r="114" spans="1:41" s="335" customFormat="1" ht="27" customHeight="1">
      <c r="A114" s="343">
        <f t="shared" si="28"/>
        <v>109</v>
      </c>
      <c r="B114" s="344" t="s">
        <v>592</v>
      </c>
      <c r="C114" s="345" t="s">
        <v>593</v>
      </c>
      <c r="D114" s="346">
        <v>0</v>
      </c>
      <c r="E114" s="346">
        <v>0</v>
      </c>
      <c r="F114" s="346">
        <v>0</v>
      </c>
      <c r="G114" s="346">
        <v>0</v>
      </c>
      <c r="H114" s="346"/>
      <c r="I114" s="346"/>
      <c r="J114" s="346"/>
      <c r="K114" s="346"/>
      <c r="L114" s="346"/>
      <c r="M114" s="346"/>
      <c r="N114" s="346"/>
      <c r="O114" s="346"/>
      <c r="P114" s="347">
        <f>SUM(D114:O114)</f>
        <v>0</v>
      </c>
      <c r="Q114" s="348">
        <f>IF(D114&lt;14,D114,14)</f>
        <v>0</v>
      </c>
      <c r="R114" s="348">
        <f>D114-Q114</f>
        <v>0</v>
      </c>
      <c r="S114" s="348">
        <f>IF(D114&gt;=14,0,IF((D114+E114)&lt;14,E114,14-D114))</f>
        <v>0</v>
      </c>
      <c r="T114" s="348">
        <f>IF(D114&gt;=14,E114,E114-S114)</f>
        <v>0</v>
      </c>
      <c r="U114" s="348">
        <f>IF((D114+E114)&gt;=14,0,IF((D114+E114+F114)&lt;14,F114,14-(D114+E114)))</f>
        <v>0</v>
      </c>
      <c r="V114" s="348">
        <f>IF((D114+E114)&gt;=14,F114,F114-U114)</f>
        <v>0</v>
      </c>
      <c r="W114" s="348">
        <f>IF((D114+E114+F114)&gt;=14,0,IF((D114+E114+F114+G114)&lt;14,G114,14-(D114+E114+F114)))</f>
        <v>0</v>
      </c>
      <c r="X114" s="348">
        <f>IF((D114+E114+F114)&gt;=14,G114,G114-W114)</f>
        <v>0</v>
      </c>
      <c r="Y114" s="348">
        <f>IF((D114+E114+F114+G114)&gt;=14,0,IF((D114+E114+F114+G114+H114)&lt;14,H114,14-(D114+E114+F114+G114)))</f>
        <v>0</v>
      </c>
      <c r="Z114" s="348">
        <f>IF((D114+E114+F114+G114)&gt;=14,H114,H114-Y114)</f>
        <v>0</v>
      </c>
      <c r="AA114" s="348">
        <f>IF((D114+E114+F114+G114+H114)&gt;=14,0,IF((D114+E114+F114+G114+H114+I114)&lt;14,I114,14-(D114+E114+F114+G114+H114)))</f>
        <v>0</v>
      </c>
      <c r="AB114" s="348">
        <f>IF((D114+E114+F114+G114+H114)&gt;=14,I114,I114-AA114)</f>
        <v>0</v>
      </c>
      <c r="AC114" s="348">
        <f>IF((D114+E114+F114+G114+H114+I114)&gt;=14,0,IF((D114+E114+F114+G114+H114+I114+J114)&lt;14,J114,14-(D114+E114+F114+G114+H114+I114)))</f>
        <v>0</v>
      </c>
      <c r="AD114" s="348">
        <f>IF((D114+E114+F114+G114+H114+I114)&gt;=14,J114,J114-AC114)</f>
        <v>0</v>
      </c>
      <c r="AE114" s="348">
        <f>IF((D114+E114+F114+G114+H114+I114+J114)&gt;=14,0,IF((D114+E114+F114+G114+H114+I114+J114+K114)&lt;14,K114,14-(D114+E114+F114+G114+H114+I114+J114)))</f>
        <v>0</v>
      </c>
      <c r="AF114" s="348">
        <f>IF((D114+E114+F114+G114+H114+I114+J114)&gt;=14,K114,K114-AE114)</f>
        <v>0</v>
      </c>
      <c r="AG114" s="348">
        <f>IF((D114+E114+F114+G114+H114+I114+J114+K114)&gt;=14,0,IF((D114+E114+F114+G114+H114+I114+J114+K114+L114)&lt;14,L114,14-(D114+E114+F114+G114+H114+I114+J114+K114)))</f>
        <v>0</v>
      </c>
      <c r="AH114" s="348">
        <f>IF((D114+E114+F114+G114+H114+I114+J114+K114)&gt;=14,L114,L114-AG114)</f>
        <v>0</v>
      </c>
      <c r="AI114" s="348">
        <f>IF((D114+E114+F114+G114+H114+I114+J114+K114+L114)&gt;=14,0,IF((D114+E114+F114+G114+H114+I114+J114+K114+L114+M114)&lt;14,M114,14-(D114+E114+F114+G114+H114+I114+J114+K114+L114)))</f>
        <v>0</v>
      </c>
      <c r="AJ114" s="348">
        <f>IF((D114+E114+F114+G114+H114+I114+J114+K114+L114)&gt;=14,M114,M114-AI114)</f>
        <v>0</v>
      </c>
      <c r="AK114" s="348">
        <f>IF((D114+E114+F114+G114+H114+I114+J114+K114+L114+M114)&gt;=14,0,IF((D114+E114+F114+G114+H114+I114+J114+K114+L114+M114+N114)&lt;14,N114,14-(D114+E114+F114+G114+H114+I114+J114+K114+L114+M114)))</f>
        <v>0</v>
      </c>
      <c r="AL114" s="348">
        <f>IF((D114+E114+F114+G114+H114+I114+J114+K114+L114+M114)&gt;=14,N114,N114-AK114)</f>
        <v>0</v>
      </c>
      <c r="AM114" s="348">
        <f>IF((D114+E114+F114+G114+H114+I114+J114+K114+L114+M114+N114)&gt;=14,0,IF((D114+E114+F114+G114+H114+I114+J114+K114+L114+M114+N114+O114)&lt;14,O114,14-(D114+E114+F114+G114+H114+I114+J114+K114+L114+M114+N114)))</f>
        <v>0</v>
      </c>
      <c r="AN114" s="348">
        <f>IF((D114+E114+F114+G114+H114+I114+J114+K114+L114+M114+N114)&gt;=14,O114,O114-AM114)</f>
        <v>0</v>
      </c>
      <c r="AO114" s="334"/>
    </row>
    <row r="115" spans="1:41" s="335" customFormat="1" ht="27" customHeight="1">
      <c r="A115" s="343">
        <f t="shared" si="28"/>
        <v>110</v>
      </c>
      <c r="B115" s="344" t="s">
        <v>163</v>
      </c>
      <c r="C115" s="345" t="s">
        <v>164</v>
      </c>
      <c r="D115" s="346">
        <v>0</v>
      </c>
      <c r="E115" s="346">
        <v>0</v>
      </c>
      <c r="F115" s="346">
        <v>0</v>
      </c>
      <c r="G115" s="346">
        <v>0</v>
      </c>
      <c r="H115" s="346"/>
      <c r="I115" s="346"/>
      <c r="J115" s="346"/>
      <c r="K115" s="346"/>
      <c r="L115" s="346"/>
      <c r="M115" s="346"/>
      <c r="N115" s="346"/>
      <c r="O115" s="346"/>
      <c r="P115" s="347">
        <f>SUM(D115:O115)</f>
        <v>0</v>
      </c>
      <c r="Q115" s="348">
        <f>IF(D115&lt;14,D115,14)</f>
        <v>0</v>
      </c>
      <c r="R115" s="348">
        <f>D115-Q115</f>
        <v>0</v>
      </c>
      <c r="S115" s="348">
        <f>IF(D115&gt;=14,0,IF((D115+E115)&lt;14,E115,14-D115))</f>
        <v>0</v>
      </c>
      <c r="T115" s="348">
        <f>IF(D115&gt;=14,E115,E115-S115)</f>
        <v>0</v>
      </c>
      <c r="U115" s="348">
        <f>IF((D115+E115)&gt;=14,0,IF((D115+E115+F115)&lt;14,F115,14-(D115+E115)))</f>
        <v>0</v>
      </c>
      <c r="V115" s="348">
        <f>IF((D115+E115)&gt;=14,F115,F115-U115)</f>
        <v>0</v>
      </c>
      <c r="W115" s="348">
        <f>IF((D115+E115+F115)&gt;=14,0,IF((D115+E115+F115+G115)&lt;14,G115,14-(D115+E115+F115)))</f>
        <v>0</v>
      </c>
      <c r="X115" s="348">
        <f>IF((D115+E115+F115)&gt;=14,G115,G115-W115)</f>
        <v>0</v>
      </c>
      <c r="Y115" s="348">
        <f>IF((D115+E115+F115+G115)&gt;=14,0,IF((D115+E115+F115+G115+H115)&lt;14,H115,14-(D115+E115+F115+G115)))</f>
        <v>0</v>
      </c>
      <c r="Z115" s="348">
        <f>IF((D115+E115+F115+G115)&gt;=14,H115,H115-Y115)</f>
        <v>0</v>
      </c>
      <c r="AA115" s="348">
        <f>IF((D115+E115+F115+G115+H115)&gt;=14,0,IF((D115+E115+F115+G115+H115+I115)&lt;14,I115,14-(D115+E115+F115+G115+H115)))</f>
        <v>0</v>
      </c>
      <c r="AB115" s="348">
        <f>IF((D115+E115+F115+G115+H115)&gt;=14,I115,I115-AA115)</f>
        <v>0</v>
      </c>
      <c r="AC115" s="348">
        <f>IF((D115+E115+F115+G115+H115+I115)&gt;=14,0,IF((D115+E115+F115+G115+H115+I115+J115)&lt;14,J115,14-(D115+E115+F115+G115+H115+I115)))</f>
        <v>0</v>
      </c>
      <c r="AD115" s="348">
        <f>IF((D115+E115+F115+G115+H115+I115)&gt;=14,J115,J115-AC115)</f>
        <v>0</v>
      </c>
      <c r="AE115" s="348">
        <f>IF((D115+E115+F115+G115+H115+I115+J115)&gt;=14,0,IF((D115+E115+F115+G115+H115+I115+J115+K115)&lt;14,K115,14-(D115+E115+F115+G115+H115+I115+J115)))</f>
        <v>0</v>
      </c>
      <c r="AF115" s="348">
        <f>IF((D115+E115+F115+G115+H115+I115+J115)&gt;=14,K115,K115-AE115)</f>
        <v>0</v>
      </c>
      <c r="AG115" s="348">
        <f>IF((D115+E115+F115+G115+H115+I115+J115+K115)&gt;=14,0,IF((D115+E115+F115+G115+H115+I115+J115+K115+L115)&lt;14,L115,14-(D115+E115+F115+G115+H115+I115+J115+K115)))</f>
        <v>0</v>
      </c>
      <c r="AH115" s="348">
        <f>IF((D115+E115+F115+G115+H115+I115+J115+K115)&gt;=14,L115,L115-AG115)</f>
        <v>0</v>
      </c>
      <c r="AI115" s="348">
        <f>IF((D115+E115+F115+G115+H115+I115+J115+K115+L115)&gt;=14,0,IF((D115+E115+F115+G115+H115+I115+J115+K115+L115+M115)&lt;14,M115,14-(D115+E115+F115+G115+H115+I115+J115+K115+L115)))</f>
        <v>0</v>
      </c>
      <c r="AJ115" s="348">
        <f>IF((D115+E115+F115+G115+H115+I115+J115+K115+L115)&gt;=14,M115,M115-AI115)</f>
        <v>0</v>
      </c>
      <c r="AK115" s="348">
        <f>IF((D115+E115+F115+G115+H115+I115+J115+K115+L115+M115)&gt;=14,0,IF((D115+E115+F115+G115+H115+I115+J115+K115+L115+M115+N115)&lt;14,N115,14-(D115+E115+F115+G115+H115+I115+J115+K115+L115+M115)))</f>
        <v>0</v>
      </c>
      <c r="AL115" s="348">
        <f>IF((D115+E115+F115+G115+H115+I115+J115+K115+L115+M115)&gt;=14,N115,N115-AK115)</f>
        <v>0</v>
      </c>
      <c r="AM115" s="348">
        <f>IF((D115+E115+F115+G115+H115+I115+J115+K115+L115+M115+N115)&gt;=14,0,IF((D115+E115+F115+G115+H115+I115+J115+K115+L115+M115+N115+O115)&lt;14,O115,14-(D115+E115+F115+G115+H115+I115+J115+K115+L115+M115+N115)))</f>
        <v>0</v>
      </c>
      <c r="AN115" s="348">
        <f>IF((D115+E115+F115+G115+H115+I115+J115+K115+L115+M115+N115)&gt;=14,O115,O115-AM115)</f>
        <v>0</v>
      </c>
      <c r="AO115" s="334"/>
    </row>
    <row r="116" spans="1:41" s="335" customFormat="1" ht="27" customHeight="1">
      <c r="A116" s="343">
        <f t="shared" si="28"/>
        <v>111</v>
      </c>
      <c r="B116" s="344" t="s">
        <v>165</v>
      </c>
      <c r="C116" s="345" t="s">
        <v>166</v>
      </c>
      <c r="D116" s="346">
        <v>0</v>
      </c>
      <c r="E116" s="346">
        <v>0</v>
      </c>
      <c r="F116" s="346">
        <v>0</v>
      </c>
      <c r="G116" s="346">
        <v>0</v>
      </c>
      <c r="H116" s="346"/>
      <c r="I116" s="346"/>
      <c r="J116" s="346"/>
      <c r="K116" s="346"/>
      <c r="L116" s="346"/>
      <c r="M116" s="346"/>
      <c r="N116" s="346"/>
      <c r="O116" s="346"/>
      <c r="P116" s="347">
        <f>SUM(D116:O116)</f>
        <v>0</v>
      </c>
      <c r="Q116" s="348">
        <f>IF(D116&lt;14,D116,14)</f>
        <v>0</v>
      </c>
      <c r="R116" s="348">
        <f>D116-Q116</f>
        <v>0</v>
      </c>
      <c r="S116" s="348">
        <f>IF(D116&gt;=14,0,IF((D116+E116)&lt;14,E116,14-D116))</f>
        <v>0</v>
      </c>
      <c r="T116" s="348">
        <f>IF(D116&gt;=14,E116,E116-S116)</f>
        <v>0</v>
      </c>
      <c r="U116" s="348">
        <f>IF((D116+E116)&gt;=14,0,IF((D116+E116+F116)&lt;14,F116,14-(D116+E116)))</f>
        <v>0</v>
      </c>
      <c r="V116" s="348">
        <f>IF((D116+E116)&gt;=14,F116,F116-U116)</f>
        <v>0</v>
      </c>
      <c r="W116" s="348">
        <f>IF((D116+E116+F116)&gt;=14,0,IF((D116+E116+F116+G116)&lt;14,G116,14-(D116+E116+F116)))</f>
        <v>0</v>
      </c>
      <c r="X116" s="348">
        <f>IF((D116+E116+F116)&gt;=14,G116,G116-W116)</f>
        <v>0</v>
      </c>
      <c r="Y116" s="348">
        <f>IF((D116+E116+F116+G116)&gt;=14,0,IF((D116+E116+F116+G116+H116)&lt;14,H116,14-(D116+E116+F116+G116)))</f>
        <v>0</v>
      </c>
      <c r="Z116" s="348">
        <f>IF((D116+E116+F116+G116)&gt;=14,H116,H116-Y116)</f>
        <v>0</v>
      </c>
      <c r="AA116" s="348">
        <f>IF((D116+E116+F116+G116+H116)&gt;=14,0,IF((D116+E116+F116+G116+H116+I116)&lt;14,I116,14-(D116+E116+F116+G116+H116)))</f>
        <v>0</v>
      </c>
      <c r="AB116" s="348">
        <f>IF((D116+E116+F116+G116+H116)&gt;=14,I116,I116-AA116)</f>
        <v>0</v>
      </c>
      <c r="AC116" s="348">
        <f>IF((D116+E116+F116+G116+H116+I116)&gt;=14,0,IF((D116+E116+F116+G116+H116+I116+J116)&lt;14,J116,14-(D116+E116+F116+G116+H116+I116)))</f>
        <v>0</v>
      </c>
      <c r="AD116" s="348">
        <f>IF((D116+E116+F116+G116+H116+I116)&gt;=14,J116,J116-AC116)</f>
        <v>0</v>
      </c>
      <c r="AE116" s="348">
        <f>IF((D116+E116+F116+G116+H116+I116+J116)&gt;=14,0,IF((D116+E116+F116+G116+H116+I116+J116+K116)&lt;14,K116,14-(D116+E116+F116+G116+H116+I116+J116)))</f>
        <v>0</v>
      </c>
      <c r="AF116" s="348">
        <f>IF((D116+E116+F116+G116+H116+I116+J116)&gt;=14,K116,K116-AE116)</f>
        <v>0</v>
      </c>
      <c r="AG116" s="348">
        <f>IF((D116+E116+F116+G116+H116+I116+J116+K116)&gt;=14,0,IF((D116+E116+F116+G116+H116+I116+J116+K116+L116)&lt;14,L116,14-(D116+E116+F116+G116+H116+I116+J116+K116)))</f>
        <v>0</v>
      </c>
      <c r="AH116" s="348">
        <f>IF((D116+E116+F116+G116+H116+I116+J116+K116)&gt;=14,L116,L116-AG116)</f>
        <v>0</v>
      </c>
      <c r="AI116" s="348">
        <f>IF((D116+E116+F116+G116+H116+I116+J116+K116+L116)&gt;=14,0,IF((D116+E116+F116+G116+H116+I116+J116+K116+L116+M116)&lt;14,M116,14-(D116+E116+F116+G116+H116+I116+J116+K116+L116)))</f>
        <v>0</v>
      </c>
      <c r="AJ116" s="348">
        <f>IF((D116+E116+F116+G116+H116+I116+J116+K116+L116)&gt;=14,M116,M116-AI116)</f>
        <v>0</v>
      </c>
      <c r="AK116" s="348">
        <f>IF((D116+E116+F116+G116+H116+I116+J116+K116+L116+M116)&gt;=14,0,IF((D116+E116+F116+G116+H116+I116+J116+K116+L116+M116+N116)&lt;14,N116,14-(D116+E116+F116+G116+H116+I116+J116+K116+L116+M116)))</f>
        <v>0</v>
      </c>
      <c r="AL116" s="348">
        <f>IF((D116+E116+F116+G116+H116+I116+J116+K116+L116+M116)&gt;=14,N116,N116-AK116)</f>
        <v>0</v>
      </c>
      <c r="AM116" s="348">
        <f>IF((D116+E116+F116+G116+H116+I116+J116+K116+L116+M116+N116)&gt;=14,0,IF((D116+E116+F116+G116+H116+I116+J116+K116+L116+M116+N116+O116)&lt;14,O116,14-(D116+E116+F116+G116+H116+I116+J116+K116+L116+M116+N116)))</f>
        <v>0</v>
      </c>
      <c r="AN116" s="348">
        <f>IF((D116+E116+F116+G116+H116+I116+J116+K116+L116+M116+N116)&gt;=14,O116,O116-AM116)</f>
        <v>0</v>
      </c>
      <c r="AO116" s="334"/>
    </row>
    <row r="117" spans="1:41" s="335" customFormat="1" ht="18" customHeight="1">
      <c r="A117" s="343">
        <f t="shared" si="28"/>
        <v>112</v>
      </c>
      <c r="B117" s="344" t="s">
        <v>167</v>
      </c>
      <c r="C117" s="345" t="s">
        <v>168</v>
      </c>
      <c r="D117" s="346">
        <v>0</v>
      </c>
      <c r="E117" s="346">
        <v>0</v>
      </c>
      <c r="F117" s="346">
        <v>0</v>
      </c>
      <c r="G117" s="346">
        <v>0</v>
      </c>
      <c r="H117" s="346"/>
      <c r="I117" s="346"/>
      <c r="J117" s="346"/>
      <c r="K117" s="346"/>
      <c r="L117" s="346"/>
      <c r="M117" s="346"/>
      <c r="N117" s="346"/>
      <c r="O117" s="346"/>
      <c r="P117" s="347">
        <f t="shared" si="53"/>
        <v>0</v>
      </c>
      <c r="Q117" s="348">
        <f t="shared" si="29"/>
        <v>0</v>
      </c>
      <c r="R117" s="348">
        <f t="shared" si="30"/>
        <v>0</v>
      </c>
      <c r="S117" s="348">
        <f t="shared" si="31"/>
        <v>0</v>
      </c>
      <c r="T117" s="348">
        <f t="shared" si="32"/>
        <v>0</v>
      </c>
      <c r="U117" s="348">
        <f t="shared" si="33"/>
        <v>0</v>
      </c>
      <c r="V117" s="348">
        <f t="shared" si="34"/>
        <v>0</v>
      </c>
      <c r="W117" s="348">
        <f t="shared" si="35"/>
        <v>0</v>
      </c>
      <c r="X117" s="348">
        <f t="shared" si="36"/>
        <v>0</v>
      </c>
      <c r="Y117" s="348">
        <f t="shared" si="37"/>
        <v>0</v>
      </c>
      <c r="Z117" s="348">
        <f t="shared" si="38"/>
        <v>0</v>
      </c>
      <c r="AA117" s="348">
        <f t="shared" si="39"/>
        <v>0</v>
      </c>
      <c r="AB117" s="348">
        <f t="shared" si="40"/>
        <v>0</v>
      </c>
      <c r="AC117" s="348">
        <f t="shared" si="41"/>
        <v>0</v>
      </c>
      <c r="AD117" s="348">
        <f t="shared" si="42"/>
        <v>0</v>
      </c>
      <c r="AE117" s="348">
        <f t="shared" si="43"/>
        <v>0</v>
      </c>
      <c r="AF117" s="348">
        <f t="shared" si="44"/>
        <v>0</v>
      </c>
      <c r="AG117" s="348">
        <f t="shared" si="45"/>
        <v>0</v>
      </c>
      <c r="AH117" s="348">
        <f t="shared" si="46"/>
        <v>0</v>
      </c>
      <c r="AI117" s="348">
        <f t="shared" si="47"/>
        <v>0</v>
      </c>
      <c r="AJ117" s="348">
        <f t="shared" si="48"/>
        <v>0</v>
      </c>
      <c r="AK117" s="348">
        <f t="shared" si="49"/>
        <v>0</v>
      </c>
      <c r="AL117" s="348">
        <f t="shared" si="50"/>
        <v>0</v>
      </c>
      <c r="AM117" s="348">
        <f t="shared" si="51"/>
        <v>0</v>
      </c>
      <c r="AN117" s="348">
        <f t="shared" si="52"/>
        <v>0</v>
      </c>
      <c r="AO117" s="334"/>
    </row>
    <row r="118" spans="1:41" s="335" customFormat="1" ht="18" customHeight="1">
      <c r="A118" s="343">
        <f t="shared" si="28"/>
        <v>113</v>
      </c>
      <c r="B118" s="344" t="s">
        <v>169</v>
      </c>
      <c r="C118" s="345" t="s">
        <v>170</v>
      </c>
      <c r="D118" s="346">
        <v>0</v>
      </c>
      <c r="E118" s="346">
        <v>0</v>
      </c>
      <c r="F118" s="346">
        <v>0</v>
      </c>
      <c r="G118" s="346">
        <v>0</v>
      </c>
      <c r="H118" s="346"/>
      <c r="I118" s="346"/>
      <c r="J118" s="346"/>
      <c r="K118" s="346"/>
      <c r="L118" s="346"/>
      <c r="M118" s="346"/>
      <c r="N118" s="346"/>
      <c r="O118" s="346"/>
      <c r="P118" s="347">
        <f t="shared" si="53"/>
        <v>0</v>
      </c>
      <c r="Q118" s="348">
        <f t="shared" si="29"/>
        <v>0</v>
      </c>
      <c r="R118" s="348">
        <f t="shared" si="30"/>
        <v>0</v>
      </c>
      <c r="S118" s="348">
        <f t="shared" si="31"/>
        <v>0</v>
      </c>
      <c r="T118" s="348">
        <f t="shared" si="32"/>
        <v>0</v>
      </c>
      <c r="U118" s="348">
        <f t="shared" si="33"/>
        <v>0</v>
      </c>
      <c r="V118" s="348">
        <f t="shared" si="34"/>
        <v>0</v>
      </c>
      <c r="W118" s="348">
        <f t="shared" si="35"/>
        <v>0</v>
      </c>
      <c r="X118" s="348">
        <f t="shared" si="36"/>
        <v>0</v>
      </c>
      <c r="Y118" s="348">
        <f t="shared" si="37"/>
        <v>0</v>
      </c>
      <c r="Z118" s="348">
        <f t="shared" si="38"/>
        <v>0</v>
      </c>
      <c r="AA118" s="348">
        <f t="shared" si="39"/>
        <v>0</v>
      </c>
      <c r="AB118" s="348">
        <f t="shared" si="40"/>
        <v>0</v>
      </c>
      <c r="AC118" s="348">
        <f t="shared" si="41"/>
        <v>0</v>
      </c>
      <c r="AD118" s="348">
        <f t="shared" si="42"/>
        <v>0</v>
      </c>
      <c r="AE118" s="348">
        <f t="shared" si="43"/>
        <v>0</v>
      </c>
      <c r="AF118" s="348">
        <f t="shared" si="44"/>
        <v>0</v>
      </c>
      <c r="AG118" s="348">
        <f t="shared" si="45"/>
        <v>0</v>
      </c>
      <c r="AH118" s="348">
        <f t="shared" si="46"/>
        <v>0</v>
      </c>
      <c r="AI118" s="348">
        <f t="shared" si="47"/>
        <v>0</v>
      </c>
      <c r="AJ118" s="348">
        <f t="shared" si="48"/>
        <v>0</v>
      </c>
      <c r="AK118" s="348">
        <f t="shared" si="49"/>
        <v>0</v>
      </c>
      <c r="AL118" s="348">
        <f t="shared" si="50"/>
        <v>0</v>
      </c>
      <c r="AM118" s="348">
        <f t="shared" si="51"/>
        <v>0</v>
      </c>
      <c r="AN118" s="348">
        <f t="shared" si="52"/>
        <v>0</v>
      </c>
      <c r="AO118" s="334"/>
    </row>
    <row r="119" spans="1:41" s="335" customFormat="1" ht="18" customHeight="1">
      <c r="A119" s="343">
        <f t="shared" si="28"/>
        <v>114</v>
      </c>
      <c r="B119" s="344" t="s">
        <v>171</v>
      </c>
      <c r="C119" s="345" t="s">
        <v>172</v>
      </c>
      <c r="D119" s="346">
        <v>0</v>
      </c>
      <c r="E119" s="346">
        <v>0</v>
      </c>
      <c r="F119" s="346">
        <v>0</v>
      </c>
      <c r="G119" s="346">
        <v>0</v>
      </c>
      <c r="H119" s="346"/>
      <c r="I119" s="346"/>
      <c r="J119" s="346"/>
      <c r="K119" s="346"/>
      <c r="L119" s="346"/>
      <c r="M119" s="346"/>
      <c r="N119" s="346"/>
      <c r="O119" s="346"/>
      <c r="P119" s="347">
        <f t="shared" si="53"/>
        <v>0</v>
      </c>
      <c r="Q119" s="348">
        <f t="shared" si="29"/>
        <v>0</v>
      </c>
      <c r="R119" s="348">
        <f t="shared" si="30"/>
        <v>0</v>
      </c>
      <c r="S119" s="348">
        <f t="shared" si="31"/>
        <v>0</v>
      </c>
      <c r="T119" s="348">
        <f t="shared" si="32"/>
        <v>0</v>
      </c>
      <c r="U119" s="348">
        <f t="shared" si="33"/>
        <v>0</v>
      </c>
      <c r="V119" s="348">
        <f t="shared" si="34"/>
        <v>0</v>
      </c>
      <c r="W119" s="348">
        <f t="shared" si="35"/>
        <v>0</v>
      </c>
      <c r="X119" s="348">
        <f t="shared" si="36"/>
        <v>0</v>
      </c>
      <c r="Y119" s="348">
        <f t="shared" si="37"/>
        <v>0</v>
      </c>
      <c r="Z119" s="348">
        <f t="shared" si="38"/>
        <v>0</v>
      </c>
      <c r="AA119" s="348">
        <f t="shared" si="39"/>
        <v>0</v>
      </c>
      <c r="AB119" s="348">
        <f t="shared" si="40"/>
        <v>0</v>
      </c>
      <c r="AC119" s="348">
        <f t="shared" si="41"/>
        <v>0</v>
      </c>
      <c r="AD119" s="348">
        <f t="shared" si="42"/>
        <v>0</v>
      </c>
      <c r="AE119" s="348">
        <f t="shared" si="43"/>
        <v>0</v>
      </c>
      <c r="AF119" s="348">
        <f t="shared" si="44"/>
        <v>0</v>
      </c>
      <c r="AG119" s="348">
        <f t="shared" si="45"/>
        <v>0</v>
      </c>
      <c r="AH119" s="348">
        <f t="shared" si="46"/>
        <v>0</v>
      </c>
      <c r="AI119" s="348">
        <f t="shared" si="47"/>
        <v>0</v>
      </c>
      <c r="AJ119" s="348">
        <f t="shared" si="48"/>
        <v>0</v>
      </c>
      <c r="AK119" s="348">
        <f t="shared" si="49"/>
        <v>0</v>
      </c>
      <c r="AL119" s="348">
        <f t="shared" si="50"/>
        <v>0</v>
      </c>
      <c r="AM119" s="348">
        <f t="shared" si="51"/>
        <v>0</v>
      </c>
      <c r="AN119" s="348">
        <f t="shared" si="52"/>
        <v>0</v>
      </c>
      <c r="AO119" s="334"/>
    </row>
    <row r="120" spans="1:41" s="335" customFormat="1" ht="18" customHeight="1">
      <c r="A120" s="343">
        <f t="shared" si="28"/>
        <v>115</v>
      </c>
      <c r="B120" s="344" t="s">
        <v>173</v>
      </c>
      <c r="C120" s="345" t="s">
        <v>174</v>
      </c>
      <c r="D120" s="346">
        <v>0</v>
      </c>
      <c r="E120" s="346">
        <v>0</v>
      </c>
      <c r="F120" s="346">
        <v>0</v>
      </c>
      <c r="G120" s="346">
        <v>0</v>
      </c>
      <c r="H120" s="346"/>
      <c r="I120" s="346"/>
      <c r="J120" s="346"/>
      <c r="K120" s="346"/>
      <c r="L120" s="346"/>
      <c r="M120" s="346"/>
      <c r="N120" s="346"/>
      <c r="O120" s="346"/>
      <c r="P120" s="347">
        <f t="shared" si="53"/>
        <v>0</v>
      </c>
      <c r="Q120" s="348">
        <f t="shared" si="29"/>
        <v>0</v>
      </c>
      <c r="R120" s="348">
        <f t="shared" si="30"/>
        <v>0</v>
      </c>
      <c r="S120" s="348">
        <f t="shared" si="31"/>
        <v>0</v>
      </c>
      <c r="T120" s="348">
        <f t="shared" si="32"/>
        <v>0</v>
      </c>
      <c r="U120" s="348">
        <f t="shared" si="33"/>
        <v>0</v>
      </c>
      <c r="V120" s="348">
        <f t="shared" si="34"/>
        <v>0</v>
      </c>
      <c r="W120" s="348">
        <f t="shared" si="35"/>
        <v>0</v>
      </c>
      <c r="X120" s="348">
        <f t="shared" si="36"/>
        <v>0</v>
      </c>
      <c r="Y120" s="348">
        <f t="shared" si="37"/>
        <v>0</v>
      </c>
      <c r="Z120" s="348">
        <f t="shared" si="38"/>
        <v>0</v>
      </c>
      <c r="AA120" s="348">
        <f t="shared" si="39"/>
        <v>0</v>
      </c>
      <c r="AB120" s="348">
        <f t="shared" si="40"/>
        <v>0</v>
      </c>
      <c r="AC120" s="348">
        <f t="shared" si="41"/>
        <v>0</v>
      </c>
      <c r="AD120" s="348">
        <f t="shared" si="42"/>
        <v>0</v>
      </c>
      <c r="AE120" s="348">
        <f t="shared" si="43"/>
        <v>0</v>
      </c>
      <c r="AF120" s="348">
        <f t="shared" si="44"/>
        <v>0</v>
      </c>
      <c r="AG120" s="348">
        <f t="shared" si="45"/>
        <v>0</v>
      </c>
      <c r="AH120" s="348">
        <f t="shared" si="46"/>
        <v>0</v>
      </c>
      <c r="AI120" s="348">
        <f t="shared" si="47"/>
        <v>0</v>
      </c>
      <c r="AJ120" s="348">
        <f t="shared" si="48"/>
        <v>0</v>
      </c>
      <c r="AK120" s="348">
        <f t="shared" si="49"/>
        <v>0</v>
      </c>
      <c r="AL120" s="348">
        <f t="shared" si="50"/>
        <v>0</v>
      </c>
      <c r="AM120" s="348">
        <f t="shared" si="51"/>
        <v>0</v>
      </c>
      <c r="AN120" s="348">
        <f t="shared" si="52"/>
        <v>0</v>
      </c>
      <c r="AO120" s="334"/>
    </row>
    <row r="121" spans="1:41" s="335" customFormat="1" ht="18" customHeight="1">
      <c r="A121" s="343">
        <f t="shared" si="28"/>
        <v>116</v>
      </c>
      <c r="B121" s="344" t="s">
        <v>175</v>
      </c>
      <c r="C121" s="345" t="s">
        <v>176</v>
      </c>
      <c r="D121" s="346">
        <v>0</v>
      </c>
      <c r="E121" s="346">
        <v>0</v>
      </c>
      <c r="F121" s="346">
        <v>0</v>
      </c>
      <c r="G121" s="346">
        <v>0</v>
      </c>
      <c r="H121" s="346"/>
      <c r="I121" s="346"/>
      <c r="J121" s="346"/>
      <c r="K121" s="346"/>
      <c r="L121" s="346"/>
      <c r="M121" s="346"/>
      <c r="N121" s="346"/>
      <c r="O121" s="346"/>
      <c r="P121" s="347">
        <f t="shared" si="53"/>
        <v>0</v>
      </c>
      <c r="Q121" s="348">
        <f t="shared" si="29"/>
        <v>0</v>
      </c>
      <c r="R121" s="348">
        <f t="shared" si="30"/>
        <v>0</v>
      </c>
      <c r="S121" s="348">
        <f t="shared" si="31"/>
        <v>0</v>
      </c>
      <c r="T121" s="348">
        <f t="shared" si="32"/>
        <v>0</v>
      </c>
      <c r="U121" s="348">
        <f t="shared" si="33"/>
        <v>0</v>
      </c>
      <c r="V121" s="348">
        <f t="shared" si="34"/>
        <v>0</v>
      </c>
      <c r="W121" s="348">
        <f t="shared" si="35"/>
        <v>0</v>
      </c>
      <c r="X121" s="348">
        <f t="shared" si="36"/>
        <v>0</v>
      </c>
      <c r="Y121" s="348">
        <f t="shared" si="37"/>
        <v>0</v>
      </c>
      <c r="Z121" s="348">
        <f t="shared" si="38"/>
        <v>0</v>
      </c>
      <c r="AA121" s="348">
        <f t="shared" si="39"/>
        <v>0</v>
      </c>
      <c r="AB121" s="348">
        <f t="shared" si="40"/>
        <v>0</v>
      </c>
      <c r="AC121" s="348">
        <f t="shared" si="41"/>
        <v>0</v>
      </c>
      <c r="AD121" s="348">
        <f t="shared" si="42"/>
        <v>0</v>
      </c>
      <c r="AE121" s="348">
        <f t="shared" si="43"/>
        <v>0</v>
      </c>
      <c r="AF121" s="348">
        <f t="shared" si="44"/>
        <v>0</v>
      </c>
      <c r="AG121" s="348">
        <f t="shared" si="45"/>
        <v>0</v>
      </c>
      <c r="AH121" s="348">
        <f t="shared" si="46"/>
        <v>0</v>
      </c>
      <c r="AI121" s="348">
        <f t="shared" si="47"/>
        <v>0</v>
      </c>
      <c r="AJ121" s="348">
        <f t="shared" si="48"/>
        <v>0</v>
      </c>
      <c r="AK121" s="348">
        <f t="shared" si="49"/>
        <v>0</v>
      </c>
      <c r="AL121" s="348">
        <f t="shared" si="50"/>
        <v>0</v>
      </c>
      <c r="AM121" s="348">
        <f t="shared" si="51"/>
        <v>0</v>
      </c>
      <c r="AN121" s="348">
        <f t="shared" si="52"/>
        <v>0</v>
      </c>
      <c r="AO121" s="334"/>
    </row>
    <row r="122" spans="1:41" s="335" customFormat="1" ht="18" customHeight="1">
      <c r="A122" s="343">
        <f t="shared" si="28"/>
        <v>117</v>
      </c>
      <c r="B122" s="344" t="s">
        <v>177</v>
      </c>
      <c r="C122" s="345" t="s">
        <v>178</v>
      </c>
      <c r="D122" s="346">
        <v>0</v>
      </c>
      <c r="E122" s="346">
        <v>0</v>
      </c>
      <c r="F122" s="346">
        <v>0</v>
      </c>
      <c r="G122" s="346">
        <v>0</v>
      </c>
      <c r="H122" s="346"/>
      <c r="I122" s="346"/>
      <c r="J122" s="346"/>
      <c r="K122" s="346"/>
      <c r="L122" s="346"/>
      <c r="M122" s="346"/>
      <c r="N122" s="346"/>
      <c r="O122" s="346"/>
      <c r="P122" s="347">
        <f t="shared" si="53"/>
        <v>0</v>
      </c>
      <c r="Q122" s="348">
        <f t="shared" si="29"/>
        <v>0</v>
      </c>
      <c r="R122" s="348">
        <f t="shared" si="30"/>
        <v>0</v>
      </c>
      <c r="S122" s="348">
        <f t="shared" si="31"/>
        <v>0</v>
      </c>
      <c r="T122" s="348">
        <f t="shared" si="32"/>
        <v>0</v>
      </c>
      <c r="U122" s="348">
        <f t="shared" si="33"/>
        <v>0</v>
      </c>
      <c r="V122" s="348">
        <f t="shared" si="34"/>
        <v>0</v>
      </c>
      <c r="W122" s="348">
        <f t="shared" si="35"/>
        <v>0</v>
      </c>
      <c r="X122" s="348">
        <f t="shared" si="36"/>
        <v>0</v>
      </c>
      <c r="Y122" s="348">
        <f t="shared" si="37"/>
        <v>0</v>
      </c>
      <c r="Z122" s="348">
        <f t="shared" si="38"/>
        <v>0</v>
      </c>
      <c r="AA122" s="348">
        <f t="shared" si="39"/>
        <v>0</v>
      </c>
      <c r="AB122" s="348">
        <f t="shared" si="40"/>
        <v>0</v>
      </c>
      <c r="AC122" s="348">
        <f t="shared" si="41"/>
        <v>0</v>
      </c>
      <c r="AD122" s="348">
        <f t="shared" si="42"/>
        <v>0</v>
      </c>
      <c r="AE122" s="348">
        <f t="shared" si="43"/>
        <v>0</v>
      </c>
      <c r="AF122" s="348">
        <f t="shared" si="44"/>
        <v>0</v>
      </c>
      <c r="AG122" s="348">
        <f t="shared" si="45"/>
        <v>0</v>
      </c>
      <c r="AH122" s="348">
        <f t="shared" si="46"/>
        <v>0</v>
      </c>
      <c r="AI122" s="348">
        <f t="shared" si="47"/>
        <v>0</v>
      </c>
      <c r="AJ122" s="348">
        <f t="shared" si="48"/>
        <v>0</v>
      </c>
      <c r="AK122" s="348">
        <f t="shared" si="49"/>
        <v>0</v>
      </c>
      <c r="AL122" s="348">
        <f t="shared" si="50"/>
        <v>0</v>
      </c>
      <c r="AM122" s="348">
        <f t="shared" si="51"/>
        <v>0</v>
      </c>
      <c r="AN122" s="348">
        <f t="shared" si="52"/>
        <v>0</v>
      </c>
      <c r="AO122" s="334"/>
    </row>
    <row r="123" spans="1:41" s="335" customFormat="1" ht="18" customHeight="1">
      <c r="A123" s="343">
        <f t="shared" si="28"/>
        <v>118</v>
      </c>
      <c r="B123" s="344" t="s">
        <v>179</v>
      </c>
      <c r="C123" s="345" t="s">
        <v>180</v>
      </c>
      <c r="D123" s="346">
        <v>0</v>
      </c>
      <c r="E123" s="346">
        <v>0</v>
      </c>
      <c r="F123" s="346">
        <v>0</v>
      </c>
      <c r="G123" s="346">
        <v>0</v>
      </c>
      <c r="H123" s="346"/>
      <c r="I123" s="346"/>
      <c r="J123" s="346"/>
      <c r="K123" s="346"/>
      <c r="L123" s="346"/>
      <c r="M123" s="346"/>
      <c r="N123" s="346"/>
      <c r="O123" s="346"/>
      <c r="P123" s="347">
        <f t="shared" si="53"/>
        <v>0</v>
      </c>
      <c r="Q123" s="348">
        <f t="shared" si="29"/>
        <v>0</v>
      </c>
      <c r="R123" s="348">
        <f t="shared" si="30"/>
        <v>0</v>
      </c>
      <c r="S123" s="348">
        <f t="shared" si="31"/>
        <v>0</v>
      </c>
      <c r="T123" s="348">
        <f t="shared" si="32"/>
        <v>0</v>
      </c>
      <c r="U123" s="348">
        <f t="shared" si="33"/>
        <v>0</v>
      </c>
      <c r="V123" s="348">
        <f t="shared" si="34"/>
        <v>0</v>
      </c>
      <c r="W123" s="348">
        <f t="shared" si="35"/>
        <v>0</v>
      </c>
      <c r="X123" s="348">
        <f t="shared" si="36"/>
        <v>0</v>
      </c>
      <c r="Y123" s="348">
        <f t="shared" si="37"/>
        <v>0</v>
      </c>
      <c r="Z123" s="348">
        <f t="shared" si="38"/>
        <v>0</v>
      </c>
      <c r="AA123" s="348">
        <f t="shared" si="39"/>
        <v>0</v>
      </c>
      <c r="AB123" s="348">
        <f t="shared" si="40"/>
        <v>0</v>
      </c>
      <c r="AC123" s="348">
        <f t="shared" si="41"/>
        <v>0</v>
      </c>
      <c r="AD123" s="348">
        <f t="shared" si="42"/>
        <v>0</v>
      </c>
      <c r="AE123" s="348">
        <f t="shared" si="43"/>
        <v>0</v>
      </c>
      <c r="AF123" s="348">
        <f t="shared" si="44"/>
        <v>0</v>
      </c>
      <c r="AG123" s="348">
        <f t="shared" si="45"/>
        <v>0</v>
      </c>
      <c r="AH123" s="348">
        <f t="shared" si="46"/>
        <v>0</v>
      </c>
      <c r="AI123" s="348">
        <f t="shared" si="47"/>
        <v>0</v>
      </c>
      <c r="AJ123" s="348">
        <f t="shared" si="48"/>
        <v>0</v>
      </c>
      <c r="AK123" s="348">
        <f t="shared" si="49"/>
        <v>0</v>
      </c>
      <c r="AL123" s="348">
        <f t="shared" si="50"/>
        <v>0</v>
      </c>
      <c r="AM123" s="348">
        <f t="shared" si="51"/>
        <v>0</v>
      </c>
      <c r="AN123" s="348">
        <f t="shared" si="52"/>
        <v>0</v>
      </c>
      <c r="AO123" s="334"/>
    </row>
    <row r="124" spans="1:41" s="335" customFormat="1" ht="18" customHeight="1">
      <c r="A124" s="343">
        <f t="shared" si="28"/>
        <v>119</v>
      </c>
      <c r="B124" s="344" t="s">
        <v>181</v>
      </c>
      <c r="C124" s="345" t="s">
        <v>182</v>
      </c>
      <c r="D124" s="346">
        <v>0</v>
      </c>
      <c r="E124" s="346">
        <v>0</v>
      </c>
      <c r="F124" s="346">
        <v>0</v>
      </c>
      <c r="G124" s="346">
        <v>0</v>
      </c>
      <c r="H124" s="346"/>
      <c r="I124" s="346"/>
      <c r="J124" s="346"/>
      <c r="K124" s="346"/>
      <c r="L124" s="346"/>
      <c r="M124" s="346"/>
      <c r="N124" s="346"/>
      <c r="O124" s="346"/>
      <c r="P124" s="347">
        <f t="shared" si="53"/>
        <v>0</v>
      </c>
      <c r="Q124" s="348">
        <f t="shared" si="29"/>
        <v>0</v>
      </c>
      <c r="R124" s="348">
        <f t="shared" si="30"/>
        <v>0</v>
      </c>
      <c r="S124" s="348">
        <f t="shared" si="31"/>
        <v>0</v>
      </c>
      <c r="T124" s="348">
        <f t="shared" si="32"/>
        <v>0</v>
      </c>
      <c r="U124" s="348">
        <f t="shared" si="33"/>
        <v>0</v>
      </c>
      <c r="V124" s="348">
        <f t="shared" si="34"/>
        <v>0</v>
      </c>
      <c r="W124" s="348">
        <f t="shared" si="35"/>
        <v>0</v>
      </c>
      <c r="X124" s="348">
        <f t="shared" si="36"/>
        <v>0</v>
      </c>
      <c r="Y124" s="348">
        <f t="shared" si="37"/>
        <v>0</v>
      </c>
      <c r="Z124" s="348">
        <f t="shared" si="38"/>
        <v>0</v>
      </c>
      <c r="AA124" s="348">
        <f t="shared" si="39"/>
        <v>0</v>
      </c>
      <c r="AB124" s="348">
        <f t="shared" si="40"/>
        <v>0</v>
      </c>
      <c r="AC124" s="348">
        <f t="shared" si="41"/>
        <v>0</v>
      </c>
      <c r="AD124" s="348">
        <f t="shared" si="42"/>
        <v>0</v>
      </c>
      <c r="AE124" s="348">
        <f t="shared" si="43"/>
        <v>0</v>
      </c>
      <c r="AF124" s="348">
        <f t="shared" si="44"/>
        <v>0</v>
      </c>
      <c r="AG124" s="348">
        <f t="shared" si="45"/>
        <v>0</v>
      </c>
      <c r="AH124" s="348">
        <f t="shared" si="46"/>
        <v>0</v>
      </c>
      <c r="AI124" s="348">
        <f t="shared" si="47"/>
        <v>0</v>
      </c>
      <c r="AJ124" s="348">
        <f t="shared" si="48"/>
        <v>0</v>
      </c>
      <c r="AK124" s="348">
        <f t="shared" si="49"/>
        <v>0</v>
      </c>
      <c r="AL124" s="348">
        <f t="shared" si="50"/>
        <v>0</v>
      </c>
      <c r="AM124" s="348">
        <f t="shared" si="51"/>
        <v>0</v>
      </c>
      <c r="AN124" s="348">
        <f t="shared" si="52"/>
        <v>0</v>
      </c>
      <c r="AO124" s="334"/>
    </row>
    <row r="125" spans="1:41" s="335" customFormat="1" ht="18" customHeight="1">
      <c r="A125" s="343">
        <f t="shared" si="28"/>
        <v>120</v>
      </c>
      <c r="B125" s="344" t="s">
        <v>183</v>
      </c>
      <c r="C125" s="345" t="s">
        <v>184</v>
      </c>
      <c r="D125" s="346">
        <v>0</v>
      </c>
      <c r="E125" s="346">
        <v>0</v>
      </c>
      <c r="F125" s="346">
        <v>0</v>
      </c>
      <c r="G125" s="346">
        <v>0</v>
      </c>
      <c r="H125" s="346"/>
      <c r="I125" s="346"/>
      <c r="J125" s="346"/>
      <c r="K125" s="346"/>
      <c r="L125" s="346"/>
      <c r="M125" s="346"/>
      <c r="N125" s="346"/>
      <c r="O125" s="346"/>
      <c r="P125" s="347">
        <f t="shared" si="53"/>
        <v>0</v>
      </c>
      <c r="Q125" s="348">
        <f t="shared" si="29"/>
        <v>0</v>
      </c>
      <c r="R125" s="348">
        <f t="shared" si="30"/>
        <v>0</v>
      </c>
      <c r="S125" s="348">
        <f t="shared" si="31"/>
        <v>0</v>
      </c>
      <c r="T125" s="348">
        <f t="shared" si="32"/>
        <v>0</v>
      </c>
      <c r="U125" s="348">
        <f t="shared" si="33"/>
        <v>0</v>
      </c>
      <c r="V125" s="348">
        <f t="shared" si="34"/>
        <v>0</v>
      </c>
      <c r="W125" s="348">
        <f t="shared" si="35"/>
        <v>0</v>
      </c>
      <c r="X125" s="348">
        <f t="shared" si="36"/>
        <v>0</v>
      </c>
      <c r="Y125" s="348">
        <f t="shared" si="37"/>
        <v>0</v>
      </c>
      <c r="Z125" s="348">
        <f t="shared" si="38"/>
        <v>0</v>
      </c>
      <c r="AA125" s="348">
        <f t="shared" si="39"/>
        <v>0</v>
      </c>
      <c r="AB125" s="348">
        <f t="shared" si="40"/>
        <v>0</v>
      </c>
      <c r="AC125" s="348">
        <f t="shared" si="41"/>
        <v>0</v>
      </c>
      <c r="AD125" s="348">
        <f t="shared" si="42"/>
        <v>0</v>
      </c>
      <c r="AE125" s="348">
        <f t="shared" si="43"/>
        <v>0</v>
      </c>
      <c r="AF125" s="348">
        <f t="shared" si="44"/>
        <v>0</v>
      </c>
      <c r="AG125" s="348">
        <f t="shared" si="45"/>
        <v>0</v>
      </c>
      <c r="AH125" s="348">
        <f t="shared" si="46"/>
        <v>0</v>
      </c>
      <c r="AI125" s="348">
        <f t="shared" si="47"/>
        <v>0</v>
      </c>
      <c r="AJ125" s="348">
        <f t="shared" si="48"/>
        <v>0</v>
      </c>
      <c r="AK125" s="348">
        <f t="shared" si="49"/>
        <v>0</v>
      </c>
      <c r="AL125" s="348">
        <f t="shared" si="50"/>
        <v>0</v>
      </c>
      <c r="AM125" s="348">
        <f t="shared" si="51"/>
        <v>0</v>
      </c>
      <c r="AN125" s="348">
        <f t="shared" si="52"/>
        <v>0</v>
      </c>
      <c r="AO125" s="334"/>
    </row>
    <row r="126" spans="1:41" s="335" customFormat="1" ht="18" customHeight="1">
      <c r="A126" s="343">
        <f t="shared" si="28"/>
        <v>121</v>
      </c>
      <c r="B126" s="344" t="s">
        <v>185</v>
      </c>
      <c r="C126" s="345" t="s">
        <v>186</v>
      </c>
      <c r="D126" s="346">
        <v>0</v>
      </c>
      <c r="E126" s="346">
        <v>0</v>
      </c>
      <c r="F126" s="346">
        <v>0</v>
      </c>
      <c r="G126" s="346">
        <v>0</v>
      </c>
      <c r="H126" s="346"/>
      <c r="I126" s="346"/>
      <c r="J126" s="346"/>
      <c r="K126" s="346"/>
      <c r="L126" s="346"/>
      <c r="M126" s="346"/>
      <c r="N126" s="346"/>
      <c r="O126" s="346"/>
      <c r="P126" s="347">
        <f t="shared" si="53"/>
        <v>0</v>
      </c>
      <c r="Q126" s="348">
        <f t="shared" si="29"/>
        <v>0</v>
      </c>
      <c r="R126" s="348">
        <f t="shared" si="30"/>
        <v>0</v>
      </c>
      <c r="S126" s="348">
        <f t="shared" si="31"/>
        <v>0</v>
      </c>
      <c r="T126" s="348">
        <f t="shared" si="32"/>
        <v>0</v>
      </c>
      <c r="U126" s="348">
        <f t="shared" si="33"/>
        <v>0</v>
      </c>
      <c r="V126" s="348">
        <f t="shared" si="34"/>
        <v>0</v>
      </c>
      <c r="W126" s="348">
        <f t="shared" si="35"/>
        <v>0</v>
      </c>
      <c r="X126" s="348">
        <f t="shared" si="36"/>
        <v>0</v>
      </c>
      <c r="Y126" s="348">
        <f t="shared" si="37"/>
        <v>0</v>
      </c>
      <c r="Z126" s="348">
        <f t="shared" si="38"/>
        <v>0</v>
      </c>
      <c r="AA126" s="348">
        <f t="shared" si="39"/>
        <v>0</v>
      </c>
      <c r="AB126" s="348">
        <f t="shared" si="40"/>
        <v>0</v>
      </c>
      <c r="AC126" s="348">
        <f t="shared" si="41"/>
        <v>0</v>
      </c>
      <c r="AD126" s="348">
        <f t="shared" si="42"/>
        <v>0</v>
      </c>
      <c r="AE126" s="348">
        <f t="shared" si="43"/>
        <v>0</v>
      </c>
      <c r="AF126" s="348">
        <f t="shared" si="44"/>
        <v>0</v>
      </c>
      <c r="AG126" s="348">
        <f t="shared" si="45"/>
        <v>0</v>
      </c>
      <c r="AH126" s="348">
        <f t="shared" si="46"/>
        <v>0</v>
      </c>
      <c r="AI126" s="348">
        <f t="shared" si="47"/>
        <v>0</v>
      </c>
      <c r="AJ126" s="348">
        <f t="shared" si="48"/>
        <v>0</v>
      </c>
      <c r="AK126" s="348">
        <f t="shared" si="49"/>
        <v>0</v>
      </c>
      <c r="AL126" s="348">
        <f t="shared" si="50"/>
        <v>0</v>
      </c>
      <c r="AM126" s="348">
        <f t="shared" si="51"/>
        <v>0</v>
      </c>
      <c r="AN126" s="348">
        <f t="shared" si="52"/>
        <v>0</v>
      </c>
      <c r="AO126" s="334"/>
    </row>
    <row r="127" spans="1:41" s="335" customFormat="1" ht="18" customHeight="1">
      <c r="A127" s="343">
        <f t="shared" si="28"/>
        <v>122</v>
      </c>
      <c r="B127" s="344" t="s">
        <v>187</v>
      </c>
      <c r="C127" s="345" t="s">
        <v>188</v>
      </c>
      <c r="D127" s="346">
        <v>0</v>
      </c>
      <c r="E127" s="346">
        <v>0</v>
      </c>
      <c r="F127" s="346">
        <v>0</v>
      </c>
      <c r="G127" s="346">
        <v>0</v>
      </c>
      <c r="H127" s="346"/>
      <c r="I127" s="346"/>
      <c r="J127" s="346"/>
      <c r="K127" s="346"/>
      <c r="L127" s="346"/>
      <c r="M127" s="346"/>
      <c r="N127" s="346"/>
      <c r="O127" s="346"/>
      <c r="P127" s="347">
        <f t="shared" si="53"/>
        <v>0</v>
      </c>
      <c r="Q127" s="348">
        <f t="shared" si="29"/>
        <v>0</v>
      </c>
      <c r="R127" s="348">
        <f t="shared" si="30"/>
        <v>0</v>
      </c>
      <c r="S127" s="348">
        <f t="shared" si="31"/>
        <v>0</v>
      </c>
      <c r="T127" s="348">
        <f t="shared" si="32"/>
        <v>0</v>
      </c>
      <c r="U127" s="348">
        <f t="shared" si="33"/>
        <v>0</v>
      </c>
      <c r="V127" s="348">
        <f t="shared" si="34"/>
        <v>0</v>
      </c>
      <c r="W127" s="348">
        <f t="shared" si="35"/>
        <v>0</v>
      </c>
      <c r="X127" s="348">
        <f t="shared" si="36"/>
        <v>0</v>
      </c>
      <c r="Y127" s="348">
        <f t="shared" si="37"/>
        <v>0</v>
      </c>
      <c r="Z127" s="348">
        <f t="shared" si="38"/>
        <v>0</v>
      </c>
      <c r="AA127" s="348">
        <f t="shared" si="39"/>
        <v>0</v>
      </c>
      <c r="AB127" s="348">
        <f t="shared" si="40"/>
        <v>0</v>
      </c>
      <c r="AC127" s="348">
        <f t="shared" si="41"/>
        <v>0</v>
      </c>
      <c r="AD127" s="348">
        <f t="shared" si="42"/>
        <v>0</v>
      </c>
      <c r="AE127" s="348">
        <f t="shared" si="43"/>
        <v>0</v>
      </c>
      <c r="AF127" s="348">
        <f t="shared" si="44"/>
        <v>0</v>
      </c>
      <c r="AG127" s="348">
        <f t="shared" si="45"/>
        <v>0</v>
      </c>
      <c r="AH127" s="348">
        <f t="shared" si="46"/>
        <v>0</v>
      </c>
      <c r="AI127" s="348">
        <f t="shared" si="47"/>
        <v>0</v>
      </c>
      <c r="AJ127" s="348">
        <f t="shared" si="48"/>
        <v>0</v>
      </c>
      <c r="AK127" s="348">
        <f t="shared" si="49"/>
        <v>0</v>
      </c>
      <c r="AL127" s="348">
        <f t="shared" si="50"/>
        <v>0</v>
      </c>
      <c r="AM127" s="348">
        <f t="shared" si="51"/>
        <v>0</v>
      </c>
      <c r="AN127" s="348">
        <f t="shared" si="52"/>
        <v>0</v>
      </c>
      <c r="AO127" s="334"/>
    </row>
    <row r="128" spans="1:41" s="335" customFormat="1" ht="18" customHeight="1">
      <c r="A128" s="343">
        <f t="shared" si="28"/>
        <v>123</v>
      </c>
      <c r="B128" s="344" t="s">
        <v>189</v>
      </c>
      <c r="C128" s="345" t="s">
        <v>190</v>
      </c>
      <c r="D128" s="346">
        <v>0</v>
      </c>
      <c r="E128" s="346">
        <v>0</v>
      </c>
      <c r="F128" s="346">
        <v>0</v>
      </c>
      <c r="G128" s="346">
        <v>0</v>
      </c>
      <c r="H128" s="346"/>
      <c r="I128" s="346"/>
      <c r="J128" s="346"/>
      <c r="K128" s="346"/>
      <c r="L128" s="346"/>
      <c r="M128" s="346"/>
      <c r="N128" s="346"/>
      <c r="O128" s="346"/>
      <c r="P128" s="347">
        <f t="shared" si="53"/>
        <v>0</v>
      </c>
      <c r="Q128" s="348">
        <f t="shared" si="29"/>
        <v>0</v>
      </c>
      <c r="R128" s="348">
        <f t="shared" si="30"/>
        <v>0</v>
      </c>
      <c r="S128" s="348">
        <f t="shared" si="31"/>
        <v>0</v>
      </c>
      <c r="T128" s="348">
        <f t="shared" si="32"/>
        <v>0</v>
      </c>
      <c r="U128" s="348">
        <f t="shared" si="33"/>
        <v>0</v>
      </c>
      <c r="V128" s="348">
        <f t="shared" si="34"/>
        <v>0</v>
      </c>
      <c r="W128" s="348">
        <f t="shared" si="35"/>
        <v>0</v>
      </c>
      <c r="X128" s="348">
        <f t="shared" si="36"/>
        <v>0</v>
      </c>
      <c r="Y128" s="348">
        <f t="shared" si="37"/>
        <v>0</v>
      </c>
      <c r="Z128" s="348">
        <f t="shared" si="38"/>
        <v>0</v>
      </c>
      <c r="AA128" s="348">
        <f t="shared" si="39"/>
        <v>0</v>
      </c>
      <c r="AB128" s="348">
        <f t="shared" si="40"/>
        <v>0</v>
      </c>
      <c r="AC128" s="348">
        <f t="shared" si="41"/>
        <v>0</v>
      </c>
      <c r="AD128" s="348">
        <f t="shared" si="42"/>
        <v>0</v>
      </c>
      <c r="AE128" s="348">
        <f t="shared" si="43"/>
        <v>0</v>
      </c>
      <c r="AF128" s="348">
        <f t="shared" si="44"/>
        <v>0</v>
      </c>
      <c r="AG128" s="348">
        <f t="shared" si="45"/>
        <v>0</v>
      </c>
      <c r="AH128" s="348">
        <f t="shared" si="46"/>
        <v>0</v>
      </c>
      <c r="AI128" s="348">
        <f t="shared" si="47"/>
        <v>0</v>
      </c>
      <c r="AJ128" s="348">
        <f t="shared" si="48"/>
        <v>0</v>
      </c>
      <c r="AK128" s="348">
        <f t="shared" si="49"/>
        <v>0</v>
      </c>
      <c r="AL128" s="348">
        <f t="shared" si="50"/>
        <v>0</v>
      </c>
      <c r="AM128" s="348">
        <f t="shared" si="51"/>
        <v>0</v>
      </c>
      <c r="AN128" s="348">
        <f t="shared" si="52"/>
        <v>0</v>
      </c>
      <c r="AO128" s="334"/>
    </row>
    <row r="129" spans="1:41" s="335" customFormat="1" ht="18" customHeight="1">
      <c r="A129" s="343">
        <f t="shared" si="28"/>
        <v>124</v>
      </c>
      <c r="B129" s="344" t="s">
        <v>191</v>
      </c>
      <c r="C129" s="345" t="s">
        <v>192</v>
      </c>
      <c r="D129" s="346">
        <v>0</v>
      </c>
      <c r="E129" s="346">
        <v>0</v>
      </c>
      <c r="F129" s="346">
        <v>0</v>
      </c>
      <c r="G129" s="346">
        <v>0</v>
      </c>
      <c r="H129" s="346"/>
      <c r="I129" s="346"/>
      <c r="J129" s="346"/>
      <c r="K129" s="346"/>
      <c r="L129" s="346"/>
      <c r="M129" s="346"/>
      <c r="N129" s="346"/>
      <c r="O129" s="346"/>
      <c r="P129" s="347">
        <f t="shared" si="53"/>
        <v>0</v>
      </c>
      <c r="Q129" s="348">
        <f t="shared" si="29"/>
        <v>0</v>
      </c>
      <c r="R129" s="348">
        <f t="shared" si="30"/>
        <v>0</v>
      </c>
      <c r="S129" s="348">
        <f t="shared" si="31"/>
        <v>0</v>
      </c>
      <c r="T129" s="348">
        <f t="shared" si="32"/>
        <v>0</v>
      </c>
      <c r="U129" s="348">
        <f t="shared" si="33"/>
        <v>0</v>
      </c>
      <c r="V129" s="348">
        <f t="shared" si="34"/>
        <v>0</v>
      </c>
      <c r="W129" s="348">
        <f t="shared" si="35"/>
        <v>0</v>
      </c>
      <c r="X129" s="348">
        <f t="shared" si="36"/>
        <v>0</v>
      </c>
      <c r="Y129" s="348">
        <f t="shared" si="37"/>
        <v>0</v>
      </c>
      <c r="Z129" s="348">
        <f t="shared" si="38"/>
        <v>0</v>
      </c>
      <c r="AA129" s="348">
        <f t="shared" si="39"/>
        <v>0</v>
      </c>
      <c r="AB129" s="348">
        <f t="shared" si="40"/>
        <v>0</v>
      </c>
      <c r="AC129" s="348">
        <f t="shared" si="41"/>
        <v>0</v>
      </c>
      <c r="AD129" s="348">
        <f t="shared" si="42"/>
        <v>0</v>
      </c>
      <c r="AE129" s="348">
        <f t="shared" si="43"/>
        <v>0</v>
      </c>
      <c r="AF129" s="348">
        <f t="shared" si="44"/>
        <v>0</v>
      </c>
      <c r="AG129" s="348">
        <f t="shared" si="45"/>
        <v>0</v>
      </c>
      <c r="AH129" s="348">
        <f t="shared" si="46"/>
        <v>0</v>
      </c>
      <c r="AI129" s="348">
        <f t="shared" si="47"/>
        <v>0</v>
      </c>
      <c r="AJ129" s="348">
        <f t="shared" si="48"/>
        <v>0</v>
      </c>
      <c r="AK129" s="348">
        <f t="shared" si="49"/>
        <v>0</v>
      </c>
      <c r="AL129" s="348">
        <f t="shared" si="50"/>
        <v>0</v>
      </c>
      <c r="AM129" s="348">
        <f t="shared" si="51"/>
        <v>0</v>
      </c>
      <c r="AN129" s="348">
        <f t="shared" si="52"/>
        <v>0</v>
      </c>
      <c r="AO129" s="334"/>
    </row>
    <row r="130" spans="1:41" s="335" customFormat="1" ht="18" customHeight="1">
      <c r="A130" s="343">
        <f t="shared" si="28"/>
        <v>125</v>
      </c>
      <c r="B130" s="344" t="s">
        <v>193</v>
      </c>
      <c r="C130" s="345" t="s">
        <v>194</v>
      </c>
      <c r="D130" s="346">
        <v>0</v>
      </c>
      <c r="E130" s="346">
        <v>0</v>
      </c>
      <c r="F130" s="346">
        <v>0</v>
      </c>
      <c r="G130" s="346">
        <v>0</v>
      </c>
      <c r="H130" s="346"/>
      <c r="I130" s="346"/>
      <c r="J130" s="346"/>
      <c r="K130" s="346"/>
      <c r="L130" s="346"/>
      <c r="M130" s="346"/>
      <c r="N130" s="346"/>
      <c r="O130" s="346"/>
      <c r="P130" s="347">
        <f t="shared" si="53"/>
        <v>0</v>
      </c>
      <c r="Q130" s="348">
        <f t="shared" si="29"/>
        <v>0</v>
      </c>
      <c r="R130" s="348">
        <f t="shared" si="30"/>
        <v>0</v>
      </c>
      <c r="S130" s="348">
        <f t="shared" si="31"/>
        <v>0</v>
      </c>
      <c r="T130" s="348">
        <f t="shared" si="32"/>
        <v>0</v>
      </c>
      <c r="U130" s="348">
        <f t="shared" si="33"/>
        <v>0</v>
      </c>
      <c r="V130" s="348">
        <f t="shared" si="34"/>
        <v>0</v>
      </c>
      <c r="W130" s="348">
        <f t="shared" si="35"/>
        <v>0</v>
      </c>
      <c r="X130" s="348">
        <f t="shared" si="36"/>
        <v>0</v>
      </c>
      <c r="Y130" s="348">
        <f t="shared" si="37"/>
        <v>0</v>
      </c>
      <c r="Z130" s="348">
        <f t="shared" si="38"/>
        <v>0</v>
      </c>
      <c r="AA130" s="348">
        <f t="shared" si="39"/>
        <v>0</v>
      </c>
      <c r="AB130" s="348">
        <f t="shared" si="40"/>
        <v>0</v>
      </c>
      <c r="AC130" s="348">
        <f t="shared" si="41"/>
        <v>0</v>
      </c>
      <c r="AD130" s="348">
        <f t="shared" si="42"/>
        <v>0</v>
      </c>
      <c r="AE130" s="348">
        <f t="shared" si="43"/>
        <v>0</v>
      </c>
      <c r="AF130" s="348">
        <f t="shared" si="44"/>
        <v>0</v>
      </c>
      <c r="AG130" s="348">
        <f t="shared" si="45"/>
        <v>0</v>
      </c>
      <c r="AH130" s="348">
        <f t="shared" si="46"/>
        <v>0</v>
      </c>
      <c r="AI130" s="348">
        <f t="shared" si="47"/>
        <v>0</v>
      </c>
      <c r="AJ130" s="348">
        <f t="shared" si="48"/>
        <v>0</v>
      </c>
      <c r="AK130" s="348">
        <f t="shared" si="49"/>
        <v>0</v>
      </c>
      <c r="AL130" s="348">
        <f t="shared" si="50"/>
        <v>0</v>
      </c>
      <c r="AM130" s="348">
        <f t="shared" si="51"/>
        <v>0</v>
      </c>
      <c r="AN130" s="348">
        <f t="shared" si="52"/>
        <v>0</v>
      </c>
      <c r="AO130" s="334"/>
    </row>
    <row r="131" spans="1:41" s="335" customFormat="1" ht="18" customHeight="1">
      <c r="A131" s="343">
        <f t="shared" si="28"/>
        <v>126</v>
      </c>
      <c r="B131" s="344" t="s">
        <v>195</v>
      </c>
      <c r="C131" s="345" t="s">
        <v>196</v>
      </c>
      <c r="D131" s="346">
        <v>0</v>
      </c>
      <c r="E131" s="346">
        <v>0</v>
      </c>
      <c r="F131" s="346">
        <v>0</v>
      </c>
      <c r="G131" s="346">
        <v>0</v>
      </c>
      <c r="H131" s="346"/>
      <c r="I131" s="346"/>
      <c r="J131" s="346"/>
      <c r="K131" s="346"/>
      <c r="L131" s="346"/>
      <c r="M131" s="346"/>
      <c r="N131" s="346"/>
      <c r="O131" s="346"/>
      <c r="P131" s="347">
        <f t="shared" si="53"/>
        <v>0</v>
      </c>
      <c r="Q131" s="348">
        <f t="shared" si="29"/>
        <v>0</v>
      </c>
      <c r="R131" s="348">
        <f t="shared" si="30"/>
        <v>0</v>
      </c>
      <c r="S131" s="348">
        <f t="shared" si="31"/>
        <v>0</v>
      </c>
      <c r="T131" s="348">
        <f t="shared" si="32"/>
        <v>0</v>
      </c>
      <c r="U131" s="348">
        <f t="shared" si="33"/>
        <v>0</v>
      </c>
      <c r="V131" s="348">
        <f t="shared" si="34"/>
        <v>0</v>
      </c>
      <c r="W131" s="348">
        <f t="shared" si="35"/>
        <v>0</v>
      </c>
      <c r="X131" s="348">
        <f t="shared" si="36"/>
        <v>0</v>
      </c>
      <c r="Y131" s="348">
        <f t="shared" si="37"/>
        <v>0</v>
      </c>
      <c r="Z131" s="348">
        <f t="shared" si="38"/>
        <v>0</v>
      </c>
      <c r="AA131" s="348">
        <f t="shared" si="39"/>
        <v>0</v>
      </c>
      <c r="AB131" s="348">
        <f t="shared" si="40"/>
        <v>0</v>
      </c>
      <c r="AC131" s="348">
        <f t="shared" si="41"/>
        <v>0</v>
      </c>
      <c r="AD131" s="348">
        <f t="shared" si="42"/>
        <v>0</v>
      </c>
      <c r="AE131" s="348">
        <f t="shared" si="43"/>
        <v>0</v>
      </c>
      <c r="AF131" s="348">
        <f t="shared" si="44"/>
        <v>0</v>
      </c>
      <c r="AG131" s="348">
        <f t="shared" si="45"/>
        <v>0</v>
      </c>
      <c r="AH131" s="348">
        <f t="shared" si="46"/>
        <v>0</v>
      </c>
      <c r="AI131" s="348">
        <f t="shared" si="47"/>
        <v>0</v>
      </c>
      <c r="AJ131" s="348">
        <f t="shared" si="48"/>
        <v>0</v>
      </c>
      <c r="AK131" s="348">
        <f t="shared" si="49"/>
        <v>0</v>
      </c>
      <c r="AL131" s="348">
        <f t="shared" si="50"/>
        <v>0</v>
      </c>
      <c r="AM131" s="348">
        <f t="shared" si="51"/>
        <v>0</v>
      </c>
      <c r="AN131" s="348">
        <f t="shared" si="52"/>
        <v>0</v>
      </c>
      <c r="AO131" s="334"/>
    </row>
    <row r="132" spans="1:41" s="335" customFormat="1" ht="18" customHeight="1">
      <c r="A132" s="343">
        <f t="shared" si="28"/>
        <v>127</v>
      </c>
      <c r="B132" s="344" t="s">
        <v>197</v>
      </c>
      <c r="C132" s="345" t="s">
        <v>198</v>
      </c>
      <c r="D132" s="346">
        <v>0</v>
      </c>
      <c r="E132" s="346">
        <v>0</v>
      </c>
      <c r="F132" s="346">
        <v>0</v>
      </c>
      <c r="G132" s="346">
        <v>0</v>
      </c>
      <c r="H132" s="346"/>
      <c r="I132" s="346"/>
      <c r="J132" s="346"/>
      <c r="K132" s="346"/>
      <c r="L132" s="346"/>
      <c r="M132" s="346"/>
      <c r="N132" s="346"/>
      <c r="O132" s="346"/>
      <c r="P132" s="347">
        <f t="shared" si="53"/>
        <v>0</v>
      </c>
      <c r="Q132" s="348">
        <f t="shared" si="29"/>
        <v>0</v>
      </c>
      <c r="R132" s="348">
        <f t="shared" si="30"/>
        <v>0</v>
      </c>
      <c r="S132" s="348">
        <f t="shared" si="31"/>
        <v>0</v>
      </c>
      <c r="T132" s="348">
        <f t="shared" si="32"/>
        <v>0</v>
      </c>
      <c r="U132" s="348">
        <f t="shared" si="33"/>
        <v>0</v>
      </c>
      <c r="V132" s="348">
        <f t="shared" si="34"/>
        <v>0</v>
      </c>
      <c r="W132" s="348">
        <f t="shared" si="35"/>
        <v>0</v>
      </c>
      <c r="X132" s="348">
        <f t="shared" si="36"/>
        <v>0</v>
      </c>
      <c r="Y132" s="348">
        <f t="shared" si="37"/>
        <v>0</v>
      </c>
      <c r="Z132" s="348">
        <f t="shared" si="38"/>
        <v>0</v>
      </c>
      <c r="AA132" s="348">
        <f t="shared" si="39"/>
        <v>0</v>
      </c>
      <c r="AB132" s="348">
        <f t="shared" si="40"/>
        <v>0</v>
      </c>
      <c r="AC132" s="348">
        <f t="shared" si="41"/>
        <v>0</v>
      </c>
      <c r="AD132" s="348">
        <f t="shared" si="42"/>
        <v>0</v>
      </c>
      <c r="AE132" s="348">
        <f t="shared" si="43"/>
        <v>0</v>
      </c>
      <c r="AF132" s="348">
        <f t="shared" si="44"/>
        <v>0</v>
      </c>
      <c r="AG132" s="348">
        <f t="shared" si="45"/>
        <v>0</v>
      </c>
      <c r="AH132" s="348">
        <f t="shared" si="46"/>
        <v>0</v>
      </c>
      <c r="AI132" s="348">
        <f t="shared" si="47"/>
        <v>0</v>
      </c>
      <c r="AJ132" s="348">
        <f t="shared" si="48"/>
        <v>0</v>
      </c>
      <c r="AK132" s="348">
        <f t="shared" si="49"/>
        <v>0</v>
      </c>
      <c r="AL132" s="348">
        <f t="shared" si="50"/>
        <v>0</v>
      </c>
      <c r="AM132" s="348">
        <f t="shared" si="51"/>
        <v>0</v>
      </c>
      <c r="AN132" s="348">
        <f t="shared" si="52"/>
        <v>0</v>
      </c>
      <c r="AO132" s="334"/>
    </row>
    <row r="133" spans="1:41" s="335" customFormat="1" ht="18" customHeight="1">
      <c r="A133" s="343">
        <f t="shared" si="28"/>
        <v>128</v>
      </c>
      <c r="B133" s="344" t="s">
        <v>199</v>
      </c>
      <c r="C133" s="345" t="s">
        <v>200</v>
      </c>
      <c r="D133" s="346">
        <v>0</v>
      </c>
      <c r="E133" s="346">
        <v>0</v>
      </c>
      <c r="F133" s="346">
        <v>0</v>
      </c>
      <c r="G133" s="346">
        <v>0</v>
      </c>
      <c r="H133" s="346"/>
      <c r="I133" s="346"/>
      <c r="J133" s="346"/>
      <c r="K133" s="346"/>
      <c r="L133" s="346"/>
      <c r="M133" s="346"/>
      <c r="N133" s="346"/>
      <c r="O133" s="346"/>
      <c r="P133" s="347">
        <f t="shared" si="53"/>
        <v>0</v>
      </c>
      <c r="Q133" s="348">
        <f t="shared" si="29"/>
        <v>0</v>
      </c>
      <c r="R133" s="348">
        <f t="shared" si="30"/>
        <v>0</v>
      </c>
      <c r="S133" s="348">
        <f t="shared" si="31"/>
        <v>0</v>
      </c>
      <c r="T133" s="348">
        <f t="shared" si="32"/>
        <v>0</v>
      </c>
      <c r="U133" s="348">
        <f t="shared" si="33"/>
        <v>0</v>
      </c>
      <c r="V133" s="348">
        <f t="shared" si="34"/>
        <v>0</v>
      </c>
      <c r="W133" s="348">
        <f t="shared" si="35"/>
        <v>0</v>
      </c>
      <c r="X133" s="348">
        <f t="shared" si="36"/>
        <v>0</v>
      </c>
      <c r="Y133" s="348">
        <f t="shared" si="37"/>
        <v>0</v>
      </c>
      <c r="Z133" s="348">
        <f t="shared" si="38"/>
        <v>0</v>
      </c>
      <c r="AA133" s="348">
        <f t="shared" si="39"/>
        <v>0</v>
      </c>
      <c r="AB133" s="348">
        <f t="shared" si="40"/>
        <v>0</v>
      </c>
      <c r="AC133" s="348">
        <f t="shared" si="41"/>
        <v>0</v>
      </c>
      <c r="AD133" s="348">
        <f t="shared" si="42"/>
        <v>0</v>
      </c>
      <c r="AE133" s="348">
        <f t="shared" si="43"/>
        <v>0</v>
      </c>
      <c r="AF133" s="348">
        <f t="shared" si="44"/>
        <v>0</v>
      </c>
      <c r="AG133" s="348">
        <f t="shared" si="45"/>
        <v>0</v>
      </c>
      <c r="AH133" s="348">
        <f t="shared" si="46"/>
        <v>0</v>
      </c>
      <c r="AI133" s="348">
        <f t="shared" si="47"/>
        <v>0</v>
      </c>
      <c r="AJ133" s="348">
        <f t="shared" si="48"/>
        <v>0</v>
      </c>
      <c r="AK133" s="348">
        <f t="shared" si="49"/>
        <v>0</v>
      </c>
      <c r="AL133" s="348">
        <f t="shared" si="50"/>
        <v>0</v>
      </c>
      <c r="AM133" s="348">
        <f t="shared" si="51"/>
        <v>0</v>
      </c>
      <c r="AN133" s="348">
        <f t="shared" si="52"/>
        <v>0</v>
      </c>
      <c r="AO133" s="334"/>
    </row>
    <row r="134" spans="1:41" s="335" customFormat="1" ht="18" customHeight="1">
      <c r="A134" s="343">
        <f t="shared" si="28"/>
        <v>129</v>
      </c>
      <c r="B134" s="344" t="s">
        <v>1483</v>
      </c>
      <c r="C134" s="345" t="s">
        <v>1484</v>
      </c>
      <c r="D134" s="346">
        <v>0</v>
      </c>
      <c r="E134" s="346">
        <v>0</v>
      </c>
      <c r="F134" s="346">
        <v>0</v>
      </c>
      <c r="G134" s="346">
        <v>0</v>
      </c>
      <c r="H134" s="346"/>
      <c r="I134" s="346"/>
      <c r="J134" s="346"/>
      <c r="K134" s="346"/>
      <c r="L134" s="346"/>
      <c r="M134" s="346"/>
      <c r="N134" s="346"/>
      <c r="O134" s="346"/>
      <c r="P134" s="347">
        <f t="shared" si="53"/>
        <v>0</v>
      </c>
      <c r="Q134" s="348">
        <f t="shared" si="29"/>
        <v>0</v>
      </c>
      <c r="R134" s="348">
        <f t="shared" si="30"/>
        <v>0</v>
      </c>
      <c r="S134" s="348">
        <f t="shared" si="31"/>
        <v>0</v>
      </c>
      <c r="T134" s="348">
        <f t="shared" si="32"/>
        <v>0</v>
      </c>
      <c r="U134" s="348">
        <f t="shared" si="33"/>
        <v>0</v>
      </c>
      <c r="V134" s="348">
        <f t="shared" si="34"/>
        <v>0</v>
      </c>
      <c r="W134" s="348">
        <f t="shared" si="35"/>
        <v>0</v>
      </c>
      <c r="X134" s="348">
        <f t="shared" si="36"/>
        <v>0</v>
      </c>
      <c r="Y134" s="348">
        <f t="shared" si="37"/>
        <v>0</v>
      </c>
      <c r="Z134" s="348">
        <f t="shared" si="38"/>
        <v>0</v>
      </c>
      <c r="AA134" s="348">
        <f t="shared" si="39"/>
        <v>0</v>
      </c>
      <c r="AB134" s="348">
        <f t="shared" si="40"/>
        <v>0</v>
      </c>
      <c r="AC134" s="348">
        <f t="shared" si="41"/>
        <v>0</v>
      </c>
      <c r="AD134" s="348">
        <f t="shared" si="42"/>
        <v>0</v>
      </c>
      <c r="AE134" s="348">
        <f t="shared" si="43"/>
        <v>0</v>
      </c>
      <c r="AF134" s="348">
        <f t="shared" si="44"/>
        <v>0</v>
      </c>
      <c r="AG134" s="348">
        <f t="shared" si="45"/>
        <v>0</v>
      </c>
      <c r="AH134" s="348">
        <f t="shared" si="46"/>
        <v>0</v>
      </c>
      <c r="AI134" s="348">
        <f t="shared" si="47"/>
        <v>0</v>
      </c>
      <c r="AJ134" s="348">
        <f t="shared" si="48"/>
        <v>0</v>
      </c>
      <c r="AK134" s="348">
        <f t="shared" si="49"/>
        <v>0</v>
      </c>
      <c r="AL134" s="348">
        <f t="shared" si="50"/>
        <v>0</v>
      </c>
      <c r="AM134" s="348">
        <f t="shared" si="51"/>
        <v>0</v>
      </c>
      <c r="AN134" s="348">
        <f t="shared" si="52"/>
        <v>0</v>
      </c>
      <c r="AO134" s="334"/>
    </row>
    <row r="135" spans="1:41" s="335" customFormat="1" ht="18" customHeight="1">
      <c r="A135" s="343">
        <f t="shared" ref="A135:A198" si="54">IF($B135="","",MAX($A134:$A134)+1)</f>
        <v>130</v>
      </c>
      <c r="B135" s="344" t="s">
        <v>201</v>
      </c>
      <c r="C135" s="345" t="s">
        <v>202</v>
      </c>
      <c r="D135" s="346">
        <v>0</v>
      </c>
      <c r="E135" s="346">
        <v>0</v>
      </c>
      <c r="F135" s="346">
        <v>0</v>
      </c>
      <c r="G135" s="346">
        <v>0</v>
      </c>
      <c r="H135" s="346"/>
      <c r="I135" s="346"/>
      <c r="J135" s="346"/>
      <c r="K135" s="346"/>
      <c r="L135" s="346"/>
      <c r="M135" s="346"/>
      <c r="N135" s="346"/>
      <c r="O135" s="346"/>
      <c r="P135" s="347">
        <f t="shared" si="53"/>
        <v>0</v>
      </c>
      <c r="Q135" s="348">
        <f t="shared" si="29"/>
        <v>0</v>
      </c>
      <c r="R135" s="348">
        <f t="shared" si="30"/>
        <v>0</v>
      </c>
      <c r="S135" s="348">
        <f t="shared" si="31"/>
        <v>0</v>
      </c>
      <c r="T135" s="348">
        <f t="shared" si="32"/>
        <v>0</v>
      </c>
      <c r="U135" s="348">
        <f t="shared" si="33"/>
        <v>0</v>
      </c>
      <c r="V135" s="348">
        <f t="shared" si="34"/>
        <v>0</v>
      </c>
      <c r="W135" s="348">
        <f t="shared" si="35"/>
        <v>0</v>
      </c>
      <c r="X135" s="348">
        <f t="shared" si="36"/>
        <v>0</v>
      </c>
      <c r="Y135" s="348">
        <f t="shared" si="37"/>
        <v>0</v>
      </c>
      <c r="Z135" s="348">
        <f t="shared" si="38"/>
        <v>0</v>
      </c>
      <c r="AA135" s="348">
        <f t="shared" si="39"/>
        <v>0</v>
      </c>
      <c r="AB135" s="348">
        <f t="shared" si="40"/>
        <v>0</v>
      </c>
      <c r="AC135" s="348">
        <f t="shared" si="41"/>
        <v>0</v>
      </c>
      <c r="AD135" s="348">
        <f t="shared" si="42"/>
        <v>0</v>
      </c>
      <c r="AE135" s="348">
        <f t="shared" si="43"/>
        <v>0</v>
      </c>
      <c r="AF135" s="348">
        <f t="shared" si="44"/>
        <v>0</v>
      </c>
      <c r="AG135" s="348">
        <f t="shared" si="45"/>
        <v>0</v>
      </c>
      <c r="AH135" s="348">
        <f t="shared" si="46"/>
        <v>0</v>
      </c>
      <c r="AI135" s="348">
        <f t="shared" si="47"/>
        <v>0</v>
      </c>
      <c r="AJ135" s="348">
        <f t="shared" si="48"/>
        <v>0</v>
      </c>
      <c r="AK135" s="348">
        <f t="shared" si="49"/>
        <v>0</v>
      </c>
      <c r="AL135" s="348">
        <f t="shared" si="50"/>
        <v>0</v>
      </c>
      <c r="AM135" s="348">
        <f t="shared" si="51"/>
        <v>0</v>
      </c>
      <c r="AN135" s="348">
        <f t="shared" si="52"/>
        <v>0</v>
      </c>
      <c r="AO135" s="334"/>
    </row>
    <row r="136" spans="1:41" s="335" customFormat="1" ht="18" customHeight="1">
      <c r="A136" s="343">
        <f t="shared" si="54"/>
        <v>131</v>
      </c>
      <c r="B136" s="344" t="s">
        <v>577</v>
      </c>
      <c r="C136" s="345" t="s">
        <v>578</v>
      </c>
      <c r="D136" s="346">
        <v>0</v>
      </c>
      <c r="E136" s="346">
        <v>0</v>
      </c>
      <c r="F136" s="346">
        <v>0</v>
      </c>
      <c r="G136" s="346">
        <v>0</v>
      </c>
      <c r="H136" s="346"/>
      <c r="I136" s="346"/>
      <c r="J136" s="346"/>
      <c r="K136" s="346"/>
      <c r="L136" s="346"/>
      <c r="M136" s="346"/>
      <c r="N136" s="346"/>
      <c r="O136" s="346"/>
      <c r="P136" s="347">
        <f t="shared" si="53"/>
        <v>0</v>
      </c>
      <c r="Q136" s="348">
        <f t="shared" si="29"/>
        <v>0</v>
      </c>
      <c r="R136" s="348">
        <f t="shared" si="30"/>
        <v>0</v>
      </c>
      <c r="S136" s="348">
        <f t="shared" si="31"/>
        <v>0</v>
      </c>
      <c r="T136" s="348">
        <f t="shared" si="32"/>
        <v>0</v>
      </c>
      <c r="U136" s="348">
        <f t="shared" si="33"/>
        <v>0</v>
      </c>
      <c r="V136" s="348">
        <f t="shared" si="34"/>
        <v>0</v>
      </c>
      <c r="W136" s="348">
        <f t="shared" si="35"/>
        <v>0</v>
      </c>
      <c r="X136" s="348">
        <f t="shared" si="36"/>
        <v>0</v>
      </c>
      <c r="Y136" s="348">
        <f t="shared" si="37"/>
        <v>0</v>
      </c>
      <c r="Z136" s="348">
        <f t="shared" si="38"/>
        <v>0</v>
      </c>
      <c r="AA136" s="348">
        <f t="shared" si="39"/>
        <v>0</v>
      </c>
      <c r="AB136" s="348">
        <f t="shared" si="40"/>
        <v>0</v>
      </c>
      <c r="AC136" s="348">
        <f t="shared" si="41"/>
        <v>0</v>
      </c>
      <c r="AD136" s="348">
        <f t="shared" si="42"/>
        <v>0</v>
      </c>
      <c r="AE136" s="348">
        <f t="shared" si="43"/>
        <v>0</v>
      </c>
      <c r="AF136" s="348">
        <f t="shared" si="44"/>
        <v>0</v>
      </c>
      <c r="AG136" s="348">
        <f t="shared" si="45"/>
        <v>0</v>
      </c>
      <c r="AH136" s="348">
        <f t="shared" si="46"/>
        <v>0</v>
      </c>
      <c r="AI136" s="348">
        <f t="shared" si="47"/>
        <v>0</v>
      </c>
      <c r="AJ136" s="348">
        <f t="shared" si="48"/>
        <v>0</v>
      </c>
      <c r="AK136" s="348">
        <f t="shared" si="49"/>
        <v>0</v>
      </c>
      <c r="AL136" s="348">
        <f t="shared" si="50"/>
        <v>0</v>
      </c>
      <c r="AM136" s="348">
        <f t="shared" si="51"/>
        <v>0</v>
      </c>
      <c r="AN136" s="348">
        <f t="shared" si="52"/>
        <v>0</v>
      </c>
      <c r="AO136" s="334"/>
    </row>
    <row r="137" spans="1:41" s="335" customFormat="1" ht="18" customHeight="1">
      <c r="A137" s="343">
        <f t="shared" si="54"/>
        <v>132</v>
      </c>
      <c r="B137" s="344" t="s">
        <v>203</v>
      </c>
      <c r="C137" s="345" t="s">
        <v>204</v>
      </c>
      <c r="D137" s="346">
        <v>0</v>
      </c>
      <c r="E137" s="346">
        <v>0</v>
      </c>
      <c r="F137" s="346">
        <v>0</v>
      </c>
      <c r="G137" s="346">
        <v>0</v>
      </c>
      <c r="H137" s="346"/>
      <c r="I137" s="346"/>
      <c r="J137" s="346"/>
      <c r="K137" s="346"/>
      <c r="L137" s="346"/>
      <c r="M137" s="346"/>
      <c r="N137" s="346"/>
      <c r="O137" s="346"/>
      <c r="P137" s="347">
        <f t="shared" si="53"/>
        <v>0</v>
      </c>
      <c r="Q137" s="348">
        <f t="shared" si="29"/>
        <v>0</v>
      </c>
      <c r="R137" s="348">
        <f t="shared" si="30"/>
        <v>0</v>
      </c>
      <c r="S137" s="348">
        <f t="shared" si="31"/>
        <v>0</v>
      </c>
      <c r="T137" s="348">
        <f t="shared" si="32"/>
        <v>0</v>
      </c>
      <c r="U137" s="348">
        <f t="shared" si="33"/>
        <v>0</v>
      </c>
      <c r="V137" s="348">
        <f t="shared" si="34"/>
        <v>0</v>
      </c>
      <c r="W137" s="348">
        <f t="shared" si="35"/>
        <v>0</v>
      </c>
      <c r="X137" s="348">
        <f t="shared" si="36"/>
        <v>0</v>
      </c>
      <c r="Y137" s="348">
        <f t="shared" si="37"/>
        <v>0</v>
      </c>
      <c r="Z137" s="348">
        <f t="shared" si="38"/>
        <v>0</v>
      </c>
      <c r="AA137" s="348">
        <f t="shared" si="39"/>
        <v>0</v>
      </c>
      <c r="AB137" s="348">
        <f t="shared" si="40"/>
        <v>0</v>
      </c>
      <c r="AC137" s="348">
        <f t="shared" si="41"/>
        <v>0</v>
      </c>
      <c r="AD137" s="348">
        <f t="shared" si="42"/>
        <v>0</v>
      </c>
      <c r="AE137" s="348">
        <f t="shared" si="43"/>
        <v>0</v>
      </c>
      <c r="AF137" s="348">
        <f t="shared" si="44"/>
        <v>0</v>
      </c>
      <c r="AG137" s="348">
        <f t="shared" si="45"/>
        <v>0</v>
      </c>
      <c r="AH137" s="348">
        <f t="shared" si="46"/>
        <v>0</v>
      </c>
      <c r="AI137" s="348">
        <f t="shared" si="47"/>
        <v>0</v>
      </c>
      <c r="AJ137" s="348">
        <f t="shared" si="48"/>
        <v>0</v>
      </c>
      <c r="AK137" s="348">
        <f t="shared" si="49"/>
        <v>0</v>
      </c>
      <c r="AL137" s="348">
        <f t="shared" si="50"/>
        <v>0</v>
      </c>
      <c r="AM137" s="348">
        <f t="shared" si="51"/>
        <v>0</v>
      </c>
      <c r="AN137" s="348">
        <f t="shared" si="52"/>
        <v>0</v>
      </c>
      <c r="AO137" s="334"/>
    </row>
    <row r="138" spans="1:41" s="335" customFormat="1" ht="18" customHeight="1">
      <c r="A138" s="343">
        <f t="shared" si="54"/>
        <v>133</v>
      </c>
      <c r="B138" s="344" t="s">
        <v>205</v>
      </c>
      <c r="C138" s="345" t="s">
        <v>206</v>
      </c>
      <c r="D138" s="346">
        <v>0</v>
      </c>
      <c r="E138" s="346">
        <v>0</v>
      </c>
      <c r="F138" s="346">
        <v>0</v>
      </c>
      <c r="G138" s="346">
        <v>0</v>
      </c>
      <c r="H138" s="346"/>
      <c r="I138" s="346"/>
      <c r="J138" s="346"/>
      <c r="K138" s="346"/>
      <c r="L138" s="346"/>
      <c r="M138" s="346"/>
      <c r="N138" s="346"/>
      <c r="O138" s="346"/>
      <c r="P138" s="347">
        <f t="shared" si="53"/>
        <v>0</v>
      </c>
      <c r="Q138" s="348">
        <f t="shared" ref="Q138:Q201" si="55">IF(D138&lt;14,D138,14)</f>
        <v>0</v>
      </c>
      <c r="R138" s="348">
        <f t="shared" ref="R138:R201" si="56">D138-Q138</f>
        <v>0</v>
      </c>
      <c r="S138" s="348">
        <f t="shared" ref="S138:S201" si="57">IF(D138&gt;=14,0,IF((D138+E138)&lt;14,E138,14-D138))</f>
        <v>0</v>
      </c>
      <c r="T138" s="348">
        <f t="shared" ref="T138:T201" si="58">IF(D138&gt;=14,E138,E138-S138)</f>
        <v>0</v>
      </c>
      <c r="U138" s="348">
        <f t="shared" ref="U138:U201" si="59">IF((D138+E138)&gt;=14,0,IF((D138+E138+F138)&lt;14,F138,14-(D138+E138)))</f>
        <v>0</v>
      </c>
      <c r="V138" s="348">
        <f t="shared" ref="V138:V201" si="60">IF((D138+E138)&gt;=14,F138,F138-U138)</f>
        <v>0</v>
      </c>
      <c r="W138" s="348">
        <f t="shared" ref="W138:W201" si="61">IF((D138+E138+F138)&gt;=14,0,IF((D138+E138+F138+G138)&lt;14,G138,14-(D138+E138+F138)))</f>
        <v>0</v>
      </c>
      <c r="X138" s="348">
        <f t="shared" ref="X138:X201" si="62">IF((D138+E138+F138)&gt;=14,G138,G138-W138)</f>
        <v>0</v>
      </c>
      <c r="Y138" s="348">
        <f t="shared" ref="Y138:Y201" si="63">IF((D138+E138+F138+G138)&gt;=14,0,IF((D138+E138+F138+G138+H138)&lt;14,H138,14-(D138+E138+F138+G138)))</f>
        <v>0</v>
      </c>
      <c r="Z138" s="348">
        <f t="shared" ref="Z138:Z201" si="64">IF((D138+E138+F138+G138)&gt;=14,H138,H138-Y138)</f>
        <v>0</v>
      </c>
      <c r="AA138" s="348">
        <f t="shared" ref="AA138:AA201" si="65">IF((D138+E138+F138+G138+H138)&gt;=14,0,IF((D138+E138+F138+G138+H138+I138)&lt;14,I138,14-(D138+E138+F138+G138+H138)))</f>
        <v>0</v>
      </c>
      <c r="AB138" s="348">
        <f t="shared" ref="AB138:AB201" si="66">IF((D138+E138+F138+G138+H138)&gt;=14,I138,I138-AA138)</f>
        <v>0</v>
      </c>
      <c r="AC138" s="348">
        <f t="shared" ref="AC138:AC201" si="67">IF((D138+E138+F138+G138+H138+I138)&gt;=14,0,IF((D138+E138+F138+G138+H138+I138+J138)&lt;14,J138,14-(D138+E138+F138+G138+H138+I138)))</f>
        <v>0</v>
      </c>
      <c r="AD138" s="348">
        <f t="shared" ref="AD138:AD201" si="68">IF((D138+E138+F138+G138+H138+I138)&gt;=14,J138,J138-AC138)</f>
        <v>0</v>
      </c>
      <c r="AE138" s="348">
        <f t="shared" ref="AE138:AE201" si="69">IF((D138+E138+F138+G138+H138+I138+J138)&gt;=14,0,IF((D138+E138+F138+G138+H138+I138+J138+K138)&lt;14,K138,14-(D138+E138+F138+G138+H138+I138+J138)))</f>
        <v>0</v>
      </c>
      <c r="AF138" s="348">
        <f t="shared" ref="AF138:AF201" si="70">IF((D138+E138+F138+G138+H138+I138+J138)&gt;=14,K138,K138-AE138)</f>
        <v>0</v>
      </c>
      <c r="AG138" s="348">
        <f t="shared" ref="AG138:AG201" si="71">IF((D138+E138+F138+G138+H138+I138+J138+K138)&gt;=14,0,IF((D138+E138+F138+G138+H138+I138+J138+K138+L138)&lt;14,L138,14-(D138+E138+F138+G138+H138+I138+J138+K138)))</f>
        <v>0</v>
      </c>
      <c r="AH138" s="348">
        <f t="shared" ref="AH138:AH201" si="72">IF((D138+E138+F138+G138+H138+I138+J138+K138)&gt;=14,L138,L138-AG138)</f>
        <v>0</v>
      </c>
      <c r="AI138" s="348">
        <f t="shared" ref="AI138:AI201" si="73">IF((D138+E138+F138+G138+H138+I138+J138+K138+L138)&gt;=14,0,IF((D138+E138+F138+G138+H138+I138+J138+K138+L138+M138)&lt;14,M138,14-(D138+E138+F138+G138+H138+I138+J138+K138+L138)))</f>
        <v>0</v>
      </c>
      <c r="AJ138" s="348">
        <f t="shared" ref="AJ138:AJ201" si="74">IF((D138+E138+F138+G138+H138+I138+J138+K138+L138)&gt;=14,M138,M138-AI138)</f>
        <v>0</v>
      </c>
      <c r="AK138" s="348">
        <f t="shared" ref="AK138:AK201" si="75">IF((D138+E138+F138+G138+H138+I138+J138+K138+L138+M138)&gt;=14,0,IF((D138+E138+F138+G138+H138+I138+J138+K138+L138+M138+N138)&lt;14,N138,14-(D138+E138+F138+G138+H138+I138+J138+K138+L138+M138)))</f>
        <v>0</v>
      </c>
      <c r="AL138" s="348">
        <f t="shared" ref="AL138:AL201" si="76">IF((D138+E138+F138+G138+H138+I138+J138+K138+L138+M138)&gt;=14,N138,N138-AK138)</f>
        <v>0</v>
      </c>
      <c r="AM138" s="348">
        <f t="shared" ref="AM138:AM201" si="77">IF((D138+E138+F138+G138+H138+I138+J138+K138+L138+M138+N138)&gt;=14,0,IF((D138+E138+F138+G138+H138+I138+J138+K138+L138+M138+N138+O138)&lt;14,O138,14-(D138+E138+F138+G138+H138+I138+J138+K138+L138+M138+N138)))</f>
        <v>0</v>
      </c>
      <c r="AN138" s="348">
        <f t="shared" ref="AN138:AN201" si="78">IF((D138+E138+F138+G138+H138+I138+J138+K138+L138+M138+N138)&gt;=14,O138,O138-AM138)</f>
        <v>0</v>
      </c>
      <c r="AO138" s="334"/>
    </row>
    <row r="139" spans="1:41" s="335" customFormat="1" ht="18" customHeight="1">
      <c r="A139" s="343">
        <f t="shared" si="54"/>
        <v>134</v>
      </c>
      <c r="B139" s="344" t="s">
        <v>974</v>
      </c>
      <c r="C139" s="345" t="s">
        <v>975</v>
      </c>
      <c r="D139" s="346">
        <v>0</v>
      </c>
      <c r="E139" s="346">
        <v>0</v>
      </c>
      <c r="F139" s="346">
        <v>0</v>
      </c>
      <c r="G139" s="346">
        <v>0</v>
      </c>
      <c r="H139" s="346"/>
      <c r="I139" s="346"/>
      <c r="J139" s="346"/>
      <c r="K139" s="346"/>
      <c r="L139" s="346"/>
      <c r="M139" s="346"/>
      <c r="N139" s="346"/>
      <c r="O139" s="346"/>
      <c r="P139" s="347">
        <f t="shared" ref="P139:P202" si="79">SUM(D139:O139)</f>
        <v>0</v>
      </c>
      <c r="Q139" s="348">
        <f t="shared" si="55"/>
        <v>0</v>
      </c>
      <c r="R139" s="348">
        <f t="shared" si="56"/>
        <v>0</v>
      </c>
      <c r="S139" s="348">
        <f t="shared" si="57"/>
        <v>0</v>
      </c>
      <c r="T139" s="348">
        <f t="shared" si="58"/>
        <v>0</v>
      </c>
      <c r="U139" s="348">
        <f t="shared" si="59"/>
        <v>0</v>
      </c>
      <c r="V139" s="348">
        <f t="shared" si="60"/>
        <v>0</v>
      </c>
      <c r="W139" s="348">
        <f t="shared" si="61"/>
        <v>0</v>
      </c>
      <c r="X139" s="348">
        <f t="shared" si="62"/>
        <v>0</v>
      </c>
      <c r="Y139" s="348">
        <f t="shared" si="63"/>
        <v>0</v>
      </c>
      <c r="Z139" s="348">
        <f t="shared" si="64"/>
        <v>0</v>
      </c>
      <c r="AA139" s="348">
        <f t="shared" si="65"/>
        <v>0</v>
      </c>
      <c r="AB139" s="348">
        <f t="shared" si="66"/>
        <v>0</v>
      </c>
      <c r="AC139" s="348">
        <f t="shared" si="67"/>
        <v>0</v>
      </c>
      <c r="AD139" s="348">
        <f t="shared" si="68"/>
        <v>0</v>
      </c>
      <c r="AE139" s="348">
        <f t="shared" si="69"/>
        <v>0</v>
      </c>
      <c r="AF139" s="348">
        <f t="shared" si="70"/>
        <v>0</v>
      </c>
      <c r="AG139" s="348">
        <f t="shared" si="71"/>
        <v>0</v>
      </c>
      <c r="AH139" s="348">
        <f t="shared" si="72"/>
        <v>0</v>
      </c>
      <c r="AI139" s="348">
        <f t="shared" si="73"/>
        <v>0</v>
      </c>
      <c r="AJ139" s="348">
        <f t="shared" si="74"/>
        <v>0</v>
      </c>
      <c r="AK139" s="348">
        <f t="shared" si="75"/>
        <v>0</v>
      </c>
      <c r="AL139" s="348">
        <f t="shared" si="76"/>
        <v>0</v>
      </c>
      <c r="AM139" s="348">
        <f t="shared" si="77"/>
        <v>0</v>
      </c>
      <c r="AN139" s="348">
        <f t="shared" si="78"/>
        <v>0</v>
      </c>
      <c r="AO139" s="334"/>
    </row>
    <row r="140" spans="1:41" s="335" customFormat="1" ht="18" customHeight="1">
      <c r="A140" s="343">
        <f t="shared" si="54"/>
        <v>135</v>
      </c>
      <c r="B140" s="344" t="s">
        <v>1485</v>
      </c>
      <c r="C140" s="345" t="s">
        <v>1486</v>
      </c>
      <c r="D140" s="346">
        <v>0</v>
      </c>
      <c r="E140" s="346">
        <v>0</v>
      </c>
      <c r="F140" s="346">
        <v>0</v>
      </c>
      <c r="G140" s="346">
        <v>0</v>
      </c>
      <c r="H140" s="346"/>
      <c r="I140" s="346"/>
      <c r="J140" s="346"/>
      <c r="K140" s="346"/>
      <c r="L140" s="346"/>
      <c r="M140" s="346"/>
      <c r="N140" s="346"/>
      <c r="O140" s="346"/>
      <c r="P140" s="347">
        <f t="shared" si="79"/>
        <v>0</v>
      </c>
      <c r="Q140" s="348">
        <f t="shared" si="55"/>
        <v>0</v>
      </c>
      <c r="R140" s="348">
        <f t="shared" si="56"/>
        <v>0</v>
      </c>
      <c r="S140" s="348">
        <f t="shared" si="57"/>
        <v>0</v>
      </c>
      <c r="T140" s="348">
        <f t="shared" si="58"/>
        <v>0</v>
      </c>
      <c r="U140" s="348">
        <f t="shared" si="59"/>
        <v>0</v>
      </c>
      <c r="V140" s="348">
        <f t="shared" si="60"/>
        <v>0</v>
      </c>
      <c r="W140" s="348">
        <f t="shared" si="61"/>
        <v>0</v>
      </c>
      <c r="X140" s="348">
        <f t="shared" si="62"/>
        <v>0</v>
      </c>
      <c r="Y140" s="348">
        <f t="shared" si="63"/>
        <v>0</v>
      </c>
      <c r="Z140" s="348">
        <f t="shared" si="64"/>
        <v>0</v>
      </c>
      <c r="AA140" s="348">
        <f t="shared" si="65"/>
        <v>0</v>
      </c>
      <c r="AB140" s="348">
        <f t="shared" si="66"/>
        <v>0</v>
      </c>
      <c r="AC140" s="348">
        <f t="shared" si="67"/>
        <v>0</v>
      </c>
      <c r="AD140" s="348">
        <f t="shared" si="68"/>
        <v>0</v>
      </c>
      <c r="AE140" s="348">
        <f t="shared" si="69"/>
        <v>0</v>
      </c>
      <c r="AF140" s="348">
        <f t="shared" si="70"/>
        <v>0</v>
      </c>
      <c r="AG140" s="348">
        <f t="shared" si="71"/>
        <v>0</v>
      </c>
      <c r="AH140" s="348">
        <f t="shared" si="72"/>
        <v>0</v>
      </c>
      <c r="AI140" s="348">
        <f t="shared" si="73"/>
        <v>0</v>
      </c>
      <c r="AJ140" s="348">
        <f t="shared" si="74"/>
        <v>0</v>
      </c>
      <c r="AK140" s="348">
        <f t="shared" si="75"/>
        <v>0</v>
      </c>
      <c r="AL140" s="348">
        <f t="shared" si="76"/>
        <v>0</v>
      </c>
      <c r="AM140" s="348">
        <f t="shared" si="77"/>
        <v>0</v>
      </c>
      <c r="AN140" s="348">
        <f t="shared" si="78"/>
        <v>0</v>
      </c>
      <c r="AO140" s="334"/>
    </row>
    <row r="141" spans="1:41" s="335" customFormat="1" ht="18" customHeight="1">
      <c r="A141" s="343">
        <f t="shared" si="54"/>
        <v>136</v>
      </c>
      <c r="B141" s="344" t="s">
        <v>1487</v>
      </c>
      <c r="C141" s="345" t="s">
        <v>1488</v>
      </c>
      <c r="D141" s="346">
        <v>0</v>
      </c>
      <c r="E141" s="346">
        <v>0</v>
      </c>
      <c r="F141" s="346">
        <v>0</v>
      </c>
      <c r="G141" s="346">
        <v>0</v>
      </c>
      <c r="H141" s="346"/>
      <c r="I141" s="346"/>
      <c r="J141" s="346"/>
      <c r="K141" s="346"/>
      <c r="L141" s="346"/>
      <c r="M141" s="346"/>
      <c r="N141" s="346"/>
      <c r="O141" s="346"/>
      <c r="P141" s="347">
        <f t="shared" si="79"/>
        <v>0</v>
      </c>
      <c r="Q141" s="348">
        <f t="shared" si="55"/>
        <v>0</v>
      </c>
      <c r="R141" s="348">
        <f t="shared" si="56"/>
        <v>0</v>
      </c>
      <c r="S141" s="348">
        <f t="shared" si="57"/>
        <v>0</v>
      </c>
      <c r="T141" s="348">
        <f t="shared" si="58"/>
        <v>0</v>
      </c>
      <c r="U141" s="348">
        <f t="shared" si="59"/>
        <v>0</v>
      </c>
      <c r="V141" s="348">
        <f t="shared" si="60"/>
        <v>0</v>
      </c>
      <c r="W141" s="348">
        <f t="shared" si="61"/>
        <v>0</v>
      </c>
      <c r="X141" s="348">
        <f t="shared" si="62"/>
        <v>0</v>
      </c>
      <c r="Y141" s="348">
        <f t="shared" si="63"/>
        <v>0</v>
      </c>
      <c r="Z141" s="348">
        <f t="shared" si="64"/>
        <v>0</v>
      </c>
      <c r="AA141" s="348">
        <f t="shared" si="65"/>
        <v>0</v>
      </c>
      <c r="AB141" s="348">
        <f t="shared" si="66"/>
        <v>0</v>
      </c>
      <c r="AC141" s="348">
        <f t="shared" si="67"/>
        <v>0</v>
      </c>
      <c r="AD141" s="348">
        <f t="shared" si="68"/>
        <v>0</v>
      </c>
      <c r="AE141" s="348">
        <f t="shared" si="69"/>
        <v>0</v>
      </c>
      <c r="AF141" s="348">
        <f t="shared" si="70"/>
        <v>0</v>
      </c>
      <c r="AG141" s="348">
        <f t="shared" si="71"/>
        <v>0</v>
      </c>
      <c r="AH141" s="348">
        <f t="shared" si="72"/>
        <v>0</v>
      </c>
      <c r="AI141" s="348">
        <f t="shared" si="73"/>
        <v>0</v>
      </c>
      <c r="AJ141" s="348">
        <f t="shared" si="74"/>
        <v>0</v>
      </c>
      <c r="AK141" s="348">
        <f t="shared" si="75"/>
        <v>0</v>
      </c>
      <c r="AL141" s="348">
        <f t="shared" si="76"/>
        <v>0</v>
      </c>
      <c r="AM141" s="348">
        <f t="shared" si="77"/>
        <v>0</v>
      </c>
      <c r="AN141" s="348">
        <f t="shared" si="78"/>
        <v>0</v>
      </c>
      <c r="AO141" s="334"/>
    </row>
    <row r="142" spans="1:41" s="335" customFormat="1" ht="18" customHeight="1">
      <c r="A142" s="343">
        <f t="shared" si="54"/>
        <v>137</v>
      </c>
      <c r="B142" s="344" t="s">
        <v>1489</v>
      </c>
      <c r="C142" s="345" t="s">
        <v>1490</v>
      </c>
      <c r="D142" s="346">
        <v>0</v>
      </c>
      <c r="E142" s="346">
        <v>0</v>
      </c>
      <c r="F142" s="346">
        <v>0</v>
      </c>
      <c r="G142" s="346">
        <v>0</v>
      </c>
      <c r="H142" s="346"/>
      <c r="I142" s="346"/>
      <c r="J142" s="346"/>
      <c r="K142" s="346"/>
      <c r="L142" s="346"/>
      <c r="M142" s="346"/>
      <c r="N142" s="346"/>
      <c r="O142" s="346"/>
      <c r="P142" s="347">
        <f t="shared" si="79"/>
        <v>0</v>
      </c>
      <c r="Q142" s="348">
        <f t="shared" si="55"/>
        <v>0</v>
      </c>
      <c r="R142" s="348">
        <f t="shared" si="56"/>
        <v>0</v>
      </c>
      <c r="S142" s="348">
        <f t="shared" si="57"/>
        <v>0</v>
      </c>
      <c r="T142" s="348">
        <f t="shared" si="58"/>
        <v>0</v>
      </c>
      <c r="U142" s="348">
        <f t="shared" si="59"/>
        <v>0</v>
      </c>
      <c r="V142" s="348">
        <f t="shared" si="60"/>
        <v>0</v>
      </c>
      <c r="W142" s="348">
        <f t="shared" si="61"/>
        <v>0</v>
      </c>
      <c r="X142" s="348">
        <f t="shared" si="62"/>
        <v>0</v>
      </c>
      <c r="Y142" s="348">
        <f t="shared" si="63"/>
        <v>0</v>
      </c>
      <c r="Z142" s="348">
        <f t="shared" si="64"/>
        <v>0</v>
      </c>
      <c r="AA142" s="348">
        <f t="shared" si="65"/>
        <v>0</v>
      </c>
      <c r="AB142" s="348">
        <f t="shared" si="66"/>
        <v>0</v>
      </c>
      <c r="AC142" s="348">
        <f t="shared" si="67"/>
        <v>0</v>
      </c>
      <c r="AD142" s="348">
        <f t="shared" si="68"/>
        <v>0</v>
      </c>
      <c r="AE142" s="348">
        <f t="shared" si="69"/>
        <v>0</v>
      </c>
      <c r="AF142" s="348">
        <f t="shared" si="70"/>
        <v>0</v>
      </c>
      <c r="AG142" s="348">
        <f t="shared" si="71"/>
        <v>0</v>
      </c>
      <c r="AH142" s="348">
        <f t="shared" si="72"/>
        <v>0</v>
      </c>
      <c r="AI142" s="348">
        <f t="shared" si="73"/>
        <v>0</v>
      </c>
      <c r="AJ142" s="348">
        <f t="shared" si="74"/>
        <v>0</v>
      </c>
      <c r="AK142" s="348">
        <f t="shared" si="75"/>
        <v>0</v>
      </c>
      <c r="AL142" s="348">
        <f t="shared" si="76"/>
        <v>0</v>
      </c>
      <c r="AM142" s="348">
        <f t="shared" si="77"/>
        <v>0</v>
      </c>
      <c r="AN142" s="348">
        <f t="shared" si="78"/>
        <v>0</v>
      </c>
      <c r="AO142" s="334"/>
    </row>
    <row r="143" spans="1:41" s="335" customFormat="1" ht="18" customHeight="1">
      <c r="A143" s="343">
        <f t="shared" si="54"/>
        <v>138</v>
      </c>
      <c r="B143" s="344" t="s">
        <v>834</v>
      </c>
      <c r="C143" s="345" t="s">
        <v>835</v>
      </c>
      <c r="D143" s="346">
        <v>0</v>
      </c>
      <c r="E143" s="346">
        <v>0</v>
      </c>
      <c r="F143" s="346">
        <v>0</v>
      </c>
      <c r="G143" s="346">
        <v>0</v>
      </c>
      <c r="H143" s="346"/>
      <c r="I143" s="346"/>
      <c r="J143" s="346"/>
      <c r="K143" s="346"/>
      <c r="L143" s="346"/>
      <c r="M143" s="346"/>
      <c r="N143" s="346"/>
      <c r="O143" s="346"/>
      <c r="P143" s="347">
        <f t="shared" si="79"/>
        <v>0</v>
      </c>
      <c r="Q143" s="348">
        <f t="shared" si="55"/>
        <v>0</v>
      </c>
      <c r="R143" s="348">
        <f t="shared" si="56"/>
        <v>0</v>
      </c>
      <c r="S143" s="348">
        <f t="shared" si="57"/>
        <v>0</v>
      </c>
      <c r="T143" s="348">
        <f t="shared" si="58"/>
        <v>0</v>
      </c>
      <c r="U143" s="348">
        <f t="shared" si="59"/>
        <v>0</v>
      </c>
      <c r="V143" s="348">
        <f t="shared" si="60"/>
        <v>0</v>
      </c>
      <c r="W143" s="348">
        <f t="shared" si="61"/>
        <v>0</v>
      </c>
      <c r="X143" s="348">
        <f t="shared" si="62"/>
        <v>0</v>
      </c>
      <c r="Y143" s="348">
        <f t="shared" si="63"/>
        <v>0</v>
      </c>
      <c r="Z143" s="348">
        <f t="shared" si="64"/>
        <v>0</v>
      </c>
      <c r="AA143" s="348">
        <f t="shared" si="65"/>
        <v>0</v>
      </c>
      <c r="AB143" s="348">
        <f t="shared" si="66"/>
        <v>0</v>
      </c>
      <c r="AC143" s="348">
        <f t="shared" si="67"/>
        <v>0</v>
      </c>
      <c r="AD143" s="348">
        <f t="shared" si="68"/>
        <v>0</v>
      </c>
      <c r="AE143" s="348">
        <f t="shared" si="69"/>
        <v>0</v>
      </c>
      <c r="AF143" s="348">
        <f t="shared" si="70"/>
        <v>0</v>
      </c>
      <c r="AG143" s="348">
        <f t="shared" si="71"/>
        <v>0</v>
      </c>
      <c r="AH143" s="348">
        <f t="shared" si="72"/>
        <v>0</v>
      </c>
      <c r="AI143" s="348">
        <f t="shared" si="73"/>
        <v>0</v>
      </c>
      <c r="AJ143" s="348">
        <f t="shared" si="74"/>
        <v>0</v>
      </c>
      <c r="AK143" s="348">
        <f t="shared" si="75"/>
        <v>0</v>
      </c>
      <c r="AL143" s="348">
        <f t="shared" si="76"/>
        <v>0</v>
      </c>
      <c r="AM143" s="348">
        <f t="shared" si="77"/>
        <v>0</v>
      </c>
      <c r="AN143" s="348">
        <f t="shared" si="78"/>
        <v>0</v>
      </c>
      <c r="AO143" s="334"/>
    </row>
    <row r="144" spans="1:41" s="335" customFormat="1" ht="18" customHeight="1">
      <c r="A144" s="343">
        <f t="shared" si="54"/>
        <v>139</v>
      </c>
      <c r="B144" s="344" t="s">
        <v>813</v>
      </c>
      <c r="C144" s="345" t="s">
        <v>814</v>
      </c>
      <c r="D144" s="346">
        <v>0</v>
      </c>
      <c r="E144" s="346">
        <v>0</v>
      </c>
      <c r="F144" s="346">
        <v>0</v>
      </c>
      <c r="G144" s="346">
        <v>0</v>
      </c>
      <c r="H144" s="346"/>
      <c r="I144" s="346"/>
      <c r="J144" s="346"/>
      <c r="K144" s="346"/>
      <c r="L144" s="346"/>
      <c r="M144" s="346"/>
      <c r="N144" s="346"/>
      <c r="O144" s="346"/>
      <c r="P144" s="347">
        <f t="shared" si="79"/>
        <v>0</v>
      </c>
      <c r="Q144" s="348">
        <f t="shared" si="55"/>
        <v>0</v>
      </c>
      <c r="R144" s="348">
        <f t="shared" si="56"/>
        <v>0</v>
      </c>
      <c r="S144" s="348">
        <f t="shared" si="57"/>
        <v>0</v>
      </c>
      <c r="T144" s="348">
        <f t="shared" si="58"/>
        <v>0</v>
      </c>
      <c r="U144" s="348">
        <f t="shared" si="59"/>
        <v>0</v>
      </c>
      <c r="V144" s="348">
        <f t="shared" si="60"/>
        <v>0</v>
      </c>
      <c r="W144" s="348">
        <f t="shared" si="61"/>
        <v>0</v>
      </c>
      <c r="X144" s="348">
        <f t="shared" si="62"/>
        <v>0</v>
      </c>
      <c r="Y144" s="348">
        <f t="shared" si="63"/>
        <v>0</v>
      </c>
      <c r="Z144" s="348">
        <f t="shared" si="64"/>
        <v>0</v>
      </c>
      <c r="AA144" s="348">
        <f t="shared" si="65"/>
        <v>0</v>
      </c>
      <c r="AB144" s="348">
        <f t="shared" si="66"/>
        <v>0</v>
      </c>
      <c r="AC144" s="348">
        <f t="shared" si="67"/>
        <v>0</v>
      </c>
      <c r="AD144" s="348">
        <f t="shared" si="68"/>
        <v>0</v>
      </c>
      <c r="AE144" s="348">
        <f t="shared" si="69"/>
        <v>0</v>
      </c>
      <c r="AF144" s="348">
        <f t="shared" si="70"/>
        <v>0</v>
      </c>
      <c r="AG144" s="348">
        <f t="shared" si="71"/>
        <v>0</v>
      </c>
      <c r="AH144" s="348">
        <f t="shared" si="72"/>
        <v>0</v>
      </c>
      <c r="AI144" s="348">
        <f t="shared" si="73"/>
        <v>0</v>
      </c>
      <c r="AJ144" s="348">
        <f t="shared" si="74"/>
        <v>0</v>
      </c>
      <c r="AK144" s="348">
        <f t="shared" si="75"/>
        <v>0</v>
      </c>
      <c r="AL144" s="348">
        <f t="shared" si="76"/>
        <v>0</v>
      </c>
      <c r="AM144" s="348">
        <f t="shared" si="77"/>
        <v>0</v>
      </c>
      <c r="AN144" s="348">
        <f t="shared" si="78"/>
        <v>0</v>
      </c>
      <c r="AO144" s="334"/>
    </row>
    <row r="145" spans="1:41" s="335" customFormat="1" ht="18" customHeight="1">
      <c r="A145" s="343">
        <f t="shared" si="54"/>
        <v>140</v>
      </c>
      <c r="B145" s="344" t="s">
        <v>881</v>
      </c>
      <c r="C145" s="345" t="s">
        <v>1491</v>
      </c>
      <c r="D145" s="346">
        <v>0</v>
      </c>
      <c r="E145" s="346">
        <v>0</v>
      </c>
      <c r="F145" s="346">
        <v>0</v>
      </c>
      <c r="G145" s="346">
        <v>0</v>
      </c>
      <c r="H145" s="346"/>
      <c r="I145" s="346"/>
      <c r="J145" s="346"/>
      <c r="K145" s="346"/>
      <c r="L145" s="346"/>
      <c r="M145" s="346"/>
      <c r="N145" s="346"/>
      <c r="O145" s="346"/>
      <c r="P145" s="347">
        <f t="shared" si="79"/>
        <v>0</v>
      </c>
      <c r="Q145" s="348">
        <f t="shared" si="55"/>
        <v>0</v>
      </c>
      <c r="R145" s="348">
        <f t="shared" si="56"/>
        <v>0</v>
      </c>
      <c r="S145" s="348">
        <f t="shared" si="57"/>
        <v>0</v>
      </c>
      <c r="T145" s="348">
        <f t="shared" si="58"/>
        <v>0</v>
      </c>
      <c r="U145" s="348">
        <f t="shared" si="59"/>
        <v>0</v>
      </c>
      <c r="V145" s="348">
        <f t="shared" si="60"/>
        <v>0</v>
      </c>
      <c r="W145" s="348">
        <f t="shared" si="61"/>
        <v>0</v>
      </c>
      <c r="X145" s="348">
        <f t="shared" si="62"/>
        <v>0</v>
      </c>
      <c r="Y145" s="348">
        <f t="shared" si="63"/>
        <v>0</v>
      </c>
      <c r="Z145" s="348">
        <f t="shared" si="64"/>
        <v>0</v>
      </c>
      <c r="AA145" s="348">
        <f t="shared" si="65"/>
        <v>0</v>
      </c>
      <c r="AB145" s="348">
        <f t="shared" si="66"/>
        <v>0</v>
      </c>
      <c r="AC145" s="348">
        <f t="shared" si="67"/>
        <v>0</v>
      </c>
      <c r="AD145" s="348">
        <f t="shared" si="68"/>
        <v>0</v>
      </c>
      <c r="AE145" s="348">
        <f t="shared" si="69"/>
        <v>0</v>
      </c>
      <c r="AF145" s="348">
        <f t="shared" si="70"/>
        <v>0</v>
      </c>
      <c r="AG145" s="348">
        <f t="shared" si="71"/>
        <v>0</v>
      </c>
      <c r="AH145" s="348">
        <f t="shared" si="72"/>
        <v>0</v>
      </c>
      <c r="AI145" s="348">
        <f t="shared" si="73"/>
        <v>0</v>
      </c>
      <c r="AJ145" s="348">
        <f t="shared" si="74"/>
        <v>0</v>
      </c>
      <c r="AK145" s="348">
        <f t="shared" si="75"/>
        <v>0</v>
      </c>
      <c r="AL145" s="348">
        <f t="shared" si="76"/>
        <v>0</v>
      </c>
      <c r="AM145" s="348">
        <f t="shared" si="77"/>
        <v>0</v>
      </c>
      <c r="AN145" s="348">
        <f t="shared" si="78"/>
        <v>0</v>
      </c>
      <c r="AO145" s="334"/>
    </row>
    <row r="146" spans="1:41" s="335" customFormat="1" ht="18" customHeight="1">
      <c r="A146" s="343">
        <f t="shared" si="54"/>
        <v>141</v>
      </c>
      <c r="B146" s="344" t="s">
        <v>696</v>
      </c>
      <c r="C146" s="345" t="s">
        <v>697</v>
      </c>
      <c r="D146" s="346">
        <v>0</v>
      </c>
      <c r="E146" s="346">
        <v>0</v>
      </c>
      <c r="F146" s="346">
        <v>0</v>
      </c>
      <c r="G146" s="346">
        <v>0</v>
      </c>
      <c r="H146" s="346"/>
      <c r="I146" s="346"/>
      <c r="J146" s="346"/>
      <c r="K146" s="346"/>
      <c r="L146" s="346"/>
      <c r="M146" s="346"/>
      <c r="N146" s="346"/>
      <c r="O146" s="346"/>
      <c r="P146" s="347">
        <f t="shared" si="79"/>
        <v>0</v>
      </c>
      <c r="Q146" s="348">
        <f t="shared" si="55"/>
        <v>0</v>
      </c>
      <c r="R146" s="348">
        <f t="shared" si="56"/>
        <v>0</v>
      </c>
      <c r="S146" s="348">
        <f t="shared" si="57"/>
        <v>0</v>
      </c>
      <c r="T146" s="348">
        <f t="shared" si="58"/>
        <v>0</v>
      </c>
      <c r="U146" s="348">
        <f t="shared" si="59"/>
        <v>0</v>
      </c>
      <c r="V146" s="348">
        <f t="shared" si="60"/>
        <v>0</v>
      </c>
      <c r="W146" s="348">
        <f t="shared" si="61"/>
        <v>0</v>
      </c>
      <c r="X146" s="348">
        <f t="shared" si="62"/>
        <v>0</v>
      </c>
      <c r="Y146" s="348">
        <f t="shared" si="63"/>
        <v>0</v>
      </c>
      <c r="Z146" s="348">
        <f t="shared" si="64"/>
        <v>0</v>
      </c>
      <c r="AA146" s="348">
        <f t="shared" si="65"/>
        <v>0</v>
      </c>
      <c r="AB146" s="348">
        <f t="shared" si="66"/>
        <v>0</v>
      </c>
      <c r="AC146" s="348">
        <f t="shared" si="67"/>
        <v>0</v>
      </c>
      <c r="AD146" s="348">
        <f t="shared" si="68"/>
        <v>0</v>
      </c>
      <c r="AE146" s="348">
        <f t="shared" si="69"/>
        <v>0</v>
      </c>
      <c r="AF146" s="348">
        <f t="shared" si="70"/>
        <v>0</v>
      </c>
      <c r="AG146" s="348">
        <f t="shared" si="71"/>
        <v>0</v>
      </c>
      <c r="AH146" s="348">
        <f t="shared" si="72"/>
        <v>0</v>
      </c>
      <c r="AI146" s="348">
        <f t="shared" si="73"/>
        <v>0</v>
      </c>
      <c r="AJ146" s="348">
        <f t="shared" si="74"/>
        <v>0</v>
      </c>
      <c r="AK146" s="348">
        <f t="shared" si="75"/>
        <v>0</v>
      </c>
      <c r="AL146" s="348">
        <f t="shared" si="76"/>
        <v>0</v>
      </c>
      <c r="AM146" s="348">
        <f t="shared" si="77"/>
        <v>0</v>
      </c>
      <c r="AN146" s="348">
        <f t="shared" si="78"/>
        <v>0</v>
      </c>
      <c r="AO146" s="334"/>
    </row>
    <row r="147" spans="1:41" s="335" customFormat="1" ht="18" customHeight="1">
      <c r="A147" s="343">
        <f t="shared" si="54"/>
        <v>142</v>
      </c>
      <c r="B147" s="344" t="s">
        <v>574</v>
      </c>
      <c r="C147" s="345" t="s">
        <v>245</v>
      </c>
      <c r="D147" s="346">
        <v>0</v>
      </c>
      <c r="E147" s="346">
        <v>0</v>
      </c>
      <c r="F147" s="346">
        <v>0</v>
      </c>
      <c r="G147" s="346">
        <v>0</v>
      </c>
      <c r="H147" s="346"/>
      <c r="I147" s="346"/>
      <c r="J147" s="346"/>
      <c r="K147" s="346"/>
      <c r="L147" s="346"/>
      <c r="M147" s="346"/>
      <c r="N147" s="346"/>
      <c r="O147" s="346"/>
      <c r="P147" s="347">
        <f t="shared" si="79"/>
        <v>0</v>
      </c>
      <c r="Q147" s="348">
        <f t="shared" si="55"/>
        <v>0</v>
      </c>
      <c r="R147" s="348">
        <f t="shared" si="56"/>
        <v>0</v>
      </c>
      <c r="S147" s="348">
        <f t="shared" si="57"/>
        <v>0</v>
      </c>
      <c r="T147" s="348">
        <f t="shared" si="58"/>
        <v>0</v>
      </c>
      <c r="U147" s="348">
        <f t="shared" si="59"/>
        <v>0</v>
      </c>
      <c r="V147" s="348">
        <f t="shared" si="60"/>
        <v>0</v>
      </c>
      <c r="W147" s="348">
        <f t="shared" si="61"/>
        <v>0</v>
      </c>
      <c r="X147" s="348">
        <f t="shared" si="62"/>
        <v>0</v>
      </c>
      <c r="Y147" s="348">
        <f t="shared" si="63"/>
        <v>0</v>
      </c>
      <c r="Z147" s="348">
        <f t="shared" si="64"/>
        <v>0</v>
      </c>
      <c r="AA147" s="348">
        <f t="shared" si="65"/>
        <v>0</v>
      </c>
      <c r="AB147" s="348">
        <f t="shared" si="66"/>
        <v>0</v>
      </c>
      <c r="AC147" s="348">
        <f t="shared" si="67"/>
        <v>0</v>
      </c>
      <c r="AD147" s="348">
        <f t="shared" si="68"/>
        <v>0</v>
      </c>
      <c r="AE147" s="348">
        <f t="shared" si="69"/>
        <v>0</v>
      </c>
      <c r="AF147" s="348">
        <f t="shared" si="70"/>
        <v>0</v>
      </c>
      <c r="AG147" s="348">
        <f t="shared" si="71"/>
        <v>0</v>
      </c>
      <c r="AH147" s="348">
        <f t="shared" si="72"/>
        <v>0</v>
      </c>
      <c r="AI147" s="348">
        <f t="shared" si="73"/>
        <v>0</v>
      </c>
      <c r="AJ147" s="348">
        <f t="shared" si="74"/>
        <v>0</v>
      </c>
      <c r="AK147" s="348">
        <f t="shared" si="75"/>
        <v>0</v>
      </c>
      <c r="AL147" s="348">
        <f t="shared" si="76"/>
        <v>0</v>
      </c>
      <c r="AM147" s="348">
        <f t="shared" si="77"/>
        <v>0</v>
      </c>
      <c r="AN147" s="348">
        <f t="shared" si="78"/>
        <v>0</v>
      </c>
      <c r="AO147" s="334"/>
    </row>
    <row r="148" spans="1:41" s="335" customFormat="1" ht="18" customHeight="1">
      <c r="A148" s="343">
        <f t="shared" si="54"/>
        <v>143</v>
      </c>
      <c r="B148" s="344" t="s">
        <v>863</v>
      </c>
      <c r="C148" s="345" t="s">
        <v>864</v>
      </c>
      <c r="D148" s="346">
        <v>0</v>
      </c>
      <c r="E148" s="346">
        <v>0</v>
      </c>
      <c r="F148" s="346">
        <v>0</v>
      </c>
      <c r="G148" s="346">
        <v>0</v>
      </c>
      <c r="H148" s="346"/>
      <c r="I148" s="346"/>
      <c r="J148" s="346"/>
      <c r="K148" s="346"/>
      <c r="L148" s="346"/>
      <c r="M148" s="346"/>
      <c r="N148" s="346"/>
      <c r="O148" s="346"/>
      <c r="P148" s="347">
        <f t="shared" si="79"/>
        <v>0</v>
      </c>
      <c r="Q148" s="348">
        <f t="shared" si="55"/>
        <v>0</v>
      </c>
      <c r="R148" s="348">
        <f t="shared" si="56"/>
        <v>0</v>
      </c>
      <c r="S148" s="348">
        <f t="shared" si="57"/>
        <v>0</v>
      </c>
      <c r="T148" s="348">
        <f t="shared" si="58"/>
        <v>0</v>
      </c>
      <c r="U148" s="348">
        <f t="shared" si="59"/>
        <v>0</v>
      </c>
      <c r="V148" s="348">
        <f t="shared" si="60"/>
        <v>0</v>
      </c>
      <c r="W148" s="348">
        <f t="shared" si="61"/>
        <v>0</v>
      </c>
      <c r="X148" s="348">
        <f t="shared" si="62"/>
        <v>0</v>
      </c>
      <c r="Y148" s="348">
        <f t="shared" si="63"/>
        <v>0</v>
      </c>
      <c r="Z148" s="348">
        <f t="shared" si="64"/>
        <v>0</v>
      </c>
      <c r="AA148" s="348">
        <f t="shared" si="65"/>
        <v>0</v>
      </c>
      <c r="AB148" s="348">
        <f t="shared" si="66"/>
        <v>0</v>
      </c>
      <c r="AC148" s="348">
        <f t="shared" si="67"/>
        <v>0</v>
      </c>
      <c r="AD148" s="348">
        <f t="shared" si="68"/>
        <v>0</v>
      </c>
      <c r="AE148" s="348">
        <f t="shared" si="69"/>
        <v>0</v>
      </c>
      <c r="AF148" s="348">
        <f t="shared" si="70"/>
        <v>0</v>
      </c>
      <c r="AG148" s="348">
        <f t="shared" si="71"/>
        <v>0</v>
      </c>
      <c r="AH148" s="348">
        <f t="shared" si="72"/>
        <v>0</v>
      </c>
      <c r="AI148" s="348">
        <f t="shared" si="73"/>
        <v>0</v>
      </c>
      <c r="AJ148" s="348">
        <f t="shared" si="74"/>
        <v>0</v>
      </c>
      <c r="AK148" s="348">
        <f t="shared" si="75"/>
        <v>0</v>
      </c>
      <c r="AL148" s="348">
        <f t="shared" si="76"/>
        <v>0</v>
      </c>
      <c r="AM148" s="348">
        <f t="shared" si="77"/>
        <v>0</v>
      </c>
      <c r="AN148" s="348">
        <f t="shared" si="78"/>
        <v>0</v>
      </c>
      <c r="AO148" s="334"/>
    </row>
    <row r="149" spans="1:41" s="335" customFormat="1" ht="18" customHeight="1">
      <c r="A149" s="343">
        <f t="shared" si="54"/>
        <v>144</v>
      </c>
      <c r="B149" s="344" t="s">
        <v>712</v>
      </c>
      <c r="C149" s="345" t="s">
        <v>713</v>
      </c>
      <c r="D149" s="346">
        <v>0</v>
      </c>
      <c r="E149" s="346">
        <v>0</v>
      </c>
      <c r="F149" s="346">
        <v>0</v>
      </c>
      <c r="G149" s="346">
        <v>0</v>
      </c>
      <c r="H149" s="346"/>
      <c r="I149" s="346"/>
      <c r="J149" s="346"/>
      <c r="K149" s="346"/>
      <c r="L149" s="346"/>
      <c r="M149" s="346"/>
      <c r="N149" s="346"/>
      <c r="O149" s="346"/>
      <c r="P149" s="347">
        <f t="shared" si="79"/>
        <v>0</v>
      </c>
      <c r="Q149" s="348">
        <f t="shared" si="55"/>
        <v>0</v>
      </c>
      <c r="R149" s="348">
        <f t="shared" si="56"/>
        <v>0</v>
      </c>
      <c r="S149" s="348">
        <f t="shared" si="57"/>
        <v>0</v>
      </c>
      <c r="T149" s="348">
        <f t="shared" si="58"/>
        <v>0</v>
      </c>
      <c r="U149" s="348">
        <f t="shared" si="59"/>
        <v>0</v>
      </c>
      <c r="V149" s="348">
        <f t="shared" si="60"/>
        <v>0</v>
      </c>
      <c r="W149" s="348">
        <f t="shared" si="61"/>
        <v>0</v>
      </c>
      <c r="X149" s="348">
        <f t="shared" si="62"/>
        <v>0</v>
      </c>
      <c r="Y149" s="348">
        <f t="shared" si="63"/>
        <v>0</v>
      </c>
      <c r="Z149" s="348">
        <f t="shared" si="64"/>
        <v>0</v>
      </c>
      <c r="AA149" s="348">
        <f t="shared" si="65"/>
        <v>0</v>
      </c>
      <c r="AB149" s="348">
        <f t="shared" si="66"/>
        <v>0</v>
      </c>
      <c r="AC149" s="348">
        <f t="shared" si="67"/>
        <v>0</v>
      </c>
      <c r="AD149" s="348">
        <f t="shared" si="68"/>
        <v>0</v>
      </c>
      <c r="AE149" s="348">
        <f t="shared" si="69"/>
        <v>0</v>
      </c>
      <c r="AF149" s="348">
        <f t="shared" si="70"/>
        <v>0</v>
      </c>
      <c r="AG149" s="348">
        <f t="shared" si="71"/>
        <v>0</v>
      </c>
      <c r="AH149" s="348">
        <f t="shared" si="72"/>
        <v>0</v>
      </c>
      <c r="AI149" s="348">
        <f t="shared" si="73"/>
        <v>0</v>
      </c>
      <c r="AJ149" s="348">
        <f t="shared" si="74"/>
        <v>0</v>
      </c>
      <c r="AK149" s="348">
        <f t="shared" si="75"/>
        <v>0</v>
      </c>
      <c r="AL149" s="348">
        <f t="shared" si="76"/>
        <v>0</v>
      </c>
      <c r="AM149" s="348">
        <f t="shared" si="77"/>
        <v>0</v>
      </c>
      <c r="AN149" s="348">
        <f t="shared" si="78"/>
        <v>0</v>
      </c>
      <c r="AO149" s="334"/>
    </row>
    <row r="150" spans="1:41" s="335" customFormat="1" ht="18" customHeight="1">
      <c r="A150" s="343">
        <f t="shared" si="54"/>
        <v>145</v>
      </c>
      <c r="B150" s="344" t="s">
        <v>207</v>
      </c>
      <c r="C150" s="345" t="s">
        <v>208</v>
      </c>
      <c r="D150" s="346">
        <v>0</v>
      </c>
      <c r="E150" s="346">
        <v>0</v>
      </c>
      <c r="F150" s="346">
        <v>0</v>
      </c>
      <c r="G150" s="346">
        <v>0</v>
      </c>
      <c r="H150" s="346"/>
      <c r="I150" s="346"/>
      <c r="J150" s="346"/>
      <c r="K150" s="346"/>
      <c r="L150" s="346"/>
      <c r="M150" s="346"/>
      <c r="N150" s="346"/>
      <c r="O150" s="346"/>
      <c r="P150" s="347">
        <f t="shared" si="79"/>
        <v>0</v>
      </c>
      <c r="Q150" s="348">
        <f t="shared" si="55"/>
        <v>0</v>
      </c>
      <c r="R150" s="348">
        <f t="shared" si="56"/>
        <v>0</v>
      </c>
      <c r="S150" s="348">
        <f t="shared" si="57"/>
        <v>0</v>
      </c>
      <c r="T150" s="348">
        <f t="shared" si="58"/>
        <v>0</v>
      </c>
      <c r="U150" s="348">
        <f t="shared" si="59"/>
        <v>0</v>
      </c>
      <c r="V150" s="348">
        <f t="shared" si="60"/>
        <v>0</v>
      </c>
      <c r="W150" s="348">
        <f t="shared" si="61"/>
        <v>0</v>
      </c>
      <c r="X150" s="348">
        <f t="shared" si="62"/>
        <v>0</v>
      </c>
      <c r="Y150" s="348">
        <f t="shared" si="63"/>
        <v>0</v>
      </c>
      <c r="Z150" s="348">
        <f t="shared" si="64"/>
        <v>0</v>
      </c>
      <c r="AA150" s="348">
        <f t="shared" si="65"/>
        <v>0</v>
      </c>
      <c r="AB150" s="348">
        <f t="shared" si="66"/>
        <v>0</v>
      </c>
      <c r="AC150" s="348">
        <f t="shared" si="67"/>
        <v>0</v>
      </c>
      <c r="AD150" s="348">
        <f t="shared" si="68"/>
        <v>0</v>
      </c>
      <c r="AE150" s="348">
        <f t="shared" si="69"/>
        <v>0</v>
      </c>
      <c r="AF150" s="348">
        <f t="shared" si="70"/>
        <v>0</v>
      </c>
      <c r="AG150" s="348">
        <f t="shared" si="71"/>
        <v>0</v>
      </c>
      <c r="AH150" s="348">
        <f t="shared" si="72"/>
        <v>0</v>
      </c>
      <c r="AI150" s="348">
        <f t="shared" si="73"/>
        <v>0</v>
      </c>
      <c r="AJ150" s="348">
        <f t="shared" si="74"/>
        <v>0</v>
      </c>
      <c r="AK150" s="348">
        <f t="shared" si="75"/>
        <v>0</v>
      </c>
      <c r="AL150" s="348">
        <f t="shared" si="76"/>
        <v>0</v>
      </c>
      <c r="AM150" s="348">
        <f t="shared" si="77"/>
        <v>0</v>
      </c>
      <c r="AN150" s="348">
        <f t="shared" si="78"/>
        <v>0</v>
      </c>
      <c r="AO150" s="334"/>
    </row>
    <row r="151" spans="1:41" s="335" customFormat="1" ht="18" customHeight="1">
      <c r="A151" s="343">
        <f t="shared" si="54"/>
        <v>146</v>
      </c>
      <c r="B151" s="344" t="s">
        <v>209</v>
      </c>
      <c r="C151" s="345" t="s">
        <v>210</v>
      </c>
      <c r="D151" s="346">
        <v>0</v>
      </c>
      <c r="E151" s="346">
        <v>0</v>
      </c>
      <c r="F151" s="346">
        <v>0</v>
      </c>
      <c r="G151" s="346">
        <v>0</v>
      </c>
      <c r="H151" s="346"/>
      <c r="I151" s="346"/>
      <c r="J151" s="346"/>
      <c r="K151" s="346"/>
      <c r="L151" s="346"/>
      <c r="M151" s="346"/>
      <c r="N151" s="346"/>
      <c r="O151" s="346"/>
      <c r="P151" s="347">
        <f t="shared" si="79"/>
        <v>0</v>
      </c>
      <c r="Q151" s="348">
        <f t="shared" si="55"/>
        <v>0</v>
      </c>
      <c r="R151" s="348">
        <f t="shared" si="56"/>
        <v>0</v>
      </c>
      <c r="S151" s="348">
        <f t="shared" si="57"/>
        <v>0</v>
      </c>
      <c r="T151" s="348">
        <f t="shared" si="58"/>
        <v>0</v>
      </c>
      <c r="U151" s="348">
        <f t="shared" si="59"/>
        <v>0</v>
      </c>
      <c r="V151" s="348">
        <f t="shared" si="60"/>
        <v>0</v>
      </c>
      <c r="W151" s="348">
        <f t="shared" si="61"/>
        <v>0</v>
      </c>
      <c r="X151" s="348">
        <f t="shared" si="62"/>
        <v>0</v>
      </c>
      <c r="Y151" s="348">
        <f t="shared" si="63"/>
        <v>0</v>
      </c>
      <c r="Z151" s="348">
        <f t="shared" si="64"/>
        <v>0</v>
      </c>
      <c r="AA151" s="348">
        <f t="shared" si="65"/>
        <v>0</v>
      </c>
      <c r="AB151" s="348">
        <f t="shared" si="66"/>
        <v>0</v>
      </c>
      <c r="AC151" s="348">
        <f t="shared" si="67"/>
        <v>0</v>
      </c>
      <c r="AD151" s="348">
        <f t="shared" si="68"/>
        <v>0</v>
      </c>
      <c r="AE151" s="348">
        <f t="shared" si="69"/>
        <v>0</v>
      </c>
      <c r="AF151" s="348">
        <f t="shared" si="70"/>
        <v>0</v>
      </c>
      <c r="AG151" s="348">
        <f t="shared" si="71"/>
        <v>0</v>
      </c>
      <c r="AH151" s="348">
        <f t="shared" si="72"/>
        <v>0</v>
      </c>
      <c r="AI151" s="348">
        <f t="shared" si="73"/>
        <v>0</v>
      </c>
      <c r="AJ151" s="348">
        <f t="shared" si="74"/>
        <v>0</v>
      </c>
      <c r="AK151" s="348">
        <f t="shared" si="75"/>
        <v>0</v>
      </c>
      <c r="AL151" s="348">
        <f t="shared" si="76"/>
        <v>0</v>
      </c>
      <c r="AM151" s="348">
        <f t="shared" si="77"/>
        <v>0</v>
      </c>
      <c r="AN151" s="348">
        <f t="shared" si="78"/>
        <v>0</v>
      </c>
      <c r="AO151" s="334"/>
    </row>
    <row r="152" spans="1:41" s="335" customFormat="1" ht="18" customHeight="1">
      <c r="A152" s="343">
        <f t="shared" si="54"/>
        <v>147</v>
      </c>
      <c r="B152" s="344" t="s">
        <v>211</v>
      </c>
      <c r="C152" s="345" t="s">
        <v>212</v>
      </c>
      <c r="D152" s="346">
        <v>0</v>
      </c>
      <c r="E152" s="346">
        <v>0</v>
      </c>
      <c r="F152" s="346">
        <v>0</v>
      </c>
      <c r="G152" s="346">
        <v>0</v>
      </c>
      <c r="H152" s="346"/>
      <c r="I152" s="346"/>
      <c r="J152" s="346"/>
      <c r="K152" s="346"/>
      <c r="L152" s="346"/>
      <c r="M152" s="346"/>
      <c r="N152" s="346"/>
      <c r="O152" s="346"/>
      <c r="P152" s="347">
        <f t="shared" si="79"/>
        <v>0</v>
      </c>
      <c r="Q152" s="348">
        <f t="shared" si="55"/>
        <v>0</v>
      </c>
      <c r="R152" s="348">
        <f t="shared" si="56"/>
        <v>0</v>
      </c>
      <c r="S152" s="348">
        <f t="shared" si="57"/>
        <v>0</v>
      </c>
      <c r="T152" s="348">
        <f t="shared" si="58"/>
        <v>0</v>
      </c>
      <c r="U152" s="348">
        <f t="shared" si="59"/>
        <v>0</v>
      </c>
      <c r="V152" s="348">
        <f t="shared" si="60"/>
        <v>0</v>
      </c>
      <c r="W152" s="348">
        <f t="shared" si="61"/>
        <v>0</v>
      </c>
      <c r="X152" s="348">
        <f t="shared" si="62"/>
        <v>0</v>
      </c>
      <c r="Y152" s="348">
        <f t="shared" si="63"/>
        <v>0</v>
      </c>
      <c r="Z152" s="348">
        <f t="shared" si="64"/>
        <v>0</v>
      </c>
      <c r="AA152" s="348">
        <f t="shared" si="65"/>
        <v>0</v>
      </c>
      <c r="AB152" s="348">
        <f t="shared" si="66"/>
        <v>0</v>
      </c>
      <c r="AC152" s="348">
        <f t="shared" si="67"/>
        <v>0</v>
      </c>
      <c r="AD152" s="348">
        <f t="shared" si="68"/>
        <v>0</v>
      </c>
      <c r="AE152" s="348">
        <f t="shared" si="69"/>
        <v>0</v>
      </c>
      <c r="AF152" s="348">
        <f t="shared" si="70"/>
        <v>0</v>
      </c>
      <c r="AG152" s="348">
        <f t="shared" si="71"/>
        <v>0</v>
      </c>
      <c r="AH152" s="348">
        <f t="shared" si="72"/>
        <v>0</v>
      </c>
      <c r="AI152" s="348">
        <f t="shared" si="73"/>
        <v>0</v>
      </c>
      <c r="AJ152" s="348">
        <f t="shared" si="74"/>
        <v>0</v>
      </c>
      <c r="AK152" s="348">
        <f t="shared" si="75"/>
        <v>0</v>
      </c>
      <c r="AL152" s="348">
        <f t="shared" si="76"/>
        <v>0</v>
      </c>
      <c r="AM152" s="348">
        <f t="shared" si="77"/>
        <v>0</v>
      </c>
      <c r="AN152" s="348">
        <f t="shared" si="78"/>
        <v>0</v>
      </c>
      <c r="AO152" s="334"/>
    </row>
    <row r="153" spans="1:41" s="335" customFormat="1" ht="18" customHeight="1">
      <c r="A153" s="343">
        <f t="shared" si="54"/>
        <v>148</v>
      </c>
      <c r="B153" s="344" t="s">
        <v>215</v>
      </c>
      <c r="C153" s="345" t="s">
        <v>216</v>
      </c>
      <c r="D153" s="346">
        <v>0</v>
      </c>
      <c r="E153" s="346">
        <v>0</v>
      </c>
      <c r="F153" s="346">
        <v>0</v>
      </c>
      <c r="G153" s="346">
        <v>0</v>
      </c>
      <c r="H153" s="346"/>
      <c r="I153" s="346"/>
      <c r="J153" s="346"/>
      <c r="K153" s="346"/>
      <c r="L153" s="346"/>
      <c r="M153" s="346"/>
      <c r="N153" s="346"/>
      <c r="O153" s="346"/>
      <c r="P153" s="347">
        <f t="shared" si="79"/>
        <v>0</v>
      </c>
      <c r="Q153" s="348">
        <f t="shared" si="55"/>
        <v>0</v>
      </c>
      <c r="R153" s="348">
        <f t="shared" si="56"/>
        <v>0</v>
      </c>
      <c r="S153" s="348">
        <f t="shared" si="57"/>
        <v>0</v>
      </c>
      <c r="T153" s="348">
        <f t="shared" si="58"/>
        <v>0</v>
      </c>
      <c r="U153" s="348">
        <f t="shared" si="59"/>
        <v>0</v>
      </c>
      <c r="V153" s="348">
        <f t="shared" si="60"/>
        <v>0</v>
      </c>
      <c r="W153" s="348">
        <f t="shared" si="61"/>
        <v>0</v>
      </c>
      <c r="X153" s="348">
        <f t="shared" si="62"/>
        <v>0</v>
      </c>
      <c r="Y153" s="348">
        <f t="shared" si="63"/>
        <v>0</v>
      </c>
      <c r="Z153" s="348">
        <f t="shared" si="64"/>
        <v>0</v>
      </c>
      <c r="AA153" s="348">
        <f t="shared" si="65"/>
        <v>0</v>
      </c>
      <c r="AB153" s="348">
        <f t="shared" si="66"/>
        <v>0</v>
      </c>
      <c r="AC153" s="348">
        <f t="shared" si="67"/>
        <v>0</v>
      </c>
      <c r="AD153" s="348">
        <f t="shared" si="68"/>
        <v>0</v>
      </c>
      <c r="AE153" s="348">
        <f t="shared" si="69"/>
        <v>0</v>
      </c>
      <c r="AF153" s="348">
        <f t="shared" si="70"/>
        <v>0</v>
      </c>
      <c r="AG153" s="348">
        <f t="shared" si="71"/>
        <v>0</v>
      </c>
      <c r="AH153" s="348">
        <f t="shared" si="72"/>
        <v>0</v>
      </c>
      <c r="AI153" s="348">
        <f t="shared" si="73"/>
        <v>0</v>
      </c>
      <c r="AJ153" s="348">
        <f t="shared" si="74"/>
        <v>0</v>
      </c>
      <c r="AK153" s="348">
        <f t="shared" si="75"/>
        <v>0</v>
      </c>
      <c r="AL153" s="348">
        <f t="shared" si="76"/>
        <v>0</v>
      </c>
      <c r="AM153" s="348">
        <f t="shared" si="77"/>
        <v>0</v>
      </c>
      <c r="AN153" s="348">
        <f t="shared" si="78"/>
        <v>0</v>
      </c>
      <c r="AO153" s="334"/>
    </row>
    <row r="154" spans="1:41" s="335" customFormat="1" ht="18" customHeight="1">
      <c r="A154" s="343">
        <f t="shared" si="54"/>
        <v>149</v>
      </c>
      <c r="B154" s="344" t="s">
        <v>217</v>
      </c>
      <c r="C154" s="345" t="s">
        <v>218</v>
      </c>
      <c r="D154" s="346">
        <v>0</v>
      </c>
      <c r="E154" s="346">
        <v>0</v>
      </c>
      <c r="F154" s="346">
        <v>0</v>
      </c>
      <c r="G154" s="346">
        <v>0</v>
      </c>
      <c r="H154" s="346"/>
      <c r="I154" s="346"/>
      <c r="J154" s="346"/>
      <c r="K154" s="346"/>
      <c r="L154" s="346"/>
      <c r="M154" s="346"/>
      <c r="N154" s="346"/>
      <c r="O154" s="346"/>
      <c r="P154" s="347">
        <f t="shared" si="79"/>
        <v>0</v>
      </c>
      <c r="Q154" s="348">
        <f t="shared" si="55"/>
        <v>0</v>
      </c>
      <c r="R154" s="348">
        <f t="shared" si="56"/>
        <v>0</v>
      </c>
      <c r="S154" s="348">
        <f t="shared" si="57"/>
        <v>0</v>
      </c>
      <c r="T154" s="348">
        <f t="shared" si="58"/>
        <v>0</v>
      </c>
      <c r="U154" s="348">
        <f t="shared" si="59"/>
        <v>0</v>
      </c>
      <c r="V154" s="348">
        <f t="shared" si="60"/>
        <v>0</v>
      </c>
      <c r="W154" s="348">
        <f t="shared" si="61"/>
        <v>0</v>
      </c>
      <c r="X154" s="348">
        <f t="shared" si="62"/>
        <v>0</v>
      </c>
      <c r="Y154" s="348">
        <f t="shared" si="63"/>
        <v>0</v>
      </c>
      <c r="Z154" s="348">
        <f t="shared" si="64"/>
        <v>0</v>
      </c>
      <c r="AA154" s="348">
        <f t="shared" si="65"/>
        <v>0</v>
      </c>
      <c r="AB154" s="348">
        <f t="shared" si="66"/>
        <v>0</v>
      </c>
      <c r="AC154" s="348">
        <f t="shared" si="67"/>
        <v>0</v>
      </c>
      <c r="AD154" s="348">
        <f t="shared" si="68"/>
        <v>0</v>
      </c>
      <c r="AE154" s="348">
        <f t="shared" si="69"/>
        <v>0</v>
      </c>
      <c r="AF154" s="348">
        <f t="shared" si="70"/>
        <v>0</v>
      </c>
      <c r="AG154" s="348">
        <f t="shared" si="71"/>
        <v>0</v>
      </c>
      <c r="AH154" s="348">
        <f t="shared" si="72"/>
        <v>0</v>
      </c>
      <c r="AI154" s="348">
        <f t="shared" si="73"/>
        <v>0</v>
      </c>
      <c r="AJ154" s="348">
        <f t="shared" si="74"/>
        <v>0</v>
      </c>
      <c r="AK154" s="348">
        <f t="shared" si="75"/>
        <v>0</v>
      </c>
      <c r="AL154" s="348">
        <f t="shared" si="76"/>
        <v>0</v>
      </c>
      <c r="AM154" s="348">
        <f t="shared" si="77"/>
        <v>0</v>
      </c>
      <c r="AN154" s="348">
        <f t="shared" si="78"/>
        <v>0</v>
      </c>
      <c r="AO154" s="334"/>
    </row>
    <row r="155" spans="1:41" s="335" customFormat="1" ht="18" customHeight="1">
      <c r="A155" s="343">
        <f t="shared" si="54"/>
        <v>150</v>
      </c>
      <c r="B155" s="344" t="s">
        <v>219</v>
      </c>
      <c r="C155" s="345" t="s">
        <v>220</v>
      </c>
      <c r="D155" s="346">
        <v>0</v>
      </c>
      <c r="E155" s="346">
        <v>0</v>
      </c>
      <c r="F155" s="346">
        <v>0</v>
      </c>
      <c r="G155" s="346">
        <v>0</v>
      </c>
      <c r="H155" s="346"/>
      <c r="I155" s="346"/>
      <c r="J155" s="346"/>
      <c r="K155" s="346"/>
      <c r="L155" s="346"/>
      <c r="M155" s="346"/>
      <c r="N155" s="346"/>
      <c r="O155" s="346"/>
      <c r="P155" s="347">
        <f t="shared" si="79"/>
        <v>0</v>
      </c>
      <c r="Q155" s="348">
        <f t="shared" si="55"/>
        <v>0</v>
      </c>
      <c r="R155" s="348">
        <f t="shared" si="56"/>
        <v>0</v>
      </c>
      <c r="S155" s="348">
        <f t="shared" si="57"/>
        <v>0</v>
      </c>
      <c r="T155" s="348">
        <f t="shared" si="58"/>
        <v>0</v>
      </c>
      <c r="U155" s="348">
        <f t="shared" si="59"/>
        <v>0</v>
      </c>
      <c r="V155" s="348">
        <f t="shared" si="60"/>
        <v>0</v>
      </c>
      <c r="W155" s="348">
        <f t="shared" si="61"/>
        <v>0</v>
      </c>
      <c r="X155" s="348">
        <f t="shared" si="62"/>
        <v>0</v>
      </c>
      <c r="Y155" s="348">
        <f t="shared" si="63"/>
        <v>0</v>
      </c>
      <c r="Z155" s="348">
        <f t="shared" si="64"/>
        <v>0</v>
      </c>
      <c r="AA155" s="348">
        <f t="shared" si="65"/>
        <v>0</v>
      </c>
      <c r="AB155" s="348">
        <f t="shared" si="66"/>
        <v>0</v>
      </c>
      <c r="AC155" s="348">
        <f t="shared" si="67"/>
        <v>0</v>
      </c>
      <c r="AD155" s="348">
        <f t="shared" si="68"/>
        <v>0</v>
      </c>
      <c r="AE155" s="348">
        <f t="shared" si="69"/>
        <v>0</v>
      </c>
      <c r="AF155" s="348">
        <f t="shared" si="70"/>
        <v>0</v>
      </c>
      <c r="AG155" s="348">
        <f t="shared" si="71"/>
        <v>0</v>
      </c>
      <c r="AH155" s="348">
        <f t="shared" si="72"/>
        <v>0</v>
      </c>
      <c r="AI155" s="348">
        <f t="shared" si="73"/>
        <v>0</v>
      </c>
      <c r="AJ155" s="348">
        <f t="shared" si="74"/>
        <v>0</v>
      </c>
      <c r="AK155" s="348">
        <f t="shared" si="75"/>
        <v>0</v>
      </c>
      <c r="AL155" s="348">
        <f t="shared" si="76"/>
        <v>0</v>
      </c>
      <c r="AM155" s="348">
        <f t="shared" si="77"/>
        <v>0</v>
      </c>
      <c r="AN155" s="348">
        <f t="shared" si="78"/>
        <v>0</v>
      </c>
      <c r="AO155" s="334"/>
    </row>
    <row r="156" spans="1:41" s="335" customFormat="1" ht="18" customHeight="1">
      <c r="A156" s="343">
        <f t="shared" si="54"/>
        <v>151</v>
      </c>
      <c r="B156" s="344" t="s">
        <v>221</v>
      </c>
      <c r="C156" s="345" t="s">
        <v>222</v>
      </c>
      <c r="D156" s="346">
        <v>0</v>
      </c>
      <c r="E156" s="346">
        <v>0</v>
      </c>
      <c r="F156" s="346">
        <v>0</v>
      </c>
      <c r="G156" s="346">
        <v>0</v>
      </c>
      <c r="H156" s="346"/>
      <c r="I156" s="346"/>
      <c r="J156" s="346"/>
      <c r="K156" s="346"/>
      <c r="L156" s="346"/>
      <c r="M156" s="346"/>
      <c r="N156" s="346"/>
      <c r="O156" s="346"/>
      <c r="P156" s="347">
        <f t="shared" si="79"/>
        <v>0</v>
      </c>
      <c r="Q156" s="348">
        <f t="shared" si="55"/>
        <v>0</v>
      </c>
      <c r="R156" s="348">
        <f t="shared" si="56"/>
        <v>0</v>
      </c>
      <c r="S156" s="348">
        <f t="shared" si="57"/>
        <v>0</v>
      </c>
      <c r="T156" s="348">
        <f t="shared" si="58"/>
        <v>0</v>
      </c>
      <c r="U156" s="348">
        <f t="shared" si="59"/>
        <v>0</v>
      </c>
      <c r="V156" s="348">
        <f t="shared" si="60"/>
        <v>0</v>
      </c>
      <c r="W156" s="348">
        <f t="shared" si="61"/>
        <v>0</v>
      </c>
      <c r="X156" s="348">
        <f t="shared" si="62"/>
        <v>0</v>
      </c>
      <c r="Y156" s="348">
        <f t="shared" si="63"/>
        <v>0</v>
      </c>
      <c r="Z156" s="348">
        <f t="shared" si="64"/>
        <v>0</v>
      </c>
      <c r="AA156" s="348">
        <f t="shared" si="65"/>
        <v>0</v>
      </c>
      <c r="AB156" s="348">
        <f t="shared" si="66"/>
        <v>0</v>
      </c>
      <c r="AC156" s="348">
        <f t="shared" si="67"/>
        <v>0</v>
      </c>
      <c r="AD156" s="348">
        <f t="shared" si="68"/>
        <v>0</v>
      </c>
      <c r="AE156" s="348">
        <f t="shared" si="69"/>
        <v>0</v>
      </c>
      <c r="AF156" s="348">
        <f t="shared" si="70"/>
        <v>0</v>
      </c>
      <c r="AG156" s="348">
        <f t="shared" si="71"/>
        <v>0</v>
      </c>
      <c r="AH156" s="348">
        <f t="shared" si="72"/>
        <v>0</v>
      </c>
      <c r="AI156" s="348">
        <f t="shared" si="73"/>
        <v>0</v>
      </c>
      <c r="AJ156" s="348">
        <f t="shared" si="74"/>
        <v>0</v>
      </c>
      <c r="AK156" s="348">
        <f t="shared" si="75"/>
        <v>0</v>
      </c>
      <c r="AL156" s="348">
        <f t="shared" si="76"/>
        <v>0</v>
      </c>
      <c r="AM156" s="348">
        <f t="shared" si="77"/>
        <v>0</v>
      </c>
      <c r="AN156" s="348">
        <f t="shared" si="78"/>
        <v>0</v>
      </c>
      <c r="AO156" s="334"/>
    </row>
    <row r="157" spans="1:41" s="335" customFormat="1" ht="18" customHeight="1">
      <c r="A157" s="343">
        <f t="shared" si="54"/>
        <v>152</v>
      </c>
      <c r="B157" s="344" t="s">
        <v>223</v>
      </c>
      <c r="C157" s="345" t="s">
        <v>224</v>
      </c>
      <c r="D157" s="346">
        <v>0</v>
      </c>
      <c r="E157" s="346">
        <v>0</v>
      </c>
      <c r="F157" s="346">
        <v>0</v>
      </c>
      <c r="G157" s="346">
        <v>0</v>
      </c>
      <c r="H157" s="346"/>
      <c r="I157" s="346"/>
      <c r="J157" s="346"/>
      <c r="K157" s="346"/>
      <c r="L157" s="346"/>
      <c r="M157" s="346"/>
      <c r="N157" s="346"/>
      <c r="O157" s="346"/>
      <c r="P157" s="347">
        <f t="shared" si="79"/>
        <v>0</v>
      </c>
      <c r="Q157" s="348">
        <f t="shared" si="55"/>
        <v>0</v>
      </c>
      <c r="R157" s="348">
        <f t="shared" si="56"/>
        <v>0</v>
      </c>
      <c r="S157" s="348">
        <f t="shared" si="57"/>
        <v>0</v>
      </c>
      <c r="T157" s="348">
        <f t="shared" si="58"/>
        <v>0</v>
      </c>
      <c r="U157" s="348">
        <f t="shared" si="59"/>
        <v>0</v>
      </c>
      <c r="V157" s="348">
        <f t="shared" si="60"/>
        <v>0</v>
      </c>
      <c r="W157" s="348">
        <f t="shared" si="61"/>
        <v>0</v>
      </c>
      <c r="X157" s="348">
        <f t="shared" si="62"/>
        <v>0</v>
      </c>
      <c r="Y157" s="348">
        <f t="shared" si="63"/>
        <v>0</v>
      </c>
      <c r="Z157" s="348">
        <f t="shared" si="64"/>
        <v>0</v>
      </c>
      <c r="AA157" s="348">
        <f t="shared" si="65"/>
        <v>0</v>
      </c>
      <c r="AB157" s="348">
        <f t="shared" si="66"/>
        <v>0</v>
      </c>
      <c r="AC157" s="348">
        <f t="shared" si="67"/>
        <v>0</v>
      </c>
      <c r="AD157" s="348">
        <f t="shared" si="68"/>
        <v>0</v>
      </c>
      <c r="AE157" s="348">
        <f t="shared" si="69"/>
        <v>0</v>
      </c>
      <c r="AF157" s="348">
        <f t="shared" si="70"/>
        <v>0</v>
      </c>
      <c r="AG157" s="348">
        <f t="shared" si="71"/>
        <v>0</v>
      </c>
      <c r="AH157" s="348">
        <f t="shared" si="72"/>
        <v>0</v>
      </c>
      <c r="AI157" s="348">
        <f t="shared" si="73"/>
        <v>0</v>
      </c>
      <c r="AJ157" s="348">
        <f t="shared" si="74"/>
        <v>0</v>
      </c>
      <c r="AK157" s="348">
        <f t="shared" si="75"/>
        <v>0</v>
      </c>
      <c r="AL157" s="348">
        <f t="shared" si="76"/>
        <v>0</v>
      </c>
      <c r="AM157" s="348">
        <f t="shared" si="77"/>
        <v>0</v>
      </c>
      <c r="AN157" s="348">
        <f t="shared" si="78"/>
        <v>0</v>
      </c>
      <c r="AO157" s="334"/>
    </row>
    <row r="158" spans="1:41" s="335" customFormat="1" ht="18" customHeight="1">
      <c r="A158" s="343">
        <f t="shared" si="54"/>
        <v>153</v>
      </c>
      <c r="B158" s="344" t="s">
        <v>225</v>
      </c>
      <c r="C158" s="345" t="s">
        <v>226</v>
      </c>
      <c r="D158" s="346">
        <v>0</v>
      </c>
      <c r="E158" s="346">
        <v>0</v>
      </c>
      <c r="F158" s="346">
        <v>0</v>
      </c>
      <c r="G158" s="346">
        <v>0</v>
      </c>
      <c r="H158" s="346"/>
      <c r="I158" s="346"/>
      <c r="J158" s="346"/>
      <c r="K158" s="346"/>
      <c r="L158" s="346"/>
      <c r="M158" s="346"/>
      <c r="N158" s="346"/>
      <c r="O158" s="346"/>
      <c r="P158" s="347">
        <f t="shared" si="79"/>
        <v>0</v>
      </c>
      <c r="Q158" s="348">
        <f t="shared" si="55"/>
        <v>0</v>
      </c>
      <c r="R158" s="348">
        <f t="shared" si="56"/>
        <v>0</v>
      </c>
      <c r="S158" s="348">
        <f t="shared" si="57"/>
        <v>0</v>
      </c>
      <c r="T158" s="348">
        <f t="shared" si="58"/>
        <v>0</v>
      </c>
      <c r="U158" s="348">
        <f t="shared" si="59"/>
        <v>0</v>
      </c>
      <c r="V158" s="348">
        <f t="shared" si="60"/>
        <v>0</v>
      </c>
      <c r="W158" s="348">
        <f t="shared" si="61"/>
        <v>0</v>
      </c>
      <c r="X158" s="348">
        <f t="shared" si="62"/>
        <v>0</v>
      </c>
      <c r="Y158" s="348">
        <f t="shared" si="63"/>
        <v>0</v>
      </c>
      <c r="Z158" s="348">
        <f t="shared" si="64"/>
        <v>0</v>
      </c>
      <c r="AA158" s="348">
        <f t="shared" si="65"/>
        <v>0</v>
      </c>
      <c r="AB158" s="348">
        <f t="shared" si="66"/>
        <v>0</v>
      </c>
      <c r="AC158" s="348">
        <f t="shared" si="67"/>
        <v>0</v>
      </c>
      <c r="AD158" s="348">
        <f t="shared" si="68"/>
        <v>0</v>
      </c>
      <c r="AE158" s="348">
        <f t="shared" si="69"/>
        <v>0</v>
      </c>
      <c r="AF158" s="348">
        <f t="shared" si="70"/>
        <v>0</v>
      </c>
      <c r="AG158" s="348">
        <f t="shared" si="71"/>
        <v>0</v>
      </c>
      <c r="AH158" s="348">
        <f t="shared" si="72"/>
        <v>0</v>
      </c>
      <c r="AI158" s="348">
        <f t="shared" si="73"/>
        <v>0</v>
      </c>
      <c r="AJ158" s="348">
        <f t="shared" si="74"/>
        <v>0</v>
      </c>
      <c r="AK158" s="348">
        <f t="shared" si="75"/>
        <v>0</v>
      </c>
      <c r="AL158" s="348">
        <f t="shared" si="76"/>
        <v>0</v>
      </c>
      <c r="AM158" s="348">
        <f t="shared" si="77"/>
        <v>0</v>
      </c>
      <c r="AN158" s="348">
        <f t="shared" si="78"/>
        <v>0</v>
      </c>
      <c r="AO158" s="334"/>
    </row>
    <row r="159" spans="1:41" s="335" customFormat="1" ht="18" customHeight="1">
      <c r="A159" s="343">
        <f t="shared" si="54"/>
        <v>154</v>
      </c>
      <c r="B159" s="344" t="s">
        <v>227</v>
      </c>
      <c r="C159" s="345" t="s">
        <v>228</v>
      </c>
      <c r="D159" s="346">
        <v>0</v>
      </c>
      <c r="E159" s="346">
        <v>0</v>
      </c>
      <c r="F159" s="346">
        <v>0</v>
      </c>
      <c r="G159" s="346">
        <v>0</v>
      </c>
      <c r="H159" s="346"/>
      <c r="I159" s="346"/>
      <c r="J159" s="346"/>
      <c r="K159" s="346"/>
      <c r="L159" s="346"/>
      <c r="M159" s="346"/>
      <c r="N159" s="346"/>
      <c r="O159" s="346"/>
      <c r="P159" s="347">
        <f t="shared" si="79"/>
        <v>0</v>
      </c>
      <c r="Q159" s="348">
        <f t="shared" si="55"/>
        <v>0</v>
      </c>
      <c r="R159" s="348">
        <f t="shared" si="56"/>
        <v>0</v>
      </c>
      <c r="S159" s="348">
        <f t="shared" si="57"/>
        <v>0</v>
      </c>
      <c r="T159" s="348">
        <f t="shared" si="58"/>
        <v>0</v>
      </c>
      <c r="U159" s="348">
        <f t="shared" si="59"/>
        <v>0</v>
      </c>
      <c r="V159" s="348">
        <f t="shared" si="60"/>
        <v>0</v>
      </c>
      <c r="W159" s="348">
        <f t="shared" si="61"/>
        <v>0</v>
      </c>
      <c r="X159" s="348">
        <f t="shared" si="62"/>
        <v>0</v>
      </c>
      <c r="Y159" s="348">
        <f t="shared" si="63"/>
        <v>0</v>
      </c>
      <c r="Z159" s="348">
        <f t="shared" si="64"/>
        <v>0</v>
      </c>
      <c r="AA159" s="348">
        <f t="shared" si="65"/>
        <v>0</v>
      </c>
      <c r="AB159" s="348">
        <f t="shared" si="66"/>
        <v>0</v>
      </c>
      <c r="AC159" s="348">
        <f t="shared" si="67"/>
        <v>0</v>
      </c>
      <c r="AD159" s="348">
        <f t="shared" si="68"/>
        <v>0</v>
      </c>
      <c r="AE159" s="348">
        <f t="shared" si="69"/>
        <v>0</v>
      </c>
      <c r="AF159" s="348">
        <f t="shared" si="70"/>
        <v>0</v>
      </c>
      <c r="AG159" s="348">
        <f t="shared" si="71"/>
        <v>0</v>
      </c>
      <c r="AH159" s="348">
        <f t="shared" si="72"/>
        <v>0</v>
      </c>
      <c r="AI159" s="348">
        <f t="shared" si="73"/>
        <v>0</v>
      </c>
      <c r="AJ159" s="348">
        <f t="shared" si="74"/>
        <v>0</v>
      </c>
      <c r="AK159" s="348">
        <f t="shared" si="75"/>
        <v>0</v>
      </c>
      <c r="AL159" s="348">
        <f t="shared" si="76"/>
        <v>0</v>
      </c>
      <c r="AM159" s="348">
        <f t="shared" si="77"/>
        <v>0</v>
      </c>
      <c r="AN159" s="348">
        <f t="shared" si="78"/>
        <v>0</v>
      </c>
      <c r="AO159" s="334"/>
    </row>
    <row r="160" spans="1:41" s="335" customFormat="1" ht="18" customHeight="1">
      <c r="A160" s="343">
        <f t="shared" si="54"/>
        <v>155</v>
      </c>
      <c r="B160" s="344" t="s">
        <v>229</v>
      </c>
      <c r="C160" s="345" t="s">
        <v>230</v>
      </c>
      <c r="D160" s="346">
        <v>0</v>
      </c>
      <c r="E160" s="346">
        <v>0</v>
      </c>
      <c r="F160" s="346">
        <v>0</v>
      </c>
      <c r="G160" s="346">
        <v>0</v>
      </c>
      <c r="H160" s="346"/>
      <c r="I160" s="346"/>
      <c r="J160" s="346"/>
      <c r="K160" s="346"/>
      <c r="L160" s="346"/>
      <c r="M160" s="346"/>
      <c r="N160" s="346"/>
      <c r="O160" s="346"/>
      <c r="P160" s="347">
        <f t="shared" si="79"/>
        <v>0</v>
      </c>
      <c r="Q160" s="348">
        <f t="shared" si="55"/>
        <v>0</v>
      </c>
      <c r="R160" s="348">
        <f t="shared" si="56"/>
        <v>0</v>
      </c>
      <c r="S160" s="348">
        <f t="shared" si="57"/>
        <v>0</v>
      </c>
      <c r="T160" s="348">
        <f t="shared" si="58"/>
        <v>0</v>
      </c>
      <c r="U160" s="348">
        <f t="shared" si="59"/>
        <v>0</v>
      </c>
      <c r="V160" s="348">
        <f t="shared" si="60"/>
        <v>0</v>
      </c>
      <c r="W160" s="348">
        <f t="shared" si="61"/>
        <v>0</v>
      </c>
      <c r="X160" s="348">
        <f t="shared" si="62"/>
        <v>0</v>
      </c>
      <c r="Y160" s="348">
        <f t="shared" si="63"/>
        <v>0</v>
      </c>
      <c r="Z160" s="348">
        <f t="shared" si="64"/>
        <v>0</v>
      </c>
      <c r="AA160" s="348">
        <f t="shared" si="65"/>
        <v>0</v>
      </c>
      <c r="AB160" s="348">
        <f t="shared" si="66"/>
        <v>0</v>
      </c>
      <c r="AC160" s="348">
        <f t="shared" si="67"/>
        <v>0</v>
      </c>
      <c r="AD160" s="348">
        <f t="shared" si="68"/>
        <v>0</v>
      </c>
      <c r="AE160" s="348">
        <f t="shared" si="69"/>
        <v>0</v>
      </c>
      <c r="AF160" s="348">
        <f t="shared" si="70"/>
        <v>0</v>
      </c>
      <c r="AG160" s="348">
        <f t="shared" si="71"/>
        <v>0</v>
      </c>
      <c r="AH160" s="348">
        <f t="shared" si="72"/>
        <v>0</v>
      </c>
      <c r="AI160" s="348">
        <f t="shared" si="73"/>
        <v>0</v>
      </c>
      <c r="AJ160" s="348">
        <f t="shared" si="74"/>
        <v>0</v>
      </c>
      <c r="AK160" s="348">
        <f t="shared" si="75"/>
        <v>0</v>
      </c>
      <c r="AL160" s="348">
        <f t="shared" si="76"/>
        <v>0</v>
      </c>
      <c r="AM160" s="348">
        <f t="shared" si="77"/>
        <v>0</v>
      </c>
      <c r="AN160" s="348">
        <f t="shared" si="78"/>
        <v>0</v>
      </c>
      <c r="AO160" s="334"/>
    </row>
    <row r="161" spans="1:41" s="335" customFormat="1" ht="18" customHeight="1">
      <c r="A161" s="343">
        <f t="shared" si="54"/>
        <v>156</v>
      </c>
      <c r="B161" s="344" t="s">
        <v>231</v>
      </c>
      <c r="C161" s="345" t="s">
        <v>232</v>
      </c>
      <c r="D161" s="346">
        <v>0</v>
      </c>
      <c r="E161" s="346">
        <v>0</v>
      </c>
      <c r="F161" s="346">
        <v>0</v>
      </c>
      <c r="G161" s="346">
        <v>0</v>
      </c>
      <c r="H161" s="346"/>
      <c r="I161" s="346"/>
      <c r="J161" s="346"/>
      <c r="K161" s="346"/>
      <c r="L161" s="346"/>
      <c r="M161" s="346"/>
      <c r="N161" s="346"/>
      <c r="O161" s="346"/>
      <c r="P161" s="347">
        <f t="shared" si="79"/>
        <v>0</v>
      </c>
      <c r="Q161" s="348">
        <f t="shared" si="55"/>
        <v>0</v>
      </c>
      <c r="R161" s="348">
        <f t="shared" si="56"/>
        <v>0</v>
      </c>
      <c r="S161" s="348">
        <f t="shared" si="57"/>
        <v>0</v>
      </c>
      <c r="T161" s="348">
        <f t="shared" si="58"/>
        <v>0</v>
      </c>
      <c r="U161" s="348">
        <f t="shared" si="59"/>
        <v>0</v>
      </c>
      <c r="V161" s="348">
        <f t="shared" si="60"/>
        <v>0</v>
      </c>
      <c r="W161" s="348">
        <f t="shared" si="61"/>
        <v>0</v>
      </c>
      <c r="X161" s="348">
        <f t="shared" si="62"/>
        <v>0</v>
      </c>
      <c r="Y161" s="348">
        <f t="shared" si="63"/>
        <v>0</v>
      </c>
      <c r="Z161" s="348">
        <f t="shared" si="64"/>
        <v>0</v>
      </c>
      <c r="AA161" s="348">
        <f t="shared" si="65"/>
        <v>0</v>
      </c>
      <c r="AB161" s="348">
        <f t="shared" si="66"/>
        <v>0</v>
      </c>
      <c r="AC161" s="348">
        <f t="shared" si="67"/>
        <v>0</v>
      </c>
      <c r="AD161" s="348">
        <f t="shared" si="68"/>
        <v>0</v>
      </c>
      <c r="AE161" s="348">
        <f t="shared" si="69"/>
        <v>0</v>
      </c>
      <c r="AF161" s="348">
        <f t="shared" si="70"/>
        <v>0</v>
      </c>
      <c r="AG161" s="348">
        <f t="shared" si="71"/>
        <v>0</v>
      </c>
      <c r="AH161" s="348">
        <f t="shared" si="72"/>
        <v>0</v>
      </c>
      <c r="AI161" s="348">
        <f t="shared" si="73"/>
        <v>0</v>
      </c>
      <c r="AJ161" s="348">
        <f t="shared" si="74"/>
        <v>0</v>
      </c>
      <c r="AK161" s="348">
        <f t="shared" si="75"/>
        <v>0</v>
      </c>
      <c r="AL161" s="348">
        <f t="shared" si="76"/>
        <v>0</v>
      </c>
      <c r="AM161" s="348">
        <f t="shared" si="77"/>
        <v>0</v>
      </c>
      <c r="AN161" s="348">
        <f t="shared" si="78"/>
        <v>0</v>
      </c>
      <c r="AO161" s="334"/>
    </row>
    <row r="162" spans="1:41" s="335" customFormat="1" ht="18" customHeight="1">
      <c r="A162" s="343">
        <f t="shared" si="54"/>
        <v>157</v>
      </c>
      <c r="B162" s="344" t="s">
        <v>233</v>
      </c>
      <c r="C162" s="345" t="s">
        <v>234</v>
      </c>
      <c r="D162" s="346">
        <v>0</v>
      </c>
      <c r="E162" s="346">
        <v>0</v>
      </c>
      <c r="F162" s="346">
        <v>0</v>
      </c>
      <c r="G162" s="346">
        <v>0</v>
      </c>
      <c r="H162" s="346"/>
      <c r="I162" s="346"/>
      <c r="J162" s="346"/>
      <c r="K162" s="346"/>
      <c r="L162" s="346"/>
      <c r="M162" s="346"/>
      <c r="N162" s="346"/>
      <c r="O162" s="346"/>
      <c r="P162" s="347">
        <f t="shared" si="79"/>
        <v>0</v>
      </c>
      <c r="Q162" s="348">
        <f t="shared" si="55"/>
        <v>0</v>
      </c>
      <c r="R162" s="348">
        <f t="shared" si="56"/>
        <v>0</v>
      </c>
      <c r="S162" s="348">
        <f t="shared" si="57"/>
        <v>0</v>
      </c>
      <c r="T162" s="348">
        <f t="shared" si="58"/>
        <v>0</v>
      </c>
      <c r="U162" s="348">
        <f t="shared" si="59"/>
        <v>0</v>
      </c>
      <c r="V162" s="348">
        <f t="shared" si="60"/>
        <v>0</v>
      </c>
      <c r="W162" s="348">
        <f t="shared" si="61"/>
        <v>0</v>
      </c>
      <c r="X162" s="348">
        <f t="shared" si="62"/>
        <v>0</v>
      </c>
      <c r="Y162" s="348">
        <f t="shared" si="63"/>
        <v>0</v>
      </c>
      <c r="Z162" s="348">
        <f t="shared" si="64"/>
        <v>0</v>
      </c>
      <c r="AA162" s="348">
        <f t="shared" si="65"/>
        <v>0</v>
      </c>
      <c r="AB162" s="348">
        <f t="shared" si="66"/>
        <v>0</v>
      </c>
      <c r="AC162" s="348">
        <f t="shared" si="67"/>
        <v>0</v>
      </c>
      <c r="AD162" s="348">
        <f t="shared" si="68"/>
        <v>0</v>
      </c>
      <c r="AE162" s="348">
        <f t="shared" si="69"/>
        <v>0</v>
      </c>
      <c r="AF162" s="348">
        <f t="shared" si="70"/>
        <v>0</v>
      </c>
      <c r="AG162" s="348">
        <f t="shared" si="71"/>
        <v>0</v>
      </c>
      <c r="AH162" s="348">
        <f t="shared" si="72"/>
        <v>0</v>
      </c>
      <c r="AI162" s="348">
        <f t="shared" si="73"/>
        <v>0</v>
      </c>
      <c r="AJ162" s="348">
        <f t="shared" si="74"/>
        <v>0</v>
      </c>
      <c r="AK162" s="348">
        <f t="shared" si="75"/>
        <v>0</v>
      </c>
      <c r="AL162" s="348">
        <f t="shared" si="76"/>
        <v>0</v>
      </c>
      <c r="AM162" s="348">
        <f t="shared" si="77"/>
        <v>0</v>
      </c>
      <c r="AN162" s="348">
        <f t="shared" si="78"/>
        <v>0</v>
      </c>
      <c r="AO162" s="334"/>
    </row>
    <row r="163" spans="1:41" s="335" customFormat="1" ht="18" customHeight="1">
      <c r="A163" s="343">
        <f t="shared" si="54"/>
        <v>158</v>
      </c>
      <c r="B163" s="344" t="s">
        <v>235</v>
      </c>
      <c r="C163" s="345" t="s">
        <v>236</v>
      </c>
      <c r="D163" s="346">
        <v>0</v>
      </c>
      <c r="E163" s="346">
        <v>0</v>
      </c>
      <c r="F163" s="346">
        <v>0</v>
      </c>
      <c r="G163" s="346">
        <v>0</v>
      </c>
      <c r="H163" s="346"/>
      <c r="I163" s="346"/>
      <c r="J163" s="346"/>
      <c r="K163" s="346"/>
      <c r="L163" s="346"/>
      <c r="M163" s="346"/>
      <c r="N163" s="346"/>
      <c r="O163" s="346"/>
      <c r="P163" s="347">
        <f t="shared" si="79"/>
        <v>0</v>
      </c>
      <c r="Q163" s="348">
        <f t="shared" si="55"/>
        <v>0</v>
      </c>
      <c r="R163" s="348">
        <f t="shared" si="56"/>
        <v>0</v>
      </c>
      <c r="S163" s="348">
        <f t="shared" si="57"/>
        <v>0</v>
      </c>
      <c r="T163" s="348">
        <f t="shared" si="58"/>
        <v>0</v>
      </c>
      <c r="U163" s="348">
        <f t="shared" si="59"/>
        <v>0</v>
      </c>
      <c r="V163" s="348">
        <f t="shared" si="60"/>
        <v>0</v>
      </c>
      <c r="W163" s="348">
        <f t="shared" si="61"/>
        <v>0</v>
      </c>
      <c r="X163" s="348">
        <f t="shared" si="62"/>
        <v>0</v>
      </c>
      <c r="Y163" s="348">
        <f t="shared" si="63"/>
        <v>0</v>
      </c>
      <c r="Z163" s="348">
        <f t="shared" si="64"/>
        <v>0</v>
      </c>
      <c r="AA163" s="348">
        <f t="shared" si="65"/>
        <v>0</v>
      </c>
      <c r="AB163" s="348">
        <f t="shared" si="66"/>
        <v>0</v>
      </c>
      <c r="AC163" s="348">
        <f t="shared" si="67"/>
        <v>0</v>
      </c>
      <c r="AD163" s="348">
        <f t="shared" si="68"/>
        <v>0</v>
      </c>
      <c r="AE163" s="348">
        <f t="shared" si="69"/>
        <v>0</v>
      </c>
      <c r="AF163" s="348">
        <f t="shared" si="70"/>
        <v>0</v>
      </c>
      <c r="AG163" s="348">
        <f t="shared" si="71"/>
        <v>0</v>
      </c>
      <c r="AH163" s="348">
        <f t="shared" si="72"/>
        <v>0</v>
      </c>
      <c r="AI163" s="348">
        <f t="shared" si="73"/>
        <v>0</v>
      </c>
      <c r="AJ163" s="348">
        <f t="shared" si="74"/>
        <v>0</v>
      </c>
      <c r="AK163" s="348">
        <f t="shared" si="75"/>
        <v>0</v>
      </c>
      <c r="AL163" s="348">
        <f t="shared" si="76"/>
        <v>0</v>
      </c>
      <c r="AM163" s="348">
        <f t="shared" si="77"/>
        <v>0</v>
      </c>
      <c r="AN163" s="348">
        <f t="shared" si="78"/>
        <v>0</v>
      </c>
      <c r="AO163" s="334"/>
    </row>
    <row r="164" spans="1:41" s="335" customFormat="1" ht="18" customHeight="1">
      <c r="A164" s="343">
        <f t="shared" si="54"/>
        <v>159</v>
      </c>
      <c r="B164" s="344" t="s">
        <v>237</v>
      </c>
      <c r="C164" s="345" t="s">
        <v>238</v>
      </c>
      <c r="D164" s="346">
        <v>0</v>
      </c>
      <c r="E164" s="346">
        <v>0</v>
      </c>
      <c r="F164" s="346">
        <v>0</v>
      </c>
      <c r="G164" s="346">
        <v>0</v>
      </c>
      <c r="H164" s="346"/>
      <c r="I164" s="346"/>
      <c r="J164" s="346"/>
      <c r="K164" s="346"/>
      <c r="L164" s="346"/>
      <c r="M164" s="346"/>
      <c r="N164" s="346"/>
      <c r="O164" s="346"/>
      <c r="P164" s="347">
        <f t="shared" si="79"/>
        <v>0</v>
      </c>
      <c r="Q164" s="348">
        <f t="shared" si="55"/>
        <v>0</v>
      </c>
      <c r="R164" s="348">
        <f t="shared" si="56"/>
        <v>0</v>
      </c>
      <c r="S164" s="348">
        <f t="shared" si="57"/>
        <v>0</v>
      </c>
      <c r="T164" s="348">
        <f t="shared" si="58"/>
        <v>0</v>
      </c>
      <c r="U164" s="348">
        <f t="shared" si="59"/>
        <v>0</v>
      </c>
      <c r="V164" s="348">
        <f t="shared" si="60"/>
        <v>0</v>
      </c>
      <c r="W164" s="348">
        <f t="shared" si="61"/>
        <v>0</v>
      </c>
      <c r="X164" s="348">
        <f t="shared" si="62"/>
        <v>0</v>
      </c>
      <c r="Y164" s="348">
        <f t="shared" si="63"/>
        <v>0</v>
      </c>
      <c r="Z164" s="348">
        <f t="shared" si="64"/>
        <v>0</v>
      </c>
      <c r="AA164" s="348">
        <f t="shared" si="65"/>
        <v>0</v>
      </c>
      <c r="AB164" s="348">
        <f t="shared" si="66"/>
        <v>0</v>
      </c>
      <c r="AC164" s="348">
        <f t="shared" si="67"/>
        <v>0</v>
      </c>
      <c r="AD164" s="348">
        <f t="shared" si="68"/>
        <v>0</v>
      </c>
      <c r="AE164" s="348">
        <f t="shared" si="69"/>
        <v>0</v>
      </c>
      <c r="AF164" s="348">
        <f t="shared" si="70"/>
        <v>0</v>
      </c>
      <c r="AG164" s="348">
        <f t="shared" si="71"/>
        <v>0</v>
      </c>
      <c r="AH164" s="348">
        <f t="shared" si="72"/>
        <v>0</v>
      </c>
      <c r="AI164" s="348">
        <f t="shared" si="73"/>
        <v>0</v>
      </c>
      <c r="AJ164" s="348">
        <f t="shared" si="74"/>
        <v>0</v>
      </c>
      <c r="AK164" s="348">
        <f t="shared" si="75"/>
        <v>0</v>
      </c>
      <c r="AL164" s="348">
        <f t="shared" si="76"/>
        <v>0</v>
      </c>
      <c r="AM164" s="348">
        <f t="shared" si="77"/>
        <v>0</v>
      </c>
      <c r="AN164" s="348">
        <f t="shared" si="78"/>
        <v>0</v>
      </c>
      <c r="AO164" s="334"/>
    </row>
    <row r="165" spans="1:41" s="335" customFormat="1" ht="18" customHeight="1">
      <c r="A165" s="343">
        <f t="shared" si="54"/>
        <v>160</v>
      </c>
      <c r="B165" s="344" t="s">
        <v>239</v>
      </c>
      <c r="C165" s="345" t="s">
        <v>240</v>
      </c>
      <c r="D165" s="346">
        <v>0</v>
      </c>
      <c r="E165" s="346">
        <v>0</v>
      </c>
      <c r="F165" s="346">
        <v>0</v>
      </c>
      <c r="G165" s="346">
        <v>0</v>
      </c>
      <c r="H165" s="346"/>
      <c r="I165" s="346"/>
      <c r="J165" s="346"/>
      <c r="K165" s="346"/>
      <c r="L165" s="346"/>
      <c r="M165" s="346"/>
      <c r="N165" s="346"/>
      <c r="O165" s="346"/>
      <c r="P165" s="347">
        <f t="shared" si="79"/>
        <v>0</v>
      </c>
      <c r="Q165" s="348">
        <f t="shared" si="55"/>
        <v>0</v>
      </c>
      <c r="R165" s="348">
        <f t="shared" si="56"/>
        <v>0</v>
      </c>
      <c r="S165" s="348">
        <f t="shared" si="57"/>
        <v>0</v>
      </c>
      <c r="T165" s="348">
        <f t="shared" si="58"/>
        <v>0</v>
      </c>
      <c r="U165" s="348">
        <f t="shared" si="59"/>
        <v>0</v>
      </c>
      <c r="V165" s="348">
        <f t="shared" si="60"/>
        <v>0</v>
      </c>
      <c r="W165" s="348">
        <f t="shared" si="61"/>
        <v>0</v>
      </c>
      <c r="X165" s="348">
        <f t="shared" si="62"/>
        <v>0</v>
      </c>
      <c r="Y165" s="348">
        <f t="shared" si="63"/>
        <v>0</v>
      </c>
      <c r="Z165" s="348">
        <f t="shared" si="64"/>
        <v>0</v>
      </c>
      <c r="AA165" s="348">
        <f t="shared" si="65"/>
        <v>0</v>
      </c>
      <c r="AB165" s="348">
        <f t="shared" si="66"/>
        <v>0</v>
      </c>
      <c r="AC165" s="348">
        <f t="shared" si="67"/>
        <v>0</v>
      </c>
      <c r="AD165" s="348">
        <f t="shared" si="68"/>
        <v>0</v>
      </c>
      <c r="AE165" s="348">
        <f t="shared" si="69"/>
        <v>0</v>
      </c>
      <c r="AF165" s="348">
        <f t="shared" si="70"/>
        <v>0</v>
      </c>
      <c r="AG165" s="348">
        <f t="shared" si="71"/>
        <v>0</v>
      </c>
      <c r="AH165" s="348">
        <f t="shared" si="72"/>
        <v>0</v>
      </c>
      <c r="AI165" s="348">
        <f t="shared" si="73"/>
        <v>0</v>
      </c>
      <c r="AJ165" s="348">
        <f t="shared" si="74"/>
        <v>0</v>
      </c>
      <c r="AK165" s="348">
        <f t="shared" si="75"/>
        <v>0</v>
      </c>
      <c r="AL165" s="348">
        <f t="shared" si="76"/>
        <v>0</v>
      </c>
      <c r="AM165" s="348">
        <f t="shared" si="77"/>
        <v>0</v>
      </c>
      <c r="AN165" s="348">
        <f t="shared" si="78"/>
        <v>0</v>
      </c>
      <c r="AO165" s="334"/>
    </row>
    <row r="166" spans="1:41" s="335" customFormat="1" ht="18" customHeight="1">
      <c r="A166" s="343">
        <f t="shared" si="54"/>
        <v>161</v>
      </c>
      <c r="B166" s="344" t="s">
        <v>241</v>
      </c>
      <c r="C166" s="345" t="s">
        <v>242</v>
      </c>
      <c r="D166" s="346">
        <v>0</v>
      </c>
      <c r="E166" s="346">
        <v>0</v>
      </c>
      <c r="F166" s="346">
        <v>0</v>
      </c>
      <c r="G166" s="346">
        <v>0</v>
      </c>
      <c r="H166" s="346"/>
      <c r="I166" s="346"/>
      <c r="J166" s="346"/>
      <c r="K166" s="346"/>
      <c r="L166" s="346"/>
      <c r="M166" s="346"/>
      <c r="N166" s="346"/>
      <c r="O166" s="346"/>
      <c r="P166" s="347">
        <f t="shared" si="79"/>
        <v>0</v>
      </c>
      <c r="Q166" s="348">
        <f t="shared" si="55"/>
        <v>0</v>
      </c>
      <c r="R166" s="348">
        <f t="shared" si="56"/>
        <v>0</v>
      </c>
      <c r="S166" s="348">
        <f t="shared" si="57"/>
        <v>0</v>
      </c>
      <c r="T166" s="348">
        <f t="shared" si="58"/>
        <v>0</v>
      </c>
      <c r="U166" s="348">
        <f t="shared" si="59"/>
        <v>0</v>
      </c>
      <c r="V166" s="348">
        <f t="shared" si="60"/>
        <v>0</v>
      </c>
      <c r="W166" s="348">
        <f t="shared" si="61"/>
        <v>0</v>
      </c>
      <c r="X166" s="348">
        <f t="shared" si="62"/>
        <v>0</v>
      </c>
      <c r="Y166" s="348">
        <f t="shared" si="63"/>
        <v>0</v>
      </c>
      <c r="Z166" s="348">
        <f t="shared" si="64"/>
        <v>0</v>
      </c>
      <c r="AA166" s="348">
        <f t="shared" si="65"/>
        <v>0</v>
      </c>
      <c r="AB166" s="348">
        <f t="shared" si="66"/>
        <v>0</v>
      </c>
      <c r="AC166" s="348">
        <f t="shared" si="67"/>
        <v>0</v>
      </c>
      <c r="AD166" s="348">
        <f t="shared" si="68"/>
        <v>0</v>
      </c>
      <c r="AE166" s="348">
        <f t="shared" si="69"/>
        <v>0</v>
      </c>
      <c r="AF166" s="348">
        <f t="shared" si="70"/>
        <v>0</v>
      </c>
      <c r="AG166" s="348">
        <f t="shared" si="71"/>
        <v>0</v>
      </c>
      <c r="AH166" s="348">
        <f t="shared" si="72"/>
        <v>0</v>
      </c>
      <c r="AI166" s="348">
        <f t="shared" si="73"/>
        <v>0</v>
      </c>
      <c r="AJ166" s="348">
        <f t="shared" si="74"/>
        <v>0</v>
      </c>
      <c r="AK166" s="348">
        <f t="shared" si="75"/>
        <v>0</v>
      </c>
      <c r="AL166" s="348">
        <f t="shared" si="76"/>
        <v>0</v>
      </c>
      <c r="AM166" s="348">
        <f t="shared" si="77"/>
        <v>0</v>
      </c>
      <c r="AN166" s="348">
        <f t="shared" si="78"/>
        <v>0</v>
      </c>
      <c r="AO166" s="334"/>
    </row>
    <row r="167" spans="1:41" s="335" customFormat="1" ht="18" customHeight="1">
      <c r="A167" s="343">
        <f t="shared" si="54"/>
        <v>162</v>
      </c>
      <c r="B167" s="344" t="s">
        <v>243</v>
      </c>
      <c r="C167" s="345" t="s">
        <v>244</v>
      </c>
      <c r="D167" s="346">
        <v>0</v>
      </c>
      <c r="E167" s="346">
        <v>0</v>
      </c>
      <c r="F167" s="346">
        <v>0</v>
      </c>
      <c r="G167" s="346">
        <v>0</v>
      </c>
      <c r="H167" s="346"/>
      <c r="I167" s="346"/>
      <c r="J167" s="346"/>
      <c r="K167" s="346"/>
      <c r="L167" s="346"/>
      <c r="M167" s="346"/>
      <c r="N167" s="346"/>
      <c r="O167" s="346"/>
      <c r="P167" s="347">
        <f t="shared" si="79"/>
        <v>0</v>
      </c>
      <c r="Q167" s="348">
        <f t="shared" si="55"/>
        <v>0</v>
      </c>
      <c r="R167" s="348">
        <f t="shared" si="56"/>
        <v>0</v>
      </c>
      <c r="S167" s="348">
        <f t="shared" si="57"/>
        <v>0</v>
      </c>
      <c r="T167" s="348">
        <f t="shared" si="58"/>
        <v>0</v>
      </c>
      <c r="U167" s="348">
        <f t="shared" si="59"/>
        <v>0</v>
      </c>
      <c r="V167" s="348">
        <f t="shared" si="60"/>
        <v>0</v>
      </c>
      <c r="W167" s="348">
        <f t="shared" si="61"/>
        <v>0</v>
      </c>
      <c r="X167" s="348">
        <f t="shared" si="62"/>
        <v>0</v>
      </c>
      <c r="Y167" s="348">
        <f t="shared" si="63"/>
        <v>0</v>
      </c>
      <c r="Z167" s="348">
        <f t="shared" si="64"/>
        <v>0</v>
      </c>
      <c r="AA167" s="348">
        <f t="shared" si="65"/>
        <v>0</v>
      </c>
      <c r="AB167" s="348">
        <f t="shared" si="66"/>
        <v>0</v>
      </c>
      <c r="AC167" s="348">
        <f t="shared" si="67"/>
        <v>0</v>
      </c>
      <c r="AD167" s="348">
        <f t="shared" si="68"/>
        <v>0</v>
      </c>
      <c r="AE167" s="348">
        <f t="shared" si="69"/>
        <v>0</v>
      </c>
      <c r="AF167" s="348">
        <f t="shared" si="70"/>
        <v>0</v>
      </c>
      <c r="AG167" s="348">
        <f t="shared" si="71"/>
        <v>0</v>
      </c>
      <c r="AH167" s="348">
        <f t="shared" si="72"/>
        <v>0</v>
      </c>
      <c r="AI167" s="348">
        <f t="shared" si="73"/>
        <v>0</v>
      </c>
      <c r="AJ167" s="348">
        <f t="shared" si="74"/>
        <v>0</v>
      </c>
      <c r="AK167" s="348">
        <f t="shared" si="75"/>
        <v>0</v>
      </c>
      <c r="AL167" s="348">
        <f t="shared" si="76"/>
        <v>0</v>
      </c>
      <c r="AM167" s="348">
        <f t="shared" si="77"/>
        <v>0</v>
      </c>
      <c r="AN167" s="348">
        <f t="shared" si="78"/>
        <v>0</v>
      </c>
      <c r="AO167" s="334"/>
    </row>
    <row r="168" spans="1:41" s="335" customFormat="1" ht="18" customHeight="1">
      <c r="A168" s="343">
        <f t="shared" si="54"/>
        <v>163</v>
      </c>
      <c r="B168" s="344" t="s">
        <v>246</v>
      </c>
      <c r="C168" s="345" t="s">
        <v>247</v>
      </c>
      <c r="D168" s="346">
        <v>0</v>
      </c>
      <c r="E168" s="346">
        <v>0</v>
      </c>
      <c r="F168" s="346">
        <v>0</v>
      </c>
      <c r="G168" s="346">
        <v>0</v>
      </c>
      <c r="H168" s="346"/>
      <c r="I168" s="346"/>
      <c r="J168" s="346"/>
      <c r="K168" s="346"/>
      <c r="L168" s="346"/>
      <c r="M168" s="346"/>
      <c r="N168" s="346"/>
      <c r="O168" s="346"/>
      <c r="P168" s="347">
        <f t="shared" si="79"/>
        <v>0</v>
      </c>
      <c r="Q168" s="348">
        <f t="shared" si="55"/>
        <v>0</v>
      </c>
      <c r="R168" s="348">
        <f t="shared" si="56"/>
        <v>0</v>
      </c>
      <c r="S168" s="348">
        <f t="shared" si="57"/>
        <v>0</v>
      </c>
      <c r="T168" s="348">
        <f t="shared" si="58"/>
        <v>0</v>
      </c>
      <c r="U168" s="348">
        <f t="shared" si="59"/>
        <v>0</v>
      </c>
      <c r="V168" s="348">
        <f t="shared" si="60"/>
        <v>0</v>
      </c>
      <c r="W168" s="348">
        <f t="shared" si="61"/>
        <v>0</v>
      </c>
      <c r="X168" s="348">
        <f t="shared" si="62"/>
        <v>0</v>
      </c>
      <c r="Y168" s="348">
        <f t="shared" si="63"/>
        <v>0</v>
      </c>
      <c r="Z168" s="348">
        <f t="shared" si="64"/>
        <v>0</v>
      </c>
      <c r="AA168" s="348">
        <f t="shared" si="65"/>
        <v>0</v>
      </c>
      <c r="AB168" s="348">
        <f t="shared" si="66"/>
        <v>0</v>
      </c>
      <c r="AC168" s="348">
        <f t="shared" si="67"/>
        <v>0</v>
      </c>
      <c r="AD168" s="348">
        <f t="shared" si="68"/>
        <v>0</v>
      </c>
      <c r="AE168" s="348">
        <f t="shared" si="69"/>
        <v>0</v>
      </c>
      <c r="AF168" s="348">
        <f t="shared" si="70"/>
        <v>0</v>
      </c>
      <c r="AG168" s="348">
        <f t="shared" si="71"/>
        <v>0</v>
      </c>
      <c r="AH168" s="348">
        <f t="shared" si="72"/>
        <v>0</v>
      </c>
      <c r="AI168" s="348">
        <f t="shared" si="73"/>
        <v>0</v>
      </c>
      <c r="AJ168" s="348">
        <f t="shared" si="74"/>
        <v>0</v>
      </c>
      <c r="AK168" s="348">
        <f t="shared" si="75"/>
        <v>0</v>
      </c>
      <c r="AL168" s="348">
        <f t="shared" si="76"/>
        <v>0</v>
      </c>
      <c r="AM168" s="348">
        <f t="shared" si="77"/>
        <v>0</v>
      </c>
      <c r="AN168" s="348">
        <f t="shared" si="78"/>
        <v>0</v>
      </c>
      <c r="AO168" s="334"/>
    </row>
    <row r="169" spans="1:41" s="335" customFormat="1" ht="18" customHeight="1">
      <c r="A169" s="343">
        <f t="shared" si="54"/>
        <v>164</v>
      </c>
      <c r="B169" s="344" t="s">
        <v>248</v>
      </c>
      <c r="C169" s="345" t="s">
        <v>249</v>
      </c>
      <c r="D169" s="346">
        <v>0</v>
      </c>
      <c r="E169" s="346">
        <v>0</v>
      </c>
      <c r="F169" s="346">
        <v>0</v>
      </c>
      <c r="G169" s="346">
        <v>0</v>
      </c>
      <c r="H169" s="346"/>
      <c r="I169" s="346"/>
      <c r="J169" s="346"/>
      <c r="K169" s="346"/>
      <c r="L169" s="346"/>
      <c r="M169" s="346"/>
      <c r="N169" s="346"/>
      <c r="O169" s="346"/>
      <c r="P169" s="347">
        <f t="shared" si="79"/>
        <v>0</v>
      </c>
      <c r="Q169" s="348">
        <f t="shared" si="55"/>
        <v>0</v>
      </c>
      <c r="R169" s="348">
        <f t="shared" si="56"/>
        <v>0</v>
      </c>
      <c r="S169" s="348">
        <f t="shared" si="57"/>
        <v>0</v>
      </c>
      <c r="T169" s="348">
        <f t="shared" si="58"/>
        <v>0</v>
      </c>
      <c r="U169" s="348">
        <f t="shared" si="59"/>
        <v>0</v>
      </c>
      <c r="V169" s="348">
        <f t="shared" si="60"/>
        <v>0</v>
      </c>
      <c r="W169" s="348">
        <f t="shared" si="61"/>
        <v>0</v>
      </c>
      <c r="X169" s="348">
        <f t="shared" si="62"/>
        <v>0</v>
      </c>
      <c r="Y169" s="348">
        <f t="shared" si="63"/>
        <v>0</v>
      </c>
      <c r="Z169" s="348">
        <f t="shared" si="64"/>
        <v>0</v>
      </c>
      <c r="AA169" s="348">
        <f t="shared" si="65"/>
        <v>0</v>
      </c>
      <c r="AB169" s="348">
        <f t="shared" si="66"/>
        <v>0</v>
      </c>
      <c r="AC169" s="348">
        <f t="shared" si="67"/>
        <v>0</v>
      </c>
      <c r="AD169" s="348">
        <f t="shared" si="68"/>
        <v>0</v>
      </c>
      <c r="AE169" s="348">
        <f t="shared" si="69"/>
        <v>0</v>
      </c>
      <c r="AF169" s="348">
        <f t="shared" si="70"/>
        <v>0</v>
      </c>
      <c r="AG169" s="348">
        <f t="shared" si="71"/>
        <v>0</v>
      </c>
      <c r="AH169" s="348">
        <f t="shared" si="72"/>
        <v>0</v>
      </c>
      <c r="AI169" s="348">
        <f t="shared" si="73"/>
        <v>0</v>
      </c>
      <c r="AJ169" s="348">
        <f t="shared" si="74"/>
        <v>0</v>
      </c>
      <c r="AK169" s="348">
        <f t="shared" si="75"/>
        <v>0</v>
      </c>
      <c r="AL169" s="348">
        <f t="shared" si="76"/>
        <v>0</v>
      </c>
      <c r="AM169" s="348">
        <f t="shared" si="77"/>
        <v>0</v>
      </c>
      <c r="AN169" s="348">
        <f t="shared" si="78"/>
        <v>0</v>
      </c>
      <c r="AO169" s="334"/>
    </row>
    <row r="170" spans="1:41" s="335" customFormat="1" ht="18" customHeight="1">
      <c r="A170" s="343">
        <f t="shared" si="54"/>
        <v>165</v>
      </c>
      <c r="B170" s="344" t="s">
        <v>250</v>
      </c>
      <c r="C170" s="345" t="s">
        <v>251</v>
      </c>
      <c r="D170" s="346">
        <v>0</v>
      </c>
      <c r="E170" s="346">
        <v>0</v>
      </c>
      <c r="F170" s="346">
        <v>0</v>
      </c>
      <c r="G170" s="346">
        <v>0</v>
      </c>
      <c r="H170" s="346"/>
      <c r="I170" s="346"/>
      <c r="J170" s="346"/>
      <c r="K170" s="346"/>
      <c r="L170" s="346"/>
      <c r="M170" s="346"/>
      <c r="N170" s="346"/>
      <c r="O170" s="346"/>
      <c r="P170" s="347">
        <f t="shared" si="79"/>
        <v>0</v>
      </c>
      <c r="Q170" s="348">
        <f t="shared" si="55"/>
        <v>0</v>
      </c>
      <c r="R170" s="348">
        <f t="shared" si="56"/>
        <v>0</v>
      </c>
      <c r="S170" s="348">
        <f t="shared" si="57"/>
        <v>0</v>
      </c>
      <c r="T170" s="348">
        <f t="shared" si="58"/>
        <v>0</v>
      </c>
      <c r="U170" s="348">
        <f t="shared" si="59"/>
        <v>0</v>
      </c>
      <c r="V170" s="348">
        <f t="shared" si="60"/>
        <v>0</v>
      </c>
      <c r="W170" s="348">
        <f t="shared" si="61"/>
        <v>0</v>
      </c>
      <c r="X170" s="348">
        <f t="shared" si="62"/>
        <v>0</v>
      </c>
      <c r="Y170" s="348">
        <f t="shared" si="63"/>
        <v>0</v>
      </c>
      <c r="Z170" s="348">
        <f t="shared" si="64"/>
        <v>0</v>
      </c>
      <c r="AA170" s="348">
        <f t="shared" si="65"/>
        <v>0</v>
      </c>
      <c r="AB170" s="348">
        <f t="shared" si="66"/>
        <v>0</v>
      </c>
      <c r="AC170" s="348">
        <f t="shared" si="67"/>
        <v>0</v>
      </c>
      <c r="AD170" s="348">
        <f t="shared" si="68"/>
        <v>0</v>
      </c>
      <c r="AE170" s="348">
        <f t="shared" si="69"/>
        <v>0</v>
      </c>
      <c r="AF170" s="348">
        <f t="shared" si="70"/>
        <v>0</v>
      </c>
      <c r="AG170" s="348">
        <f t="shared" si="71"/>
        <v>0</v>
      </c>
      <c r="AH170" s="348">
        <f t="shared" si="72"/>
        <v>0</v>
      </c>
      <c r="AI170" s="348">
        <f t="shared" si="73"/>
        <v>0</v>
      </c>
      <c r="AJ170" s="348">
        <f t="shared" si="74"/>
        <v>0</v>
      </c>
      <c r="AK170" s="348">
        <f t="shared" si="75"/>
        <v>0</v>
      </c>
      <c r="AL170" s="348">
        <f t="shared" si="76"/>
        <v>0</v>
      </c>
      <c r="AM170" s="348">
        <f t="shared" si="77"/>
        <v>0</v>
      </c>
      <c r="AN170" s="348">
        <f t="shared" si="78"/>
        <v>0</v>
      </c>
      <c r="AO170" s="334"/>
    </row>
    <row r="171" spans="1:41" s="335" customFormat="1" ht="18" customHeight="1">
      <c r="A171" s="343">
        <f t="shared" si="54"/>
        <v>166</v>
      </c>
      <c r="B171" s="344" t="s">
        <v>252</v>
      </c>
      <c r="C171" s="345" t="s">
        <v>253</v>
      </c>
      <c r="D171" s="346">
        <v>0</v>
      </c>
      <c r="E171" s="346">
        <v>0</v>
      </c>
      <c r="F171" s="346">
        <v>0</v>
      </c>
      <c r="G171" s="346">
        <v>0</v>
      </c>
      <c r="H171" s="346"/>
      <c r="I171" s="346"/>
      <c r="J171" s="346"/>
      <c r="K171" s="346"/>
      <c r="L171" s="346"/>
      <c r="M171" s="346"/>
      <c r="N171" s="346"/>
      <c r="O171" s="346"/>
      <c r="P171" s="347">
        <f t="shared" si="79"/>
        <v>0</v>
      </c>
      <c r="Q171" s="348">
        <f t="shared" si="55"/>
        <v>0</v>
      </c>
      <c r="R171" s="348">
        <f t="shared" si="56"/>
        <v>0</v>
      </c>
      <c r="S171" s="348">
        <f t="shared" si="57"/>
        <v>0</v>
      </c>
      <c r="T171" s="348">
        <f t="shared" si="58"/>
        <v>0</v>
      </c>
      <c r="U171" s="348">
        <f t="shared" si="59"/>
        <v>0</v>
      </c>
      <c r="V171" s="348">
        <f t="shared" si="60"/>
        <v>0</v>
      </c>
      <c r="W171" s="348">
        <f t="shared" si="61"/>
        <v>0</v>
      </c>
      <c r="X171" s="348">
        <f t="shared" si="62"/>
        <v>0</v>
      </c>
      <c r="Y171" s="348">
        <f t="shared" si="63"/>
        <v>0</v>
      </c>
      <c r="Z171" s="348">
        <f t="shared" si="64"/>
        <v>0</v>
      </c>
      <c r="AA171" s="348">
        <f t="shared" si="65"/>
        <v>0</v>
      </c>
      <c r="AB171" s="348">
        <f t="shared" si="66"/>
        <v>0</v>
      </c>
      <c r="AC171" s="348">
        <f t="shared" si="67"/>
        <v>0</v>
      </c>
      <c r="AD171" s="348">
        <f t="shared" si="68"/>
        <v>0</v>
      </c>
      <c r="AE171" s="348">
        <f t="shared" si="69"/>
        <v>0</v>
      </c>
      <c r="AF171" s="348">
        <f t="shared" si="70"/>
        <v>0</v>
      </c>
      <c r="AG171" s="348">
        <f t="shared" si="71"/>
        <v>0</v>
      </c>
      <c r="AH171" s="348">
        <f t="shared" si="72"/>
        <v>0</v>
      </c>
      <c r="AI171" s="348">
        <f t="shared" si="73"/>
        <v>0</v>
      </c>
      <c r="AJ171" s="348">
        <f t="shared" si="74"/>
        <v>0</v>
      </c>
      <c r="AK171" s="348">
        <f t="shared" si="75"/>
        <v>0</v>
      </c>
      <c r="AL171" s="348">
        <f t="shared" si="76"/>
        <v>0</v>
      </c>
      <c r="AM171" s="348">
        <f t="shared" si="77"/>
        <v>0</v>
      </c>
      <c r="AN171" s="348">
        <f t="shared" si="78"/>
        <v>0</v>
      </c>
      <c r="AO171" s="334"/>
    </row>
    <row r="172" spans="1:41" s="335" customFormat="1" ht="18" customHeight="1">
      <c r="A172" s="343">
        <f t="shared" si="54"/>
        <v>167</v>
      </c>
      <c r="B172" s="344" t="s">
        <v>254</v>
      </c>
      <c r="C172" s="345" t="s">
        <v>255</v>
      </c>
      <c r="D172" s="346">
        <v>0</v>
      </c>
      <c r="E172" s="346">
        <v>0</v>
      </c>
      <c r="F172" s="346">
        <v>0</v>
      </c>
      <c r="G172" s="346">
        <v>0</v>
      </c>
      <c r="H172" s="346"/>
      <c r="I172" s="346"/>
      <c r="J172" s="346"/>
      <c r="K172" s="346"/>
      <c r="L172" s="346"/>
      <c r="M172" s="346"/>
      <c r="N172" s="346"/>
      <c r="O172" s="346"/>
      <c r="P172" s="347">
        <f t="shared" si="79"/>
        <v>0</v>
      </c>
      <c r="Q172" s="348">
        <f t="shared" si="55"/>
        <v>0</v>
      </c>
      <c r="R172" s="348">
        <f t="shared" si="56"/>
        <v>0</v>
      </c>
      <c r="S172" s="348">
        <f t="shared" si="57"/>
        <v>0</v>
      </c>
      <c r="T172" s="348">
        <f t="shared" si="58"/>
        <v>0</v>
      </c>
      <c r="U172" s="348">
        <f t="shared" si="59"/>
        <v>0</v>
      </c>
      <c r="V172" s="348">
        <f t="shared" si="60"/>
        <v>0</v>
      </c>
      <c r="W172" s="348">
        <f t="shared" si="61"/>
        <v>0</v>
      </c>
      <c r="X172" s="348">
        <f t="shared" si="62"/>
        <v>0</v>
      </c>
      <c r="Y172" s="348">
        <f t="shared" si="63"/>
        <v>0</v>
      </c>
      <c r="Z172" s="348">
        <f t="shared" si="64"/>
        <v>0</v>
      </c>
      <c r="AA172" s="348">
        <f t="shared" si="65"/>
        <v>0</v>
      </c>
      <c r="AB172" s="348">
        <f t="shared" si="66"/>
        <v>0</v>
      </c>
      <c r="AC172" s="348">
        <f t="shared" si="67"/>
        <v>0</v>
      </c>
      <c r="AD172" s="348">
        <f t="shared" si="68"/>
        <v>0</v>
      </c>
      <c r="AE172" s="348">
        <f t="shared" si="69"/>
        <v>0</v>
      </c>
      <c r="AF172" s="348">
        <f t="shared" si="70"/>
        <v>0</v>
      </c>
      <c r="AG172" s="348">
        <f t="shared" si="71"/>
        <v>0</v>
      </c>
      <c r="AH172" s="348">
        <f t="shared" si="72"/>
        <v>0</v>
      </c>
      <c r="AI172" s="348">
        <f t="shared" si="73"/>
        <v>0</v>
      </c>
      <c r="AJ172" s="348">
        <f t="shared" si="74"/>
        <v>0</v>
      </c>
      <c r="AK172" s="348">
        <f t="shared" si="75"/>
        <v>0</v>
      </c>
      <c r="AL172" s="348">
        <f t="shared" si="76"/>
        <v>0</v>
      </c>
      <c r="AM172" s="348">
        <f t="shared" si="77"/>
        <v>0</v>
      </c>
      <c r="AN172" s="348">
        <f t="shared" si="78"/>
        <v>0</v>
      </c>
      <c r="AO172" s="334"/>
    </row>
    <row r="173" spans="1:41" s="335" customFormat="1" ht="18" customHeight="1">
      <c r="A173" s="343">
        <f t="shared" si="54"/>
        <v>168</v>
      </c>
      <c r="B173" s="344" t="s">
        <v>258</v>
      </c>
      <c r="C173" s="345" t="s">
        <v>259</v>
      </c>
      <c r="D173" s="346">
        <v>0</v>
      </c>
      <c r="E173" s="346">
        <v>0</v>
      </c>
      <c r="F173" s="346">
        <v>0</v>
      </c>
      <c r="G173" s="346">
        <v>0</v>
      </c>
      <c r="H173" s="346"/>
      <c r="I173" s="346"/>
      <c r="J173" s="346"/>
      <c r="K173" s="346"/>
      <c r="L173" s="346"/>
      <c r="M173" s="346"/>
      <c r="N173" s="346"/>
      <c r="O173" s="346"/>
      <c r="P173" s="347">
        <f t="shared" si="79"/>
        <v>0</v>
      </c>
      <c r="Q173" s="348">
        <f t="shared" si="55"/>
        <v>0</v>
      </c>
      <c r="R173" s="348">
        <f t="shared" si="56"/>
        <v>0</v>
      </c>
      <c r="S173" s="348">
        <f t="shared" si="57"/>
        <v>0</v>
      </c>
      <c r="T173" s="348">
        <f t="shared" si="58"/>
        <v>0</v>
      </c>
      <c r="U173" s="348">
        <f t="shared" si="59"/>
        <v>0</v>
      </c>
      <c r="V173" s="348">
        <f t="shared" si="60"/>
        <v>0</v>
      </c>
      <c r="W173" s="348">
        <f t="shared" si="61"/>
        <v>0</v>
      </c>
      <c r="X173" s="348">
        <f t="shared" si="62"/>
        <v>0</v>
      </c>
      <c r="Y173" s="348">
        <f t="shared" si="63"/>
        <v>0</v>
      </c>
      <c r="Z173" s="348">
        <f t="shared" si="64"/>
        <v>0</v>
      </c>
      <c r="AA173" s="348">
        <f t="shared" si="65"/>
        <v>0</v>
      </c>
      <c r="AB173" s="348">
        <f t="shared" si="66"/>
        <v>0</v>
      </c>
      <c r="AC173" s="348">
        <f t="shared" si="67"/>
        <v>0</v>
      </c>
      <c r="AD173" s="348">
        <f t="shared" si="68"/>
        <v>0</v>
      </c>
      <c r="AE173" s="348">
        <f t="shared" si="69"/>
        <v>0</v>
      </c>
      <c r="AF173" s="348">
        <f t="shared" si="70"/>
        <v>0</v>
      </c>
      <c r="AG173" s="348">
        <f t="shared" si="71"/>
        <v>0</v>
      </c>
      <c r="AH173" s="348">
        <f t="shared" si="72"/>
        <v>0</v>
      </c>
      <c r="AI173" s="348">
        <f t="shared" si="73"/>
        <v>0</v>
      </c>
      <c r="AJ173" s="348">
        <f t="shared" si="74"/>
        <v>0</v>
      </c>
      <c r="AK173" s="348">
        <f t="shared" si="75"/>
        <v>0</v>
      </c>
      <c r="AL173" s="348">
        <f t="shared" si="76"/>
        <v>0</v>
      </c>
      <c r="AM173" s="348">
        <f t="shared" si="77"/>
        <v>0</v>
      </c>
      <c r="AN173" s="348">
        <f t="shared" si="78"/>
        <v>0</v>
      </c>
      <c r="AO173" s="334"/>
    </row>
    <row r="174" spans="1:41" s="335" customFormat="1" ht="18" customHeight="1">
      <c r="A174" s="343">
        <f t="shared" si="54"/>
        <v>169</v>
      </c>
      <c r="B174" s="344" t="s">
        <v>260</v>
      </c>
      <c r="C174" s="345" t="s">
        <v>261</v>
      </c>
      <c r="D174" s="346">
        <v>0</v>
      </c>
      <c r="E174" s="346">
        <v>0</v>
      </c>
      <c r="F174" s="346">
        <v>0</v>
      </c>
      <c r="G174" s="346">
        <v>0</v>
      </c>
      <c r="H174" s="346"/>
      <c r="I174" s="346"/>
      <c r="J174" s="346"/>
      <c r="K174" s="346"/>
      <c r="L174" s="346"/>
      <c r="M174" s="346"/>
      <c r="N174" s="346"/>
      <c r="O174" s="346"/>
      <c r="P174" s="347">
        <f t="shared" si="79"/>
        <v>0</v>
      </c>
      <c r="Q174" s="348">
        <f t="shared" si="55"/>
        <v>0</v>
      </c>
      <c r="R174" s="348">
        <f t="shared" si="56"/>
        <v>0</v>
      </c>
      <c r="S174" s="348">
        <f t="shared" si="57"/>
        <v>0</v>
      </c>
      <c r="T174" s="348">
        <f t="shared" si="58"/>
        <v>0</v>
      </c>
      <c r="U174" s="348">
        <f t="shared" si="59"/>
        <v>0</v>
      </c>
      <c r="V174" s="348">
        <f t="shared" si="60"/>
        <v>0</v>
      </c>
      <c r="W174" s="348">
        <f t="shared" si="61"/>
        <v>0</v>
      </c>
      <c r="X174" s="348">
        <f t="shared" si="62"/>
        <v>0</v>
      </c>
      <c r="Y174" s="348">
        <f t="shared" si="63"/>
        <v>0</v>
      </c>
      <c r="Z174" s="348">
        <f t="shared" si="64"/>
        <v>0</v>
      </c>
      <c r="AA174" s="348">
        <f t="shared" si="65"/>
        <v>0</v>
      </c>
      <c r="AB174" s="348">
        <f t="shared" si="66"/>
        <v>0</v>
      </c>
      <c r="AC174" s="348">
        <f t="shared" si="67"/>
        <v>0</v>
      </c>
      <c r="AD174" s="348">
        <f t="shared" si="68"/>
        <v>0</v>
      </c>
      <c r="AE174" s="348">
        <f t="shared" si="69"/>
        <v>0</v>
      </c>
      <c r="AF174" s="348">
        <f t="shared" si="70"/>
        <v>0</v>
      </c>
      <c r="AG174" s="348">
        <f t="shared" si="71"/>
        <v>0</v>
      </c>
      <c r="AH174" s="348">
        <f t="shared" si="72"/>
        <v>0</v>
      </c>
      <c r="AI174" s="348">
        <f t="shared" si="73"/>
        <v>0</v>
      </c>
      <c r="AJ174" s="348">
        <f t="shared" si="74"/>
        <v>0</v>
      </c>
      <c r="AK174" s="348">
        <f t="shared" si="75"/>
        <v>0</v>
      </c>
      <c r="AL174" s="348">
        <f t="shared" si="76"/>
        <v>0</v>
      </c>
      <c r="AM174" s="348">
        <f t="shared" si="77"/>
        <v>0</v>
      </c>
      <c r="AN174" s="348">
        <f t="shared" si="78"/>
        <v>0</v>
      </c>
      <c r="AO174" s="334"/>
    </row>
    <row r="175" spans="1:41" s="335" customFormat="1" ht="18" customHeight="1">
      <c r="A175" s="343">
        <f t="shared" si="54"/>
        <v>170</v>
      </c>
      <c r="B175" s="344" t="s">
        <v>262</v>
      </c>
      <c r="C175" s="345" t="s">
        <v>263</v>
      </c>
      <c r="D175" s="346">
        <v>0</v>
      </c>
      <c r="E175" s="346">
        <v>0</v>
      </c>
      <c r="F175" s="346">
        <v>0</v>
      </c>
      <c r="G175" s="346">
        <v>0</v>
      </c>
      <c r="H175" s="346"/>
      <c r="I175" s="346"/>
      <c r="J175" s="346"/>
      <c r="K175" s="346"/>
      <c r="L175" s="346"/>
      <c r="M175" s="346"/>
      <c r="N175" s="346"/>
      <c r="O175" s="346"/>
      <c r="P175" s="347">
        <f t="shared" si="79"/>
        <v>0</v>
      </c>
      <c r="Q175" s="348">
        <f t="shared" si="55"/>
        <v>0</v>
      </c>
      <c r="R175" s="348">
        <f t="shared" si="56"/>
        <v>0</v>
      </c>
      <c r="S175" s="348">
        <f t="shared" si="57"/>
        <v>0</v>
      </c>
      <c r="T175" s="348">
        <f t="shared" si="58"/>
        <v>0</v>
      </c>
      <c r="U175" s="348">
        <f t="shared" si="59"/>
        <v>0</v>
      </c>
      <c r="V175" s="348">
        <f t="shared" si="60"/>
        <v>0</v>
      </c>
      <c r="W175" s="348">
        <f t="shared" si="61"/>
        <v>0</v>
      </c>
      <c r="X175" s="348">
        <f t="shared" si="62"/>
        <v>0</v>
      </c>
      <c r="Y175" s="348">
        <f t="shared" si="63"/>
        <v>0</v>
      </c>
      <c r="Z175" s="348">
        <f t="shared" si="64"/>
        <v>0</v>
      </c>
      <c r="AA175" s="348">
        <f t="shared" si="65"/>
        <v>0</v>
      </c>
      <c r="AB175" s="348">
        <f t="shared" si="66"/>
        <v>0</v>
      </c>
      <c r="AC175" s="348">
        <f t="shared" si="67"/>
        <v>0</v>
      </c>
      <c r="AD175" s="348">
        <f t="shared" si="68"/>
        <v>0</v>
      </c>
      <c r="AE175" s="348">
        <f t="shared" si="69"/>
        <v>0</v>
      </c>
      <c r="AF175" s="348">
        <f t="shared" si="70"/>
        <v>0</v>
      </c>
      <c r="AG175" s="348">
        <f t="shared" si="71"/>
        <v>0</v>
      </c>
      <c r="AH175" s="348">
        <f t="shared" si="72"/>
        <v>0</v>
      </c>
      <c r="AI175" s="348">
        <f t="shared" si="73"/>
        <v>0</v>
      </c>
      <c r="AJ175" s="348">
        <f t="shared" si="74"/>
        <v>0</v>
      </c>
      <c r="AK175" s="348">
        <f t="shared" si="75"/>
        <v>0</v>
      </c>
      <c r="AL175" s="348">
        <f t="shared" si="76"/>
        <v>0</v>
      </c>
      <c r="AM175" s="348">
        <f t="shared" si="77"/>
        <v>0</v>
      </c>
      <c r="AN175" s="348">
        <f t="shared" si="78"/>
        <v>0</v>
      </c>
      <c r="AO175" s="334"/>
    </row>
    <row r="176" spans="1:41" s="335" customFormat="1" ht="18" customHeight="1">
      <c r="A176" s="343">
        <f t="shared" si="54"/>
        <v>171</v>
      </c>
      <c r="B176" s="344" t="s">
        <v>264</v>
      </c>
      <c r="C176" s="345" t="s">
        <v>265</v>
      </c>
      <c r="D176" s="346">
        <v>0</v>
      </c>
      <c r="E176" s="346">
        <v>0</v>
      </c>
      <c r="F176" s="346">
        <v>0</v>
      </c>
      <c r="G176" s="346">
        <v>0</v>
      </c>
      <c r="H176" s="346"/>
      <c r="I176" s="346"/>
      <c r="J176" s="346"/>
      <c r="K176" s="346"/>
      <c r="L176" s="346"/>
      <c r="M176" s="346"/>
      <c r="N176" s="346"/>
      <c r="O176" s="346"/>
      <c r="P176" s="347">
        <f t="shared" si="79"/>
        <v>0</v>
      </c>
      <c r="Q176" s="348">
        <f t="shared" si="55"/>
        <v>0</v>
      </c>
      <c r="R176" s="348">
        <f t="shared" si="56"/>
        <v>0</v>
      </c>
      <c r="S176" s="348">
        <f t="shared" si="57"/>
        <v>0</v>
      </c>
      <c r="T176" s="348">
        <f t="shared" si="58"/>
        <v>0</v>
      </c>
      <c r="U176" s="348">
        <f t="shared" si="59"/>
        <v>0</v>
      </c>
      <c r="V176" s="348">
        <f t="shared" si="60"/>
        <v>0</v>
      </c>
      <c r="W176" s="348">
        <f t="shared" si="61"/>
        <v>0</v>
      </c>
      <c r="X176" s="348">
        <f t="shared" si="62"/>
        <v>0</v>
      </c>
      <c r="Y176" s="348">
        <f t="shared" si="63"/>
        <v>0</v>
      </c>
      <c r="Z176" s="348">
        <f t="shared" si="64"/>
        <v>0</v>
      </c>
      <c r="AA176" s="348">
        <f t="shared" si="65"/>
        <v>0</v>
      </c>
      <c r="AB176" s="348">
        <f t="shared" si="66"/>
        <v>0</v>
      </c>
      <c r="AC176" s="348">
        <f t="shared" si="67"/>
        <v>0</v>
      </c>
      <c r="AD176" s="348">
        <f t="shared" si="68"/>
        <v>0</v>
      </c>
      <c r="AE176" s="348">
        <f t="shared" si="69"/>
        <v>0</v>
      </c>
      <c r="AF176" s="348">
        <f t="shared" si="70"/>
        <v>0</v>
      </c>
      <c r="AG176" s="348">
        <f t="shared" si="71"/>
        <v>0</v>
      </c>
      <c r="AH176" s="348">
        <f t="shared" si="72"/>
        <v>0</v>
      </c>
      <c r="AI176" s="348">
        <f t="shared" si="73"/>
        <v>0</v>
      </c>
      <c r="AJ176" s="348">
        <f t="shared" si="74"/>
        <v>0</v>
      </c>
      <c r="AK176" s="348">
        <f t="shared" si="75"/>
        <v>0</v>
      </c>
      <c r="AL176" s="348">
        <f t="shared" si="76"/>
        <v>0</v>
      </c>
      <c r="AM176" s="348">
        <f t="shared" si="77"/>
        <v>0</v>
      </c>
      <c r="AN176" s="348">
        <f t="shared" si="78"/>
        <v>0</v>
      </c>
      <c r="AO176" s="334"/>
    </row>
    <row r="177" spans="1:41" s="335" customFormat="1" ht="18" customHeight="1">
      <c r="A177" s="343">
        <f t="shared" si="54"/>
        <v>172</v>
      </c>
      <c r="B177" s="344" t="s">
        <v>266</v>
      </c>
      <c r="C177" s="345" t="s">
        <v>267</v>
      </c>
      <c r="D177" s="346">
        <v>0</v>
      </c>
      <c r="E177" s="346">
        <v>0</v>
      </c>
      <c r="F177" s="346">
        <v>0</v>
      </c>
      <c r="G177" s="346">
        <v>0</v>
      </c>
      <c r="H177" s="346"/>
      <c r="I177" s="346"/>
      <c r="J177" s="346"/>
      <c r="K177" s="346"/>
      <c r="L177" s="346"/>
      <c r="M177" s="346"/>
      <c r="N177" s="346"/>
      <c r="O177" s="346"/>
      <c r="P177" s="347">
        <f t="shared" si="79"/>
        <v>0</v>
      </c>
      <c r="Q177" s="348">
        <f t="shared" si="55"/>
        <v>0</v>
      </c>
      <c r="R177" s="348">
        <f t="shared" si="56"/>
        <v>0</v>
      </c>
      <c r="S177" s="348">
        <f t="shared" si="57"/>
        <v>0</v>
      </c>
      <c r="T177" s="348">
        <f t="shared" si="58"/>
        <v>0</v>
      </c>
      <c r="U177" s="348">
        <f t="shared" si="59"/>
        <v>0</v>
      </c>
      <c r="V177" s="348">
        <f t="shared" si="60"/>
        <v>0</v>
      </c>
      <c r="W177" s="348">
        <f t="shared" si="61"/>
        <v>0</v>
      </c>
      <c r="X177" s="348">
        <f t="shared" si="62"/>
        <v>0</v>
      </c>
      <c r="Y177" s="348">
        <f t="shared" si="63"/>
        <v>0</v>
      </c>
      <c r="Z177" s="348">
        <f t="shared" si="64"/>
        <v>0</v>
      </c>
      <c r="AA177" s="348">
        <f t="shared" si="65"/>
        <v>0</v>
      </c>
      <c r="AB177" s="348">
        <f t="shared" si="66"/>
        <v>0</v>
      </c>
      <c r="AC177" s="348">
        <f t="shared" si="67"/>
        <v>0</v>
      </c>
      <c r="AD177" s="348">
        <f t="shared" si="68"/>
        <v>0</v>
      </c>
      <c r="AE177" s="348">
        <f t="shared" si="69"/>
        <v>0</v>
      </c>
      <c r="AF177" s="348">
        <f t="shared" si="70"/>
        <v>0</v>
      </c>
      <c r="AG177" s="348">
        <f t="shared" si="71"/>
        <v>0</v>
      </c>
      <c r="AH177" s="348">
        <f t="shared" si="72"/>
        <v>0</v>
      </c>
      <c r="AI177" s="348">
        <f t="shared" si="73"/>
        <v>0</v>
      </c>
      <c r="AJ177" s="348">
        <f t="shared" si="74"/>
        <v>0</v>
      </c>
      <c r="AK177" s="348">
        <f t="shared" si="75"/>
        <v>0</v>
      </c>
      <c r="AL177" s="348">
        <f t="shared" si="76"/>
        <v>0</v>
      </c>
      <c r="AM177" s="348">
        <f t="shared" si="77"/>
        <v>0</v>
      </c>
      <c r="AN177" s="348">
        <f t="shared" si="78"/>
        <v>0</v>
      </c>
      <c r="AO177" s="334"/>
    </row>
    <row r="178" spans="1:41" s="335" customFormat="1" ht="18" customHeight="1">
      <c r="A178" s="343">
        <f t="shared" si="54"/>
        <v>173</v>
      </c>
      <c r="B178" s="344" t="s">
        <v>268</v>
      </c>
      <c r="C178" s="345" t="s">
        <v>269</v>
      </c>
      <c r="D178" s="346">
        <v>0</v>
      </c>
      <c r="E178" s="346">
        <v>0</v>
      </c>
      <c r="F178" s="346">
        <v>0</v>
      </c>
      <c r="G178" s="346">
        <v>0</v>
      </c>
      <c r="H178" s="346"/>
      <c r="I178" s="346"/>
      <c r="J178" s="346"/>
      <c r="K178" s="346"/>
      <c r="L178" s="346"/>
      <c r="M178" s="346"/>
      <c r="N178" s="346"/>
      <c r="O178" s="346"/>
      <c r="P178" s="347">
        <f t="shared" si="79"/>
        <v>0</v>
      </c>
      <c r="Q178" s="348">
        <f t="shared" si="55"/>
        <v>0</v>
      </c>
      <c r="R178" s="348">
        <f t="shared" si="56"/>
        <v>0</v>
      </c>
      <c r="S178" s="348">
        <f t="shared" si="57"/>
        <v>0</v>
      </c>
      <c r="T178" s="348">
        <f t="shared" si="58"/>
        <v>0</v>
      </c>
      <c r="U178" s="348">
        <f t="shared" si="59"/>
        <v>0</v>
      </c>
      <c r="V178" s="348">
        <f t="shared" si="60"/>
        <v>0</v>
      </c>
      <c r="W178" s="348">
        <f t="shared" si="61"/>
        <v>0</v>
      </c>
      <c r="X178" s="348">
        <f t="shared" si="62"/>
        <v>0</v>
      </c>
      <c r="Y178" s="348">
        <f t="shared" si="63"/>
        <v>0</v>
      </c>
      <c r="Z178" s="348">
        <f t="shared" si="64"/>
        <v>0</v>
      </c>
      <c r="AA178" s="348">
        <f t="shared" si="65"/>
        <v>0</v>
      </c>
      <c r="AB178" s="348">
        <f t="shared" si="66"/>
        <v>0</v>
      </c>
      <c r="AC178" s="348">
        <f t="shared" si="67"/>
        <v>0</v>
      </c>
      <c r="AD178" s="348">
        <f t="shared" si="68"/>
        <v>0</v>
      </c>
      <c r="AE178" s="348">
        <f t="shared" si="69"/>
        <v>0</v>
      </c>
      <c r="AF178" s="348">
        <f t="shared" si="70"/>
        <v>0</v>
      </c>
      <c r="AG178" s="348">
        <f t="shared" si="71"/>
        <v>0</v>
      </c>
      <c r="AH178" s="348">
        <f t="shared" si="72"/>
        <v>0</v>
      </c>
      <c r="AI178" s="348">
        <f t="shared" si="73"/>
        <v>0</v>
      </c>
      <c r="AJ178" s="348">
        <f t="shared" si="74"/>
        <v>0</v>
      </c>
      <c r="AK178" s="348">
        <f t="shared" si="75"/>
        <v>0</v>
      </c>
      <c r="AL178" s="348">
        <f t="shared" si="76"/>
        <v>0</v>
      </c>
      <c r="AM178" s="348">
        <f t="shared" si="77"/>
        <v>0</v>
      </c>
      <c r="AN178" s="348">
        <f t="shared" si="78"/>
        <v>0</v>
      </c>
      <c r="AO178" s="334"/>
    </row>
    <row r="179" spans="1:41" s="335" customFormat="1" ht="18" customHeight="1">
      <c r="A179" s="343">
        <f t="shared" si="54"/>
        <v>174</v>
      </c>
      <c r="B179" s="344" t="s">
        <v>270</v>
      </c>
      <c r="C179" s="345" t="s">
        <v>271</v>
      </c>
      <c r="D179" s="346">
        <v>0</v>
      </c>
      <c r="E179" s="346">
        <v>0</v>
      </c>
      <c r="F179" s="346">
        <v>0</v>
      </c>
      <c r="G179" s="346">
        <v>0</v>
      </c>
      <c r="H179" s="346"/>
      <c r="I179" s="346"/>
      <c r="J179" s="346"/>
      <c r="K179" s="346"/>
      <c r="L179" s="346"/>
      <c r="M179" s="346"/>
      <c r="N179" s="346"/>
      <c r="O179" s="346"/>
      <c r="P179" s="347">
        <f t="shared" si="79"/>
        <v>0</v>
      </c>
      <c r="Q179" s="348">
        <f t="shared" si="55"/>
        <v>0</v>
      </c>
      <c r="R179" s="348">
        <f t="shared" si="56"/>
        <v>0</v>
      </c>
      <c r="S179" s="348">
        <f t="shared" si="57"/>
        <v>0</v>
      </c>
      <c r="T179" s="348">
        <f t="shared" si="58"/>
        <v>0</v>
      </c>
      <c r="U179" s="348">
        <f t="shared" si="59"/>
        <v>0</v>
      </c>
      <c r="V179" s="348">
        <f t="shared" si="60"/>
        <v>0</v>
      </c>
      <c r="W179" s="348">
        <f t="shared" si="61"/>
        <v>0</v>
      </c>
      <c r="X179" s="348">
        <f t="shared" si="62"/>
        <v>0</v>
      </c>
      <c r="Y179" s="348">
        <f t="shared" si="63"/>
        <v>0</v>
      </c>
      <c r="Z179" s="348">
        <f t="shared" si="64"/>
        <v>0</v>
      </c>
      <c r="AA179" s="348">
        <f t="shared" si="65"/>
        <v>0</v>
      </c>
      <c r="AB179" s="348">
        <f t="shared" si="66"/>
        <v>0</v>
      </c>
      <c r="AC179" s="348">
        <f t="shared" si="67"/>
        <v>0</v>
      </c>
      <c r="AD179" s="348">
        <f t="shared" si="68"/>
        <v>0</v>
      </c>
      <c r="AE179" s="348">
        <f t="shared" si="69"/>
        <v>0</v>
      </c>
      <c r="AF179" s="348">
        <f t="shared" si="70"/>
        <v>0</v>
      </c>
      <c r="AG179" s="348">
        <f t="shared" si="71"/>
        <v>0</v>
      </c>
      <c r="AH179" s="348">
        <f t="shared" si="72"/>
        <v>0</v>
      </c>
      <c r="AI179" s="348">
        <f t="shared" si="73"/>
        <v>0</v>
      </c>
      <c r="AJ179" s="348">
        <f t="shared" si="74"/>
        <v>0</v>
      </c>
      <c r="AK179" s="348">
        <f t="shared" si="75"/>
        <v>0</v>
      </c>
      <c r="AL179" s="348">
        <f t="shared" si="76"/>
        <v>0</v>
      </c>
      <c r="AM179" s="348">
        <f t="shared" si="77"/>
        <v>0</v>
      </c>
      <c r="AN179" s="348">
        <f t="shared" si="78"/>
        <v>0</v>
      </c>
      <c r="AO179" s="334"/>
    </row>
    <row r="180" spans="1:41" s="335" customFormat="1" ht="18" customHeight="1">
      <c r="A180" s="343">
        <f t="shared" si="54"/>
        <v>175</v>
      </c>
      <c r="B180" s="344" t="s">
        <v>272</v>
      </c>
      <c r="C180" s="345" t="s">
        <v>273</v>
      </c>
      <c r="D180" s="346">
        <v>0</v>
      </c>
      <c r="E180" s="346">
        <v>0</v>
      </c>
      <c r="F180" s="346">
        <v>0</v>
      </c>
      <c r="G180" s="346">
        <v>0</v>
      </c>
      <c r="H180" s="346"/>
      <c r="I180" s="346"/>
      <c r="J180" s="346"/>
      <c r="K180" s="346"/>
      <c r="L180" s="346"/>
      <c r="M180" s="346"/>
      <c r="N180" s="346"/>
      <c r="O180" s="346"/>
      <c r="P180" s="347">
        <f t="shared" si="79"/>
        <v>0</v>
      </c>
      <c r="Q180" s="348">
        <f t="shared" si="55"/>
        <v>0</v>
      </c>
      <c r="R180" s="348">
        <f t="shared" si="56"/>
        <v>0</v>
      </c>
      <c r="S180" s="348">
        <f t="shared" si="57"/>
        <v>0</v>
      </c>
      <c r="T180" s="348">
        <f t="shared" si="58"/>
        <v>0</v>
      </c>
      <c r="U180" s="348">
        <f t="shared" si="59"/>
        <v>0</v>
      </c>
      <c r="V180" s="348">
        <f t="shared" si="60"/>
        <v>0</v>
      </c>
      <c r="W180" s="348">
        <f t="shared" si="61"/>
        <v>0</v>
      </c>
      <c r="X180" s="348">
        <f t="shared" si="62"/>
        <v>0</v>
      </c>
      <c r="Y180" s="348">
        <f t="shared" si="63"/>
        <v>0</v>
      </c>
      <c r="Z180" s="348">
        <f t="shared" si="64"/>
        <v>0</v>
      </c>
      <c r="AA180" s="348">
        <f t="shared" si="65"/>
        <v>0</v>
      </c>
      <c r="AB180" s="348">
        <f t="shared" si="66"/>
        <v>0</v>
      </c>
      <c r="AC180" s="348">
        <f t="shared" si="67"/>
        <v>0</v>
      </c>
      <c r="AD180" s="348">
        <f t="shared" si="68"/>
        <v>0</v>
      </c>
      <c r="AE180" s="348">
        <f t="shared" si="69"/>
        <v>0</v>
      </c>
      <c r="AF180" s="348">
        <f t="shared" si="70"/>
        <v>0</v>
      </c>
      <c r="AG180" s="348">
        <f t="shared" si="71"/>
        <v>0</v>
      </c>
      <c r="AH180" s="348">
        <f t="shared" si="72"/>
        <v>0</v>
      </c>
      <c r="AI180" s="348">
        <f t="shared" si="73"/>
        <v>0</v>
      </c>
      <c r="AJ180" s="348">
        <f t="shared" si="74"/>
        <v>0</v>
      </c>
      <c r="AK180" s="348">
        <f t="shared" si="75"/>
        <v>0</v>
      </c>
      <c r="AL180" s="348">
        <f t="shared" si="76"/>
        <v>0</v>
      </c>
      <c r="AM180" s="348">
        <f t="shared" si="77"/>
        <v>0</v>
      </c>
      <c r="AN180" s="348">
        <f t="shared" si="78"/>
        <v>0</v>
      </c>
      <c r="AO180" s="334"/>
    </row>
    <row r="181" spans="1:41" s="335" customFormat="1" ht="18" customHeight="1">
      <c r="A181" s="343">
        <f t="shared" si="54"/>
        <v>176</v>
      </c>
      <c r="B181" s="344" t="s">
        <v>274</v>
      </c>
      <c r="C181" s="345" t="s">
        <v>275</v>
      </c>
      <c r="D181" s="346">
        <v>0</v>
      </c>
      <c r="E181" s="346">
        <v>0</v>
      </c>
      <c r="F181" s="346">
        <v>0</v>
      </c>
      <c r="G181" s="346">
        <v>0</v>
      </c>
      <c r="H181" s="346"/>
      <c r="I181" s="346"/>
      <c r="J181" s="346"/>
      <c r="K181" s="346"/>
      <c r="L181" s="346"/>
      <c r="M181" s="346"/>
      <c r="N181" s="346"/>
      <c r="O181" s="346"/>
      <c r="P181" s="347">
        <f t="shared" si="79"/>
        <v>0</v>
      </c>
      <c r="Q181" s="348">
        <f t="shared" si="55"/>
        <v>0</v>
      </c>
      <c r="R181" s="348">
        <f t="shared" si="56"/>
        <v>0</v>
      </c>
      <c r="S181" s="348">
        <f t="shared" si="57"/>
        <v>0</v>
      </c>
      <c r="T181" s="348">
        <f t="shared" si="58"/>
        <v>0</v>
      </c>
      <c r="U181" s="348">
        <f t="shared" si="59"/>
        <v>0</v>
      </c>
      <c r="V181" s="348">
        <f t="shared" si="60"/>
        <v>0</v>
      </c>
      <c r="W181" s="348">
        <f t="shared" si="61"/>
        <v>0</v>
      </c>
      <c r="X181" s="348">
        <f t="shared" si="62"/>
        <v>0</v>
      </c>
      <c r="Y181" s="348">
        <f t="shared" si="63"/>
        <v>0</v>
      </c>
      <c r="Z181" s="348">
        <f t="shared" si="64"/>
        <v>0</v>
      </c>
      <c r="AA181" s="348">
        <f t="shared" si="65"/>
        <v>0</v>
      </c>
      <c r="AB181" s="348">
        <f t="shared" si="66"/>
        <v>0</v>
      </c>
      <c r="AC181" s="348">
        <f t="shared" si="67"/>
        <v>0</v>
      </c>
      <c r="AD181" s="348">
        <f t="shared" si="68"/>
        <v>0</v>
      </c>
      <c r="AE181" s="348">
        <f t="shared" si="69"/>
        <v>0</v>
      </c>
      <c r="AF181" s="348">
        <f t="shared" si="70"/>
        <v>0</v>
      </c>
      <c r="AG181" s="348">
        <f t="shared" si="71"/>
        <v>0</v>
      </c>
      <c r="AH181" s="348">
        <f t="shared" si="72"/>
        <v>0</v>
      </c>
      <c r="AI181" s="348">
        <f t="shared" si="73"/>
        <v>0</v>
      </c>
      <c r="AJ181" s="348">
        <f t="shared" si="74"/>
        <v>0</v>
      </c>
      <c r="AK181" s="348">
        <f t="shared" si="75"/>
        <v>0</v>
      </c>
      <c r="AL181" s="348">
        <f t="shared" si="76"/>
        <v>0</v>
      </c>
      <c r="AM181" s="348">
        <f t="shared" si="77"/>
        <v>0</v>
      </c>
      <c r="AN181" s="348">
        <f t="shared" si="78"/>
        <v>0</v>
      </c>
      <c r="AO181" s="334"/>
    </row>
    <row r="182" spans="1:41" s="335" customFormat="1" ht="18" customHeight="1">
      <c r="A182" s="343">
        <f t="shared" si="54"/>
        <v>177</v>
      </c>
      <c r="B182" s="344" t="s">
        <v>276</v>
      </c>
      <c r="C182" s="345" t="s">
        <v>277</v>
      </c>
      <c r="D182" s="346">
        <v>0</v>
      </c>
      <c r="E182" s="346">
        <v>0</v>
      </c>
      <c r="F182" s="346">
        <v>0</v>
      </c>
      <c r="G182" s="346">
        <v>0</v>
      </c>
      <c r="H182" s="346"/>
      <c r="I182" s="346"/>
      <c r="J182" s="346"/>
      <c r="K182" s="346"/>
      <c r="L182" s="346"/>
      <c r="M182" s="346"/>
      <c r="N182" s="346"/>
      <c r="O182" s="346"/>
      <c r="P182" s="347">
        <f t="shared" si="79"/>
        <v>0</v>
      </c>
      <c r="Q182" s="348">
        <f t="shared" si="55"/>
        <v>0</v>
      </c>
      <c r="R182" s="348">
        <f t="shared" si="56"/>
        <v>0</v>
      </c>
      <c r="S182" s="348">
        <f t="shared" si="57"/>
        <v>0</v>
      </c>
      <c r="T182" s="348">
        <f t="shared" si="58"/>
        <v>0</v>
      </c>
      <c r="U182" s="348">
        <f t="shared" si="59"/>
        <v>0</v>
      </c>
      <c r="V182" s="348">
        <f t="shared" si="60"/>
        <v>0</v>
      </c>
      <c r="W182" s="348">
        <f t="shared" si="61"/>
        <v>0</v>
      </c>
      <c r="X182" s="348">
        <f t="shared" si="62"/>
        <v>0</v>
      </c>
      <c r="Y182" s="348">
        <f t="shared" si="63"/>
        <v>0</v>
      </c>
      <c r="Z182" s="348">
        <f t="shared" si="64"/>
        <v>0</v>
      </c>
      <c r="AA182" s="348">
        <f t="shared" si="65"/>
        <v>0</v>
      </c>
      <c r="AB182" s="348">
        <f t="shared" si="66"/>
        <v>0</v>
      </c>
      <c r="AC182" s="348">
        <f t="shared" si="67"/>
        <v>0</v>
      </c>
      <c r="AD182" s="348">
        <f t="shared" si="68"/>
        <v>0</v>
      </c>
      <c r="AE182" s="348">
        <f t="shared" si="69"/>
        <v>0</v>
      </c>
      <c r="AF182" s="348">
        <f t="shared" si="70"/>
        <v>0</v>
      </c>
      <c r="AG182" s="348">
        <f t="shared" si="71"/>
        <v>0</v>
      </c>
      <c r="AH182" s="348">
        <f t="shared" si="72"/>
        <v>0</v>
      </c>
      <c r="AI182" s="348">
        <f t="shared" si="73"/>
        <v>0</v>
      </c>
      <c r="AJ182" s="348">
        <f t="shared" si="74"/>
        <v>0</v>
      </c>
      <c r="AK182" s="348">
        <f t="shared" si="75"/>
        <v>0</v>
      </c>
      <c r="AL182" s="348">
        <f t="shared" si="76"/>
        <v>0</v>
      </c>
      <c r="AM182" s="348">
        <f t="shared" si="77"/>
        <v>0</v>
      </c>
      <c r="AN182" s="348">
        <f t="shared" si="78"/>
        <v>0</v>
      </c>
      <c r="AO182" s="334"/>
    </row>
    <row r="183" spans="1:41" s="335" customFormat="1" ht="18" customHeight="1">
      <c r="A183" s="343">
        <f t="shared" si="54"/>
        <v>178</v>
      </c>
      <c r="B183" s="344" t="s">
        <v>278</v>
      </c>
      <c r="C183" s="345" t="s">
        <v>279</v>
      </c>
      <c r="D183" s="346">
        <v>0</v>
      </c>
      <c r="E183" s="346">
        <v>0</v>
      </c>
      <c r="F183" s="346">
        <v>0</v>
      </c>
      <c r="G183" s="346">
        <v>0</v>
      </c>
      <c r="H183" s="346"/>
      <c r="I183" s="346"/>
      <c r="J183" s="346"/>
      <c r="K183" s="346"/>
      <c r="L183" s="346"/>
      <c r="M183" s="346"/>
      <c r="N183" s="346"/>
      <c r="O183" s="346"/>
      <c r="P183" s="347">
        <f t="shared" si="79"/>
        <v>0</v>
      </c>
      <c r="Q183" s="348">
        <f t="shared" si="55"/>
        <v>0</v>
      </c>
      <c r="R183" s="348">
        <f t="shared" si="56"/>
        <v>0</v>
      </c>
      <c r="S183" s="348">
        <f t="shared" si="57"/>
        <v>0</v>
      </c>
      <c r="T183" s="348">
        <f t="shared" si="58"/>
        <v>0</v>
      </c>
      <c r="U183" s="348">
        <f t="shared" si="59"/>
        <v>0</v>
      </c>
      <c r="V183" s="348">
        <f t="shared" si="60"/>
        <v>0</v>
      </c>
      <c r="W183" s="348">
        <f t="shared" si="61"/>
        <v>0</v>
      </c>
      <c r="X183" s="348">
        <f t="shared" si="62"/>
        <v>0</v>
      </c>
      <c r="Y183" s="348">
        <f t="shared" si="63"/>
        <v>0</v>
      </c>
      <c r="Z183" s="348">
        <f t="shared" si="64"/>
        <v>0</v>
      </c>
      <c r="AA183" s="348">
        <f t="shared" si="65"/>
        <v>0</v>
      </c>
      <c r="AB183" s="348">
        <f t="shared" si="66"/>
        <v>0</v>
      </c>
      <c r="AC183" s="348">
        <f t="shared" si="67"/>
        <v>0</v>
      </c>
      <c r="AD183" s="348">
        <f t="shared" si="68"/>
        <v>0</v>
      </c>
      <c r="AE183" s="348">
        <f t="shared" si="69"/>
        <v>0</v>
      </c>
      <c r="AF183" s="348">
        <f t="shared" si="70"/>
        <v>0</v>
      </c>
      <c r="AG183" s="348">
        <f t="shared" si="71"/>
        <v>0</v>
      </c>
      <c r="AH183" s="348">
        <f t="shared" si="72"/>
        <v>0</v>
      </c>
      <c r="AI183" s="348">
        <f t="shared" si="73"/>
        <v>0</v>
      </c>
      <c r="AJ183" s="348">
        <f t="shared" si="74"/>
        <v>0</v>
      </c>
      <c r="AK183" s="348">
        <f t="shared" si="75"/>
        <v>0</v>
      </c>
      <c r="AL183" s="348">
        <f t="shared" si="76"/>
        <v>0</v>
      </c>
      <c r="AM183" s="348">
        <f t="shared" si="77"/>
        <v>0</v>
      </c>
      <c r="AN183" s="348">
        <f t="shared" si="78"/>
        <v>0</v>
      </c>
      <c r="AO183" s="334"/>
    </row>
    <row r="184" spans="1:41" s="335" customFormat="1" ht="18" customHeight="1">
      <c r="A184" s="343">
        <f t="shared" si="54"/>
        <v>179</v>
      </c>
      <c r="B184" s="344" t="s">
        <v>280</v>
      </c>
      <c r="C184" s="345" t="s">
        <v>281</v>
      </c>
      <c r="D184" s="346">
        <v>0</v>
      </c>
      <c r="E184" s="346">
        <v>0</v>
      </c>
      <c r="F184" s="346">
        <v>0</v>
      </c>
      <c r="G184" s="346">
        <v>0</v>
      </c>
      <c r="H184" s="346"/>
      <c r="I184" s="346"/>
      <c r="J184" s="346"/>
      <c r="K184" s="346"/>
      <c r="L184" s="346"/>
      <c r="M184" s="346"/>
      <c r="N184" s="346"/>
      <c r="O184" s="346"/>
      <c r="P184" s="347">
        <f t="shared" si="79"/>
        <v>0</v>
      </c>
      <c r="Q184" s="348">
        <f t="shared" si="55"/>
        <v>0</v>
      </c>
      <c r="R184" s="348">
        <f t="shared" si="56"/>
        <v>0</v>
      </c>
      <c r="S184" s="348">
        <f t="shared" si="57"/>
        <v>0</v>
      </c>
      <c r="T184" s="348">
        <f t="shared" si="58"/>
        <v>0</v>
      </c>
      <c r="U184" s="348">
        <f t="shared" si="59"/>
        <v>0</v>
      </c>
      <c r="V184" s="348">
        <f t="shared" si="60"/>
        <v>0</v>
      </c>
      <c r="W184" s="348">
        <f t="shared" si="61"/>
        <v>0</v>
      </c>
      <c r="X184" s="348">
        <f t="shared" si="62"/>
        <v>0</v>
      </c>
      <c r="Y184" s="348">
        <f t="shared" si="63"/>
        <v>0</v>
      </c>
      <c r="Z184" s="348">
        <f t="shared" si="64"/>
        <v>0</v>
      </c>
      <c r="AA184" s="348">
        <f t="shared" si="65"/>
        <v>0</v>
      </c>
      <c r="AB184" s="348">
        <f t="shared" si="66"/>
        <v>0</v>
      </c>
      <c r="AC184" s="348">
        <f t="shared" si="67"/>
        <v>0</v>
      </c>
      <c r="AD184" s="348">
        <f t="shared" si="68"/>
        <v>0</v>
      </c>
      <c r="AE184" s="348">
        <f t="shared" si="69"/>
        <v>0</v>
      </c>
      <c r="AF184" s="348">
        <f t="shared" si="70"/>
        <v>0</v>
      </c>
      <c r="AG184" s="348">
        <f t="shared" si="71"/>
        <v>0</v>
      </c>
      <c r="AH184" s="348">
        <f t="shared" si="72"/>
        <v>0</v>
      </c>
      <c r="AI184" s="348">
        <f t="shared" si="73"/>
        <v>0</v>
      </c>
      <c r="AJ184" s="348">
        <f t="shared" si="74"/>
        <v>0</v>
      </c>
      <c r="AK184" s="348">
        <f t="shared" si="75"/>
        <v>0</v>
      </c>
      <c r="AL184" s="348">
        <f t="shared" si="76"/>
        <v>0</v>
      </c>
      <c r="AM184" s="348">
        <f t="shared" si="77"/>
        <v>0</v>
      </c>
      <c r="AN184" s="348">
        <f t="shared" si="78"/>
        <v>0</v>
      </c>
      <c r="AO184" s="334"/>
    </row>
    <row r="185" spans="1:41" s="335" customFormat="1" ht="18" customHeight="1">
      <c r="A185" s="343">
        <f t="shared" si="54"/>
        <v>180</v>
      </c>
      <c r="B185" s="344" t="s">
        <v>282</v>
      </c>
      <c r="C185" s="345" t="s">
        <v>283</v>
      </c>
      <c r="D185" s="346">
        <v>0</v>
      </c>
      <c r="E185" s="346">
        <v>0</v>
      </c>
      <c r="F185" s="346">
        <v>0</v>
      </c>
      <c r="G185" s="346">
        <v>0</v>
      </c>
      <c r="H185" s="346"/>
      <c r="I185" s="346"/>
      <c r="J185" s="346"/>
      <c r="K185" s="346"/>
      <c r="L185" s="346"/>
      <c r="M185" s="346"/>
      <c r="N185" s="346"/>
      <c r="O185" s="346"/>
      <c r="P185" s="347">
        <f t="shared" si="79"/>
        <v>0</v>
      </c>
      <c r="Q185" s="348">
        <f t="shared" si="55"/>
        <v>0</v>
      </c>
      <c r="R185" s="348">
        <f t="shared" si="56"/>
        <v>0</v>
      </c>
      <c r="S185" s="348">
        <f t="shared" si="57"/>
        <v>0</v>
      </c>
      <c r="T185" s="348">
        <f t="shared" si="58"/>
        <v>0</v>
      </c>
      <c r="U185" s="348">
        <f t="shared" si="59"/>
        <v>0</v>
      </c>
      <c r="V185" s="348">
        <f t="shared" si="60"/>
        <v>0</v>
      </c>
      <c r="W185" s="348">
        <f t="shared" si="61"/>
        <v>0</v>
      </c>
      <c r="X185" s="348">
        <f t="shared" si="62"/>
        <v>0</v>
      </c>
      <c r="Y185" s="348">
        <f t="shared" si="63"/>
        <v>0</v>
      </c>
      <c r="Z185" s="348">
        <f t="shared" si="64"/>
        <v>0</v>
      </c>
      <c r="AA185" s="348">
        <f t="shared" si="65"/>
        <v>0</v>
      </c>
      <c r="AB185" s="348">
        <f t="shared" si="66"/>
        <v>0</v>
      </c>
      <c r="AC185" s="348">
        <f t="shared" si="67"/>
        <v>0</v>
      </c>
      <c r="AD185" s="348">
        <f t="shared" si="68"/>
        <v>0</v>
      </c>
      <c r="AE185" s="348">
        <f t="shared" si="69"/>
        <v>0</v>
      </c>
      <c r="AF185" s="348">
        <f t="shared" si="70"/>
        <v>0</v>
      </c>
      <c r="AG185" s="348">
        <f t="shared" si="71"/>
        <v>0</v>
      </c>
      <c r="AH185" s="348">
        <f t="shared" si="72"/>
        <v>0</v>
      </c>
      <c r="AI185" s="348">
        <f t="shared" si="73"/>
        <v>0</v>
      </c>
      <c r="AJ185" s="348">
        <f t="shared" si="74"/>
        <v>0</v>
      </c>
      <c r="AK185" s="348">
        <f t="shared" si="75"/>
        <v>0</v>
      </c>
      <c r="AL185" s="348">
        <f t="shared" si="76"/>
        <v>0</v>
      </c>
      <c r="AM185" s="348">
        <f t="shared" si="77"/>
        <v>0</v>
      </c>
      <c r="AN185" s="348">
        <f t="shared" si="78"/>
        <v>0</v>
      </c>
      <c r="AO185" s="334"/>
    </row>
    <row r="186" spans="1:41" s="335" customFormat="1" ht="18" customHeight="1">
      <c r="A186" s="343">
        <f t="shared" si="54"/>
        <v>181</v>
      </c>
      <c r="B186" s="344" t="s">
        <v>284</v>
      </c>
      <c r="C186" s="345" t="s">
        <v>285</v>
      </c>
      <c r="D186" s="346">
        <v>0</v>
      </c>
      <c r="E186" s="346">
        <v>0</v>
      </c>
      <c r="F186" s="346">
        <v>0</v>
      </c>
      <c r="G186" s="346">
        <v>0</v>
      </c>
      <c r="H186" s="346"/>
      <c r="I186" s="346"/>
      <c r="J186" s="346"/>
      <c r="K186" s="346"/>
      <c r="L186" s="346"/>
      <c r="M186" s="346"/>
      <c r="N186" s="346"/>
      <c r="O186" s="346"/>
      <c r="P186" s="347">
        <f t="shared" si="79"/>
        <v>0</v>
      </c>
      <c r="Q186" s="348">
        <f t="shared" si="55"/>
        <v>0</v>
      </c>
      <c r="R186" s="348">
        <f t="shared" si="56"/>
        <v>0</v>
      </c>
      <c r="S186" s="348">
        <f t="shared" si="57"/>
        <v>0</v>
      </c>
      <c r="T186" s="348">
        <f t="shared" si="58"/>
        <v>0</v>
      </c>
      <c r="U186" s="348">
        <f t="shared" si="59"/>
        <v>0</v>
      </c>
      <c r="V186" s="348">
        <f t="shared" si="60"/>
        <v>0</v>
      </c>
      <c r="W186" s="348">
        <f t="shared" si="61"/>
        <v>0</v>
      </c>
      <c r="X186" s="348">
        <f t="shared" si="62"/>
        <v>0</v>
      </c>
      <c r="Y186" s="348">
        <f t="shared" si="63"/>
        <v>0</v>
      </c>
      <c r="Z186" s="348">
        <f t="shared" si="64"/>
        <v>0</v>
      </c>
      <c r="AA186" s="348">
        <f t="shared" si="65"/>
        <v>0</v>
      </c>
      <c r="AB186" s="348">
        <f t="shared" si="66"/>
        <v>0</v>
      </c>
      <c r="AC186" s="348">
        <f t="shared" si="67"/>
        <v>0</v>
      </c>
      <c r="AD186" s="348">
        <f t="shared" si="68"/>
        <v>0</v>
      </c>
      <c r="AE186" s="348">
        <f t="shared" si="69"/>
        <v>0</v>
      </c>
      <c r="AF186" s="348">
        <f t="shared" si="70"/>
        <v>0</v>
      </c>
      <c r="AG186" s="348">
        <f t="shared" si="71"/>
        <v>0</v>
      </c>
      <c r="AH186" s="348">
        <f t="shared" si="72"/>
        <v>0</v>
      </c>
      <c r="AI186" s="348">
        <f t="shared" si="73"/>
        <v>0</v>
      </c>
      <c r="AJ186" s="348">
        <f t="shared" si="74"/>
        <v>0</v>
      </c>
      <c r="AK186" s="348">
        <f t="shared" si="75"/>
        <v>0</v>
      </c>
      <c r="AL186" s="348">
        <f t="shared" si="76"/>
        <v>0</v>
      </c>
      <c r="AM186" s="348">
        <f t="shared" si="77"/>
        <v>0</v>
      </c>
      <c r="AN186" s="348">
        <f t="shared" si="78"/>
        <v>0</v>
      </c>
      <c r="AO186" s="334"/>
    </row>
    <row r="187" spans="1:41" s="335" customFormat="1" ht="18" customHeight="1">
      <c r="A187" s="343">
        <f t="shared" si="54"/>
        <v>182</v>
      </c>
      <c r="B187" s="344" t="s">
        <v>288</v>
      </c>
      <c r="C187" s="345" t="s">
        <v>289</v>
      </c>
      <c r="D187" s="346">
        <v>0</v>
      </c>
      <c r="E187" s="346">
        <v>0</v>
      </c>
      <c r="F187" s="346">
        <v>0</v>
      </c>
      <c r="G187" s="346">
        <v>0</v>
      </c>
      <c r="H187" s="346"/>
      <c r="I187" s="346"/>
      <c r="J187" s="346"/>
      <c r="K187" s="346"/>
      <c r="L187" s="346"/>
      <c r="M187" s="346"/>
      <c r="N187" s="346"/>
      <c r="O187" s="346"/>
      <c r="P187" s="347">
        <f t="shared" si="79"/>
        <v>0</v>
      </c>
      <c r="Q187" s="348">
        <f t="shared" si="55"/>
        <v>0</v>
      </c>
      <c r="R187" s="348">
        <f t="shared" si="56"/>
        <v>0</v>
      </c>
      <c r="S187" s="348">
        <f t="shared" si="57"/>
        <v>0</v>
      </c>
      <c r="T187" s="348">
        <f t="shared" si="58"/>
        <v>0</v>
      </c>
      <c r="U187" s="348">
        <f t="shared" si="59"/>
        <v>0</v>
      </c>
      <c r="V187" s="348">
        <f t="shared" si="60"/>
        <v>0</v>
      </c>
      <c r="W187" s="348">
        <f t="shared" si="61"/>
        <v>0</v>
      </c>
      <c r="X187" s="348">
        <f t="shared" si="62"/>
        <v>0</v>
      </c>
      <c r="Y187" s="348">
        <f t="shared" si="63"/>
        <v>0</v>
      </c>
      <c r="Z187" s="348">
        <f t="shared" si="64"/>
        <v>0</v>
      </c>
      <c r="AA187" s="348">
        <f t="shared" si="65"/>
        <v>0</v>
      </c>
      <c r="AB187" s="348">
        <f t="shared" si="66"/>
        <v>0</v>
      </c>
      <c r="AC187" s="348">
        <f t="shared" si="67"/>
        <v>0</v>
      </c>
      <c r="AD187" s="348">
        <f t="shared" si="68"/>
        <v>0</v>
      </c>
      <c r="AE187" s="348">
        <f t="shared" si="69"/>
        <v>0</v>
      </c>
      <c r="AF187" s="348">
        <f t="shared" si="70"/>
        <v>0</v>
      </c>
      <c r="AG187" s="348">
        <f t="shared" si="71"/>
        <v>0</v>
      </c>
      <c r="AH187" s="348">
        <f t="shared" si="72"/>
        <v>0</v>
      </c>
      <c r="AI187" s="348">
        <f t="shared" si="73"/>
        <v>0</v>
      </c>
      <c r="AJ187" s="348">
        <f t="shared" si="74"/>
        <v>0</v>
      </c>
      <c r="AK187" s="348">
        <f t="shared" si="75"/>
        <v>0</v>
      </c>
      <c r="AL187" s="348">
        <f t="shared" si="76"/>
        <v>0</v>
      </c>
      <c r="AM187" s="348">
        <f t="shared" si="77"/>
        <v>0</v>
      </c>
      <c r="AN187" s="348">
        <f t="shared" si="78"/>
        <v>0</v>
      </c>
      <c r="AO187" s="334"/>
    </row>
    <row r="188" spans="1:41" s="335" customFormat="1" ht="18" customHeight="1">
      <c r="A188" s="343">
        <f t="shared" si="54"/>
        <v>183</v>
      </c>
      <c r="B188" s="344" t="s">
        <v>290</v>
      </c>
      <c r="C188" s="345" t="s">
        <v>291</v>
      </c>
      <c r="D188" s="346">
        <v>0</v>
      </c>
      <c r="E188" s="346">
        <v>0</v>
      </c>
      <c r="F188" s="346">
        <v>0</v>
      </c>
      <c r="G188" s="346">
        <v>0</v>
      </c>
      <c r="H188" s="346"/>
      <c r="I188" s="346"/>
      <c r="J188" s="346"/>
      <c r="K188" s="346"/>
      <c r="L188" s="346"/>
      <c r="M188" s="346"/>
      <c r="N188" s="346"/>
      <c r="O188" s="346"/>
      <c r="P188" s="347">
        <f t="shared" si="79"/>
        <v>0</v>
      </c>
      <c r="Q188" s="348">
        <f t="shared" si="55"/>
        <v>0</v>
      </c>
      <c r="R188" s="348">
        <f t="shared" si="56"/>
        <v>0</v>
      </c>
      <c r="S188" s="348">
        <f t="shared" si="57"/>
        <v>0</v>
      </c>
      <c r="T188" s="348">
        <f t="shared" si="58"/>
        <v>0</v>
      </c>
      <c r="U188" s="348">
        <f t="shared" si="59"/>
        <v>0</v>
      </c>
      <c r="V188" s="348">
        <f t="shared" si="60"/>
        <v>0</v>
      </c>
      <c r="W188" s="348">
        <f t="shared" si="61"/>
        <v>0</v>
      </c>
      <c r="X188" s="348">
        <f t="shared" si="62"/>
        <v>0</v>
      </c>
      <c r="Y188" s="348">
        <f t="shared" si="63"/>
        <v>0</v>
      </c>
      <c r="Z188" s="348">
        <f t="shared" si="64"/>
        <v>0</v>
      </c>
      <c r="AA188" s="348">
        <f t="shared" si="65"/>
        <v>0</v>
      </c>
      <c r="AB188" s="348">
        <f t="shared" si="66"/>
        <v>0</v>
      </c>
      <c r="AC188" s="348">
        <f t="shared" si="67"/>
        <v>0</v>
      </c>
      <c r="AD188" s="348">
        <f t="shared" si="68"/>
        <v>0</v>
      </c>
      <c r="AE188" s="348">
        <f t="shared" si="69"/>
        <v>0</v>
      </c>
      <c r="AF188" s="348">
        <f t="shared" si="70"/>
        <v>0</v>
      </c>
      <c r="AG188" s="348">
        <f t="shared" si="71"/>
        <v>0</v>
      </c>
      <c r="AH188" s="348">
        <f t="shared" si="72"/>
        <v>0</v>
      </c>
      <c r="AI188" s="348">
        <f t="shared" si="73"/>
        <v>0</v>
      </c>
      <c r="AJ188" s="348">
        <f t="shared" si="74"/>
        <v>0</v>
      </c>
      <c r="AK188" s="348">
        <f t="shared" si="75"/>
        <v>0</v>
      </c>
      <c r="AL188" s="348">
        <f t="shared" si="76"/>
        <v>0</v>
      </c>
      <c r="AM188" s="348">
        <f t="shared" si="77"/>
        <v>0</v>
      </c>
      <c r="AN188" s="348">
        <f t="shared" si="78"/>
        <v>0</v>
      </c>
      <c r="AO188" s="334"/>
    </row>
    <row r="189" spans="1:41" s="335" customFormat="1" ht="18" customHeight="1">
      <c r="A189" s="343">
        <f t="shared" si="54"/>
        <v>184</v>
      </c>
      <c r="B189" s="344" t="s">
        <v>292</v>
      </c>
      <c r="C189" s="345" t="s">
        <v>293</v>
      </c>
      <c r="D189" s="346">
        <v>0</v>
      </c>
      <c r="E189" s="346">
        <v>0</v>
      </c>
      <c r="F189" s="346">
        <v>0</v>
      </c>
      <c r="G189" s="346">
        <v>0</v>
      </c>
      <c r="H189" s="346"/>
      <c r="I189" s="346"/>
      <c r="J189" s="346"/>
      <c r="K189" s="346"/>
      <c r="L189" s="346"/>
      <c r="M189" s="346"/>
      <c r="N189" s="346"/>
      <c r="O189" s="346"/>
      <c r="P189" s="347">
        <f t="shared" si="79"/>
        <v>0</v>
      </c>
      <c r="Q189" s="348">
        <f t="shared" si="55"/>
        <v>0</v>
      </c>
      <c r="R189" s="348">
        <f t="shared" si="56"/>
        <v>0</v>
      </c>
      <c r="S189" s="348">
        <f t="shared" si="57"/>
        <v>0</v>
      </c>
      <c r="T189" s="348">
        <f t="shared" si="58"/>
        <v>0</v>
      </c>
      <c r="U189" s="348">
        <f t="shared" si="59"/>
        <v>0</v>
      </c>
      <c r="V189" s="348">
        <f t="shared" si="60"/>
        <v>0</v>
      </c>
      <c r="W189" s="348">
        <f t="shared" si="61"/>
        <v>0</v>
      </c>
      <c r="X189" s="348">
        <f t="shared" si="62"/>
        <v>0</v>
      </c>
      <c r="Y189" s="348">
        <f t="shared" si="63"/>
        <v>0</v>
      </c>
      <c r="Z189" s="348">
        <f t="shared" si="64"/>
        <v>0</v>
      </c>
      <c r="AA189" s="348">
        <f t="shared" si="65"/>
        <v>0</v>
      </c>
      <c r="AB189" s="348">
        <f t="shared" si="66"/>
        <v>0</v>
      </c>
      <c r="AC189" s="348">
        <f t="shared" si="67"/>
        <v>0</v>
      </c>
      <c r="AD189" s="348">
        <f t="shared" si="68"/>
        <v>0</v>
      </c>
      <c r="AE189" s="348">
        <f t="shared" si="69"/>
        <v>0</v>
      </c>
      <c r="AF189" s="348">
        <f t="shared" si="70"/>
        <v>0</v>
      </c>
      <c r="AG189" s="348">
        <f t="shared" si="71"/>
        <v>0</v>
      </c>
      <c r="AH189" s="348">
        <f t="shared" si="72"/>
        <v>0</v>
      </c>
      <c r="AI189" s="348">
        <f t="shared" si="73"/>
        <v>0</v>
      </c>
      <c r="AJ189" s="348">
        <f t="shared" si="74"/>
        <v>0</v>
      </c>
      <c r="AK189" s="348">
        <f t="shared" si="75"/>
        <v>0</v>
      </c>
      <c r="AL189" s="348">
        <f t="shared" si="76"/>
        <v>0</v>
      </c>
      <c r="AM189" s="348">
        <f t="shared" si="77"/>
        <v>0</v>
      </c>
      <c r="AN189" s="348">
        <f t="shared" si="78"/>
        <v>0</v>
      </c>
      <c r="AO189" s="334"/>
    </row>
    <row r="190" spans="1:41" s="335" customFormat="1" ht="18" customHeight="1">
      <c r="A190" s="343">
        <f t="shared" si="54"/>
        <v>185</v>
      </c>
      <c r="B190" s="344" t="s">
        <v>294</v>
      </c>
      <c r="C190" s="345" t="s">
        <v>295</v>
      </c>
      <c r="D190" s="346">
        <v>0</v>
      </c>
      <c r="E190" s="346">
        <v>0</v>
      </c>
      <c r="F190" s="346">
        <v>0</v>
      </c>
      <c r="G190" s="346">
        <v>0</v>
      </c>
      <c r="H190" s="346"/>
      <c r="I190" s="346"/>
      <c r="J190" s="346"/>
      <c r="K190" s="346"/>
      <c r="L190" s="346"/>
      <c r="M190" s="346"/>
      <c r="N190" s="346"/>
      <c r="O190" s="346"/>
      <c r="P190" s="347">
        <f t="shared" si="79"/>
        <v>0</v>
      </c>
      <c r="Q190" s="348">
        <f t="shared" si="55"/>
        <v>0</v>
      </c>
      <c r="R190" s="348">
        <f t="shared" si="56"/>
        <v>0</v>
      </c>
      <c r="S190" s="348">
        <f t="shared" si="57"/>
        <v>0</v>
      </c>
      <c r="T190" s="348">
        <f t="shared" si="58"/>
        <v>0</v>
      </c>
      <c r="U190" s="348">
        <f t="shared" si="59"/>
        <v>0</v>
      </c>
      <c r="V190" s="348">
        <f t="shared" si="60"/>
        <v>0</v>
      </c>
      <c r="W190" s="348">
        <f t="shared" si="61"/>
        <v>0</v>
      </c>
      <c r="X190" s="348">
        <f t="shared" si="62"/>
        <v>0</v>
      </c>
      <c r="Y190" s="348">
        <f t="shared" si="63"/>
        <v>0</v>
      </c>
      <c r="Z190" s="348">
        <f t="shared" si="64"/>
        <v>0</v>
      </c>
      <c r="AA190" s="348">
        <f t="shared" si="65"/>
        <v>0</v>
      </c>
      <c r="AB190" s="348">
        <f t="shared" si="66"/>
        <v>0</v>
      </c>
      <c r="AC190" s="348">
        <f t="shared" si="67"/>
        <v>0</v>
      </c>
      <c r="AD190" s="348">
        <f t="shared" si="68"/>
        <v>0</v>
      </c>
      <c r="AE190" s="348">
        <f t="shared" si="69"/>
        <v>0</v>
      </c>
      <c r="AF190" s="348">
        <f t="shared" si="70"/>
        <v>0</v>
      </c>
      <c r="AG190" s="348">
        <f t="shared" si="71"/>
        <v>0</v>
      </c>
      <c r="AH190" s="348">
        <f t="shared" si="72"/>
        <v>0</v>
      </c>
      <c r="AI190" s="348">
        <f t="shared" si="73"/>
        <v>0</v>
      </c>
      <c r="AJ190" s="348">
        <f t="shared" si="74"/>
        <v>0</v>
      </c>
      <c r="AK190" s="348">
        <f t="shared" si="75"/>
        <v>0</v>
      </c>
      <c r="AL190" s="348">
        <f t="shared" si="76"/>
        <v>0</v>
      </c>
      <c r="AM190" s="348">
        <f t="shared" si="77"/>
        <v>0</v>
      </c>
      <c r="AN190" s="348">
        <f t="shared" si="78"/>
        <v>0</v>
      </c>
      <c r="AO190" s="334"/>
    </row>
    <row r="191" spans="1:41" s="335" customFormat="1" ht="18" customHeight="1">
      <c r="A191" s="343">
        <f t="shared" si="54"/>
        <v>186</v>
      </c>
      <c r="B191" s="344" t="s">
        <v>296</v>
      </c>
      <c r="C191" s="345" t="s">
        <v>297</v>
      </c>
      <c r="D191" s="346">
        <v>0</v>
      </c>
      <c r="E191" s="346">
        <v>0</v>
      </c>
      <c r="F191" s="346">
        <v>0</v>
      </c>
      <c r="G191" s="346">
        <v>0</v>
      </c>
      <c r="H191" s="346"/>
      <c r="I191" s="346"/>
      <c r="J191" s="346"/>
      <c r="K191" s="346"/>
      <c r="L191" s="346"/>
      <c r="M191" s="346"/>
      <c r="N191" s="346"/>
      <c r="O191" s="346"/>
      <c r="P191" s="347">
        <f t="shared" si="79"/>
        <v>0</v>
      </c>
      <c r="Q191" s="348">
        <f t="shared" si="55"/>
        <v>0</v>
      </c>
      <c r="R191" s="348">
        <f t="shared" si="56"/>
        <v>0</v>
      </c>
      <c r="S191" s="348">
        <f t="shared" si="57"/>
        <v>0</v>
      </c>
      <c r="T191" s="348">
        <f t="shared" si="58"/>
        <v>0</v>
      </c>
      <c r="U191" s="348">
        <f t="shared" si="59"/>
        <v>0</v>
      </c>
      <c r="V191" s="348">
        <f t="shared" si="60"/>
        <v>0</v>
      </c>
      <c r="W191" s="348">
        <f t="shared" si="61"/>
        <v>0</v>
      </c>
      <c r="X191" s="348">
        <f t="shared" si="62"/>
        <v>0</v>
      </c>
      <c r="Y191" s="348">
        <f t="shared" si="63"/>
        <v>0</v>
      </c>
      <c r="Z191" s="348">
        <f t="shared" si="64"/>
        <v>0</v>
      </c>
      <c r="AA191" s="348">
        <f t="shared" si="65"/>
        <v>0</v>
      </c>
      <c r="AB191" s="348">
        <f t="shared" si="66"/>
        <v>0</v>
      </c>
      <c r="AC191" s="348">
        <f t="shared" si="67"/>
        <v>0</v>
      </c>
      <c r="AD191" s="348">
        <f t="shared" si="68"/>
        <v>0</v>
      </c>
      <c r="AE191" s="348">
        <f t="shared" si="69"/>
        <v>0</v>
      </c>
      <c r="AF191" s="348">
        <f t="shared" si="70"/>
        <v>0</v>
      </c>
      <c r="AG191" s="348">
        <f t="shared" si="71"/>
        <v>0</v>
      </c>
      <c r="AH191" s="348">
        <f t="shared" si="72"/>
        <v>0</v>
      </c>
      <c r="AI191" s="348">
        <f t="shared" si="73"/>
        <v>0</v>
      </c>
      <c r="AJ191" s="348">
        <f t="shared" si="74"/>
        <v>0</v>
      </c>
      <c r="AK191" s="348">
        <f t="shared" si="75"/>
        <v>0</v>
      </c>
      <c r="AL191" s="348">
        <f t="shared" si="76"/>
        <v>0</v>
      </c>
      <c r="AM191" s="348">
        <f t="shared" si="77"/>
        <v>0</v>
      </c>
      <c r="AN191" s="348">
        <f t="shared" si="78"/>
        <v>0</v>
      </c>
      <c r="AO191" s="334"/>
    </row>
    <row r="192" spans="1:41" s="335" customFormat="1" ht="18" customHeight="1">
      <c r="A192" s="343">
        <f t="shared" si="54"/>
        <v>187</v>
      </c>
      <c r="B192" s="344" t="s">
        <v>298</v>
      </c>
      <c r="C192" s="345" t="s">
        <v>299</v>
      </c>
      <c r="D192" s="346">
        <v>0</v>
      </c>
      <c r="E192" s="346">
        <v>0</v>
      </c>
      <c r="F192" s="346">
        <v>0</v>
      </c>
      <c r="G192" s="346">
        <v>0</v>
      </c>
      <c r="H192" s="346"/>
      <c r="I192" s="346"/>
      <c r="J192" s="346"/>
      <c r="K192" s="346"/>
      <c r="L192" s="346"/>
      <c r="M192" s="346"/>
      <c r="N192" s="346"/>
      <c r="O192" s="346"/>
      <c r="P192" s="347">
        <f t="shared" si="79"/>
        <v>0</v>
      </c>
      <c r="Q192" s="348">
        <f t="shared" si="55"/>
        <v>0</v>
      </c>
      <c r="R192" s="348">
        <f t="shared" si="56"/>
        <v>0</v>
      </c>
      <c r="S192" s="348">
        <f t="shared" si="57"/>
        <v>0</v>
      </c>
      <c r="T192" s="348">
        <f t="shared" si="58"/>
        <v>0</v>
      </c>
      <c r="U192" s="348">
        <f t="shared" si="59"/>
        <v>0</v>
      </c>
      <c r="V192" s="348">
        <f t="shared" si="60"/>
        <v>0</v>
      </c>
      <c r="W192" s="348">
        <f t="shared" si="61"/>
        <v>0</v>
      </c>
      <c r="X192" s="348">
        <f t="shared" si="62"/>
        <v>0</v>
      </c>
      <c r="Y192" s="348">
        <f t="shared" si="63"/>
        <v>0</v>
      </c>
      <c r="Z192" s="348">
        <f t="shared" si="64"/>
        <v>0</v>
      </c>
      <c r="AA192" s="348">
        <f t="shared" si="65"/>
        <v>0</v>
      </c>
      <c r="AB192" s="348">
        <f t="shared" si="66"/>
        <v>0</v>
      </c>
      <c r="AC192" s="348">
        <f t="shared" si="67"/>
        <v>0</v>
      </c>
      <c r="AD192" s="348">
        <f t="shared" si="68"/>
        <v>0</v>
      </c>
      <c r="AE192" s="348">
        <f t="shared" si="69"/>
        <v>0</v>
      </c>
      <c r="AF192" s="348">
        <f t="shared" si="70"/>
        <v>0</v>
      </c>
      <c r="AG192" s="348">
        <f t="shared" si="71"/>
        <v>0</v>
      </c>
      <c r="AH192" s="348">
        <f t="shared" si="72"/>
        <v>0</v>
      </c>
      <c r="AI192" s="348">
        <f t="shared" si="73"/>
        <v>0</v>
      </c>
      <c r="AJ192" s="348">
        <f t="shared" si="74"/>
        <v>0</v>
      </c>
      <c r="AK192" s="348">
        <f t="shared" si="75"/>
        <v>0</v>
      </c>
      <c r="AL192" s="348">
        <f t="shared" si="76"/>
        <v>0</v>
      </c>
      <c r="AM192" s="348">
        <f t="shared" si="77"/>
        <v>0</v>
      </c>
      <c r="AN192" s="348">
        <f t="shared" si="78"/>
        <v>0</v>
      </c>
      <c r="AO192" s="334"/>
    </row>
    <row r="193" spans="1:41" s="335" customFormat="1" ht="18" customHeight="1">
      <c r="A193" s="343">
        <f t="shared" si="54"/>
        <v>188</v>
      </c>
      <c r="B193" s="344" t="s">
        <v>300</v>
      </c>
      <c r="C193" s="345" t="s">
        <v>301</v>
      </c>
      <c r="D193" s="346">
        <v>0</v>
      </c>
      <c r="E193" s="346">
        <v>0</v>
      </c>
      <c r="F193" s="346">
        <v>0</v>
      </c>
      <c r="G193" s="346">
        <v>0</v>
      </c>
      <c r="H193" s="346"/>
      <c r="I193" s="346"/>
      <c r="J193" s="346"/>
      <c r="K193" s="346"/>
      <c r="L193" s="346"/>
      <c r="M193" s="346"/>
      <c r="N193" s="346"/>
      <c r="O193" s="346"/>
      <c r="P193" s="347">
        <f t="shared" si="79"/>
        <v>0</v>
      </c>
      <c r="Q193" s="348">
        <f t="shared" si="55"/>
        <v>0</v>
      </c>
      <c r="R193" s="348">
        <f t="shared" si="56"/>
        <v>0</v>
      </c>
      <c r="S193" s="348">
        <f t="shared" si="57"/>
        <v>0</v>
      </c>
      <c r="T193" s="348">
        <f t="shared" si="58"/>
        <v>0</v>
      </c>
      <c r="U193" s="348">
        <f t="shared" si="59"/>
        <v>0</v>
      </c>
      <c r="V193" s="348">
        <f t="shared" si="60"/>
        <v>0</v>
      </c>
      <c r="W193" s="348">
        <f t="shared" si="61"/>
        <v>0</v>
      </c>
      <c r="X193" s="348">
        <f t="shared" si="62"/>
        <v>0</v>
      </c>
      <c r="Y193" s="348">
        <f t="shared" si="63"/>
        <v>0</v>
      </c>
      <c r="Z193" s="348">
        <f t="shared" si="64"/>
        <v>0</v>
      </c>
      <c r="AA193" s="348">
        <f t="shared" si="65"/>
        <v>0</v>
      </c>
      <c r="AB193" s="348">
        <f t="shared" si="66"/>
        <v>0</v>
      </c>
      <c r="AC193" s="348">
        <f t="shared" si="67"/>
        <v>0</v>
      </c>
      <c r="AD193" s="348">
        <f t="shared" si="68"/>
        <v>0</v>
      </c>
      <c r="AE193" s="348">
        <f t="shared" si="69"/>
        <v>0</v>
      </c>
      <c r="AF193" s="348">
        <f t="shared" si="70"/>
        <v>0</v>
      </c>
      <c r="AG193" s="348">
        <f t="shared" si="71"/>
        <v>0</v>
      </c>
      <c r="AH193" s="348">
        <f t="shared" si="72"/>
        <v>0</v>
      </c>
      <c r="AI193" s="348">
        <f t="shared" si="73"/>
        <v>0</v>
      </c>
      <c r="AJ193" s="348">
        <f t="shared" si="74"/>
        <v>0</v>
      </c>
      <c r="AK193" s="348">
        <f t="shared" si="75"/>
        <v>0</v>
      </c>
      <c r="AL193" s="348">
        <f t="shared" si="76"/>
        <v>0</v>
      </c>
      <c r="AM193" s="348">
        <f t="shared" si="77"/>
        <v>0</v>
      </c>
      <c r="AN193" s="348">
        <f t="shared" si="78"/>
        <v>0</v>
      </c>
      <c r="AO193" s="334"/>
    </row>
    <row r="194" spans="1:41" s="335" customFormat="1" ht="18" customHeight="1">
      <c r="A194" s="343">
        <f t="shared" si="54"/>
        <v>189</v>
      </c>
      <c r="B194" s="344" t="s">
        <v>302</v>
      </c>
      <c r="C194" s="345" t="s">
        <v>303</v>
      </c>
      <c r="D194" s="346">
        <v>0</v>
      </c>
      <c r="E194" s="346">
        <v>0</v>
      </c>
      <c r="F194" s="346">
        <v>0</v>
      </c>
      <c r="G194" s="346">
        <v>0</v>
      </c>
      <c r="H194" s="346"/>
      <c r="I194" s="346"/>
      <c r="J194" s="346"/>
      <c r="K194" s="346"/>
      <c r="L194" s="346"/>
      <c r="M194" s="346"/>
      <c r="N194" s="346"/>
      <c r="O194" s="346"/>
      <c r="P194" s="347">
        <f t="shared" si="79"/>
        <v>0</v>
      </c>
      <c r="Q194" s="348">
        <f t="shared" si="55"/>
        <v>0</v>
      </c>
      <c r="R194" s="348">
        <f t="shared" si="56"/>
        <v>0</v>
      </c>
      <c r="S194" s="348">
        <f t="shared" si="57"/>
        <v>0</v>
      </c>
      <c r="T194" s="348">
        <f t="shared" si="58"/>
        <v>0</v>
      </c>
      <c r="U194" s="348">
        <f t="shared" si="59"/>
        <v>0</v>
      </c>
      <c r="V194" s="348">
        <f t="shared" si="60"/>
        <v>0</v>
      </c>
      <c r="W194" s="348">
        <f t="shared" si="61"/>
        <v>0</v>
      </c>
      <c r="X194" s="348">
        <f t="shared" si="62"/>
        <v>0</v>
      </c>
      <c r="Y194" s="348">
        <f t="shared" si="63"/>
        <v>0</v>
      </c>
      <c r="Z194" s="348">
        <f t="shared" si="64"/>
        <v>0</v>
      </c>
      <c r="AA194" s="348">
        <f t="shared" si="65"/>
        <v>0</v>
      </c>
      <c r="AB194" s="348">
        <f t="shared" si="66"/>
        <v>0</v>
      </c>
      <c r="AC194" s="348">
        <f t="shared" si="67"/>
        <v>0</v>
      </c>
      <c r="AD194" s="348">
        <f t="shared" si="68"/>
        <v>0</v>
      </c>
      <c r="AE194" s="348">
        <f t="shared" si="69"/>
        <v>0</v>
      </c>
      <c r="AF194" s="348">
        <f t="shared" si="70"/>
        <v>0</v>
      </c>
      <c r="AG194" s="348">
        <f t="shared" si="71"/>
        <v>0</v>
      </c>
      <c r="AH194" s="348">
        <f t="shared" si="72"/>
        <v>0</v>
      </c>
      <c r="AI194" s="348">
        <f t="shared" si="73"/>
        <v>0</v>
      </c>
      <c r="AJ194" s="348">
        <f t="shared" si="74"/>
        <v>0</v>
      </c>
      <c r="AK194" s="348">
        <f t="shared" si="75"/>
        <v>0</v>
      </c>
      <c r="AL194" s="348">
        <f t="shared" si="76"/>
        <v>0</v>
      </c>
      <c r="AM194" s="348">
        <f t="shared" si="77"/>
        <v>0</v>
      </c>
      <c r="AN194" s="348">
        <f t="shared" si="78"/>
        <v>0</v>
      </c>
      <c r="AO194" s="334"/>
    </row>
    <row r="195" spans="1:41" s="335" customFormat="1" ht="18" customHeight="1">
      <c r="A195" s="343">
        <f t="shared" si="54"/>
        <v>190</v>
      </c>
      <c r="B195" s="344" t="s">
        <v>304</v>
      </c>
      <c r="C195" s="345" t="s">
        <v>305</v>
      </c>
      <c r="D195" s="346">
        <v>0</v>
      </c>
      <c r="E195" s="346">
        <v>0</v>
      </c>
      <c r="F195" s="346">
        <v>0</v>
      </c>
      <c r="G195" s="346">
        <v>0</v>
      </c>
      <c r="H195" s="346"/>
      <c r="I195" s="346"/>
      <c r="J195" s="346"/>
      <c r="K195" s="346"/>
      <c r="L195" s="346"/>
      <c r="M195" s="346"/>
      <c r="N195" s="346"/>
      <c r="O195" s="346"/>
      <c r="P195" s="347">
        <f t="shared" si="79"/>
        <v>0</v>
      </c>
      <c r="Q195" s="348">
        <f t="shared" si="55"/>
        <v>0</v>
      </c>
      <c r="R195" s="348">
        <f t="shared" si="56"/>
        <v>0</v>
      </c>
      <c r="S195" s="348">
        <f t="shared" si="57"/>
        <v>0</v>
      </c>
      <c r="T195" s="348">
        <f t="shared" si="58"/>
        <v>0</v>
      </c>
      <c r="U195" s="348">
        <f t="shared" si="59"/>
        <v>0</v>
      </c>
      <c r="V195" s="348">
        <f t="shared" si="60"/>
        <v>0</v>
      </c>
      <c r="W195" s="348">
        <f t="shared" si="61"/>
        <v>0</v>
      </c>
      <c r="X195" s="348">
        <f t="shared" si="62"/>
        <v>0</v>
      </c>
      <c r="Y195" s="348">
        <f t="shared" si="63"/>
        <v>0</v>
      </c>
      <c r="Z195" s="348">
        <f t="shared" si="64"/>
        <v>0</v>
      </c>
      <c r="AA195" s="348">
        <f t="shared" si="65"/>
        <v>0</v>
      </c>
      <c r="AB195" s="348">
        <f t="shared" si="66"/>
        <v>0</v>
      </c>
      <c r="AC195" s="348">
        <f t="shared" si="67"/>
        <v>0</v>
      </c>
      <c r="AD195" s="348">
        <f t="shared" si="68"/>
        <v>0</v>
      </c>
      <c r="AE195" s="348">
        <f t="shared" si="69"/>
        <v>0</v>
      </c>
      <c r="AF195" s="348">
        <f t="shared" si="70"/>
        <v>0</v>
      </c>
      <c r="AG195" s="348">
        <f t="shared" si="71"/>
        <v>0</v>
      </c>
      <c r="AH195" s="348">
        <f t="shared" si="72"/>
        <v>0</v>
      </c>
      <c r="AI195" s="348">
        <f t="shared" si="73"/>
        <v>0</v>
      </c>
      <c r="AJ195" s="348">
        <f t="shared" si="74"/>
        <v>0</v>
      </c>
      <c r="AK195" s="348">
        <f t="shared" si="75"/>
        <v>0</v>
      </c>
      <c r="AL195" s="348">
        <f t="shared" si="76"/>
        <v>0</v>
      </c>
      <c r="AM195" s="348">
        <f t="shared" si="77"/>
        <v>0</v>
      </c>
      <c r="AN195" s="348">
        <f t="shared" si="78"/>
        <v>0</v>
      </c>
      <c r="AO195" s="334"/>
    </row>
    <row r="196" spans="1:41" s="335" customFormat="1" ht="18" customHeight="1">
      <c r="A196" s="343">
        <f t="shared" si="54"/>
        <v>191</v>
      </c>
      <c r="B196" s="344" t="s">
        <v>797</v>
      </c>
      <c r="C196" s="345" t="s">
        <v>798</v>
      </c>
      <c r="D196" s="346">
        <v>0</v>
      </c>
      <c r="E196" s="346">
        <v>0</v>
      </c>
      <c r="F196" s="346">
        <v>0</v>
      </c>
      <c r="G196" s="346">
        <v>0</v>
      </c>
      <c r="H196" s="346"/>
      <c r="I196" s="346"/>
      <c r="J196" s="346"/>
      <c r="K196" s="346"/>
      <c r="L196" s="346"/>
      <c r="M196" s="346"/>
      <c r="N196" s="346"/>
      <c r="O196" s="346"/>
      <c r="P196" s="347">
        <f t="shared" si="79"/>
        <v>0</v>
      </c>
      <c r="Q196" s="348">
        <f t="shared" si="55"/>
        <v>0</v>
      </c>
      <c r="R196" s="348">
        <f t="shared" si="56"/>
        <v>0</v>
      </c>
      <c r="S196" s="348">
        <f t="shared" si="57"/>
        <v>0</v>
      </c>
      <c r="T196" s="348">
        <f t="shared" si="58"/>
        <v>0</v>
      </c>
      <c r="U196" s="348">
        <f t="shared" si="59"/>
        <v>0</v>
      </c>
      <c r="V196" s="348">
        <f t="shared" si="60"/>
        <v>0</v>
      </c>
      <c r="W196" s="348">
        <f t="shared" si="61"/>
        <v>0</v>
      </c>
      <c r="X196" s="348">
        <f t="shared" si="62"/>
        <v>0</v>
      </c>
      <c r="Y196" s="348">
        <f t="shared" si="63"/>
        <v>0</v>
      </c>
      <c r="Z196" s="348">
        <f t="shared" si="64"/>
        <v>0</v>
      </c>
      <c r="AA196" s="348">
        <f t="shared" si="65"/>
        <v>0</v>
      </c>
      <c r="AB196" s="348">
        <f t="shared" si="66"/>
        <v>0</v>
      </c>
      <c r="AC196" s="348">
        <f t="shared" si="67"/>
        <v>0</v>
      </c>
      <c r="AD196" s="348">
        <f t="shared" si="68"/>
        <v>0</v>
      </c>
      <c r="AE196" s="348">
        <f t="shared" si="69"/>
        <v>0</v>
      </c>
      <c r="AF196" s="348">
        <f t="shared" si="70"/>
        <v>0</v>
      </c>
      <c r="AG196" s="348">
        <f t="shared" si="71"/>
        <v>0</v>
      </c>
      <c r="AH196" s="348">
        <f t="shared" si="72"/>
        <v>0</v>
      </c>
      <c r="AI196" s="348">
        <f t="shared" si="73"/>
        <v>0</v>
      </c>
      <c r="AJ196" s="348">
        <f t="shared" si="74"/>
        <v>0</v>
      </c>
      <c r="AK196" s="348">
        <f t="shared" si="75"/>
        <v>0</v>
      </c>
      <c r="AL196" s="348">
        <f t="shared" si="76"/>
        <v>0</v>
      </c>
      <c r="AM196" s="348">
        <f t="shared" si="77"/>
        <v>0</v>
      </c>
      <c r="AN196" s="348">
        <f t="shared" si="78"/>
        <v>0</v>
      </c>
      <c r="AO196" s="334"/>
    </row>
    <row r="197" spans="1:41" s="335" customFormat="1" ht="18" customHeight="1">
      <c r="A197" s="343">
        <f t="shared" si="54"/>
        <v>192</v>
      </c>
      <c r="B197" s="344" t="s">
        <v>744</v>
      </c>
      <c r="C197" s="345" t="s">
        <v>745</v>
      </c>
      <c r="D197" s="346">
        <v>0</v>
      </c>
      <c r="E197" s="346">
        <v>0</v>
      </c>
      <c r="F197" s="346">
        <v>0</v>
      </c>
      <c r="G197" s="346">
        <v>0</v>
      </c>
      <c r="H197" s="346"/>
      <c r="I197" s="346"/>
      <c r="J197" s="346"/>
      <c r="K197" s="346"/>
      <c r="L197" s="346"/>
      <c r="M197" s="346"/>
      <c r="N197" s="346"/>
      <c r="O197" s="346"/>
      <c r="P197" s="347">
        <f t="shared" si="79"/>
        <v>0</v>
      </c>
      <c r="Q197" s="348">
        <f t="shared" si="55"/>
        <v>0</v>
      </c>
      <c r="R197" s="348">
        <f t="shared" si="56"/>
        <v>0</v>
      </c>
      <c r="S197" s="348">
        <f t="shared" si="57"/>
        <v>0</v>
      </c>
      <c r="T197" s="348">
        <f t="shared" si="58"/>
        <v>0</v>
      </c>
      <c r="U197" s="348">
        <f t="shared" si="59"/>
        <v>0</v>
      </c>
      <c r="V197" s="348">
        <f t="shared" si="60"/>
        <v>0</v>
      </c>
      <c r="W197" s="348">
        <f t="shared" si="61"/>
        <v>0</v>
      </c>
      <c r="X197" s="348">
        <f t="shared" si="62"/>
        <v>0</v>
      </c>
      <c r="Y197" s="348">
        <f t="shared" si="63"/>
        <v>0</v>
      </c>
      <c r="Z197" s="348">
        <f t="shared" si="64"/>
        <v>0</v>
      </c>
      <c r="AA197" s="348">
        <f t="shared" si="65"/>
        <v>0</v>
      </c>
      <c r="AB197" s="348">
        <f t="shared" si="66"/>
        <v>0</v>
      </c>
      <c r="AC197" s="348">
        <f t="shared" si="67"/>
        <v>0</v>
      </c>
      <c r="AD197" s="348">
        <f t="shared" si="68"/>
        <v>0</v>
      </c>
      <c r="AE197" s="348">
        <f t="shared" si="69"/>
        <v>0</v>
      </c>
      <c r="AF197" s="348">
        <f t="shared" si="70"/>
        <v>0</v>
      </c>
      <c r="AG197" s="348">
        <f t="shared" si="71"/>
        <v>0</v>
      </c>
      <c r="AH197" s="348">
        <f t="shared" si="72"/>
        <v>0</v>
      </c>
      <c r="AI197" s="348">
        <f t="shared" si="73"/>
        <v>0</v>
      </c>
      <c r="AJ197" s="348">
        <f t="shared" si="74"/>
        <v>0</v>
      </c>
      <c r="AK197" s="348">
        <f t="shared" si="75"/>
        <v>0</v>
      </c>
      <c r="AL197" s="348">
        <f t="shared" si="76"/>
        <v>0</v>
      </c>
      <c r="AM197" s="348">
        <f t="shared" si="77"/>
        <v>0</v>
      </c>
      <c r="AN197" s="348">
        <f t="shared" si="78"/>
        <v>0</v>
      </c>
      <c r="AO197" s="334"/>
    </row>
    <row r="198" spans="1:41" s="335" customFormat="1" ht="18" customHeight="1">
      <c r="A198" s="343">
        <f t="shared" si="54"/>
        <v>193</v>
      </c>
      <c r="B198" s="344" t="s">
        <v>308</v>
      </c>
      <c r="C198" s="345" t="s">
        <v>309</v>
      </c>
      <c r="D198" s="346">
        <v>0</v>
      </c>
      <c r="E198" s="346">
        <v>0</v>
      </c>
      <c r="F198" s="346">
        <v>0</v>
      </c>
      <c r="G198" s="346">
        <v>0</v>
      </c>
      <c r="H198" s="346"/>
      <c r="I198" s="346"/>
      <c r="J198" s="346"/>
      <c r="K198" s="346"/>
      <c r="L198" s="346"/>
      <c r="M198" s="346"/>
      <c r="N198" s="346"/>
      <c r="O198" s="346"/>
      <c r="P198" s="347">
        <f t="shared" si="79"/>
        <v>0</v>
      </c>
      <c r="Q198" s="348">
        <f t="shared" si="55"/>
        <v>0</v>
      </c>
      <c r="R198" s="348">
        <f t="shared" si="56"/>
        <v>0</v>
      </c>
      <c r="S198" s="348">
        <f t="shared" si="57"/>
        <v>0</v>
      </c>
      <c r="T198" s="348">
        <f t="shared" si="58"/>
        <v>0</v>
      </c>
      <c r="U198" s="348">
        <f t="shared" si="59"/>
        <v>0</v>
      </c>
      <c r="V198" s="348">
        <f t="shared" si="60"/>
        <v>0</v>
      </c>
      <c r="W198" s="348">
        <f t="shared" si="61"/>
        <v>0</v>
      </c>
      <c r="X198" s="348">
        <f t="shared" si="62"/>
        <v>0</v>
      </c>
      <c r="Y198" s="348">
        <f t="shared" si="63"/>
        <v>0</v>
      </c>
      <c r="Z198" s="348">
        <f t="shared" si="64"/>
        <v>0</v>
      </c>
      <c r="AA198" s="348">
        <f t="shared" si="65"/>
        <v>0</v>
      </c>
      <c r="AB198" s="348">
        <f t="shared" si="66"/>
        <v>0</v>
      </c>
      <c r="AC198" s="348">
        <f t="shared" si="67"/>
        <v>0</v>
      </c>
      <c r="AD198" s="348">
        <f t="shared" si="68"/>
        <v>0</v>
      </c>
      <c r="AE198" s="348">
        <f t="shared" si="69"/>
        <v>0</v>
      </c>
      <c r="AF198" s="348">
        <f t="shared" si="70"/>
        <v>0</v>
      </c>
      <c r="AG198" s="348">
        <f t="shared" si="71"/>
        <v>0</v>
      </c>
      <c r="AH198" s="348">
        <f t="shared" si="72"/>
        <v>0</v>
      </c>
      <c r="AI198" s="348">
        <f t="shared" si="73"/>
        <v>0</v>
      </c>
      <c r="AJ198" s="348">
        <f t="shared" si="74"/>
        <v>0</v>
      </c>
      <c r="AK198" s="348">
        <f t="shared" si="75"/>
        <v>0</v>
      </c>
      <c r="AL198" s="348">
        <f t="shared" si="76"/>
        <v>0</v>
      </c>
      <c r="AM198" s="348">
        <f t="shared" si="77"/>
        <v>0</v>
      </c>
      <c r="AN198" s="348">
        <f t="shared" si="78"/>
        <v>0</v>
      </c>
      <c r="AO198" s="334"/>
    </row>
    <row r="199" spans="1:41" s="335" customFormat="1" ht="18" customHeight="1">
      <c r="A199" s="343">
        <f t="shared" ref="A199:A262" si="80">IF($B199="","",MAX($A198:$A198)+1)</f>
        <v>194</v>
      </c>
      <c r="B199" s="344" t="s">
        <v>310</v>
      </c>
      <c r="C199" s="345" t="s">
        <v>311</v>
      </c>
      <c r="D199" s="346">
        <v>0</v>
      </c>
      <c r="E199" s="346">
        <v>0</v>
      </c>
      <c r="F199" s="346">
        <v>0</v>
      </c>
      <c r="G199" s="346">
        <v>0</v>
      </c>
      <c r="H199" s="346"/>
      <c r="I199" s="346"/>
      <c r="J199" s="346"/>
      <c r="K199" s="346"/>
      <c r="L199" s="346"/>
      <c r="M199" s="346"/>
      <c r="N199" s="346"/>
      <c r="O199" s="346"/>
      <c r="P199" s="347">
        <f t="shared" si="79"/>
        <v>0</v>
      </c>
      <c r="Q199" s="348">
        <f t="shared" si="55"/>
        <v>0</v>
      </c>
      <c r="R199" s="348">
        <f t="shared" si="56"/>
        <v>0</v>
      </c>
      <c r="S199" s="348">
        <f t="shared" si="57"/>
        <v>0</v>
      </c>
      <c r="T199" s="348">
        <f t="shared" si="58"/>
        <v>0</v>
      </c>
      <c r="U199" s="348">
        <f t="shared" si="59"/>
        <v>0</v>
      </c>
      <c r="V199" s="348">
        <f t="shared" si="60"/>
        <v>0</v>
      </c>
      <c r="W199" s="348">
        <f t="shared" si="61"/>
        <v>0</v>
      </c>
      <c r="X199" s="348">
        <f t="shared" si="62"/>
        <v>0</v>
      </c>
      <c r="Y199" s="348">
        <f t="shared" si="63"/>
        <v>0</v>
      </c>
      <c r="Z199" s="348">
        <f t="shared" si="64"/>
        <v>0</v>
      </c>
      <c r="AA199" s="348">
        <f t="shared" si="65"/>
        <v>0</v>
      </c>
      <c r="AB199" s="348">
        <f t="shared" si="66"/>
        <v>0</v>
      </c>
      <c r="AC199" s="348">
        <f t="shared" si="67"/>
        <v>0</v>
      </c>
      <c r="AD199" s="348">
        <f t="shared" si="68"/>
        <v>0</v>
      </c>
      <c r="AE199" s="348">
        <f t="shared" si="69"/>
        <v>0</v>
      </c>
      <c r="AF199" s="348">
        <f t="shared" si="70"/>
        <v>0</v>
      </c>
      <c r="AG199" s="348">
        <f t="shared" si="71"/>
        <v>0</v>
      </c>
      <c r="AH199" s="348">
        <f t="shared" si="72"/>
        <v>0</v>
      </c>
      <c r="AI199" s="348">
        <f t="shared" si="73"/>
        <v>0</v>
      </c>
      <c r="AJ199" s="348">
        <f t="shared" si="74"/>
        <v>0</v>
      </c>
      <c r="AK199" s="348">
        <f t="shared" si="75"/>
        <v>0</v>
      </c>
      <c r="AL199" s="348">
        <f t="shared" si="76"/>
        <v>0</v>
      </c>
      <c r="AM199" s="348">
        <f t="shared" si="77"/>
        <v>0</v>
      </c>
      <c r="AN199" s="348">
        <f t="shared" si="78"/>
        <v>0</v>
      </c>
      <c r="AO199" s="334"/>
    </row>
    <row r="200" spans="1:41" s="335" customFormat="1" ht="18" customHeight="1">
      <c r="A200" s="343">
        <f t="shared" si="80"/>
        <v>195</v>
      </c>
      <c r="B200" s="344" t="s">
        <v>659</v>
      </c>
      <c r="C200" s="345" t="s">
        <v>660</v>
      </c>
      <c r="D200" s="346">
        <v>4.5</v>
      </c>
      <c r="E200" s="346">
        <v>3.5</v>
      </c>
      <c r="F200" s="346">
        <v>0</v>
      </c>
      <c r="G200" s="346">
        <v>0</v>
      </c>
      <c r="H200" s="346"/>
      <c r="I200" s="346"/>
      <c r="J200" s="346"/>
      <c r="K200" s="346"/>
      <c r="L200" s="346"/>
      <c r="M200" s="346"/>
      <c r="N200" s="346"/>
      <c r="O200" s="346"/>
      <c r="P200" s="347">
        <f t="shared" si="79"/>
        <v>8</v>
      </c>
      <c r="Q200" s="348">
        <f t="shared" si="55"/>
        <v>4.5</v>
      </c>
      <c r="R200" s="348">
        <f t="shared" si="56"/>
        <v>0</v>
      </c>
      <c r="S200" s="348">
        <f t="shared" si="57"/>
        <v>3.5</v>
      </c>
      <c r="T200" s="348">
        <f t="shared" si="58"/>
        <v>0</v>
      </c>
      <c r="U200" s="348">
        <f t="shared" si="59"/>
        <v>0</v>
      </c>
      <c r="V200" s="348">
        <f t="shared" si="60"/>
        <v>0</v>
      </c>
      <c r="W200" s="348">
        <f t="shared" si="61"/>
        <v>0</v>
      </c>
      <c r="X200" s="348">
        <f t="shared" si="62"/>
        <v>0</v>
      </c>
      <c r="Y200" s="348">
        <f t="shared" si="63"/>
        <v>0</v>
      </c>
      <c r="Z200" s="348">
        <f t="shared" si="64"/>
        <v>0</v>
      </c>
      <c r="AA200" s="348">
        <f t="shared" si="65"/>
        <v>0</v>
      </c>
      <c r="AB200" s="348">
        <f t="shared" si="66"/>
        <v>0</v>
      </c>
      <c r="AC200" s="348">
        <f t="shared" si="67"/>
        <v>0</v>
      </c>
      <c r="AD200" s="348">
        <f t="shared" si="68"/>
        <v>0</v>
      </c>
      <c r="AE200" s="348">
        <f t="shared" si="69"/>
        <v>0</v>
      </c>
      <c r="AF200" s="348">
        <f t="shared" si="70"/>
        <v>0</v>
      </c>
      <c r="AG200" s="348">
        <f t="shared" si="71"/>
        <v>0</v>
      </c>
      <c r="AH200" s="348">
        <f t="shared" si="72"/>
        <v>0</v>
      </c>
      <c r="AI200" s="348">
        <f t="shared" si="73"/>
        <v>0</v>
      </c>
      <c r="AJ200" s="348">
        <f t="shared" si="74"/>
        <v>0</v>
      </c>
      <c r="AK200" s="348">
        <f t="shared" si="75"/>
        <v>0</v>
      </c>
      <c r="AL200" s="348">
        <f t="shared" si="76"/>
        <v>0</v>
      </c>
      <c r="AM200" s="348">
        <f t="shared" si="77"/>
        <v>0</v>
      </c>
      <c r="AN200" s="348">
        <f t="shared" si="78"/>
        <v>0</v>
      </c>
      <c r="AO200" s="334"/>
    </row>
    <row r="201" spans="1:41" s="335" customFormat="1" ht="18" customHeight="1">
      <c r="A201" s="343">
        <f t="shared" si="80"/>
        <v>196</v>
      </c>
      <c r="B201" s="344" t="s">
        <v>661</v>
      </c>
      <c r="C201" s="345" t="s">
        <v>662</v>
      </c>
      <c r="D201" s="346">
        <v>1.5</v>
      </c>
      <c r="E201" s="346">
        <v>1.5</v>
      </c>
      <c r="F201" s="346">
        <v>0</v>
      </c>
      <c r="G201" s="346">
        <v>0</v>
      </c>
      <c r="H201" s="346"/>
      <c r="I201" s="346"/>
      <c r="J201" s="346"/>
      <c r="K201" s="346"/>
      <c r="L201" s="346"/>
      <c r="M201" s="346"/>
      <c r="N201" s="346"/>
      <c r="O201" s="346"/>
      <c r="P201" s="347">
        <f t="shared" si="79"/>
        <v>3</v>
      </c>
      <c r="Q201" s="348">
        <f t="shared" si="55"/>
        <v>1.5</v>
      </c>
      <c r="R201" s="348">
        <f t="shared" si="56"/>
        <v>0</v>
      </c>
      <c r="S201" s="348">
        <f t="shared" si="57"/>
        <v>1.5</v>
      </c>
      <c r="T201" s="348">
        <f t="shared" si="58"/>
        <v>0</v>
      </c>
      <c r="U201" s="348">
        <f t="shared" si="59"/>
        <v>0</v>
      </c>
      <c r="V201" s="348">
        <f t="shared" si="60"/>
        <v>0</v>
      </c>
      <c r="W201" s="348">
        <f t="shared" si="61"/>
        <v>0</v>
      </c>
      <c r="X201" s="348">
        <f t="shared" si="62"/>
        <v>0</v>
      </c>
      <c r="Y201" s="348">
        <f t="shared" si="63"/>
        <v>0</v>
      </c>
      <c r="Z201" s="348">
        <f t="shared" si="64"/>
        <v>0</v>
      </c>
      <c r="AA201" s="348">
        <f t="shared" si="65"/>
        <v>0</v>
      </c>
      <c r="AB201" s="348">
        <f t="shared" si="66"/>
        <v>0</v>
      </c>
      <c r="AC201" s="348">
        <f t="shared" si="67"/>
        <v>0</v>
      </c>
      <c r="AD201" s="348">
        <f t="shared" si="68"/>
        <v>0</v>
      </c>
      <c r="AE201" s="348">
        <f t="shared" si="69"/>
        <v>0</v>
      </c>
      <c r="AF201" s="348">
        <f t="shared" si="70"/>
        <v>0</v>
      </c>
      <c r="AG201" s="348">
        <f t="shared" si="71"/>
        <v>0</v>
      </c>
      <c r="AH201" s="348">
        <f t="shared" si="72"/>
        <v>0</v>
      </c>
      <c r="AI201" s="348">
        <f t="shared" si="73"/>
        <v>0</v>
      </c>
      <c r="AJ201" s="348">
        <f t="shared" si="74"/>
        <v>0</v>
      </c>
      <c r="AK201" s="348">
        <f t="shared" si="75"/>
        <v>0</v>
      </c>
      <c r="AL201" s="348">
        <f t="shared" si="76"/>
        <v>0</v>
      </c>
      <c r="AM201" s="348">
        <f t="shared" si="77"/>
        <v>0</v>
      </c>
      <c r="AN201" s="348">
        <f t="shared" si="78"/>
        <v>0</v>
      </c>
      <c r="AO201" s="334"/>
    </row>
    <row r="202" spans="1:41" s="335" customFormat="1" ht="18" customHeight="1">
      <c r="A202" s="343">
        <f t="shared" si="80"/>
        <v>197</v>
      </c>
      <c r="B202" s="344" t="s">
        <v>663</v>
      </c>
      <c r="C202" s="345" t="s">
        <v>664</v>
      </c>
      <c r="D202" s="346">
        <v>2</v>
      </c>
      <c r="E202" s="346">
        <v>0</v>
      </c>
      <c r="F202" s="346">
        <v>0</v>
      </c>
      <c r="G202" s="346">
        <v>0</v>
      </c>
      <c r="H202" s="346"/>
      <c r="I202" s="346"/>
      <c r="J202" s="346"/>
      <c r="K202" s="346"/>
      <c r="L202" s="346"/>
      <c r="M202" s="346"/>
      <c r="N202" s="346"/>
      <c r="O202" s="346"/>
      <c r="P202" s="347">
        <f t="shared" si="79"/>
        <v>2</v>
      </c>
      <c r="Q202" s="348">
        <f t="shared" ref="Q202:Q265" si="81">IF(D202&lt;14,D202,14)</f>
        <v>2</v>
      </c>
      <c r="R202" s="348">
        <f t="shared" ref="R202:R265" si="82">D202-Q202</f>
        <v>0</v>
      </c>
      <c r="S202" s="348">
        <f t="shared" ref="S202:S265" si="83">IF(D202&gt;=14,0,IF((D202+E202)&lt;14,E202,14-D202))</f>
        <v>0</v>
      </c>
      <c r="T202" s="348">
        <f t="shared" ref="T202:T265" si="84">IF(D202&gt;=14,E202,E202-S202)</f>
        <v>0</v>
      </c>
      <c r="U202" s="348">
        <f t="shared" ref="U202:U265" si="85">IF((D202+E202)&gt;=14,0,IF((D202+E202+F202)&lt;14,F202,14-(D202+E202)))</f>
        <v>0</v>
      </c>
      <c r="V202" s="348">
        <f t="shared" ref="V202:V265" si="86">IF((D202+E202)&gt;=14,F202,F202-U202)</f>
        <v>0</v>
      </c>
      <c r="W202" s="348">
        <f t="shared" ref="W202:W265" si="87">IF((D202+E202+F202)&gt;=14,0,IF((D202+E202+F202+G202)&lt;14,G202,14-(D202+E202+F202)))</f>
        <v>0</v>
      </c>
      <c r="X202" s="348">
        <f t="shared" ref="X202:X265" si="88">IF((D202+E202+F202)&gt;=14,G202,G202-W202)</f>
        <v>0</v>
      </c>
      <c r="Y202" s="348">
        <f t="shared" ref="Y202:Y265" si="89">IF((D202+E202+F202+G202)&gt;=14,0,IF((D202+E202+F202+G202+H202)&lt;14,H202,14-(D202+E202+F202+G202)))</f>
        <v>0</v>
      </c>
      <c r="Z202" s="348">
        <f t="shared" ref="Z202:Z265" si="90">IF((D202+E202+F202+G202)&gt;=14,H202,H202-Y202)</f>
        <v>0</v>
      </c>
      <c r="AA202" s="348">
        <f t="shared" ref="AA202:AA265" si="91">IF((D202+E202+F202+G202+H202)&gt;=14,0,IF((D202+E202+F202+G202+H202+I202)&lt;14,I202,14-(D202+E202+F202+G202+H202)))</f>
        <v>0</v>
      </c>
      <c r="AB202" s="348">
        <f t="shared" ref="AB202:AB265" si="92">IF((D202+E202+F202+G202+H202)&gt;=14,I202,I202-AA202)</f>
        <v>0</v>
      </c>
      <c r="AC202" s="348">
        <f t="shared" ref="AC202:AC265" si="93">IF((D202+E202+F202+G202+H202+I202)&gt;=14,0,IF((D202+E202+F202+G202+H202+I202+J202)&lt;14,J202,14-(D202+E202+F202+G202+H202+I202)))</f>
        <v>0</v>
      </c>
      <c r="AD202" s="348">
        <f t="shared" ref="AD202:AD265" si="94">IF((D202+E202+F202+G202+H202+I202)&gt;=14,J202,J202-AC202)</f>
        <v>0</v>
      </c>
      <c r="AE202" s="348">
        <f t="shared" ref="AE202:AE265" si="95">IF((D202+E202+F202+G202+H202+I202+J202)&gt;=14,0,IF((D202+E202+F202+G202+H202+I202+J202+K202)&lt;14,K202,14-(D202+E202+F202+G202+H202+I202+J202)))</f>
        <v>0</v>
      </c>
      <c r="AF202" s="348">
        <f t="shared" ref="AF202:AF265" si="96">IF((D202+E202+F202+G202+H202+I202+J202)&gt;=14,K202,K202-AE202)</f>
        <v>0</v>
      </c>
      <c r="AG202" s="348">
        <f t="shared" ref="AG202:AG265" si="97">IF((D202+E202+F202+G202+H202+I202+J202+K202)&gt;=14,0,IF((D202+E202+F202+G202+H202+I202+J202+K202+L202)&lt;14,L202,14-(D202+E202+F202+G202+H202+I202+J202+K202)))</f>
        <v>0</v>
      </c>
      <c r="AH202" s="348">
        <f t="shared" ref="AH202:AH265" si="98">IF((D202+E202+F202+G202+H202+I202+J202+K202)&gt;=14,L202,L202-AG202)</f>
        <v>0</v>
      </c>
      <c r="AI202" s="348">
        <f t="shared" ref="AI202:AI265" si="99">IF((D202+E202+F202+G202+H202+I202+J202+K202+L202)&gt;=14,0,IF((D202+E202+F202+G202+H202+I202+J202+K202+L202+M202)&lt;14,M202,14-(D202+E202+F202+G202+H202+I202+J202+K202+L202)))</f>
        <v>0</v>
      </c>
      <c r="AJ202" s="348">
        <f t="shared" ref="AJ202:AJ265" si="100">IF((D202+E202+F202+G202+H202+I202+J202+K202+L202)&gt;=14,M202,M202-AI202)</f>
        <v>0</v>
      </c>
      <c r="AK202" s="348">
        <f t="shared" ref="AK202:AK265" si="101">IF((D202+E202+F202+G202+H202+I202+J202+K202+L202+M202)&gt;=14,0,IF((D202+E202+F202+G202+H202+I202+J202+K202+L202+M202+N202)&lt;14,N202,14-(D202+E202+F202+G202+H202+I202+J202+K202+L202+M202)))</f>
        <v>0</v>
      </c>
      <c r="AL202" s="348">
        <f t="shared" ref="AL202:AL265" si="102">IF((D202+E202+F202+G202+H202+I202+J202+K202+L202+M202)&gt;=14,N202,N202-AK202)</f>
        <v>0</v>
      </c>
      <c r="AM202" s="348">
        <f t="shared" ref="AM202:AM265" si="103">IF((D202+E202+F202+G202+H202+I202+J202+K202+L202+M202+N202)&gt;=14,0,IF((D202+E202+F202+G202+H202+I202+J202+K202+L202+M202+N202+O202)&lt;14,O202,14-(D202+E202+F202+G202+H202+I202+J202+K202+L202+M202+N202)))</f>
        <v>0</v>
      </c>
      <c r="AN202" s="348">
        <f t="shared" ref="AN202:AN265" si="104">IF((D202+E202+F202+G202+H202+I202+J202+K202+L202+M202+N202)&gt;=14,O202,O202-AM202)</f>
        <v>0</v>
      </c>
      <c r="AO202" s="334"/>
    </row>
    <row r="203" spans="1:41" s="335" customFormat="1" ht="18" customHeight="1">
      <c r="A203" s="343">
        <f t="shared" si="80"/>
        <v>198</v>
      </c>
      <c r="B203" s="344" t="s">
        <v>665</v>
      </c>
      <c r="C203" s="345" t="s">
        <v>484</v>
      </c>
      <c r="D203" s="346">
        <v>1</v>
      </c>
      <c r="E203" s="346">
        <v>0.5</v>
      </c>
      <c r="F203" s="346">
        <v>1</v>
      </c>
      <c r="G203" s="346">
        <v>0</v>
      </c>
      <c r="H203" s="346"/>
      <c r="I203" s="346"/>
      <c r="J203" s="346"/>
      <c r="K203" s="346"/>
      <c r="L203" s="346"/>
      <c r="M203" s="346"/>
      <c r="N203" s="346"/>
      <c r="O203" s="346"/>
      <c r="P203" s="347">
        <f t="shared" ref="P203:P266" si="105">SUM(D203:O203)</f>
        <v>2.5</v>
      </c>
      <c r="Q203" s="348">
        <f t="shared" si="81"/>
        <v>1</v>
      </c>
      <c r="R203" s="348">
        <f t="shared" si="82"/>
        <v>0</v>
      </c>
      <c r="S203" s="348">
        <f t="shared" si="83"/>
        <v>0.5</v>
      </c>
      <c r="T203" s="348">
        <f t="shared" si="84"/>
        <v>0</v>
      </c>
      <c r="U203" s="348">
        <f t="shared" si="85"/>
        <v>1</v>
      </c>
      <c r="V203" s="348">
        <f t="shared" si="86"/>
        <v>0</v>
      </c>
      <c r="W203" s="348">
        <f t="shared" si="87"/>
        <v>0</v>
      </c>
      <c r="X203" s="348">
        <f t="shared" si="88"/>
        <v>0</v>
      </c>
      <c r="Y203" s="348">
        <f t="shared" si="89"/>
        <v>0</v>
      </c>
      <c r="Z203" s="348">
        <f t="shared" si="90"/>
        <v>0</v>
      </c>
      <c r="AA203" s="348">
        <f t="shared" si="91"/>
        <v>0</v>
      </c>
      <c r="AB203" s="348">
        <f t="shared" si="92"/>
        <v>0</v>
      </c>
      <c r="AC203" s="348">
        <f t="shared" si="93"/>
        <v>0</v>
      </c>
      <c r="AD203" s="348">
        <f t="shared" si="94"/>
        <v>0</v>
      </c>
      <c r="AE203" s="348">
        <f t="shared" si="95"/>
        <v>0</v>
      </c>
      <c r="AF203" s="348">
        <f t="shared" si="96"/>
        <v>0</v>
      </c>
      <c r="AG203" s="348">
        <f t="shared" si="97"/>
        <v>0</v>
      </c>
      <c r="AH203" s="348">
        <f t="shared" si="98"/>
        <v>0</v>
      </c>
      <c r="AI203" s="348">
        <f t="shared" si="99"/>
        <v>0</v>
      </c>
      <c r="AJ203" s="348">
        <f t="shared" si="100"/>
        <v>0</v>
      </c>
      <c r="AK203" s="348">
        <f t="shared" si="101"/>
        <v>0</v>
      </c>
      <c r="AL203" s="348">
        <f t="shared" si="102"/>
        <v>0</v>
      </c>
      <c r="AM203" s="348">
        <f t="shared" si="103"/>
        <v>0</v>
      </c>
      <c r="AN203" s="348">
        <f t="shared" si="104"/>
        <v>0</v>
      </c>
      <c r="AO203" s="334"/>
    </row>
    <row r="204" spans="1:41" s="335" customFormat="1" ht="18" customHeight="1">
      <c r="A204" s="343">
        <f t="shared" si="80"/>
        <v>199</v>
      </c>
      <c r="B204" s="344" t="s">
        <v>668</v>
      </c>
      <c r="C204" s="345" t="s">
        <v>669</v>
      </c>
      <c r="D204" s="346">
        <v>2</v>
      </c>
      <c r="E204" s="346">
        <v>2.5</v>
      </c>
      <c r="F204" s="346">
        <v>0</v>
      </c>
      <c r="G204" s="346">
        <v>0</v>
      </c>
      <c r="H204" s="346"/>
      <c r="I204" s="346"/>
      <c r="J204" s="346"/>
      <c r="K204" s="346"/>
      <c r="L204" s="346"/>
      <c r="M204" s="346"/>
      <c r="N204" s="346"/>
      <c r="O204" s="346"/>
      <c r="P204" s="347">
        <f t="shared" si="105"/>
        <v>4.5</v>
      </c>
      <c r="Q204" s="348">
        <f t="shared" si="81"/>
        <v>2</v>
      </c>
      <c r="R204" s="348">
        <f t="shared" si="82"/>
        <v>0</v>
      </c>
      <c r="S204" s="348">
        <f t="shared" si="83"/>
        <v>2.5</v>
      </c>
      <c r="T204" s="348">
        <f t="shared" si="84"/>
        <v>0</v>
      </c>
      <c r="U204" s="348">
        <f t="shared" si="85"/>
        <v>0</v>
      </c>
      <c r="V204" s="348">
        <f t="shared" si="86"/>
        <v>0</v>
      </c>
      <c r="W204" s="348">
        <f t="shared" si="87"/>
        <v>0</v>
      </c>
      <c r="X204" s="348">
        <f t="shared" si="88"/>
        <v>0</v>
      </c>
      <c r="Y204" s="348">
        <f t="shared" si="89"/>
        <v>0</v>
      </c>
      <c r="Z204" s="348">
        <f t="shared" si="90"/>
        <v>0</v>
      </c>
      <c r="AA204" s="348">
        <f t="shared" si="91"/>
        <v>0</v>
      </c>
      <c r="AB204" s="348">
        <f t="shared" si="92"/>
        <v>0</v>
      </c>
      <c r="AC204" s="348">
        <f t="shared" si="93"/>
        <v>0</v>
      </c>
      <c r="AD204" s="348">
        <f t="shared" si="94"/>
        <v>0</v>
      </c>
      <c r="AE204" s="348">
        <f t="shared" si="95"/>
        <v>0</v>
      </c>
      <c r="AF204" s="348">
        <f t="shared" si="96"/>
        <v>0</v>
      </c>
      <c r="AG204" s="348">
        <f t="shared" si="97"/>
        <v>0</v>
      </c>
      <c r="AH204" s="348">
        <f t="shared" si="98"/>
        <v>0</v>
      </c>
      <c r="AI204" s="348">
        <f t="shared" si="99"/>
        <v>0</v>
      </c>
      <c r="AJ204" s="348">
        <f t="shared" si="100"/>
        <v>0</v>
      </c>
      <c r="AK204" s="348">
        <f t="shared" si="101"/>
        <v>0</v>
      </c>
      <c r="AL204" s="348">
        <f t="shared" si="102"/>
        <v>0</v>
      </c>
      <c r="AM204" s="348">
        <f t="shared" si="103"/>
        <v>0</v>
      </c>
      <c r="AN204" s="348">
        <f t="shared" si="104"/>
        <v>0</v>
      </c>
      <c r="AO204" s="334"/>
    </row>
    <row r="205" spans="1:41" s="335" customFormat="1" ht="18" customHeight="1">
      <c r="A205" s="343">
        <f t="shared" si="80"/>
        <v>200</v>
      </c>
      <c r="B205" s="344" t="s">
        <v>670</v>
      </c>
      <c r="C205" s="345" t="s">
        <v>671</v>
      </c>
      <c r="D205" s="346">
        <v>1.5</v>
      </c>
      <c r="E205" s="346">
        <v>0</v>
      </c>
      <c r="F205" s="346">
        <v>0</v>
      </c>
      <c r="G205" s="346">
        <v>0</v>
      </c>
      <c r="H205" s="346"/>
      <c r="I205" s="346"/>
      <c r="J205" s="346"/>
      <c r="K205" s="346"/>
      <c r="L205" s="346"/>
      <c r="M205" s="346"/>
      <c r="N205" s="346"/>
      <c r="O205" s="346"/>
      <c r="P205" s="347">
        <f t="shared" si="105"/>
        <v>1.5</v>
      </c>
      <c r="Q205" s="348">
        <f t="shared" si="81"/>
        <v>1.5</v>
      </c>
      <c r="R205" s="348">
        <f t="shared" si="82"/>
        <v>0</v>
      </c>
      <c r="S205" s="348">
        <f t="shared" si="83"/>
        <v>0</v>
      </c>
      <c r="T205" s="348">
        <f t="shared" si="84"/>
        <v>0</v>
      </c>
      <c r="U205" s="348">
        <f t="shared" si="85"/>
        <v>0</v>
      </c>
      <c r="V205" s="348">
        <f t="shared" si="86"/>
        <v>0</v>
      </c>
      <c r="W205" s="348">
        <f t="shared" si="87"/>
        <v>0</v>
      </c>
      <c r="X205" s="348">
        <f t="shared" si="88"/>
        <v>0</v>
      </c>
      <c r="Y205" s="348">
        <f t="shared" si="89"/>
        <v>0</v>
      </c>
      <c r="Z205" s="348">
        <f t="shared" si="90"/>
        <v>0</v>
      </c>
      <c r="AA205" s="348">
        <f t="shared" si="91"/>
        <v>0</v>
      </c>
      <c r="AB205" s="348">
        <f t="shared" si="92"/>
        <v>0</v>
      </c>
      <c r="AC205" s="348">
        <f t="shared" si="93"/>
        <v>0</v>
      </c>
      <c r="AD205" s="348">
        <f t="shared" si="94"/>
        <v>0</v>
      </c>
      <c r="AE205" s="348">
        <f t="shared" si="95"/>
        <v>0</v>
      </c>
      <c r="AF205" s="348">
        <f t="shared" si="96"/>
        <v>0</v>
      </c>
      <c r="AG205" s="348">
        <f t="shared" si="97"/>
        <v>0</v>
      </c>
      <c r="AH205" s="348">
        <f t="shared" si="98"/>
        <v>0</v>
      </c>
      <c r="AI205" s="348">
        <f t="shared" si="99"/>
        <v>0</v>
      </c>
      <c r="AJ205" s="348">
        <f t="shared" si="100"/>
        <v>0</v>
      </c>
      <c r="AK205" s="348">
        <f t="shared" si="101"/>
        <v>0</v>
      </c>
      <c r="AL205" s="348">
        <f t="shared" si="102"/>
        <v>0</v>
      </c>
      <c r="AM205" s="348">
        <f t="shared" si="103"/>
        <v>0</v>
      </c>
      <c r="AN205" s="348">
        <f t="shared" si="104"/>
        <v>0</v>
      </c>
      <c r="AO205" s="334">
        <v>0</v>
      </c>
    </row>
    <row r="206" spans="1:41" s="335" customFormat="1" ht="18" customHeight="1">
      <c r="A206" s="343">
        <f t="shared" si="80"/>
        <v>201</v>
      </c>
      <c r="B206" s="344" t="s">
        <v>672</v>
      </c>
      <c r="C206" s="345" t="s">
        <v>673</v>
      </c>
      <c r="D206" s="346">
        <v>4.5</v>
      </c>
      <c r="E206" s="346">
        <v>0</v>
      </c>
      <c r="F206" s="346">
        <v>0</v>
      </c>
      <c r="G206" s="346">
        <v>0</v>
      </c>
      <c r="H206" s="346"/>
      <c r="I206" s="346"/>
      <c r="J206" s="346"/>
      <c r="K206" s="346"/>
      <c r="L206" s="346"/>
      <c r="M206" s="346"/>
      <c r="N206" s="346"/>
      <c r="O206" s="346"/>
      <c r="P206" s="347">
        <f t="shared" si="105"/>
        <v>4.5</v>
      </c>
      <c r="Q206" s="348">
        <f t="shared" si="81"/>
        <v>4.5</v>
      </c>
      <c r="R206" s="348">
        <f t="shared" si="82"/>
        <v>0</v>
      </c>
      <c r="S206" s="348">
        <f t="shared" si="83"/>
        <v>0</v>
      </c>
      <c r="T206" s="348">
        <f t="shared" si="84"/>
        <v>0</v>
      </c>
      <c r="U206" s="348">
        <f t="shared" si="85"/>
        <v>0</v>
      </c>
      <c r="V206" s="348">
        <f t="shared" si="86"/>
        <v>0</v>
      </c>
      <c r="W206" s="348">
        <f t="shared" si="87"/>
        <v>0</v>
      </c>
      <c r="X206" s="348">
        <f t="shared" si="88"/>
        <v>0</v>
      </c>
      <c r="Y206" s="348">
        <f t="shared" si="89"/>
        <v>0</v>
      </c>
      <c r="Z206" s="348">
        <f t="shared" si="90"/>
        <v>0</v>
      </c>
      <c r="AA206" s="348">
        <f t="shared" si="91"/>
        <v>0</v>
      </c>
      <c r="AB206" s="348">
        <f t="shared" si="92"/>
        <v>0</v>
      </c>
      <c r="AC206" s="348">
        <f t="shared" si="93"/>
        <v>0</v>
      </c>
      <c r="AD206" s="348">
        <f t="shared" si="94"/>
        <v>0</v>
      </c>
      <c r="AE206" s="348">
        <f t="shared" si="95"/>
        <v>0</v>
      </c>
      <c r="AF206" s="348">
        <f t="shared" si="96"/>
        <v>0</v>
      </c>
      <c r="AG206" s="348">
        <f t="shared" si="97"/>
        <v>0</v>
      </c>
      <c r="AH206" s="348">
        <f t="shared" si="98"/>
        <v>0</v>
      </c>
      <c r="AI206" s="348">
        <f t="shared" si="99"/>
        <v>0</v>
      </c>
      <c r="AJ206" s="348">
        <f t="shared" si="100"/>
        <v>0</v>
      </c>
      <c r="AK206" s="348">
        <f t="shared" si="101"/>
        <v>0</v>
      </c>
      <c r="AL206" s="348">
        <f t="shared" si="102"/>
        <v>0</v>
      </c>
      <c r="AM206" s="348">
        <f t="shared" si="103"/>
        <v>0</v>
      </c>
      <c r="AN206" s="348">
        <f t="shared" si="104"/>
        <v>0</v>
      </c>
      <c r="AO206" s="334">
        <v>0</v>
      </c>
    </row>
    <row r="207" spans="1:41" s="335" customFormat="1" ht="18" customHeight="1">
      <c r="A207" s="343">
        <f t="shared" si="80"/>
        <v>202</v>
      </c>
      <c r="B207" s="344" t="s">
        <v>832</v>
      </c>
      <c r="C207" s="345" t="s">
        <v>833</v>
      </c>
      <c r="D207" s="346">
        <v>7</v>
      </c>
      <c r="E207" s="346">
        <v>4</v>
      </c>
      <c r="F207" s="346">
        <v>0</v>
      </c>
      <c r="G207" s="346">
        <v>0</v>
      </c>
      <c r="H207" s="346"/>
      <c r="I207" s="346"/>
      <c r="J207" s="346"/>
      <c r="K207" s="346"/>
      <c r="L207" s="346"/>
      <c r="M207" s="346"/>
      <c r="N207" s="346"/>
      <c r="O207" s="346"/>
      <c r="P207" s="347">
        <f t="shared" si="105"/>
        <v>11</v>
      </c>
      <c r="Q207" s="348">
        <f t="shared" si="81"/>
        <v>7</v>
      </c>
      <c r="R207" s="348">
        <f t="shared" si="82"/>
        <v>0</v>
      </c>
      <c r="S207" s="348">
        <f t="shared" si="83"/>
        <v>4</v>
      </c>
      <c r="T207" s="348">
        <f t="shared" si="84"/>
        <v>0</v>
      </c>
      <c r="U207" s="348">
        <f t="shared" si="85"/>
        <v>0</v>
      </c>
      <c r="V207" s="348">
        <f t="shared" si="86"/>
        <v>0</v>
      </c>
      <c r="W207" s="348">
        <f t="shared" si="87"/>
        <v>0</v>
      </c>
      <c r="X207" s="348">
        <f t="shared" si="88"/>
        <v>0</v>
      </c>
      <c r="Y207" s="348">
        <f t="shared" si="89"/>
        <v>0</v>
      </c>
      <c r="Z207" s="348">
        <f t="shared" si="90"/>
        <v>0</v>
      </c>
      <c r="AA207" s="348">
        <f t="shared" si="91"/>
        <v>0</v>
      </c>
      <c r="AB207" s="348">
        <f t="shared" si="92"/>
        <v>0</v>
      </c>
      <c r="AC207" s="348">
        <f t="shared" si="93"/>
        <v>0</v>
      </c>
      <c r="AD207" s="348">
        <f t="shared" si="94"/>
        <v>0</v>
      </c>
      <c r="AE207" s="348">
        <f t="shared" si="95"/>
        <v>0</v>
      </c>
      <c r="AF207" s="348">
        <f t="shared" si="96"/>
        <v>0</v>
      </c>
      <c r="AG207" s="348">
        <f t="shared" si="97"/>
        <v>0</v>
      </c>
      <c r="AH207" s="348">
        <f t="shared" si="98"/>
        <v>0</v>
      </c>
      <c r="AI207" s="348">
        <f t="shared" si="99"/>
        <v>0</v>
      </c>
      <c r="AJ207" s="348">
        <f t="shared" si="100"/>
        <v>0</v>
      </c>
      <c r="AK207" s="348">
        <f t="shared" si="101"/>
        <v>0</v>
      </c>
      <c r="AL207" s="348">
        <f t="shared" si="102"/>
        <v>0</v>
      </c>
      <c r="AM207" s="348">
        <f t="shared" si="103"/>
        <v>0</v>
      </c>
      <c r="AN207" s="348">
        <f t="shared" si="104"/>
        <v>0</v>
      </c>
      <c r="AO207" s="334">
        <v>0</v>
      </c>
    </row>
    <row r="208" spans="1:41" s="335" customFormat="1" ht="18" customHeight="1">
      <c r="A208" s="343">
        <f t="shared" si="80"/>
        <v>203</v>
      </c>
      <c r="B208" s="344" t="s">
        <v>674</v>
      </c>
      <c r="C208" s="345" t="s">
        <v>675</v>
      </c>
      <c r="D208" s="346">
        <v>3.5</v>
      </c>
      <c r="E208" s="346">
        <v>1</v>
      </c>
      <c r="F208" s="346">
        <v>0</v>
      </c>
      <c r="G208" s="346">
        <v>0</v>
      </c>
      <c r="H208" s="346"/>
      <c r="I208" s="346"/>
      <c r="J208" s="346"/>
      <c r="K208" s="346"/>
      <c r="L208" s="346"/>
      <c r="M208" s="346"/>
      <c r="N208" s="346"/>
      <c r="O208" s="346"/>
      <c r="P208" s="347">
        <f t="shared" si="105"/>
        <v>4.5</v>
      </c>
      <c r="Q208" s="348">
        <f t="shared" si="81"/>
        <v>3.5</v>
      </c>
      <c r="R208" s="348">
        <f t="shared" si="82"/>
        <v>0</v>
      </c>
      <c r="S208" s="348">
        <f t="shared" si="83"/>
        <v>1</v>
      </c>
      <c r="T208" s="348">
        <f t="shared" si="84"/>
        <v>0</v>
      </c>
      <c r="U208" s="348">
        <f t="shared" si="85"/>
        <v>0</v>
      </c>
      <c r="V208" s="348">
        <f t="shared" si="86"/>
        <v>0</v>
      </c>
      <c r="W208" s="348">
        <f t="shared" si="87"/>
        <v>0</v>
      </c>
      <c r="X208" s="348">
        <f t="shared" si="88"/>
        <v>0</v>
      </c>
      <c r="Y208" s="348">
        <f t="shared" si="89"/>
        <v>0</v>
      </c>
      <c r="Z208" s="348">
        <f t="shared" si="90"/>
        <v>0</v>
      </c>
      <c r="AA208" s="348">
        <f t="shared" si="91"/>
        <v>0</v>
      </c>
      <c r="AB208" s="348">
        <f t="shared" si="92"/>
        <v>0</v>
      </c>
      <c r="AC208" s="348">
        <f t="shared" si="93"/>
        <v>0</v>
      </c>
      <c r="AD208" s="348">
        <f t="shared" si="94"/>
        <v>0</v>
      </c>
      <c r="AE208" s="348">
        <f t="shared" si="95"/>
        <v>0</v>
      </c>
      <c r="AF208" s="348">
        <f t="shared" si="96"/>
        <v>0</v>
      </c>
      <c r="AG208" s="348">
        <f t="shared" si="97"/>
        <v>0</v>
      </c>
      <c r="AH208" s="348">
        <f t="shared" si="98"/>
        <v>0</v>
      </c>
      <c r="AI208" s="348">
        <f t="shared" si="99"/>
        <v>0</v>
      </c>
      <c r="AJ208" s="348">
        <f t="shared" si="100"/>
        <v>0</v>
      </c>
      <c r="AK208" s="348">
        <f t="shared" si="101"/>
        <v>0</v>
      </c>
      <c r="AL208" s="348">
        <f t="shared" si="102"/>
        <v>0</v>
      </c>
      <c r="AM208" s="348">
        <f t="shared" si="103"/>
        <v>0</v>
      </c>
      <c r="AN208" s="348">
        <f t="shared" si="104"/>
        <v>0</v>
      </c>
      <c r="AO208" s="334">
        <v>0</v>
      </c>
    </row>
    <row r="209" spans="1:41" s="335" customFormat="1" ht="18" customHeight="1">
      <c r="A209" s="343">
        <f t="shared" si="80"/>
        <v>204</v>
      </c>
      <c r="B209" s="344" t="s">
        <v>676</v>
      </c>
      <c r="C209" s="345" t="s">
        <v>677</v>
      </c>
      <c r="D209" s="346">
        <v>0</v>
      </c>
      <c r="E209" s="346">
        <v>1.5</v>
      </c>
      <c r="F209" s="346">
        <v>0</v>
      </c>
      <c r="G209" s="346">
        <v>0</v>
      </c>
      <c r="H209" s="346"/>
      <c r="I209" s="346"/>
      <c r="J209" s="346"/>
      <c r="K209" s="346"/>
      <c r="L209" s="346"/>
      <c r="M209" s="346"/>
      <c r="N209" s="346"/>
      <c r="O209" s="346"/>
      <c r="P209" s="347">
        <f t="shared" si="105"/>
        <v>1.5</v>
      </c>
      <c r="Q209" s="348">
        <f t="shared" si="81"/>
        <v>0</v>
      </c>
      <c r="R209" s="348">
        <f t="shared" si="82"/>
        <v>0</v>
      </c>
      <c r="S209" s="348">
        <f t="shared" si="83"/>
        <v>1.5</v>
      </c>
      <c r="T209" s="348">
        <f t="shared" si="84"/>
        <v>0</v>
      </c>
      <c r="U209" s="348">
        <f t="shared" si="85"/>
        <v>0</v>
      </c>
      <c r="V209" s="348">
        <f t="shared" si="86"/>
        <v>0</v>
      </c>
      <c r="W209" s="348">
        <f t="shared" si="87"/>
        <v>0</v>
      </c>
      <c r="X209" s="348">
        <f t="shared" si="88"/>
        <v>0</v>
      </c>
      <c r="Y209" s="348">
        <f t="shared" si="89"/>
        <v>0</v>
      </c>
      <c r="Z209" s="348">
        <f t="shared" si="90"/>
        <v>0</v>
      </c>
      <c r="AA209" s="348">
        <f t="shared" si="91"/>
        <v>0</v>
      </c>
      <c r="AB209" s="348">
        <f t="shared" si="92"/>
        <v>0</v>
      </c>
      <c r="AC209" s="348">
        <f t="shared" si="93"/>
        <v>0</v>
      </c>
      <c r="AD209" s="348">
        <f t="shared" si="94"/>
        <v>0</v>
      </c>
      <c r="AE209" s="348">
        <f t="shared" si="95"/>
        <v>0</v>
      </c>
      <c r="AF209" s="348">
        <f t="shared" si="96"/>
        <v>0</v>
      </c>
      <c r="AG209" s="348">
        <f t="shared" si="97"/>
        <v>0</v>
      </c>
      <c r="AH209" s="348">
        <f t="shared" si="98"/>
        <v>0</v>
      </c>
      <c r="AI209" s="348">
        <f t="shared" si="99"/>
        <v>0</v>
      </c>
      <c r="AJ209" s="348">
        <f t="shared" si="100"/>
        <v>0</v>
      </c>
      <c r="AK209" s="348">
        <f t="shared" si="101"/>
        <v>0</v>
      </c>
      <c r="AL209" s="348">
        <f t="shared" si="102"/>
        <v>0</v>
      </c>
      <c r="AM209" s="348">
        <f t="shared" si="103"/>
        <v>0</v>
      </c>
      <c r="AN209" s="348">
        <f t="shared" si="104"/>
        <v>0</v>
      </c>
      <c r="AO209" s="334">
        <v>0</v>
      </c>
    </row>
    <row r="210" spans="1:41" s="335" customFormat="1" ht="18" customHeight="1">
      <c r="A210" s="343">
        <f t="shared" si="80"/>
        <v>205</v>
      </c>
      <c r="B210" s="344" t="s">
        <v>678</v>
      </c>
      <c r="C210" s="345" t="s">
        <v>679</v>
      </c>
      <c r="D210" s="346">
        <v>0</v>
      </c>
      <c r="E210" s="346">
        <v>0</v>
      </c>
      <c r="F210" s="346">
        <v>0</v>
      </c>
      <c r="G210" s="346">
        <v>0</v>
      </c>
      <c r="H210" s="346"/>
      <c r="I210" s="346"/>
      <c r="J210" s="346"/>
      <c r="K210" s="346"/>
      <c r="L210" s="346"/>
      <c r="M210" s="346"/>
      <c r="N210" s="346"/>
      <c r="O210" s="346"/>
      <c r="P210" s="347">
        <f t="shared" si="105"/>
        <v>0</v>
      </c>
      <c r="Q210" s="348">
        <f t="shared" si="81"/>
        <v>0</v>
      </c>
      <c r="R210" s="348">
        <f t="shared" si="82"/>
        <v>0</v>
      </c>
      <c r="S210" s="348">
        <f t="shared" si="83"/>
        <v>0</v>
      </c>
      <c r="T210" s="348">
        <f t="shared" si="84"/>
        <v>0</v>
      </c>
      <c r="U210" s="348">
        <f t="shared" si="85"/>
        <v>0</v>
      </c>
      <c r="V210" s="348">
        <f t="shared" si="86"/>
        <v>0</v>
      </c>
      <c r="W210" s="348">
        <f t="shared" si="87"/>
        <v>0</v>
      </c>
      <c r="X210" s="348">
        <f t="shared" si="88"/>
        <v>0</v>
      </c>
      <c r="Y210" s="348">
        <f t="shared" si="89"/>
        <v>0</v>
      </c>
      <c r="Z210" s="348">
        <f t="shared" si="90"/>
        <v>0</v>
      </c>
      <c r="AA210" s="348">
        <f t="shared" si="91"/>
        <v>0</v>
      </c>
      <c r="AB210" s="348">
        <f t="shared" si="92"/>
        <v>0</v>
      </c>
      <c r="AC210" s="348">
        <f t="shared" si="93"/>
        <v>0</v>
      </c>
      <c r="AD210" s="348">
        <f t="shared" si="94"/>
        <v>0</v>
      </c>
      <c r="AE210" s="348">
        <f t="shared" si="95"/>
        <v>0</v>
      </c>
      <c r="AF210" s="348">
        <f t="shared" si="96"/>
        <v>0</v>
      </c>
      <c r="AG210" s="348">
        <f t="shared" si="97"/>
        <v>0</v>
      </c>
      <c r="AH210" s="348">
        <f t="shared" si="98"/>
        <v>0</v>
      </c>
      <c r="AI210" s="348">
        <f t="shared" si="99"/>
        <v>0</v>
      </c>
      <c r="AJ210" s="348">
        <f t="shared" si="100"/>
        <v>0</v>
      </c>
      <c r="AK210" s="348">
        <f t="shared" si="101"/>
        <v>0</v>
      </c>
      <c r="AL210" s="348">
        <f t="shared" si="102"/>
        <v>0</v>
      </c>
      <c r="AM210" s="348">
        <f t="shared" si="103"/>
        <v>0</v>
      </c>
      <c r="AN210" s="348">
        <f t="shared" si="104"/>
        <v>0</v>
      </c>
      <c r="AO210" s="334">
        <v>0</v>
      </c>
    </row>
    <row r="211" spans="1:41" s="335" customFormat="1" ht="18" customHeight="1">
      <c r="A211" s="343">
        <f t="shared" si="80"/>
        <v>206</v>
      </c>
      <c r="B211" s="344" t="s">
        <v>680</v>
      </c>
      <c r="C211" s="345" t="s">
        <v>681</v>
      </c>
      <c r="D211" s="346">
        <v>0</v>
      </c>
      <c r="E211" s="346">
        <v>2</v>
      </c>
      <c r="F211" s="346">
        <v>0</v>
      </c>
      <c r="G211" s="346">
        <v>0</v>
      </c>
      <c r="H211" s="346"/>
      <c r="I211" s="346"/>
      <c r="J211" s="346"/>
      <c r="K211" s="346"/>
      <c r="L211" s="346"/>
      <c r="M211" s="346"/>
      <c r="N211" s="346"/>
      <c r="O211" s="346"/>
      <c r="P211" s="347">
        <f t="shared" si="105"/>
        <v>2</v>
      </c>
      <c r="Q211" s="348">
        <f t="shared" si="81"/>
        <v>0</v>
      </c>
      <c r="R211" s="348">
        <f t="shared" si="82"/>
        <v>0</v>
      </c>
      <c r="S211" s="348">
        <f t="shared" si="83"/>
        <v>2</v>
      </c>
      <c r="T211" s="348">
        <f t="shared" si="84"/>
        <v>0</v>
      </c>
      <c r="U211" s="348">
        <f t="shared" si="85"/>
        <v>0</v>
      </c>
      <c r="V211" s="348">
        <f t="shared" si="86"/>
        <v>0</v>
      </c>
      <c r="W211" s="348">
        <f t="shared" si="87"/>
        <v>0</v>
      </c>
      <c r="X211" s="348">
        <f t="shared" si="88"/>
        <v>0</v>
      </c>
      <c r="Y211" s="348">
        <f t="shared" si="89"/>
        <v>0</v>
      </c>
      <c r="Z211" s="348">
        <f t="shared" si="90"/>
        <v>0</v>
      </c>
      <c r="AA211" s="348">
        <f t="shared" si="91"/>
        <v>0</v>
      </c>
      <c r="AB211" s="348">
        <f t="shared" si="92"/>
        <v>0</v>
      </c>
      <c r="AC211" s="348">
        <f t="shared" si="93"/>
        <v>0</v>
      </c>
      <c r="AD211" s="348">
        <f t="shared" si="94"/>
        <v>0</v>
      </c>
      <c r="AE211" s="348">
        <f t="shared" si="95"/>
        <v>0</v>
      </c>
      <c r="AF211" s="348">
        <f t="shared" si="96"/>
        <v>0</v>
      </c>
      <c r="AG211" s="348">
        <f t="shared" si="97"/>
        <v>0</v>
      </c>
      <c r="AH211" s="348">
        <f t="shared" si="98"/>
        <v>0</v>
      </c>
      <c r="AI211" s="348">
        <f t="shared" si="99"/>
        <v>0</v>
      </c>
      <c r="AJ211" s="348">
        <f t="shared" si="100"/>
        <v>0</v>
      </c>
      <c r="AK211" s="348">
        <f t="shared" si="101"/>
        <v>0</v>
      </c>
      <c r="AL211" s="348">
        <f t="shared" si="102"/>
        <v>0</v>
      </c>
      <c r="AM211" s="348">
        <f t="shared" si="103"/>
        <v>0</v>
      </c>
      <c r="AN211" s="348">
        <f t="shared" si="104"/>
        <v>0</v>
      </c>
      <c r="AO211" s="334">
        <v>0</v>
      </c>
    </row>
    <row r="212" spans="1:41" s="335" customFormat="1" ht="18" customHeight="1">
      <c r="A212" s="343">
        <f t="shared" si="80"/>
        <v>207</v>
      </c>
      <c r="B212" s="344" t="s">
        <v>684</v>
      </c>
      <c r="C212" s="345" t="s">
        <v>685</v>
      </c>
      <c r="D212" s="346">
        <v>0</v>
      </c>
      <c r="E212" s="346">
        <v>0</v>
      </c>
      <c r="F212" s="346">
        <v>0</v>
      </c>
      <c r="G212" s="346">
        <v>0</v>
      </c>
      <c r="H212" s="346"/>
      <c r="I212" s="346"/>
      <c r="J212" s="346"/>
      <c r="K212" s="346"/>
      <c r="L212" s="346"/>
      <c r="M212" s="346"/>
      <c r="N212" s="346"/>
      <c r="O212" s="346"/>
      <c r="P212" s="347">
        <f t="shared" si="105"/>
        <v>0</v>
      </c>
      <c r="Q212" s="348">
        <f t="shared" si="81"/>
        <v>0</v>
      </c>
      <c r="R212" s="348">
        <f t="shared" si="82"/>
        <v>0</v>
      </c>
      <c r="S212" s="348">
        <f t="shared" si="83"/>
        <v>0</v>
      </c>
      <c r="T212" s="348">
        <f t="shared" si="84"/>
        <v>0</v>
      </c>
      <c r="U212" s="348">
        <f t="shared" si="85"/>
        <v>0</v>
      </c>
      <c r="V212" s="348">
        <f t="shared" si="86"/>
        <v>0</v>
      </c>
      <c r="W212" s="348">
        <f t="shared" si="87"/>
        <v>0</v>
      </c>
      <c r="X212" s="348">
        <f t="shared" si="88"/>
        <v>0</v>
      </c>
      <c r="Y212" s="348">
        <f t="shared" si="89"/>
        <v>0</v>
      </c>
      <c r="Z212" s="348">
        <f t="shared" si="90"/>
        <v>0</v>
      </c>
      <c r="AA212" s="348">
        <f t="shared" si="91"/>
        <v>0</v>
      </c>
      <c r="AB212" s="348">
        <f t="shared" si="92"/>
        <v>0</v>
      </c>
      <c r="AC212" s="348">
        <f t="shared" si="93"/>
        <v>0</v>
      </c>
      <c r="AD212" s="348">
        <f t="shared" si="94"/>
        <v>0</v>
      </c>
      <c r="AE212" s="348">
        <f t="shared" si="95"/>
        <v>0</v>
      </c>
      <c r="AF212" s="348">
        <f t="shared" si="96"/>
        <v>0</v>
      </c>
      <c r="AG212" s="348">
        <f t="shared" si="97"/>
        <v>0</v>
      </c>
      <c r="AH212" s="348">
        <f t="shared" si="98"/>
        <v>0</v>
      </c>
      <c r="AI212" s="348">
        <f t="shared" si="99"/>
        <v>0</v>
      </c>
      <c r="AJ212" s="348">
        <f t="shared" si="100"/>
        <v>0</v>
      </c>
      <c r="AK212" s="348">
        <f t="shared" si="101"/>
        <v>0</v>
      </c>
      <c r="AL212" s="348">
        <f t="shared" si="102"/>
        <v>0</v>
      </c>
      <c r="AM212" s="348">
        <f t="shared" si="103"/>
        <v>0</v>
      </c>
      <c r="AN212" s="348">
        <f t="shared" si="104"/>
        <v>0</v>
      </c>
      <c r="AO212" s="334">
        <v>0</v>
      </c>
    </row>
    <row r="213" spans="1:41" s="335" customFormat="1" ht="18" customHeight="1">
      <c r="A213" s="343">
        <f t="shared" si="80"/>
        <v>208</v>
      </c>
      <c r="B213" s="344" t="s">
        <v>686</v>
      </c>
      <c r="C213" s="345" t="s">
        <v>687</v>
      </c>
      <c r="D213" s="346">
        <v>1</v>
      </c>
      <c r="E213" s="346">
        <v>4.5</v>
      </c>
      <c r="F213" s="346">
        <v>0</v>
      </c>
      <c r="G213" s="346">
        <v>0</v>
      </c>
      <c r="H213" s="346"/>
      <c r="I213" s="346"/>
      <c r="J213" s="346"/>
      <c r="K213" s="346"/>
      <c r="L213" s="346"/>
      <c r="M213" s="346"/>
      <c r="N213" s="346"/>
      <c r="O213" s="346"/>
      <c r="P213" s="347">
        <f t="shared" si="105"/>
        <v>5.5</v>
      </c>
      <c r="Q213" s="348">
        <f t="shared" si="81"/>
        <v>1</v>
      </c>
      <c r="R213" s="348">
        <f t="shared" si="82"/>
        <v>0</v>
      </c>
      <c r="S213" s="348">
        <f t="shared" si="83"/>
        <v>4.5</v>
      </c>
      <c r="T213" s="348">
        <f t="shared" si="84"/>
        <v>0</v>
      </c>
      <c r="U213" s="348">
        <f t="shared" si="85"/>
        <v>0</v>
      </c>
      <c r="V213" s="348">
        <f t="shared" si="86"/>
        <v>0</v>
      </c>
      <c r="W213" s="348">
        <f t="shared" si="87"/>
        <v>0</v>
      </c>
      <c r="X213" s="348">
        <f t="shared" si="88"/>
        <v>0</v>
      </c>
      <c r="Y213" s="348">
        <f t="shared" si="89"/>
        <v>0</v>
      </c>
      <c r="Z213" s="348">
        <f t="shared" si="90"/>
        <v>0</v>
      </c>
      <c r="AA213" s="348">
        <f t="shared" si="91"/>
        <v>0</v>
      </c>
      <c r="AB213" s="348">
        <f t="shared" si="92"/>
        <v>0</v>
      </c>
      <c r="AC213" s="348">
        <f t="shared" si="93"/>
        <v>0</v>
      </c>
      <c r="AD213" s="348">
        <f t="shared" si="94"/>
        <v>0</v>
      </c>
      <c r="AE213" s="348">
        <f t="shared" si="95"/>
        <v>0</v>
      </c>
      <c r="AF213" s="348">
        <f t="shared" si="96"/>
        <v>0</v>
      </c>
      <c r="AG213" s="348">
        <f t="shared" si="97"/>
        <v>0</v>
      </c>
      <c r="AH213" s="348">
        <f t="shared" si="98"/>
        <v>0</v>
      </c>
      <c r="AI213" s="348">
        <f t="shared" si="99"/>
        <v>0</v>
      </c>
      <c r="AJ213" s="348">
        <f t="shared" si="100"/>
        <v>0</v>
      </c>
      <c r="AK213" s="348">
        <f t="shared" si="101"/>
        <v>0</v>
      </c>
      <c r="AL213" s="348">
        <f t="shared" si="102"/>
        <v>0</v>
      </c>
      <c r="AM213" s="348">
        <f t="shared" si="103"/>
        <v>0</v>
      </c>
      <c r="AN213" s="348">
        <f t="shared" si="104"/>
        <v>0</v>
      </c>
      <c r="AO213" s="334">
        <v>15</v>
      </c>
    </row>
    <row r="214" spans="1:41" s="335" customFormat="1" ht="18" customHeight="1">
      <c r="A214" s="343">
        <f t="shared" si="80"/>
        <v>209</v>
      </c>
      <c r="B214" s="344" t="s">
        <v>688</v>
      </c>
      <c r="C214" s="345" t="s">
        <v>689</v>
      </c>
      <c r="D214" s="346">
        <v>2</v>
      </c>
      <c r="E214" s="346">
        <v>2.5</v>
      </c>
      <c r="F214" s="346">
        <v>0</v>
      </c>
      <c r="G214" s="346">
        <v>0</v>
      </c>
      <c r="H214" s="346"/>
      <c r="I214" s="346"/>
      <c r="J214" s="346"/>
      <c r="K214" s="346"/>
      <c r="L214" s="346"/>
      <c r="M214" s="346"/>
      <c r="N214" s="346"/>
      <c r="O214" s="346"/>
      <c r="P214" s="347">
        <f t="shared" si="105"/>
        <v>4.5</v>
      </c>
      <c r="Q214" s="348">
        <f t="shared" si="81"/>
        <v>2</v>
      </c>
      <c r="R214" s="348">
        <f t="shared" si="82"/>
        <v>0</v>
      </c>
      <c r="S214" s="348">
        <f t="shared" si="83"/>
        <v>2.5</v>
      </c>
      <c r="T214" s="348">
        <f t="shared" si="84"/>
        <v>0</v>
      </c>
      <c r="U214" s="348">
        <f t="shared" si="85"/>
        <v>0</v>
      </c>
      <c r="V214" s="348">
        <f t="shared" si="86"/>
        <v>0</v>
      </c>
      <c r="W214" s="348">
        <f t="shared" si="87"/>
        <v>0</v>
      </c>
      <c r="X214" s="348">
        <f t="shared" si="88"/>
        <v>0</v>
      </c>
      <c r="Y214" s="348">
        <f t="shared" si="89"/>
        <v>0</v>
      </c>
      <c r="Z214" s="348">
        <f t="shared" si="90"/>
        <v>0</v>
      </c>
      <c r="AA214" s="348">
        <f t="shared" si="91"/>
        <v>0</v>
      </c>
      <c r="AB214" s="348">
        <f t="shared" si="92"/>
        <v>0</v>
      </c>
      <c r="AC214" s="348">
        <f t="shared" si="93"/>
        <v>0</v>
      </c>
      <c r="AD214" s="348">
        <f t="shared" si="94"/>
        <v>0</v>
      </c>
      <c r="AE214" s="348">
        <f t="shared" si="95"/>
        <v>0</v>
      </c>
      <c r="AF214" s="348">
        <f t="shared" si="96"/>
        <v>0</v>
      </c>
      <c r="AG214" s="348">
        <f t="shared" si="97"/>
        <v>0</v>
      </c>
      <c r="AH214" s="348">
        <f t="shared" si="98"/>
        <v>0</v>
      </c>
      <c r="AI214" s="348">
        <f t="shared" si="99"/>
        <v>0</v>
      </c>
      <c r="AJ214" s="348">
        <f t="shared" si="100"/>
        <v>0</v>
      </c>
      <c r="AK214" s="348">
        <f t="shared" si="101"/>
        <v>0</v>
      </c>
      <c r="AL214" s="348">
        <f t="shared" si="102"/>
        <v>0</v>
      </c>
      <c r="AM214" s="348">
        <f t="shared" si="103"/>
        <v>0</v>
      </c>
      <c r="AN214" s="348">
        <f t="shared" si="104"/>
        <v>0</v>
      </c>
      <c r="AO214" s="334">
        <v>0</v>
      </c>
    </row>
    <row r="215" spans="1:41" s="335" customFormat="1" ht="18" customHeight="1">
      <c r="A215" s="343">
        <f t="shared" si="80"/>
        <v>210</v>
      </c>
      <c r="B215" s="344" t="s">
        <v>690</v>
      </c>
      <c r="C215" s="345" t="s">
        <v>691</v>
      </c>
      <c r="D215" s="346">
        <v>0</v>
      </c>
      <c r="E215" s="346">
        <v>4.5</v>
      </c>
      <c r="F215" s="346">
        <v>0</v>
      </c>
      <c r="G215" s="346">
        <v>0</v>
      </c>
      <c r="H215" s="346"/>
      <c r="I215" s="346"/>
      <c r="J215" s="346"/>
      <c r="K215" s="346"/>
      <c r="L215" s="346"/>
      <c r="M215" s="346"/>
      <c r="N215" s="346"/>
      <c r="O215" s="346"/>
      <c r="P215" s="347">
        <f t="shared" si="105"/>
        <v>4.5</v>
      </c>
      <c r="Q215" s="348">
        <f t="shared" si="81"/>
        <v>0</v>
      </c>
      <c r="R215" s="348">
        <f t="shared" si="82"/>
        <v>0</v>
      </c>
      <c r="S215" s="348">
        <f t="shared" si="83"/>
        <v>4.5</v>
      </c>
      <c r="T215" s="348">
        <f t="shared" si="84"/>
        <v>0</v>
      </c>
      <c r="U215" s="348">
        <f t="shared" si="85"/>
        <v>0</v>
      </c>
      <c r="V215" s="348">
        <f t="shared" si="86"/>
        <v>0</v>
      </c>
      <c r="W215" s="348">
        <f t="shared" si="87"/>
        <v>0</v>
      </c>
      <c r="X215" s="348">
        <f t="shared" si="88"/>
        <v>0</v>
      </c>
      <c r="Y215" s="348">
        <f t="shared" si="89"/>
        <v>0</v>
      </c>
      <c r="Z215" s="348">
        <f t="shared" si="90"/>
        <v>0</v>
      </c>
      <c r="AA215" s="348">
        <f t="shared" si="91"/>
        <v>0</v>
      </c>
      <c r="AB215" s="348">
        <f t="shared" si="92"/>
        <v>0</v>
      </c>
      <c r="AC215" s="348">
        <f t="shared" si="93"/>
        <v>0</v>
      </c>
      <c r="AD215" s="348">
        <f t="shared" si="94"/>
        <v>0</v>
      </c>
      <c r="AE215" s="348">
        <f t="shared" si="95"/>
        <v>0</v>
      </c>
      <c r="AF215" s="348">
        <f t="shared" si="96"/>
        <v>0</v>
      </c>
      <c r="AG215" s="348">
        <f t="shared" si="97"/>
        <v>0</v>
      </c>
      <c r="AH215" s="348">
        <f t="shared" si="98"/>
        <v>0</v>
      </c>
      <c r="AI215" s="348">
        <f t="shared" si="99"/>
        <v>0</v>
      </c>
      <c r="AJ215" s="348">
        <f t="shared" si="100"/>
        <v>0</v>
      </c>
      <c r="AK215" s="348">
        <f t="shared" si="101"/>
        <v>0</v>
      </c>
      <c r="AL215" s="348">
        <f t="shared" si="102"/>
        <v>0</v>
      </c>
      <c r="AM215" s="348">
        <f t="shared" si="103"/>
        <v>0</v>
      </c>
      <c r="AN215" s="348">
        <f t="shared" si="104"/>
        <v>0</v>
      </c>
      <c r="AO215" s="334">
        <v>0</v>
      </c>
    </row>
    <row r="216" spans="1:41" s="335" customFormat="1" ht="18" customHeight="1">
      <c r="A216" s="343">
        <f t="shared" si="80"/>
        <v>211</v>
      </c>
      <c r="B216" s="344" t="s">
        <v>692</v>
      </c>
      <c r="C216" s="345" t="s">
        <v>693</v>
      </c>
      <c r="D216" s="346">
        <v>5</v>
      </c>
      <c r="E216" s="346">
        <v>1.5</v>
      </c>
      <c r="F216" s="346">
        <v>0</v>
      </c>
      <c r="G216" s="346">
        <v>0</v>
      </c>
      <c r="H216" s="346"/>
      <c r="I216" s="346"/>
      <c r="J216" s="346"/>
      <c r="K216" s="346"/>
      <c r="L216" s="346"/>
      <c r="M216" s="346"/>
      <c r="N216" s="346"/>
      <c r="O216" s="346"/>
      <c r="P216" s="347">
        <f t="shared" si="105"/>
        <v>6.5</v>
      </c>
      <c r="Q216" s="348">
        <f t="shared" si="81"/>
        <v>5</v>
      </c>
      <c r="R216" s="348">
        <f t="shared" si="82"/>
        <v>0</v>
      </c>
      <c r="S216" s="348">
        <f t="shared" si="83"/>
        <v>1.5</v>
      </c>
      <c r="T216" s="348">
        <f t="shared" si="84"/>
        <v>0</v>
      </c>
      <c r="U216" s="348">
        <f t="shared" si="85"/>
        <v>0</v>
      </c>
      <c r="V216" s="348">
        <f t="shared" si="86"/>
        <v>0</v>
      </c>
      <c r="W216" s="348">
        <f t="shared" si="87"/>
        <v>0</v>
      </c>
      <c r="X216" s="348">
        <f t="shared" si="88"/>
        <v>0</v>
      </c>
      <c r="Y216" s="348">
        <f t="shared" si="89"/>
        <v>0</v>
      </c>
      <c r="Z216" s="348">
        <f t="shared" si="90"/>
        <v>0</v>
      </c>
      <c r="AA216" s="348">
        <f t="shared" si="91"/>
        <v>0</v>
      </c>
      <c r="AB216" s="348">
        <f t="shared" si="92"/>
        <v>0</v>
      </c>
      <c r="AC216" s="348">
        <f t="shared" si="93"/>
        <v>0</v>
      </c>
      <c r="AD216" s="348">
        <f t="shared" si="94"/>
        <v>0</v>
      </c>
      <c r="AE216" s="348">
        <f t="shared" si="95"/>
        <v>0</v>
      </c>
      <c r="AF216" s="348">
        <f t="shared" si="96"/>
        <v>0</v>
      </c>
      <c r="AG216" s="348">
        <f t="shared" si="97"/>
        <v>0</v>
      </c>
      <c r="AH216" s="348">
        <f t="shared" si="98"/>
        <v>0</v>
      </c>
      <c r="AI216" s="348">
        <f t="shared" si="99"/>
        <v>0</v>
      </c>
      <c r="AJ216" s="348">
        <f t="shared" si="100"/>
        <v>0</v>
      </c>
      <c r="AK216" s="348">
        <f t="shared" si="101"/>
        <v>0</v>
      </c>
      <c r="AL216" s="348">
        <f t="shared" si="102"/>
        <v>0</v>
      </c>
      <c r="AM216" s="348">
        <f t="shared" si="103"/>
        <v>0</v>
      </c>
      <c r="AN216" s="348">
        <f t="shared" si="104"/>
        <v>0</v>
      </c>
      <c r="AO216" s="334">
        <v>0</v>
      </c>
    </row>
    <row r="217" spans="1:41" s="335" customFormat="1" ht="18" customHeight="1">
      <c r="A217" s="343">
        <f t="shared" si="80"/>
        <v>212</v>
      </c>
      <c r="B217" s="344" t="s">
        <v>698</v>
      </c>
      <c r="C217" s="345" t="s">
        <v>699</v>
      </c>
      <c r="D217" s="346">
        <v>0</v>
      </c>
      <c r="E217" s="346">
        <v>2</v>
      </c>
      <c r="F217" s="346">
        <v>0</v>
      </c>
      <c r="G217" s="346">
        <v>0</v>
      </c>
      <c r="H217" s="346"/>
      <c r="I217" s="346"/>
      <c r="J217" s="346"/>
      <c r="K217" s="346"/>
      <c r="L217" s="346"/>
      <c r="M217" s="346"/>
      <c r="N217" s="346"/>
      <c r="O217" s="346"/>
      <c r="P217" s="347">
        <f t="shared" si="105"/>
        <v>2</v>
      </c>
      <c r="Q217" s="348">
        <f t="shared" si="81"/>
        <v>0</v>
      </c>
      <c r="R217" s="348">
        <f t="shared" si="82"/>
        <v>0</v>
      </c>
      <c r="S217" s="348">
        <f t="shared" si="83"/>
        <v>2</v>
      </c>
      <c r="T217" s="348">
        <f t="shared" si="84"/>
        <v>0</v>
      </c>
      <c r="U217" s="348">
        <f t="shared" si="85"/>
        <v>0</v>
      </c>
      <c r="V217" s="348">
        <f t="shared" si="86"/>
        <v>0</v>
      </c>
      <c r="W217" s="348">
        <f t="shared" si="87"/>
        <v>0</v>
      </c>
      <c r="X217" s="348">
        <f t="shared" si="88"/>
        <v>0</v>
      </c>
      <c r="Y217" s="348">
        <f t="shared" si="89"/>
        <v>0</v>
      </c>
      <c r="Z217" s="348">
        <f t="shared" si="90"/>
        <v>0</v>
      </c>
      <c r="AA217" s="348">
        <f t="shared" si="91"/>
        <v>0</v>
      </c>
      <c r="AB217" s="348">
        <f t="shared" si="92"/>
        <v>0</v>
      </c>
      <c r="AC217" s="348">
        <f t="shared" si="93"/>
        <v>0</v>
      </c>
      <c r="AD217" s="348">
        <f t="shared" si="94"/>
        <v>0</v>
      </c>
      <c r="AE217" s="348">
        <f t="shared" si="95"/>
        <v>0</v>
      </c>
      <c r="AF217" s="348">
        <f t="shared" si="96"/>
        <v>0</v>
      </c>
      <c r="AG217" s="348">
        <f t="shared" si="97"/>
        <v>0</v>
      </c>
      <c r="AH217" s="348">
        <f t="shared" si="98"/>
        <v>0</v>
      </c>
      <c r="AI217" s="348">
        <f t="shared" si="99"/>
        <v>0</v>
      </c>
      <c r="AJ217" s="348">
        <f t="shared" si="100"/>
        <v>0</v>
      </c>
      <c r="AK217" s="348">
        <f t="shared" si="101"/>
        <v>0</v>
      </c>
      <c r="AL217" s="348">
        <f t="shared" si="102"/>
        <v>0</v>
      </c>
      <c r="AM217" s="348">
        <f t="shared" si="103"/>
        <v>0</v>
      </c>
      <c r="AN217" s="348">
        <f t="shared" si="104"/>
        <v>0</v>
      </c>
      <c r="AO217" s="334">
        <v>0</v>
      </c>
    </row>
    <row r="218" spans="1:41" s="335" customFormat="1" ht="18" customHeight="1">
      <c r="A218" s="343">
        <f t="shared" si="80"/>
        <v>213</v>
      </c>
      <c r="B218" s="344" t="s">
        <v>700</v>
      </c>
      <c r="C218" s="345" t="s">
        <v>701</v>
      </c>
      <c r="D218" s="346">
        <v>2.5</v>
      </c>
      <c r="E218" s="346">
        <v>0</v>
      </c>
      <c r="F218" s="346">
        <v>1</v>
      </c>
      <c r="G218" s="346"/>
      <c r="H218" s="346"/>
      <c r="I218" s="346"/>
      <c r="J218" s="346"/>
      <c r="K218" s="346"/>
      <c r="L218" s="346"/>
      <c r="M218" s="346"/>
      <c r="N218" s="346"/>
      <c r="O218" s="346"/>
      <c r="P218" s="347">
        <f t="shared" si="105"/>
        <v>3.5</v>
      </c>
      <c r="Q218" s="348">
        <f t="shared" si="81"/>
        <v>2.5</v>
      </c>
      <c r="R218" s="348">
        <f t="shared" si="82"/>
        <v>0</v>
      </c>
      <c r="S218" s="348">
        <f t="shared" si="83"/>
        <v>0</v>
      </c>
      <c r="T218" s="348">
        <f t="shared" si="84"/>
        <v>0</v>
      </c>
      <c r="U218" s="348">
        <f t="shared" si="85"/>
        <v>1</v>
      </c>
      <c r="V218" s="348">
        <f t="shared" si="86"/>
        <v>0</v>
      </c>
      <c r="W218" s="348">
        <f t="shared" si="87"/>
        <v>0</v>
      </c>
      <c r="X218" s="348">
        <f t="shared" si="88"/>
        <v>0</v>
      </c>
      <c r="Y218" s="348">
        <f t="shared" si="89"/>
        <v>0</v>
      </c>
      <c r="Z218" s="348">
        <f t="shared" si="90"/>
        <v>0</v>
      </c>
      <c r="AA218" s="348">
        <f t="shared" si="91"/>
        <v>0</v>
      </c>
      <c r="AB218" s="348">
        <f t="shared" si="92"/>
        <v>0</v>
      </c>
      <c r="AC218" s="348">
        <f t="shared" si="93"/>
        <v>0</v>
      </c>
      <c r="AD218" s="348">
        <f t="shared" si="94"/>
        <v>0</v>
      </c>
      <c r="AE218" s="348">
        <f t="shared" si="95"/>
        <v>0</v>
      </c>
      <c r="AF218" s="348">
        <f t="shared" si="96"/>
        <v>0</v>
      </c>
      <c r="AG218" s="348">
        <f t="shared" si="97"/>
        <v>0</v>
      </c>
      <c r="AH218" s="348">
        <f t="shared" si="98"/>
        <v>0</v>
      </c>
      <c r="AI218" s="348">
        <f t="shared" si="99"/>
        <v>0</v>
      </c>
      <c r="AJ218" s="348">
        <f t="shared" si="100"/>
        <v>0</v>
      </c>
      <c r="AK218" s="348">
        <f t="shared" si="101"/>
        <v>0</v>
      </c>
      <c r="AL218" s="348">
        <f t="shared" si="102"/>
        <v>0</v>
      </c>
      <c r="AM218" s="348">
        <f t="shared" si="103"/>
        <v>0</v>
      </c>
      <c r="AN218" s="348">
        <f t="shared" si="104"/>
        <v>0</v>
      </c>
      <c r="AO218" s="334">
        <v>0</v>
      </c>
    </row>
    <row r="219" spans="1:41" s="335" customFormat="1" ht="18" customHeight="1">
      <c r="A219" s="343">
        <f t="shared" si="80"/>
        <v>214</v>
      </c>
      <c r="B219" s="344" t="s">
        <v>702</v>
      </c>
      <c r="C219" s="345" t="s">
        <v>703</v>
      </c>
      <c r="D219" s="346">
        <v>4</v>
      </c>
      <c r="E219" s="346">
        <v>3</v>
      </c>
      <c r="F219" s="346">
        <v>1</v>
      </c>
      <c r="G219" s="346">
        <v>0</v>
      </c>
      <c r="H219" s="346"/>
      <c r="I219" s="346"/>
      <c r="J219" s="346"/>
      <c r="K219" s="346"/>
      <c r="L219" s="346"/>
      <c r="M219" s="346"/>
      <c r="N219" s="346"/>
      <c r="O219" s="346"/>
      <c r="P219" s="347">
        <f t="shared" si="105"/>
        <v>8</v>
      </c>
      <c r="Q219" s="348">
        <f t="shared" si="81"/>
        <v>4</v>
      </c>
      <c r="R219" s="348">
        <f t="shared" si="82"/>
        <v>0</v>
      </c>
      <c r="S219" s="348">
        <f t="shared" si="83"/>
        <v>3</v>
      </c>
      <c r="T219" s="348">
        <f t="shared" si="84"/>
        <v>0</v>
      </c>
      <c r="U219" s="348">
        <f t="shared" si="85"/>
        <v>1</v>
      </c>
      <c r="V219" s="348">
        <f t="shared" si="86"/>
        <v>0</v>
      </c>
      <c r="W219" s="348">
        <f t="shared" si="87"/>
        <v>0</v>
      </c>
      <c r="X219" s="348">
        <f t="shared" si="88"/>
        <v>0</v>
      </c>
      <c r="Y219" s="348">
        <f t="shared" si="89"/>
        <v>0</v>
      </c>
      <c r="Z219" s="348">
        <f t="shared" si="90"/>
        <v>0</v>
      </c>
      <c r="AA219" s="348">
        <f t="shared" si="91"/>
        <v>0</v>
      </c>
      <c r="AB219" s="348">
        <f t="shared" si="92"/>
        <v>0</v>
      </c>
      <c r="AC219" s="348">
        <f t="shared" si="93"/>
        <v>0</v>
      </c>
      <c r="AD219" s="348">
        <f t="shared" si="94"/>
        <v>0</v>
      </c>
      <c r="AE219" s="348">
        <f t="shared" si="95"/>
        <v>0</v>
      </c>
      <c r="AF219" s="348">
        <f t="shared" si="96"/>
        <v>0</v>
      </c>
      <c r="AG219" s="348">
        <f t="shared" si="97"/>
        <v>0</v>
      </c>
      <c r="AH219" s="348">
        <f t="shared" si="98"/>
        <v>0</v>
      </c>
      <c r="AI219" s="348">
        <f t="shared" si="99"/>
        <v>0</v>
      </c>
      <c r="AJ219" s="348">
        <f t="shared" si="100"/>
        <v>0</v>
      </c>
      <c r="AK219" s="348">
        <f t="shared" si="101"/>
        <v>0</v>
      </c>
      <c r="AL219" s="348">
        <f t="shared" si="102"/>
        <v>0</v>
      </c>
      <c r="AM219" s="348">
        <f t="shared" si="103"/>
        <v>0</v>
      </c>
      <c r="AN219" s="348">
        <f t="shared" si="104"/>
        <v>0</v>
      </c>
      <c r="AO219" s="334">
        <v>0</v>
      </c>
    </row>
    <row r="220" spans="1:41" s="335" customFormat="1" ht="18" customHeight="1">
      <c r="A220" s="343">
        <f t="shared" si="80"/>
        <v>215</v>
      </c>
      <c r="B220" s="344" t="s">
        <v>704</v>
      </c>
      <c r="C220" s="345" t="s">
        <v>705</v>
      </c>
      <c r="D220" s="346">
        <v>5</v>
      </c>
      <c r="E220" s="346">
        <v>0</v>
      </c>
      <c r="F220" s="346">
        <v>0</v>
      </c>
      <c r="G220" s="346">
        <v>0</v>
      </c>
      <c r="H220" s="346"/>
      <c r="I220" s="346"/>
      <c r="J220" s="346"/>
      <c r="K220" s="346"/>
      <c r="L220" s="346"/>
      <c r="M220" s="346"/>
      <c r="N220" s="346"/>
      <c r="O220" s="346"/>
      <c r="P220" s="347">
        <f t="shared" si="105"/>
        <v>5</v>
      </c>
      <c r="Q220" s="348">
        <f t="shared" si="81"/>
        <v>5</v>
      </c>
      <c r="R220" s="348">
        <f t="shared" si="82"/>
        <v>0</v>
      </c>
      <c r="S220" s="348">
        <f t="shared" si="83"/>
        <v>0</v>
      </c>
      <c r="T220" s="348">
        <f t="shared" si="84"/>
        <v>0</v>
      </c>
      <c r="U220" s="348">
        <f t="shared" si="85"/>
        <v>0</v>
      </c>
      <c r="V220" s="348">
        <f t="shared" si="86"/>
        <v>0</v>
      </c>
      <c r="W220" s="348">
        <f t="shared" si="87"/>
        <v>0</v>
      </c>
      <c r="X220" s="348">
        <f t="shared" si="88"/>
        <v>0</v>
      </c>
      <c r="Y220" s="348">
        <f t="shared" si="89"/>
        <v>0</v>
      </c>
      <c r="Z220" s="348">
        <f t="shared" si="90"/>
        <v>0</v>
      </c>
      <c r="AA220" s="348">
        <f t="shared" si="91"/>
        <v>0</v>
      </c>
      <c r="AB220" s="348">
        <f t="shared" si="92"/>
        <v>0</v>
      </c>
      <c r="AC220" s="348">
        <f t="shared" si="93"/>
        <v>0</v>
      </c>
      <c r="AD220" s="348">
        <f t="shared" si="94"/>
        <v>0</v>
      </c>
      <c r="AE220" s="348">
        <f t="shared" si="95"/>
        <v>0</v>
      </c>
      <c r="AF220" s="348">
        <f t="shared" si="96"/>
        <v>0</v>
      </c>
      <c r="AG220" s="348">
        <f t="shared" si="97"/>
        <v>0</v>
      </c>
      <c r="AH220" s="348">
        <f t="shared" si="98"/>
        <v>0</v>
      </c>
      <c r="AI220" s="348">
        <f t="shared" si="99"/>
        <v>0</v>
      </c>
      <c r="AJ220" s="348">
        <f t="shared" si="100"/>
        <v>0</v>
      </c>
      <c r="AK220" s="348">
        <f t="shared" si="101"/>
        <v>0</v>
      </c>
      <c r="AL220" s="348">
        <f t="shared" si="102"/>
        <v>0</v>
      </c>
      <c r="AM220" s="348">
        <f t="shared" si="103"/>
        <v>0</v>
      </c>
      <c r="AN220" s="348">
        <f t="shared" si="104"/>
        <v>0</v>
      </c>
      <c r="AO220" s="334">
        <v>15</v>
      </c>
    </row>
    <row r="221" spans="1:41" s="335" customFormat="1" ht="18" customHeight="1">
      <c r="A221" s="343">
        <f t="shared" si="80"/>
        <v>216</v>
      </c>
      <c r="B221" s="344" t="s">
        <v>706</v>
      </c>
      <c r="C221" s="345" t="s">
        <v>707</v>
      </c>
      <c r="D221" s="346">
        <v>4</v>
      </c>
      <c r="E221" s="346">
        <v>0</v>
      </c>
      <c r="F221" s="346">
        <v>0</v>
      </c>
      <c r="G221" s="346">
        <v>0</v>
      </c>
      <c r="H221" s="346"/>
      <c r="I221" s="346"/>
      <c r="J221" s="346"/>
      <c r="K221" s="346"/>
      <c r="L221" s="346"/>
      <c r="M221" s="346"/>
      <c r="N221" s="346"/>
      <c r="O221" s="346"/>
      <c r="P221" s="347">
        <f t="shared" si="105"/>
        <v>4</v>
      </c>
      <c r="Q221" s="348">
        <f t="shared" si="81"/>
        <v>4</v>
      </c>
      <c r="R221" s="348">
        <f t="shared" si="82"/>
        <v>0</v>
      </c>
      <c r="S221" s="348">
        <f t="shared" si="83"/>
        <v>0</v>
      </c>
      <c r="T221" s="348">
        <f t="shared" si="84"/>
        <v>0</v>
      </c>
      <c r="U221" s="348">
        <f t="shared" si="85"/>
        <v>0</v>
      </c>
      <c r="V221" s="348">
        <f t="shared" si="86"/>
        <v>0</v>
      </c>
      <c r="W221" s="348">
        <f t="shared" si="87"/>
        <v>0</v>
      </c>
      <c r="X221" s="348">
        <f t="shared" si="88"/>
        <v>0</v>
      </c>
      <c r="Y221" s="348">
        <f t="shared" si="89"/>
        <v>0</v>
      </c>
      <c r="Z221" s="348">
        <f t="shared" si="90"/>
        <v>0</v>
      </c>
      <c r="AA221" s="348">
        <f t="shared" si="91"/>
        <v>0</v>
      </c>
      <c r="AB221" s="348">
        <f t="shared" si="92"/>
        <v>0</v>
      </c>
      <c r="AC221" s="348">
        <f t="shared" si="93"/>
        <v>0</v>
      </c>
      <c r="AD221" s="348">
        <f t="shared" si="94"/>
        <v>0</v>
      </c>
      <c r="AE221" s="348">
        <f t="shared" si="95"/>
        <v>0</v>
      </c>
      <c r="AF221" s="348">
        <f t="shared" si="96"/>
        <v>0</v>
      </c>
      <c r="AG221" s="348">
        <f t="shared" si="97"/>
        <v>0</v>
      </c>
      <c r="AH221" s="348">
        <f t="shared" si="98"/>
        <v>0</v>
      </c>
      <c r="AI221" s="348">
        <f t="shared" si="99"/>
        <v>0</v>
      </c>
      <c r="AJ221" s="348">
        <f t="shared" si="100"/>
        <v>0</v>
      </c>
      <c r="AK221" s="348">
        <f t="shared" si="101"/>
        <v>0</v>
      </c>
      <c r="AL221" s="348">
        <f t="shared" si="102"/>
        <v>0</v>
      </c>
      <c r="AM221" s="348">
        <f t="shared" si="103"/>
        <v>0</v>
      </c>
      <c r="AN221" s="348">
        <f t="shared" si="104"/>
        <v>0</v>
      </c>
      <c r="AO221" s="334">
        <v>0</v>
      </c>
    </row>
    <row r="222" spans="1:41" s="335" customFormat="1" ht="18" customHeight="1">
      <c r="A222" s="343">
        <f t="shared" si="80"/>
        <v>217</v>
      </c>
      <c r="B222" s="344" t="s">
        <v>708</v>
      </c>
      <c r="C222" s="345" t="s">
        <v>709</v>
      </c>
      <c r="D222" s="346">
        <v>1</v>
      </c>
      <c r="E222" s="346">
        <v>0.5</v>
      </c>
      <c r="F222" s="346">
        <v>0</v>
      </c>
      <c r="G222" s="346">
        <v>0</v>
      </c>
      <c r="H222" s="346"/>
      <c r="I222" s="346"/>
      <c r="J222" s="346"/>
      <c r="K222" s="346"/>
      <c r="L222" s="346"/>
      <c r="M222" s="346"/>
      <c r="N222" s="346"/>
      <c r="O222" s="346"/>
      <c r="P222" s="347">
        <f t="shared" si="105"/>
        <v>1.5</v>
      </c>
      <c r="Q222" s="348">
        <f t="shared" si="81"/>
        <v>1</v>
      </c>
      <c r="R222" s="348">
        <f t="shared" si="82"/>
        <v>0</v>
      </c>
      <c r="S222" s="348">
        <f t="shared" si="83"/>
        <v>0.5</v>
      </c>
      <c r="T222" s="348">
        <f t="shared" si="84"/>
        <v>0</v>
      </c>
      <c r="U222" s="348">
        <f t="shared" si="85"/>
        <v>0</v>
      </c>
      <c r="V222" s="348">
        <f t="shared" si="86"/>
        <v>0</v>
      </c>
      <c r="W222" s="348">
        <f t="shared" si="87"/>
        <v>0</v>
      </c>
      <c r="X222" s="348">
        <f t="shared" si="88"/>
        <v>0</v>
      </c>
      <c r="Y222" s="348">
        <f t="shared" si="89"/>
        <v>0</v>
      </c>
      <c r="Z222" s="348">
        <f t="shared" si="90"/>
        <v>0</v>
      </c>
      <c r="AA222" s="348">
        <f t="shared" si="91"/>
        <v>0</v>
      </c>
      <c r="AB222" s="348">
        <f t="shared" si="92"/>
        <v>0</v>
      </c>
      <c r="AC222" s="348">
        <f t="shared" si="93"/>
        <v>0</v>
      </c>
      <c r="AD222" s="348">
        <f t="shared" si="94"/>
        <v>0</v>
      </c>
      <c r="AE222" s="348">
        <f t="shared" si="95"/>
        <v>0</v>
      </c>
      <c r="AF222" s="348">
        <f t="shared" si="96"/>
        <v>0</v>
      </c>
      <c r="AG222" s="348">
        <f t="shared" si="97"/>
        <v>0</v>
      </c>
      <c r="AH222" s="348">
        <f t="shared" si="98"/>
        <v>0</v>
      </c>
      <c r="AI222" s="348">
        <f t="shared" si="99"/>
        <v>0</v>
      </c>
      <c r="AJ222" s="348">
        <f t="shared" si="100"/>
        <v>0</v>
      </c>
      <c r="AK222" s="348">
        <f t="shared" si="101"/>
        <v>0</v>
      </c>
      <c r="AL222" s="348">
        <f t="shared" si="102"/>
        <v>0</v>
      </c>
      <c r="AM222" s="348">
        <f t="shared" si="103"/>
        <v>0</v>
      </c>
      <c r="AN222" s="348">
        <f t="shared" si="104"/>
        <v>0</v>
      </c>
      <c r="AO222" s="334">
        <v>0</v>
      </c>
    </row>
    <row r="223" spans="1:41" s="335" customFormat="1" ht="18" customHeight="1">
      <c r="A223" s="343">
        <f t="shared" si="80"/>
        <v>218</v>
      </c>
      <c r="B223" s="344" t="s">
        <v>710</v>
      </c>
      <c r="C223" s="345" t="s">
        <v>711</v>
      </c>
      <c r="D223" s="346">
        <v>2</v>
      </c>
      <c r="E223" s="346">
        <v>0</v>
      </c>
      <c r="F223" s="346">
        <v>0</v>
      </c>
      <c r="G223" s="346">
        <v>0</v>
      </c>
      <c r="H223" s="346"/>
      <c r="I223" s="346"/>
      <c r="J223" s="346"/>
      <c r="K223" s="346"/>
      <c r="L223" s="346"/>
      <c r="M223" s="346"/>
      <c r="N223" s="346"/>
      <c r="O223" s="346"/>
      <c r="P223" s="347">
        <f t="shared" si="105"/>
        <v>2</v>
      </c>
      <c r="Q223" s="348">
        <f t="shared" si="81"/>
        <v>2</v>
      </c>
      <c r="R223" s="348">
        <f t="shared" si="82"/>
        <v>0</v>
      </c>
      <c r="S223" s="348">
        <f t="shared" si="83"/>
        <v>0</v>
      </c>
      <c r="T223" s="348">
        <f t="shared" si="84"/>
        <v>0</v>
      </c>
      <c r="U223" s="348">
        <f t="shared" si="85"/>
        <v>0</v>
      </c>
      <c r="V223" s="348">
        <f t="shared" si="86"/>
        <v>0</v>
      </c>
      <c r="W223" s="348">
        <f t="shared" si="87"/>
        <v>0</v>
      </c>
      <c r="X223" s="348">
        <f t="shared" si="88"/>
        <v>0</v>
      </c>
      <c r="Y223" s="348">
        <f t="shared" si="89"/>
        <v>0</v>
      </c>
      <c r="Z223" s="348">
        <f t="shared" si="90"/>
        <v>0</v>
      </c>
      <c r="AA223" s="348">
        <f t="shared" si="91"/>
        <v>0</v>
      </c>
      <c r="AB223" s="348">
        <f t="shared" si="92"/>
        <v>0</v>
      </c>
      <c r="AC223" s="348">
        <f t="shared" si="93"/>
        <v>0</v>
      </c>
      <c r="AD223" s="348">
        <f t="shared" si="94"/>
        <v>0</v>
      </c>
      <c r="AE223" s="348">
        <f t="shared" si="95"/>
        <v>0</v>
      </c>
      <c r="AF223" s="348">
        <f t="shared" si="96"/>
        <v>0</v>
      </c>
      <c r="AG223" s="348">
        <f t="shared" si="97"/>
        <v>0</v>
      </c>
      <c r="AH223" s="348">
        <f t="shared" si="98"/>
        <v>0</v>
      </c>
      <c r="AI223" s="348">
        <f t="shared" si="99"/>
        <v>0</v>
      </c>
      <c r="AJ223" s="348">
        <f t="shared" si="100"/>
        <v>0</v>
      </c>
      <c r="AK223" s="348">
        <f t="shared" si="101"/>
        <v>0</v>
      </c>
      <c r="AL223" s="348">
        <f t="shared" si="102"/>
        <v>0</v>
      </c>
      <c r="AM223" s="348">
        <f t="shared" si="103"/>
        <v>0</v>
      </c>
      <c r="AN223" s="348">
        <f t="shared" si="104"/>
        <v>0</v>
      </c>
      <c r="AO223" s="334">
        <v>3</v>
      </c>
    </row>
    <row r="224" spans="1:41" s="335" customFormat="1" ht="18" customHeight="1">
      <c r="A224" s="343">
        <f t="shared" si="80"/>
        <v>219</v>
      </c>
      <c r="B224" s="344" t="s">
        <v>714</v>
      </c>
      <c r="C224" s="345" t="s">
        <v>715</v>
      </c>
      <c r="D224" s="346">
        <v>0.5</v>
      </c>
      <c r="E224" s="346">
        <v>0.5</v>
      </c>
      <c r="F224" s="346">
        <v>0</v>
      </c>
      <c r="G224" s="346">
        <v>0</v>
      </c>
      <c r="H224" s="346"/>
      <c r="I224" s="346"/>
      <c r="J224" s="346"/>
      <c r="K224" s="346"/>
      <c r="L224" s="346"/>
      <c r="M224" s="346"/>
      <c r="N224" s="346"/>
      <c r="O224" s="346"/>
      <c r="P224" s="347">
        <f t="shared" si="105"/>
        <v>1</v>
      </c>
      <c r="Q224" s="348">
        <f t="shared" si="81"/>
        <v>0.5</v>
      </c>
      <c r="R224" s="348">
        <f t="shared" si="82"/>
        <v>0</v>
      </c>
      <c r="S224" s="348">
        <f t="shared" si="83"/>
        <v>0.5</v>
      </c>
      <c r="T224" s="348">
        <f t="shared" si="84"/>
        <v>0</v>
      </c>
      <c r="U224" s="348">
        <f t="shared" si="85"/>
        <v>0</v>
      </c>
      <c r="V224" s="348">
        <f t="shared" si="86"/>
        <v>0</v>
      </c>
      <c r="W224" s="348">
        <f t="shared" si="87"/>
        <v>0</v>
      </c>
      <c r="X224" s="348">
        <f t="shared" si="88"/>
        <v>0</v>
      </c>
      <c r="Y224" s="348">
        <f t="shared" si="89"/>
        <v>0</v>
      </c>
      <c r="Z224" s="348">
        <f t="shared" si="90"/>
        <v>0</v>
      </c>
      <c r="AA224" s="348">
        <f t="shared" si="91"/>
        <v>0</v>
      </c>
      <c r="AB224" s="348">
        <f t="shared" si="92"/>
        <v>0</v>
      </c>
      <c r="AC224" s="348">
        <f t="shared" si="93"/>
        <v>0</v>
      </c>
      <c r="AD224" s="348">
        <f t="shared" si="94"/>
        <v>0</v>
      </c>
      <c r="AE224" s="348">
        <f t="shared" si="95"/>
        <v>0</v>
      </c>
      <c r="AF224" s="348">
        <f t="shared" si="96"/>
        <v>0</v>
      </c>
      <c r="AG224" s="348">
        <f t="shared" si="97"/>
        <v>0</v>
      </c>
      <c r="AH224" s="348">
        <f t="shared" si="98"/>
        <v>0</v>
      </c>
      <c r="AI224" s="348">
        <f t="shared" si="99"/>
        <v>0</v>
      </c>
      <c r="AJ224" s="348">
        <f t="shared" si="100"/>
        <v>0</v>
      </c>
      <c r="AK224" s="348">
        <f t="shared" si="101"/>
        <v>0</v>
      </c>
      <c r="AL224" s="348">
        <f t="shared" si="102"/>
        <v>0</v>
      </c>
      <c r="AM224" s="348">
        <f t="shared" si="103"/>
        <v>0</v>
      </c>
      <c r="AN224" s="348">
        <f t="shared" si="104"/>
        <v>0</v>
      </c>
      <c r="AO224" s="334">
        <v>0</v>
      </c>
    </row>
    <row r="225" spans="1:41" s="335" customFormat="1" ht="18" customHeight="1">
      <c r="A225" s="343">
        <f t="shared" si="80"/>
        <v>220</v>
      </c>
      <c r="B225" s="344" t="s">
        <v>716</v>
      </c>
      <c r="C225" s="345" t="s">
        <v>717</v>
      </c>
      <c r="D225" s="346">
        <v>0</v>
      </c>
      <c r="E225" s="346">
        <v>2.5</v>
      </c>
      <c r="F225" s="346">
        <v>0</v>
      </c>
      <c r="G225" s="346">
        <v>0</v>
      </c>
      <c r="H225" s="346"/>
      <c r="I225" s="346"/>
      <c r="J225" s="346"/>
      <c r="K225" s="346"/>
      <c r="L225" s="346"/>
      <c r="M225" s="346"/>
      <c r="N225" s="346"/>
      <c r="O225" s="346"/>
      <c r="P225" s="347">
        <f t="shared" si="105"/>
        <v>2.5</v>
      </c>
      <c r="Q225" s="348">
        <f t="shared" si="81"/>
        <v>0</v>
      </c>
      <c r="R225" s="348">
        <f t="shared" si="82"/>
        <v>0</v>
      </c>
      <c r="S225" s="348">
        <f t="shared" si="83"/>
        <v>2.5</v>
      </c>
      <c r="T225" s="348">
        <f t="shared" si="84"/>
        <v>0</v>
      </c>
      <c r="U225" s="348">
        <f t="shared" si="85"/>
        <v>0</v>
      </c>
      <c r="V225" s="348">
        <f t="shared" si="86"/>
        <v>0</v>
      </c>
      <c r="W225" s="348">
        <f t="shared" si="87"/>
        <v>0</v>
      </c>
      <c r="X225" s="348">
        <f t="shared" si="88"/>
        <v>0</v>
      </c>
      <c r="Y225" s="348">
        <f t="shared" si="89"/>
        <v>0</v>
      </c>
      <c r="Z225" s="348">
        <f t="shared" si="90"/>
        <v>0</v>
      </c>
      <c r="AA225" s="348">
        <f t="shared" si="91"/>
        <v>0</v>
      </c>
      <c r="AB225" s="348">
        <f t="shared" si="92"/>
        <v>0</v>
      </c>
      <c r="AC225" s="348">
        <f t="shared" si="93"/>
        <v>0</v>
      </c>
      <c r="AD225" s="348">
        <f t="shared" si="94"/>
        <v>0</v>
      </c>
      <c r="AE225" s="348">
        <f t="shared" si="95"/>
        <v>0</v>
      </c>
      <c r="AF225" s="348">
        <f t="shared" si="96"/>
        <v>0</v>
      </c>
      <c r="AG225" s="348">
        <f t="shared" si="97"/>
        <v>0</v>
      </c>
      <c r="AH225" s="348">
        <f t="shared" si="98"/>
        <v>0</v>
      </c>
      <c r="AI225" s="348">
        <f t="shared" si="99"/>
        <v>0</v>
      </c>
      <c r="AJ225" s="348">
        <f t="shared" si="100"/>
        <v>0</v>
      </c>
      <c r="AK225" s="348">
        <f t="shared" si="101"/>
        <v>0</v>
      </c>
      <c r="AL225" s="348">
        <f t="shared" si="102"/>
        <v>0</v>
      </c>
      <c r="AM225" s="348">
        <f t="shared" si="103"/>
        <v>0</v>
      </c>
      <c r="AN225" s="348">
        <f t="shared" si="104"/>
        <v>0</v>
      </c>
      <c r="AO225" s="334">
        <v>0</v>
      </c>
    </row>
    <row r="226" spans="1:41" s="335" customFormat="1" ht="18" customHeight="1">
      <c r="A226" s="343">
        <f t="shared" si="80"/>
        <v>221</v>
      </c>
      <c r="B226" s="344" t="s">
        <v>718</v>
      </c>
      <c r="C226" s="345" t="s">
        <v>719</v>
      </c>
      <c r="D226" s="346">
        <v>0</v>
      </c>
      <c r="E226" s="346">
        <v>0.5</v>
      </c>
      <c r="F226" s="346">
        <v>0</v>
      </c>
      <c r="G226" s="346">
        <v>0</v>
      </c>
      <c r="H226" s="346"/>
      <c r="I226" s="346"/>
      <c r="J226" s="346"/>
      <c r="K226" s="346"/>
      <c r="L226" s="346"/>
      <c r="M226" s="346"/>
      <c r="N226" s="346"/>
      <c r="O226" s="346"/>
      <c r="P226" s="347">
        <f t="shared" si="105"/>
        <v>0.5</v>
      </c>
      <c r="Q226" s="348">
        <f t="shared" si="81"/>
        <v>0</v>
      </c>
      <c r="R226" s="348">
        <f t="shared" si="82"/>
        <v>0</v>
      </c>
      <c r="S226" s="348">
        <f t="shared" si="83"/>
        <v>0.5</v>
      </c>
      <c r="T226" s="348">
        <f t="shared" si="84"/>
        <v>0</v>
      </c>
      <c r="U226" s="348">
        <f t="shared" si="85"/>
        <v>0</v>
      </c>
      <c r="V226" s="348">
        <f t="shared" si="86"/>
        <v>0</v>
      </c>
      <c r="W226" s="348">
        <f t="shared" si="87"/>
        <v>0</v>
      </c>
      <c r="X226" s="348">
        <f t="shared" si="88"/>
        <v>0</v>
      </c>
      <c r="Y226" s="348">
        <f t="shared" si="89"/>
        <v>0</v>
      </c>
      <c r="Z226" s="348">
        <f t="shared" si="90"/>
        <v>0</v>
      </c>
      <c r="AA226" s="348">
        <f t="shared" si="91"/>
        <v>0</v>
      </c>
      <c r="AB226" s="348">
        <f t="shared" si="92"/>
        <v>0</v>
      </c>
      <c r="AC226" s="348">
        <f t="shared" si="93"/>
        <v>0</v>
      </c>
      <c r="AD226" s="348">
        <f t="shared" si="94"/>
        <v>0</v>
      </c>
      <c r="AE226" s="348">
        <f t="shared" si="95"/>
        <v>0</v>
      </c>
      <c r="AF226" s="348">
        <f t="shared" si="96"/>
        <v>0</v>
      </c>
      <c r="AG226" s="348">
        <f t="shared" si="97"/>
        <v>0</v>
      </c>
      <c r="AH226" s="348">
        <f t="shared" si="98"/>
        <v>0</v>
      </c>
      <c r="AI226" s="348">
        <f t="shared" si="99"/>
        <v>0</v>
      </c>
      <c r="AJ226" s="348">
        <f t="shared" si="100"/>
        <v>0</v>
      </c>
      <c r="AK226" s="348">
        <f t="shared" si="101"/>
        <v>0</v>
      </c>
      <c r="AL226" s="348">
        <f t="shared" si="102"/>
        <v>0</v>
      </c>
      <c r="AM226" s="348">
        <f t="shared" si="103"/>
        <v>0</v>
      </c>
      <c r="AN226" s="348">
        <f t="shared" si="104"/>
        <v>0</v>
      </c>
      <c r="AO226" s="334">
        <v>0</v>
      </c>
    </row>
    <row r="227" spans="1:41" s="335" customFormat="1" ht="18" customHeight="1">
      <c r="A227" s="343">
        <f t="shared" si="80"/>
        <v>222</v>
      </c>
      <c r="B227" s="344" t="s">
        <v>720</v>
      </c>
      <c r="C227" s="345" t="s">
        <v>721</v>
      </c>
      <c r="D227" s="346">
        <v>0</v>
      </c>
      <c r="E227" s="346">
        <v>1.5</v>
      </c>
      <c r="F227" s="346">
        <v>0</v>
      </c>
      <c r="G227" s="346">
        <v>0</v>
      </c>
      <c r="H227" s="346"/>
      <c r="I227" s="346"/>
      <c r="J227" s="346"/>
      <c r="K227" s="346"/>
      <c r="L227" s="346"/>
      <c r="M227" s="346"/>
      <c r="N227" s="346"/>
      <c r="O227" s="346"/>
      <c r="P227" s="347">
        <f t="shared" si="105"/>
        <v>1.5</v>
      </c>
      <c r="Q227" s="348">
        <f t="shared" si="81"/>
        <v>0</v>
      </c>
      <c r="R227" s="348">
        <f t="shared" si="82"/>
        <v>0</v>
      </c>
      <c r="S227" s="348">
        <f t="shared" si="83"/>
        <v>1.5</v>
      </c>
      <c r="T227" s="348">
        <f t="shared" si="84"/>
        <v>0</v>
      </c>
      <c r="U227" s="348">
        <f t="shared" si="85"/>
        <v>0</v>
      </c>
      <c r="V227" s="348">
        <f t="shared" si="86"/>
        <v>0</v>
      </c>
      <c r="W227" s="348">
        <f t="shared" si="87"/>
        <v>0</v>
      </c>
      <c r="X227" s="348">
        <f t="shared" si="88"/>
        <v>0</v>
      </c>
      <c r="Y227" s="348">
        <f t="shared" si="89"/>
        <v>0</v>
      </c>
      <c r="Z227" s="348">
        <f t="shared" si="90"/>
        <v>0</v>
      </c>
      <c r="AA227" s="348">
        <f t="shared" si="91"/>
        <v>0</v>
      </c>
      <c r="AB227" s="348">
        <f t="shared" si="92"/>
        <v>0</v>
      </c>
      <c r="AC227" s="348">
        <f t="shared" si="93"/>
        <v>0</v>
      </c>
      <c r="AD227" s="348">
        <f t="shared" si="94"/>
        <v>0</v>
      </c>
      <c r="AE227" s="348">
        <f t="shared" si="95"/>
        <v>0</v>
      </c>
      <c r="AF227" s="348">
        <f t="shared" si="96"/>
        <v>0</v>
      </c>
      <c r="AG227" s="348">
        <f t="shared" si="97"/>
        <v>0</v>
      </c>
      <c r="AH227" s="348">
        <f t="shared" si="98"/>
        <v>0</v>
      </c>
      <c r="AI227" s="348">
        <f t="shared" si="99"/>
        <v>0</v>
      </c>
      <c r="AJ227" s="348">
        <f t="shared" si="100"/>
        <v>0</v>
      </c>
      <c r="AK227" s="348">
        <f t="shared" si="101"/>
        <v>0</v>
      </c>
      <c r="AL227" s="348">
        <f t="shared" si="102"/>
        <v>0</v>
      </c>
      <c r="AM227" s="348">
        <f t="shared" si="103"/>
        <v>0</v>
      </c>
      <c r="AN227" s="348">
        <f t="shared" si="104"/>
        <v>0</v>
      </c>
      <c r="AO227" s="334">
        <v>0</v>
      </c>
    </row>
    <row r="228" spans="1:41" s="335" customFormat="1" ht="18" customHeight="1">
      <c r="A228" s="343">
        <f t="shared" si="80"/>
        <v>223</v>
      </c>
      <c r="B228" s="344" t="s">
        <v>722</v>
      </c>
      <c r="C228" s="345" t="s">
        <v>723</v>
      </c>
      <c r="D228" s="346">
        <v>3.5</v>
      </c>
      <c r="E228" s="346">
        <v>3.5</v>
      </c>
      <c r="F228" s="346">
        <v>0</v>
      </c>
      <c r="G228" s="346">
        <v>0</v>
      </c>
      <c r="H228" s="346"/>
      <c r="I228" s="346"/>
      <c r="J228" s="346"/>
      <c r="K228" s="346"/>
      <c r="L228" s="346"/>
      <c r="M228" s="346"/>
      <c r="N228" s="346"/>
      <c r="O228" s="346"/>
      <c r="P228" s="347">
        <f t="shared" si="105"/>
        <v>7</v>
      </c>
      <c r="Q228" s="348">
        <f t="shared" si="81"/>
        <v>3.5</v>
      </c>
      <c r="R228" s="348">
        <f t="shared" si="82"/>
        <v>0</v>
      </c>
      <c r="S228" s="348">
        <f t="shared" si="83"/>
        <v>3.5</v>
      </c>
      <c r="T228" s="348">
        <f t="shared" si="84"/>
        <v>0</v>
      </c>
      <c r="U228" s="348">
        <f t="shared" si="85"/>
        <v>0</v>
      </c>
      <c r="V228" s="348">
        <f t="shared" si="86"/>
        <v>0</v>
      </c>
      <c r="W228" s="348">
        <f t="shared" si="87"/>
        <v>0</v>
      </c>
      <c r="X228" s="348">
        <f t="shared" si="88"/>
        <v>0</v>
      </c>
      <c r="Y228" s="348">
        <f t="shared" si="89"/>
        <v>0</v>
      </c>
      <c r="Z228" s="348">
        <f t="shared" si="90"/>
        <v>0</v>
      </c>
      <c r="AA228" s="348">
        <f t="shared" si="91"/>
        <v>0</v>
      </c>
      <c r="AB228" s="348">
        <f t="shared" si="92"/>
        <v>0</v>
      </c>
      <c r="AC228" s="348">
        <f t="shared" si="93"/>
        <v>0</v>
      </c>
      <c r="AD228" s="348">
        <f t="shared" si="94"/>
        <v>0</v>
      </c>
      <c r="AE228" s="348">
        <f t="shared" si="95"/>
        <v>0</v>
      </c>
      <c r="AF228" s="348">
        <f t="shared" si="96"/>
        <v>0</v>
      </c>
      <c r="AG228" s="348">
        <f t="shared" si="97"/>
        <v>0</v>
      </c>
      <c r="AH228" s="348">
        <f t="shared" si="98"/>
        <v>0</v>
      </c>
      <c r="AI228" s="348">
        <f t="shared" si="99"/>
        <v>0</v>
      </c>
      <c r="AJ228" s="348">
        <f t="shared" si="100"/>
        <v>0</v>
      </c>
      <c r="AK228" s="348">
        <f t="shared" si="101"/>
        <v>0</v>
      </c>
      <c r="AL228" s="348">
        <f t="shared" si="102"/>
        <v>0</v>
      </c>
      <c r="AM228" s="348">
        <f t="shared" si="103"/>
        <v>0</v>
      </c>
      <c r="AN228" s="348">
        <f t="shared" si="104"/>
        <v>0</v>
      </c>
      <c r="AO228" s="334">
        <v>0</v>
      </c>
    </row>
    <row r="229" spans="1:41" s="335" customFormat="1" ht="18" customHeight="1">
      <c r="A229" s="343">
        <f t="shared" si="80"/>
        <v>224</v>
      </c>
      <c r="B229" s="344" t="s">
        <v>724</v>
      </c>
      <c r="C229" s="345" t="s">
        <v>725</v>
      </c>
      <c r="D229" s="346">
        <v>0</v>
      </c>
      <c r="E229" s="346">
        <v>0</v>
      </c>
      <c r="F229" s="346">
        <v>0</v>
      </c>
      <c r="G229" s="346">
        <v>0</v>
      </c>
      <c r="H229" s="346"/>
      <c r="I229" s="346"/>
      <c r="J229" s="346"/>
      <c r="K229" s="346"/>
      <c r="L229" s="346"/>
      <c r="M229" s="346"/>
      <c r="N229" s="346"/>
      <c r="O229" s="346"/>
      <c r="P229" s="347">
        <f t="shared" si="105"/>
        <v>0</v>
      </c>
      <c r="Q229" s="348">
        <f t="shared" si="81"/>
        <v>0</v>
      </c>
      <c r="R229" s="348">
        <f t="shared" si="82"/>
        <v>0</v>
      </c>
      <c r="S229" s="348">
        <f t="shared" si="83"/>
        <v>0</v>
      </c>
      <c r="T229" s="348">
        <f t="shared" si="84"/>
        <v>0</v>
      </c>
      <c r="U229" s="348">
        <f t="shared" si="85"/>
        <v>0</v>
      </c>
      <c r="V229" s="348">
        <f t="shared" si="86"/>
        <v>0</v>
      </c>
      <c r="W229" s="348">
        <f t="shared" si="87"/>
        <v>0</v>
      </c>
      <c r="X229" s="348">
        <f t="shared" si="88"/>
        <v>0</v>
      </c>
      <c r="Y229" s="348">
        <f t="shared" si="89"/>
        <v>0</v>
      </c>
      <c r="Z229" s="348">
        <f t="shared" si="90"/>
        <v>0</v>
      </c>
      <c r="AA229" s="348">
        <f t="shared" si="91"/>
        <v>0</v>
      </c>
      <c r="AB229" s="348">
        <f t="shared" si="92"/>
        <v>0</v>
      </c>
      <c r="AC229" s="348">
        <f t="shared" si="93"/>
        <v>0</v>
      </c>
      <c r="AD229" s="348">
        <f t="shared" si="94"/>
        <v>0</v>
      </c>
      <c r="AE229" s="348">
        <f t="shared" si="95"/>
        <v>0</v>
      </c>
      <c r="AF229" s="348">
        <f t="shared" si="96"/>
        <v>0</v>
      </c>
      <c r="AG229" s="348">
        <f t="shared" si="97"/>
        <v>0</v>
      </c>
      <c r="AH229" s="348">
        <f t="shared" si="98"/>
        <v>0</v>
      </c>
      <c r="AI229" s="348">
        <f t="shared" si="99"/>
        <v>0</v>
      </c>
      <c r="AJ229" s="348">
        <f t="shared" si="100"/>
        <v>0</v>
      </c>
      <c r="AK229" s="348">
        <f t="shared" si="101"/>
        <v>0</v>
      </c>
      <c r="AL229" s="348">
        <f t="shared" si="102"/>
        <v>0</v>
      </c>
      <c r="AM229" s="348">
        <f t="shared" si="103"/>
        <v>0</v>
      </c>
      <c r="AN229" s="348">
        <f t="shared" si="104"/>
        <v>0</v>
      </c>
      <c r="AO229" s="334">
        <v>0</v>
      </c>
    </row>
    <row r="230" spans="1:41" s="335" customFormat="1" ht="18" customHeight="1">
      <c r="A230" s="343">
        <f t="shared" si="80"/>
        <v>225</v>
      </c>
      <c r="B230" s="344" t="s">
        <v>726</v>
      </c>
      <c r="C230" s="345" t="s">
        <v>727</v>
      </c>
      <c r="D230" s="346">
        <v>5</v>
      </c>
      <c r="E230" s="346">
        <v>2</v>
      </c>
      <c r="F230" s="346">
        <v>1</v>
      </c>
      <c r="G230" s="346">
        <v>0</v>
      </c>
      <c r="H230" s="346"/>
      <c r="I230" s="346"/>
      <c r="J230" s="346"/>
      <c r="K230" s="346"/>
      <c r="L230" s="346"/>
      <c r="M230" s="346"/>
      <c r="N230" s="346"/>
      <c r="O230" s="346"/>
      <c r="P230" s="347">
        <f t="shared" si="105"/>
        <v>8</v>
      </c>
      <c r="Q230" s="348">
        <f t="shared" si="81"/>
        <v>5</v>
      </c>
      <c r="R230" s="348">
        <f t="shared" si="82"/>
        <v>0</v>
      </c>
      <c r="S230" s="348">
        <f t="shared" si="83"/>
        <v>2</v>
      </c>
      <c r="T230" s="348">
        <f t="shared" si="84"/>
        <v>0</v>
      </c>
      <c r="U230" s="348">
        <f t="shared" si="85"/>
        <v>1</v>
      </c>
      <c r="V230" s="348">
        <f t="shared" si="86"/>
        <v>0</v>
      </c>
      <c r="W230" s="348">
        <f t="shared" si="87"/>
        <v>0</v>
      </c>
      <c r="X230" s="348">
        <f t="shared" si="88"/>
        <v>0</v>
      </c>
      <c r="Y230" s="348">
        <f t="shared" si="89"/>
        <v>0</v>
      </c>
      <c r="Z230" s="348">
        <f t="shared" si="90"/>
        <v>0</v>
      </c>
      <c r="AA230" s="348">
        <f t="shared" si="91"/>
        <v>0</v>
      </c>
      <c r="AB230" s="348">
        <f t="shared" si="92"/>
        <v>0</v>
      </c>
      <c r="AC230" s="348">
        <f t="shared" si="93"/>
        <v>0</v>
      </c>
      <c r="AD230" s="348">
        <f t="shared" si="94"/>
        <v>0</v>
      </c>
      <c r="AE230" s="348">
        <f t="shared" si="95"/>
        <v>0</v>
      </c>
      <c r="AF230" s="348">
        <f t="shared" si="96"/>
        <v>0</v>
      </c>
      <c r="AG230" s="348">
        <f t="shared" si="97"/>
        <v>0</v>
      </c>
      <c r="AH230" s="348">
        <f t="shared" si="98"/>
        <v>0</v>
      </c>
      <c r="AI230" s="348">
        <f t="shared" si="99"/>
        <v>0</v>
      </c>
      <c r="AJ230" s="348">
        <f t="shared" si="100"/>
        <v>0</v>
      </c>
      <c r="AK230" s="348">
        <f t="shared" si="101"/>
        <v>0</v>
      </c>
      <c r="AL230" s="348">
        <f t="shared" si="102"/>
        <v>0</v>
      </c>
      <c r="AM230" s="348">
        <f t="shared" si="103"/>
        <v>0</v>
      </c>
      <c r="AN230" s="348">
        <f t="shared" si="104"/>
        <v>0</v>
      </c>
      <c r="AO230" s="334">
        <v>0</v>
      </c>
    </row>
    <row r="231" spans="1:41" s="335" customFormat="1" ht="18" customHeight="1">
      <c r="A231" s="343">
        <f t="shared" si="80"/>
        <v>226</v>
      </c>
      <c r="B231" s="344" t="s">
        <v>728</v>
      </c>
      <c r="C231" s="345" t="s">
        <v>729</v>
      </c>
      <c r="D231" s="346">
        <v>0</v>
      </c>
      <c r="E231" s="346">
        <v>0</v>
      </c>
      <c r="F231" s="346">
        <v>0</v>
      </c>
      <c r="G231" s="346">
        <v>0</v>
      </c>
      <c r="H231" s="346"/>
      <c r="I231" s="346"/>
      <c r="J231" s="346"/>
      <c r="K231" s="346"/>
      <c r="L231" s="346"/>
      <c r="M231" s="346"/>
      <c r="N231" s="346"/>
      <c r="O231" s="346"/>
      <c r="P231" s="347">
        <f t="shared" si="105"/>
        <v>0</v>
      </c>
      <c r="Q231" s="348">
        <f t="shared" si="81"/>
        <v>0</v>
      </c>
      <c r="R231" s="348">
        <f t="shared" si="82"/>
        <v>0</v>
      </c>
      <c r="S231" s="348">
        <f t="shared" si="83"/>
        <v>0</v>
      </c>
      <c r="T231" s="348">
        <f t="shared" si="84"/>
        <v>0</v>
      </c>
      <c r="U231" s="348">
        <f t="shared" si="85"/>
        <v>0</v>
      </c>
      <c r="V231" s="348">
        <f t="shared" si="86"/>
        <v>0</v>
      </c>
      <c r="W231" s="348">
        <f t="shared" si="87"/>
        <v>0</v>
      </c>
      <c r="X231" s="348">
        <f t="shared" si="88"/>
        <v>0</v>
      </c>
      <c r="Y231" s="348">
        <f t="shared" si="89"/>
        <v>0</v>
      </c>
      <c r="Z231" s="348">
        <f t="shared" si="90"/>
        <v>0</v>
      </c>
      <c r="AA231" s="348">
        <f t="shared" si="91"/>
        <v>0</v>
      </c>
      <c r="AB231" s="348">
        <f t="shared" si="92"/>
        <v>0</v>
      </c>
      <c r="AC231" s="348">
        <f t="shared" si="93"/>
        <v>0</v>
      </c>
      <c r="AD231" s="348">
        <f t="shared" si="94"/>
        <v>0</v>
      </c>
      <c r="AE231" s="348">
        <f t="shared" si="95"/>
        <v>0</v>
      </c>
      <c r="AF231" s="348">
        <f t="shared" si="96"/>
        <v>0</v>
      </c>
      <c r="AG231" s="348">
        <f t="shared" si="97"/>
        <v>0</v>
      </c>
      <c r="AH231" s="348">
        <f t="shared" si="98"/>
        <v>0</v>
      </c>
      <c r="AI231" s="348">
        <f t="shared" si="99"/>
        <v>0</v>
      </c>
      <c r="AJ231" s="348">
        <f t="shared" si="100"/>
        <v>0</v>
      </c>
      <c r="AK231" s="348">
        <f t="shared" si="101"/>
        <v>0</v>
      </c>
      <c r="AL231" s="348">
        <f t="shared" si="102"/>
        <v>0</v>
      </c>
      <c r="AM231" s="348">
        <f t="shared" si="103"/>
        <v>0</v>
      </c>
      <c r="AN231" s="348">
        <f t="shared" si="104"/>
        <v>0</v>
      </c>
      <c r="AO231" s="334">
        <v>0</v>
      </c>
    </row>
    <row r="232" spans="1:41" s="335" customFormat="1" ht="18" customHeight="1">
      <c r="A232" s="343">
        <f t="shared" si="80"/>
        <v>227</v>
      </c>
      <c r="B232" s="344" t="s">
        <v>736</v>
      </c>
      <c r="C232" s="345" t="s">
        <v>737</v>
      </c>
      <c r="D232" s="346">
        <v>1</v>
      </c>
      <c r="E232" s="346">
        <v>2</v>
      </c>
      <c r="F232" s="346">
        <v>0</v>
      </c>
      <c r="G232" s="346">
        <v>0</v>
      </c>
      <c r="H232" s="346"/>
      <c r="I232" s="346"/>
      <c r="J232" s="346"/>
      <c r="K232" s="346"/>
      <c r="L232" s="346"/>
      <c r="M232" s="346"/>
      <c r="N232" s="346"/>
      <c r="O232" s="346"/>
      <c r="P232" s="347">
        <f t="shared" si="105"/>
        <v>3</v>
      </c>
      <c r="Q232" s="348">
        <f t="shared" si="81"/>
        <v>1</v>
      </c>
      <c r="R232" s="348">
        <f t="shared" si="82"/>
        <v>0</v>
      </c>
      <c r="S232" s="348">
        <f t="shared" si="83"/>
        <v>2</v>
      </c>
      <c r="T232" s="348">
        <f t="shared" si="84"/>
        <v>0</v>
      </c>
      <c r="U232" s="348">
        <f t="shared" si="85"/>
        <v>0</v>
      </c>
      <c r="V232" s="348">
        <f t="shared" si="86"/>
        <v>0</v>
      </c>
      <c r="W232" s="348">
        <f t="shared" si="87"/>
        <v>0</v>
      </c>
      <c r="X232" s="348">
        <f t="shared" si="88"/>
        <v>0</v>
      </c>
      <c r="Y232" s="348">
        <f t="shared" si="89"/>
        <v>0</v>
      </c>
      <c r="Z232" s="348">
        <f t="shared" si="90"/>
        <v>0</v>
      </c>
      <c r="AA232" s="348">
        <f t="shared" si="91"/>
        <v>0</v>
      </c>
      <c r="AB232" s="348">
        <f t="shared" si="92"/>
        <v>0</v>
      </c>
      <c r="AC232" s="348">
        <f t="shared" si="93"/>
        <v>0</v>
      </c>
      <c r="AD232" s="348">
        <f t="shared" si="94"/>
        <v>0</v>
      </c>
      <c r="AE232" s="348">
        <f t="shared" si="95"/>
        <v>0</v>
      </c>
      <c r="AF232" s="348">
        <f t="shared" si="96"/>
        <v>0</v>
      </c>
      <c r="AG232" s="348">
        <f t="shared" si="97"/>
        <v>0</v>
      </c>
      <c r="AH232" s="348">
        <f t="shared" si="98"/>
        <v>0</v>
      </c>
      <c r="AI232" s="348">
        <f t="shared" si="99"/>
        <v>0</v>
      </c>
      <c r="AJ232" s="348">
        <f t="shared" si="100"/>
        <v>0</v>
      </c>
      <c r="AK232" s="348">
        <f t="shared" si="101"/>
        <v>0</v>
      </c>
      <c r="AL232" s="348">
        <f t="shared" si="102"/>
        <v>0</v>
      </c>
      <c r="AM232" s="348">
        <f t="shared" si="103"/>
        <v>0</v>
      </c>
      <c r="AN232" s="348">
        <f t="shared" si="104"/>
        <v>0</v>
      </c>
      <c r="AO232" s="334">
        <v>3</v>
      </c>
    </row>
    <row r="233" spans="1:41" s="335" customFormat="1" ht="18" customHeight="1">
      <c r="A233" s="343">
        <f t="shared" si="80"/>
        <v>228</v>
      </c>
      <c r="B233" s="344" t="s">
        <v>738</v>
      </c>
      <c r="C233" s="345" t="s">
        <v>739</v>
      </c>
      <c r="D233" s="346">
        <v>6.5</v>
      </c>
      <c r="E233" s="346">
        <v>0</v>
      </c>
      <c r="F233" s="346">
        <v>0</v>
      </c>
      <c r="G233" s="346">
        <v>0</v>
      </c>
      <c r="H233" s="346"/>
      <c r="I233" s="346"/>
      <c r="J233" s="346"/>
      <c r="K233" s="346"/>
      <c r="L233" s="346"/>
      <c r="M233" s="346"/>
      <c r="N233" s="346"/>
      <c r="O233" s="346"/>
      <c r="P233" s="347">
        <f t="shared" si="105"/>
        <v>6.5</v>
      </c>
      <c r="Q233" s="348">
        <f t="shared" si="81"/>
        <v>6.5</v>
      </c>
      <c r="R233" s="348">
        <f t="shared" si="82"/>
        <v>0</v>
      </c>
      <c r="S233" s="348">
        <f t="shared" si="83"/>
        <v>0</v>
      </c>
      <c r="T233" s="348">
        <f t="shared" si="84"/>
        <v>0</v>
      </c>
      <c r="U233" s="348">
        <f t="shared" si="85"/>
        <v>0</v>
      </c>
      <c r="V233" s="348">
        <f t="shared" si="86"/>
        <v>0</v>
      </c>
      <c r="W233" s="348">
        <f t="shared" si="87"/>
        <v>0</v>
      </c>
      <c r="X233" s="348">
        <f t="shared" si="88"/>
        <v>0</v>
      </c>
      <c r="Y233" s="348">
        <f t="shared" si="89"/>
        <v>0</v>
      </c>
      <c r="Z233" s="348">
        <f t="shared" si="90"/>
        <v>0</v>
      </c>
      <c r="AA233" s="348">
        <f t="shared" si="91"/>
        <v>0</v>
      </c>
      <c r="AB233" s="348">
        <f t="shared" si="92"/>
        <v>0</v>
      </c>
      <c r="AC233" s="348">
        <f t="shared" si="93"/>
        <v>0</v>
      </c>
      <c r="AD233" s="348">
        <f t="shared" si="94"/>
        <v>0</v>
      </c>
      <c r="AE233" s="348">
        <f t="shared" si="95"/>
        <v>0</v>
      </c>
      <c r="AF233" s="348">
        <f t="shared" si="96"/>
        <v>0</v>
      </c>
      <c r="AG233" s="348">
        <f t="shared" si="97"/>
        <v>0</v>
      </c>
      <c r="AH233" s="348">
        <f t="shared" si="98"/>
        <v>0</v>
      </c>
      <c r="AI233" s="348">
        <f t="shared" si="99"/>
        <v>0</v>
      </c>
      <c r="AJ233" s="348">
        <f t="shared" si="100"/>
        <v>0</v>
      </c>
      <c r="AK233" s="348">
        <f t="shared" si="101"/>
        <v>0</v>
      </c>
      <c r="AL233" s="348">
        <f t="shared" si="102"/>
        <v>0</v>
      </c>
      <c r="AM233" s="348">
        <f t="shared" si="103"/>
        <v>0</v>
      </c>
      <c r="AN233" s="348">
        <f t="shared" si="104"/>
        <v>0</v>
      </c>
      <c r="AO233" s="334">
        <v>0</v>
      </c>
    </row>
    <row r="234" spans="1:41" s="335" customFormat="1" ht="18" customHeight="1">
      <c r="A234" s="343">
        <f t="shared" si="80"/>
        <v>229</v>
      </c>
      <c r="B234" s="344" t="s">
        <v>740</v>
      </c>
      <c r="C234" s="345" t="s">
        <v>741</v>
      </c>
      <c r="D234" s="346">
        <v>1</v>
      </c>
      <c r="E234" s="346">
        <v>1.5</v>
      </c>
      <c r="F234" s="346">
        <v>0</v>
      </c>
      <c r="G234" s="346">
        <v>0</v>
      </c>
      <c r="H234" s="346"/>
      <c r="I234" s="346"/>
      <c r="J234" s="346"/>
      <c r="K234" s="346"/>
      <c r="L234" s="346"/>
      <c r="M234" s="346"/>
      <c r="N234" s="346"/>
      <c r="O234" s="346"/>
      <c r="P234" s="347">
        <f t="shared" si="105"/>
        <v>2.5</v>
      </c>
      <c r="Q234" s="348">
        <f t="shared" si="81"/>
        <v>1</v>
      </c>
      <c r="R234" s="348">
        <f t="shared" si="82"/>
        <v>0</v>
      </c>
      <c r="S234" s="348">
        <f t="shared" si="83"/>
        <v>1.5</v>
      </c>
      <c r="T234" s="348">
        <f t="shared" si="84"/>
        <v>0</v>
      </c>
      <c r="U234" s="348">
        <f t="shared" si="85"/>
        <v>0</v>
      </c>
      <c r="V234" s="348">
        <f t="shared" si="86"/>
        <v>0</v>
      </c>
      <c r="W234" s="348">
        <f t="shared" si="87"/>
        <v>0</v>
      </c>
      <c r="X234" s="348">
        <f t="shared" si="88"/>
        <v>0</v>
      </c>
      <c r="Y234" s="348">
        <f t="shared" si="89"/>
        <v>0</v>
      </c>
      <c r="Z234" s="348">
        <f t="shared" si="90"/>
        <v>0</v>
      </c>
      <c r="AA234" s="348">
        <f t="shared" si="91"/>
        <v>0</v>
      </c>
      <c r="AB234" s="348">
        <f t="shared" si="92"/>
        <v>0</v>
      </c>
      <c r="AC234" s="348">
        <f t="shared" si="93"/>
        <v>0</v>
      </c>
      <c r="AD234" s="348">
        <f t="shared" si="94"/>
        <v>0</v>
      </c>
      <c r="AE234" s="348">
        <f t="shared" si="95"/>
        <v>0</v>
      </c>
      <c r="AF234" s="348">
        <f t="shared" si="96"/>
        <v>0</v>
      </c>
      <c r="AG234" s="348">
        <f t="shared" si="97"/>
        <v>0</v>
      </c>
      <c r="AH234" s="348">
        <f t="shared" si="98"/>
        <v>0</v>
      </c>
      <c r="AI234" s="348">
        <f t="shared" si="99"/>
        <v>0</v>
      </c>
      <c r="AJ234" s="348">
        <f t="shared" si="100"/>
        <v>0</v>
      </c>
      <c r="AK234" s="348">
        <f t="shared" si="101"/>
        <v>0</v>
      </c>
      <c r="AL234" s="348">
        <f t="shared" si="102"/>
        <v>0</v>
      </c>
      <c r="AM234" s="348">
        <f t="shared" si="103"/>
        <v>0</v>
      </c>
      <c r="AN234" s="348">
        <f t="shared" si="104"/>
        <v>0</v>
      </c>
      <c r="AO234" s="334">
        <v>0</v>
      </c>
    </row>
    <row r="235" spans="1:41" s="335" customFormat="1" ht="18" customHeight="1">
      <c r="A235" s="343">
        <f t="shared" si="80"/>
        <v>230</v>
      </c>
      <c r="B235" s="344" t="s">
        <v>746</v>
      </c>
      <c r="C235" s="345" t="s">
        <v>747</v>
      </c>
      <c r="D235" s="346">
        <v>1</v>
      </c>
      <c r="E235" s="346">
        <v>0</v>
      </c>
      <c r="F235" s="346">
        <v>0</v>
      </c>
      <c r="G235" s="346">
        <v>0</v>
      </c>
      <c r="H235" s="346"/>
      <c r="I235" s="346"/>
      <c r="J235" s="346"/>
      <c r="K235" s="346"/>
      <c r="L235" s="346"/>
      <c r="M235" s="346"/>
      <c r="N235" s="346"/>
      <c r="O235" s="346"/>
      <c r="P235" s="347">
        <f t="shared" si="105"/>
        <v>1</v>
      </c>
      <c r="Q235" s="348">
        <f t="shared" si="81"/>
        <v>1</v>
      </c>
      <c r="R235" s="348">
        <f t="shared" si="82"/>
        <v>0</v>
      </c>
      <c r="S235" s="348">
        <f t="shared" si="83"/>
        <v>0</v>
      </c>
      <c r="T235" s="348">
        <f t="shared" si="84"/>
        <v>0</v>
      </c>
      <c r="U235" s="348">
        <f t="shared" si="85"/>
        <v>0</v>
      </c>
      <c r="V235" s="348">
        <f t="shared" si="86"/>
        <v>0</v>
      </c>
      <c r="W235" s="348">
        <f t="shared" si="87"/>
        <v>0</v>
      </c>
      <c r="X235" s="348">
        <f t="shared" si="88"/>
        <v>0</v>
      </c>
      <c r="Y235" s="348">
        <f t="shared" si="89"/>
        <v>0</v>
      </c>
      <c r="Z235" s="348">
        <f t="shared" si="90"/>
        <v>0</v>
      </c>
      <c r="AA235" s="348">
        <f t="shared" si="91"/>
        <v>0</v>
      </c>
      <c r="AB235" s="348">
        <f t="shared" si="92"/>
        <v>0</v>
      </c>
      <c r="AC235" s="348">
        <f t="shared" si="93"/>
        <v>0</v>
      </c>
      <c r="AD235" s="348">
        <f t="shared" si="94"/>
        <v>0</v>
      </c>
      <c r="AE235" s="348">
        <f t="shared" si="95"/>
        <v>0</v>
      </c>
      <c r="AF235" s="348">
        <f t="shared" si="96"/>
        <v>0</v>
      </c>
      <c r="AG235" s="348">
        <f t="shared" si="97"/>
        <v>0</v>
      </c>
      <c r="AH235" s="348">
        <f t="shared" si="98"/>
        <v>0</v>
      </c>
      <c r="AI235" s="348">
        <f t="shared" si="99"/>
        <v>0</v>
      </c>
      <c r="AJ235" s="348">
        <f t="shared" si="100"/>
        <v>0</v>
      </c>
      <c r="AK235" s="348">
        <f t="shared" si="101"/>
        <v>0</v>
      </c>
      <c r="AL235" s="348">
        <f t="shared" si="102"/>
        <v>0</v>
      </c>
      <c r="AM235" s="348">
        <f t="shared" si="103"/>
        <v>0</v>
      </c>
      <c r="AN235" s="348">
        <f t="shared" si="104"/>
        <v>0</v>
      </c>
      <c r="AO235" s="334">
        <v>9</v>
      </c>
    </row>
    <row r="236" spans="1:41" s="335" customFormat="1" ht="18" customHeight="1">
      <c r="A236" s="343">
        <f t="shared" si="80"/>
        <v>231</v>
      </c>
      <c r="B236" s="344" t="s">
        <v>752</v>
      </c>
      <c r="C236" s="345" t="s">
        <v>753</v>
      </c>
      <c r="D236" s="346">
        <v>0.5</v>
      </c>
      <c r="E236" s="346">
        <v>0</v>
      </c>
      <c r="F236" s="346">
        <v>0</v>
      </c>
      <c r="G236" s="346">
        <v>0</v>
      </c>
      <c r="H236" s="346"/>
      <c r="I236" s="346"/>
      <c r="J236" s="346"/>
      <c r="K236" s="346"/>
      <c r="L236" s="346"/>
      <c r="M236" s="346"/>
      <c r="N236" s="346"/>
      <c r="O236" s="346"/>
      <c r="P236" s="347">
        <f t="shared" si="105"/>
        <v>0.5</v>
      </c>
      <c r="Q236" s="348">
        <f t="shared" si="81"/>
        <v>0.5</v>
      </c>
      <c r="R236" s="348">
        <f t="shared" si="82"/>
        <v>0</v>
      </c>
      <c r="S236" s="348">
        <f t="shared" si="83"/>
        <v>0</v>
      </c>
      <c r="T236" s="348">
        <f t="shared" si="84"/>
        <v>0</v>
      </c>
      <c r="U236" s="348">
        <f t="shared" si="85"/>
        <v>0</v>
      </c>
      <c r="V236" s="348">
        <f t="shared" si="86"/>
        <v>0</v>
      </c>
      <c r="W236" s="348">
        <f t="shared" si="87"/>
        <v>0</v>
      </c>
      <c r="X236" s="348">
        <f t="shared" si="88"/>
        <v>0</v>
      </c>
      <c r="Y236" s="348">
        <f t="shared" si="89"/>
        <v>0</v>
      </c>
      <c r="Z236" s="348">
        <f t="shared" si="90"/>
        <v>0</v>
      </c>
      <c r="AA236" s="348">
        <f t="shared" si="91"/>
        <v>0</v>
      </c>
      <c r="AB236" s="348">
        <f t="shared" si="92"/>
        <v>0</v>
      </c>
      <c r="AC236" s="348">
        <f t="shared" si="93"/>
        <v>0</v>
      </c>
      <c r="AD236" s="348">
        <f t="shared" si="94"/>
        <v>0</v>
      </c>
      <c r="AE236" s="348">
        <f t="shared" si="95"/>
        <v>0</v>
      </c>
      <c r="AF236" s="348">
        <f t="shared" si="96"/>
        <v>0</v>
      </c>
      <c r="AG236" s="348">
        <f t="shared" si="97"/>
        <v>0</v>
      </c>
      <c r="AH236" s="348">
        <f t="shared" si="98"/>
        <v>0</v>
      </c>
      <c r="AI236" s="348">
        <f t="shared" si="99"/>
        <v>0</v>
      </c>
      <c r="AJ236" s="348">
        <f t="shared" si="100"/>
        <v>0</v>
      </c>
      <c r="AK236" s="348">
        <f t="shared" si="101"/>
        <v>0</v>
      </c>
      <c r="AL236" s="348">
        <f t="shared" si="102"/>
        <v>0</v>
      </c>
      <c r="AM236" s="348">
        <f t="shared" si="103"/>
        <v>0</v>
      </c>
      <c r="AN236" s="348">
        <f t="shared" si="104"/>
        <v>0</v>
      </c>
      <c r="AO236" s="334">
        <v>0</v>
      </c>
    </row>
    <row r="237" spans="1:41" s="335" customFormat="1" ht="18" customHeight="1">
      <c r="A237" s="343">
        <f t="shared" si="80"/>
        <v>232</v>
      </c>
      <c r="B237" s="344" t="s">
        <v>754</v>
      </c>
      <c r="C237" s="345" t="s">
        <v>755</v>
      </c>
      <c r="D237" s="346">
        <v>5</v>
      </c>
      <c r="E237" s="346">
        <v>1</v>
      </c>
      <c r="F237" s="346">
        <v>0</v>
      </c>
      <c r="G237" s="346">
        <v>0</v>
      </c>
      <c r="H237" s="346"/>
      <c r="I237" s="346"/>
      <c r="J237" s="346"/>
      <c r="K237" s="346"/>
      <c r="L237" s="346"/>
      <c r="M237" s="346"/>
      <c r="N237" s="346"/>
      <c r="O237" s="346"/>
      <c r="P237" s="347">
        <f t="shared" si="105"/>
        <v>6</v>
      </c>
      <c r="Q237" s="348">
        <f t="shared" si="81"/>
        <v>5</v>
      </c>
      <c r="R237" s="348">
        <f t="shared" si="82"/>
        <v>0</v>
      </c>
      <c r="S237" s="348">
        <f t="shared" si="83"/>
        <v>1</v>
      </c>
      <c r="T237" s="348">
        <f t="shared" si="84"/>
        <v>0</v>
      </c>
      <c r="U237" s="348">
        <f t="shared" si="85"/>
        <v>0</v>
      </c>
      <c r="V237" s="348">
        <f t="shared" si="86"/>
        <v>0</v>
      </c>
      <c r="W237" s="348">
        <f t="shared" si="87"/>
        <v>0</v>
      </c>
      <c r="X237" s="348">
        <f t="shared" si="88"/>
        <v>0</v>
      </c>
      <c r="Y237" s="348">
        <f t="shared" si="89"/>
        <v>0</v>
      </c>
      <c r="Z237" s="348">
        <f t="shared" si="90"/>
        <v>0</v>
      </c>
      <c r="AA237" s="348">
        <f t="shared" si="91"/>
        <v>0</v>
      </c>
      <c r="AB237" s="348">
        <f t="shared" si="92"/>
        <v>0</v>
      </c>
      <c r="AC237" s="348">
        <f t="shared" si="93"/>
        <v>0</v>
      </c>
      <c r="AD237" s="348">
        <f t="shared" si="94"/>
        <v>0</v>
      </c>
      <c r="AE237" s="348">
        <f t="shared" si="95"/>
        <v>0</v>
      </c>
      <c r="AF237" s="348">
        <f t="shared" si="96"/>
        <v>0</v>
      </c>
      <c r="AG237" s="348">
        <f t="shared" si="97"/>
        <v>0</v>
      </c>
      <c r="AH237" s="348">
        <f t="shared" si="98"/>
        <v>0</v>
      </c>
      <c r="AI237" s="348">
        <f t="shared" si="99"/>
        <v>0</v>
      </c>
      <c r="AJ237" s="348">
        <f t="shared" si="100"/>
        <v>0</v>
      </c>
      <c r="AK237" s="348">
        <f t="shared" si="101"/>
        <v>0</v>
      </c>
      <c r="AL237" s="348">
        <f t="shared" si="102"/>
        <v>0</v>
      </c>
      <c r="AM237" s="348">
        <f t="shared" si="103"/>
        <v>0</v>
      </c>
      <c r="AN237" s="348">
        <f t="shared" si="104"/>
        <v>0</v>
      </c>
      <c r="AO237" s="334">
        <v>0</v>
      </c>
    </row>
    <row r="238" spans="1:41" s="335" customFormat="1" ht="18" customHeight="1">
      <c r="A238" s="343">
        <f t="shared" si="80"/>
        <v>233</v>
      </c>
      <c r="B238" s="344" t="s">
        <v>756</v>
      </c>
      <c r="C238" s="345" t="s">
        <v>757</v>
      </c>
      <c r="D238" s="346">
        <v>2</v>
      </c>
      <c r="E238" s="346">
        <v>1.5</v>
      </c>
      <c r="F238" s="346">
        <v>0</v>
      </c>
      <c r="G238" s="346">
        <v>0</v>
      </c>
      <c r="H238" s="346"/>
      <c r="I238" s="346"/>
      <c r="J238" s="346"/>
      <c r="K238" s="346"/>
      <c r="L238" s="346"/>
      <c r="M238" s="346"/>
      <c r="N238" s="346"/>
      <c r="O238" s="346"/>
      <c r="P238" s="347">
        <f t="shared" si="105"/>
        <v>3.5</v>
      </c>
      <c r="Q238" s="348">
        <f t="shared" si="81"/>
        <v>2</v>
      </c>
      <c r="R238" s="348">
        <f t="shared" si="82"/>
        <v>0</v>
      </c>
      <c r="S238" s="348">
        <f t="shared" si="83"/>
        <v>1.5</v>
      </c>
      <c r="T238" s="348">
        <f t="shared" si="84"/>
        <v>0</v>
      </c>
      <c r="U238" s="348">
        <f t="shared" si="85"/>
        <v>0</v>
      </c>
      <c r="V238" s="348">
        <f t="shared" si="86"/>
        <v>0</v>
      </c>
      <c r="W238" s="348">
        <f t="shared" si="87"/>
        <v>0</v>
      </c>
      <c r="X238" s="348">
        <f t="shared" si="88"/>
        <v>0</v>
      </c>
      <c r="Y238" s="348">
        <f t="shared" si="89"/>
        <v>0</v>
      </c>
      <c r="Z238" s="348">
        <f t="shared" si="90"/>
        <v>0</v>
      </c>
      <c r="AA238" s="348">
        <f t="shared" si="91"/>
        <v>0</v>
      </c>
      <c r="AB238" s="348">
        <f t="shared" si="92"/>
        <v>0</v>
      </c>
      <c r="AC238" s="348">
        <f t="shared" si="93"/>
        <v>0</v>
      </c>
      <c r="AD238" s="348">
        <f t="shared" si="94"/>
        <v>0</v>
      </c>
      <c r="AE238" s="348">
        <f t="shared" si="95"/>
        <v>0</v>
      </c>
      <c r="AF238" s="348">
        <f t="shared" si="96"/>
        <v>0</v>
      </c>
      <c r="AG238" s="348">
        <f t="shared" si="97"/>
        <v>0</v>
      </c>
      <c r="AH238" s="348">
        <f t="shared" si="98"/>
        <v>0</v>
      </c>
      <c r="AI238" s="348">
        <f t="shared" si="99"/>
        <v>0</v>
      </c>
      <c r="AJ238" s="348">
        <f t="shared" si="100"/>
        <v>0</v>
      </c>
      <c r="AK238" s="348">
        <f t="shared" si="101"/>
        <v>0</v>
      </c>
      <c r="AL238" s="348">
        <f t="shared" si="102"/>
        <v>0</v>
      </c>
      <c r="AM238" s="348">
        <f t="shared" si="103"/>
        <v>0</v>
      </c>
      <c r="AN238" s="348">
        <f t="shared" si="104"/>
        <v>0</v>
      </c>
      <c r="AO238" s="334">
        <v>0</v>
      </c>
    </row>
    <row r="239" spans="1:41" s="335" customFormat="1" ht="18" customHeight="1">
      <c r="A239" s="343">
        <f t="shared" si="80"/>
        <v>234</v>
      </c>
      <c r="B239" s="344" t="s">
        <v>758</v>
      </c>
      <c r="C239" s="345" t="s">
        <v>759</v>
      </c>
      <c r="D239" s="346">
        <v>4</v>
      </c>
      <c r="E239" s="346">
        <v>2</v>
      </c>
      <c r="F239" s="346">
        <v>6</v>
      </c>
      <c r="G239" s="346">
        <v>0</v>
      </c>
      <c r="H239" s="346"/>
      <c r="I239" s="346"/>
      <c r="J239" s="346"/>
      <c r="K239" s="346"/>
      <c r="L239" s="346"/>
      <c r="M239" s="346"/>
      <c r="N239" s="346"/>
      <c r="O239" s="346"/>
      <c r="P239" s="347">
        <f t="shared" si="105"/>
        <v>12</v>
      </c>
      <c r="Q239" s="348">
        <f t="shared" si="81"/>
        <v>4</v>
      </c>
      <c r="R239" s="348">
        <f t="shared" si="82"/>
        <v>0</v>
      </c>
      <c r="S239" s="348">
        <f t="shared" si="83"/>
        <v>2</v>
      </c>
      <c r="T239" s="348">
        <f t="shared" si="84"/>
        <v>0</v>
      </c>
      <c r="U239" s="348">
        <f t="shared" si="85"/>
        <v>6</v>
      </c>
      <c r="V239" s="348">
        <f t="shared" si="86"/>
        <v>0</v>
      </c>
      <c r="W239" s="348">
        <f t="shared" si="87"/>
        <v>0</v>
      </c>
      <c r="X239" s="348">
        <f t="shared" si="88"/>
        <v>0</v>
      </c>
      <c r="Y239" s="348">
        <f t="shared" si="89"/>
        <v>0</v>
      </c>
      <c r="Z239" s="348">
        <f t="shared" si="90"/>
        <v>0</v>
      </c>
      <c r="AA239" s="348">
        <f t="shared" si="91"/>
        <v>0</v>
      </c>
      <c r="AB239" s="348">
        <f t="shared" si="92"/>
        <v>0</v>
      </c>
      <c r="AC239" s="348">
        <f t="shared" si="93"/>
        <v>0</v>
      </c>
      <c r="AD239" s="348">
        <f t="shared" si="94"/>
        <v>0</v>
      </c>
      <c r="AE239" s="348">
        <f t="shared" si="95"/>
        <v>0</v>
      </c>
      <c r="AF239" s="348">
        <f t="shared" si="96"/>
        <v>0</v>
      </c>
      <c r="AG239" s="348">
        <f t="shared" si="97"/>
        <v>0</v>
      </c>
      <c r="AH239" s="348">
        <f t="shared" si="98"/>
        <v>0</v>
      </c>
      <c r="AI239" s="348">
        <f t="shared" si="99"/>
        <v>0</v>
      </c>
      <c r="AJ239" s="348">
        <f t="shared" si="100"/>
        <v>0</v>
      </c>
      <c r="AK239" s="348">
        <f t="shared" si="101"/>
        <v>0</v>
      </c>
      <c r="AL239" s="348">
        <f t="shared" si="102"/>
        <v>0</v>
      </c>
      <c r="AM239" s="348">
        <f t="shared" si="103"/>
        <v>0</v>
      </c>
      <c r="AN239" s="348">
        <f t="shared" si="104"/>
        <v>0</v>
      </c>
      <c r="AO239" s="334">
        <v>0</v>
      </c>
    </row>
    <row r="240" spans="1:41" s="335" customFormat="1" ht="18" customHeight="1">
      <c r="A240" s="343">
        <f t="shared" si="80"/>
        <v>235</v>
      </c>
      <c r="B240" s="344" t="s">
        <v>760</v>
      </c>
      <c r="C240" s="345" t="s">
        <v>761</v>
      </c>
      <c r="D240" s="346">
        <v>0</v>
      </c>
      <c r="E240" s="346">
        <v>0</v>
      </c>
      <c r="F240" s="346">
        <v>0</v>
      </c>
      <c r="G240" s="346">
        <v>0</v>
      </c>
      <c r="H240" s="346"/>
      <c r="I240" s="346"/>
      <c r="J240" s="346"/>
      <c r="K240" s="346"/>
      <c r="L240" s="346"/>
      <c r="M240" s="346"/>
      <c r="N240" s="346"/>
      <c r="O240" s="346"/>
      <c r="P240" s="347">
        <f t="shared" si="105"/>
        <v>0</v>
      </c>
      <c r="Q240" s="348">
        <f t="shared" si="81"/>
        <v>0</v>
      </c>
      <c r="R240" s="348">
        <f t="shared" si="82"/>
        <v>0</v>
      </c>
      <c r="S240" s="348">
        <f t="shared" si="83"/>
        <v>0</v>
      </c>
      <c r="T240" s="348">
        <f t="shared" si="84"/>
        <v>0</v>
      </c>
      <c r="U240" s="348">
        <f t="shared" si="85"/>
        <v>0</v>
      </c>
      <c r="V240" s="348">
        <f t="shared" si="86"/>
        <v>0</v>
      </c>
      <c r="W240" s="348">
        <f t="shared" si="87"/>
        <v>0</v>
      </c>
      <c r="X240" s="348">
        <f t="shared" si="88"/>
        <v>0</v>
      </c>
      <c r="Y240" s="348">
        <f t="shared" si="89"/>
        <v>0</v>
      </c>
      <c r="Z240" s="348">
        <f t="shared" si="90"/>
        <v>0</v>
      </c>
      <c r="AA240" s="348">
        <f t="shared" si="91"/>
        <v>0</v>
      </c>
      <c r="AB240" s="348">
        <f t="shared" si="92"/>
        <v>0</v>
      </c>
      <c r="AC240" s="348">
        <f t="shared" si="93"/>
        <v>0</v>
      </c>
      <c r="AD240" s="348">
        <f t="shared" si="94"/>
        <v>0</v>
      </c>
      <c r="AE240" s="348">
        <f t="shared" si="95"/>
        <v>0</v>
      </c>
      <c r="AF240" s="348">
        <f t="shared" si="96"/>
        <v>0</v>
      </c>
      <c r="AG240" s="348">
        <f t="shared" si="97"/>
        <v>0</v>
      </c>
      <c r="AH240" s="348">
        <f t="shared" si="98"/>
        <v>0</v>
      </c>
      <c r="AI240" s="348">
        <f t="shared" si="99"/>
        <v>0</v>
      </c>
      <c r="AJ240" s="348">
        <f t="shared" si="100"/>
        <v>0</v>
      </c>
      <c r="AK240" s="348">
        <f t="shared" si="101"/>
        <v>0</v>
      </c>
      <c r="AL240" s="348">
        <f t="shared" si="102"/>
        <v>0</v>
      </c>
      <c r="AM240" s="348">
        <f t="shared" si="103"/>
        <v>0</v>
      </c>
      <c r="AN240" s="348">
        <f t="shared" si="104"/>
        <v>0</v>
      </c>
      <c r="AO240" s="334">
        <v>0</v>
      </c>
    </row>
    <row r="241" spans="1:41" s="335" customFormat="1" ht="18" customHeight="1">
      <c r="A241" s="343">
        <f t="shared" si="80"/>
        <v>236</v>
      </c>
      <c r="B241" s="344" t="s">
        <v>762</v>
      </c>
      <c r="C241" s="345" t="s">
        <v>763</v>
      </c>
      <c r="D241" s="346">
        <v>1.5</v>
      </c>
      <c r="E241" s="346">
        <v>1.5</v>
      </c>
      <c r="F241" s="346">
        <v>3</v>
      </c>
      <c r="G241" s="346">
        <v>0</v>
      </c>
      <c r="H241" s="346"/>
      <c r="I241" s="346"/>
      <c r="J241" s="346"/>
      <c r="K241" s="346"/>
      <c r="L241" s="346"/>
      <c r="M241" s="346"/>
      <c r="N241" s="346"/>
      <c r="O241" s="346"/>
      <c r="P241" s="347">
        <f t="shared" si="105"/>
        <v>6</v>
      </c>
      <c r="Q241" s="348">
        <f t="shared" si="81"/>
        <v>1.5</v>
      </c>
      <c r="R241" s="348">
        <f t="shared" si="82"/>
        <v>0</v>
      </c>
      <c r="S241" s="348">
        <f t="shared" si="83"/>
        <v>1.5</v>
      </c>
      <c r="T241" s="348">
        <f t="shared" si="84"/>
        <v>0</v>
      </c>
      <c r="U241" s="348">
        <f t="shared" si="85"/>
        <v>3</v>
      </c>
      <c r="V241" s="348">
        <f t="shared" si="86"/>
        <v>0</v>
      </c>
      <c r="W241" s="348">
        <f t="shared" si="87"/>
        <v>0</v>
      </c>
      <c r="X241" s="348">
        <f t="shared" si="88"/>
        <v>0</v>
      </c>
      <c r="Y241" s="348">
        <f t="shared" si="89"/>
        <v>0</v>
      </c>
      <c r="Z241" s="348">
        <f t="shared" si="90"/>
        <v>0</v>
      </c>
      <c r="AA241" s="348">
        <f t="shared" si="91"/>
        <v>0</v>
      </c>
      <c r="AB241" s="348">
        <f t="shared" si="92"/>
        <v>0</v>
      </c>
      <c r="AC241" s="348">
        <f t="shared" si="93"/>
        <v>0</v>
      </c>
      <c r="AD241" s="348">
        <f t="shared" si="94"/>
        <v>0</v>
      </c>
      <c r="AE241" s="348">
        <f t="shared" si="95"/>
        <v>0</v>
      </c>
      <c r="AF241" s="348">
        <f t="shared" si="96"/>
        <v>0</v>
      </c>
      <c r="AG241" s="348">
        <f t="shared" si="97"/>
        <v>0</v>
      </c>
      <c r="AH241" s="348">
        <f t="shared" si="98"/>
        <v>0</v>
      </c>
      <c r="AI241" s="348">
        <f t="shared" si="99"/>
        <v>0</v>
      </c>
      <c r="AJ241" s="348">
        <f t="shared" si="100"/>
        <v>0</v>
      </c>
      <c r="AK241" s="348">
        <f t="shared" si="101"/>
        <v>0</v>
      </c>
      <c r="AL241" s="348">
        <f t="shared" si="102"/>
        <v>0</v>
      </c>
      <c r="AM241" s="348">
        <f t="shared" si="103"/>
        <v>0</v>
      </c>
      <c r="AN241" s="348">
        <f t="shared" si="104"/>
        <v>0</v>
      </c>
      <c r="AO241" s="334">
        <v>0</v>
      </c>
    </row>
    <row r="242" spans="1:41" s="335" customFormat="1" ht="18" customHeight="1">
      <c r="A242" s="343">
        <f t="shared" si="80"/>
        <v>237</v>
      </c>
      <c r="B242" s="344" t="s">
        <v>765</v>
      </c>
      <c r="C242" s="345" t="s">
        <v>766</v>
      </c>
      <c r="D242" s="346">
        <v>5</v>
      </c>
      <c r="E242" s="346">
        <v>0</v>
      </c>
      <c r="F242" s="346">
        <v>0</v>
      </c>
      <c r="G242" s="346">
        <v>0</v>
      </c>
      <c r="H242" s="346"/>
      <c r="I242" s="346"/>
      <c r="J242" s="346"/>
      <c r="K242" s="346"/>
      <c r="L242" s="346"/>
      <c r="M242" s="346"/>
      <c r="N242" s="346"/>
      <c r="O242" s="346"/>
      <c r="P242" s="347">
        <f t="shared" si="105"/>
        <v>5</v>
      </c>
      <c r="Q242" s="348">
        <f t="shared" si="81"/>
        <v>5</v>
      </c>
      <c r="R242" s="348">
        <f t="shared" si="82"/>
        <v>0</v>
      </c>
      <c r="S242" s="348">
        <f t="shared" si="83"/>
        <v>0</v>
      </c>
      <c r="T242" s="348">
        <f t="shared" si="84"/>
        <v>0</v>
      </c>
      <c r="U242" s="348">
        <f t="shared" si="85"/>
        <v>0</v>
      </c>
      <c r="V242" s="348">
        <f t="shared" si="86"/>
        <v>0</v>
      </c>
      <c r="W242" s="348">
        <f t="shared" si="87"/>
        <v>0</v>
      </c>
      <c r="X242" s="348">
        <f t="shared" si="88"/>
        <v>0</v>
      </c>
      <c r="Y242" s="348">
        <f t="shared" si="89"/>
        <v>0</v>
      </c>
      <c r="Z242" s="348">
        <f t="shared" si="90"/>
        <v>0</v>
      </c>
      <c r="AA242" s="348">
        <f t="shared" si="91"/>
        <v>0</v>
      </c>
      <c r="AB242" s="348">
        <f t="shared" si="92"/>
        <v>0</v>
      </c>
      <c r="AC242" s="348">
        <f t="shared" si="93"/>
        <v>0</v>
      </c>
      <c r="AD242" s="348">
        <f t="shared" si="94"/>
        <v>0</v>
      </c>
      <c r="AE242" s="348">
        <f t="shared" si="95"/>
        <v>0</v>
      </c>
      <c r="AF242" s="348">
        <f t="shared" si="96"/>
        <v>0</v>
      </c>
      <c r="AG242" s="348">
        <f t="shared" si="97"/>
        <v>0</v>
      </c>
      <c r="AH242" s="348">
        <f t="shared" si="98"/>
        <v>0</v>
      </c>
      <c r="AI242" s="348">
        <f t="shared" si="99"/>
        <v>0</v>
      </c>
      <c r="AJ242" s="348">
        <f t="shared" si="100"/>
        <v>0</v>
      </c>
      <c r="AK242" s="348">
        <f t="shared" si="101"/>
        <v>0</v>
      </c>
      <c r="AL242" s="348">
        <f t="shared" si="102"/>
        <v>0</v>
      </c>
      <c r="AM242" s="348">
        <f t="shared" si="103"/>
        <v>0</v>
      </c>
      <c r="AN242" s="348">
        <f t="shared" si="104"/>
        <v>0</v>
      </c>
      <c r="AO242" s="334">
        <v>0</v>
      </c>
    </row>
    <row r="243" spans="1:41" s="335" customFormat="1" ht="18" customHeight="1">
      <c r="A243" s="343">
        <f t="shared" si="80"/>
        <v>238</v>
      </c>
      <c r="B243" s="344" t="s">
        <v>767</v>
      </c>
      <c r="C243" s="345" t="s">
        <v>768</v>
      </c>
      <c r="D243" s="346">
        <v>0.5</v>
      </c>
      <c r="E243" s="346">
        <v>1</v>
      </c>
      <c r="F243" s="346">
        <v>0</v>
      </c>
      <c r="G243" s="346">
        <v>0</v>
      </c>
      <c r="H243" s="346"/>
      <c r="I243" s="346"/>
      <c r="J243" s="346"/>
      <c r="K243" s="346"/>
      <c r="L243" s="346"/>
      <c r="M243" s="346"/>
      <c r="N243" s="346"/>
      <c r="O243" s="346"/>
      <c r="P243" s="347">
        <f t="shared" si="105"/>
        <v>1.5</v>
      </c>
      <c r="Q243" s="348">
        <f t="shared" si="81"/>
        <v>0.5</v>
      </c>
      <c r="R243" s="348">
        <f t="shared" si="82"/>
        <v>0</v>
      </c>
      <c r="S243" s="348">
        <f t="shared" si="83"/>
        <v>1</v>
      </c>
      <c r="T243" s="348">
        <f t="shared" si="84"/>
        <v>0</v>
      </c>
      <c r="U243" s="348">
        <f t="shared" si="85"/>
        <v>0</v>
      </c>
      <c r="V243" s="348">
        <f t="shared" si="86"/>
        <v>0</v>
      </c>
      <c r="W243" s="348">
        <f t="shared" si="87"/>
        <v>0</v>
      </c>
      <c r="X243" s="348">
        <f t="shared" si="88"/>
        <v>0</v>
      </c>
      <c r="Y243" s="348">
        <f t="shared" si="89"/>
        <v>0</v>
      </c>
      <c r="Z243" s="348">
        <f t="shared" si="90"/>
        <v>0</v>
      </c>
      <c r="AA243" s="348">
        <f t="shared" si="91"/>
        <v>0</v>
      </c>
      <c r="AB243" s="348">
        <f t="shared" si="92"/>
        <v>0</v>
      </c>
      <c r="AC243" s="348">
        <f t="shared" si="93"/>
        <v>0</v>
      </c>
      <c r="AD243" s="348">
        <f t="shared" si="94"/>
        <v>0</v>
      </c>
      <c r="AE243" s="348">
        <f t="shared" si="95"/>
        <v>0</v>
      </c>
      <c r="AF243" s="348">
        <f t="shared" si="96"/>
        <v>0</v>
      </c>
      <c r="AG243" s="348">
        <f t="shared" si="97"/>
        <v>0</v>
      </c>
      <c r="AH243" s="348">
        <f t="shared" si="98"/>
        <v>0</v>
      </c>
      <c r="AI243" s="348">
        <f t="shared" si="99"/>
        <v>0</v>
      </c>
      <c r="AJ243" s="348">
        <f t="shared" si="100"/>
        <v>0</v>
      </c>
      <c r="AK243" s="348">
        <f t="shared" si="101"/>
        <v>0</v>
      </c>
      <c r="AL243" s="348">
        <f t="shared" si="102"/>
        <v>0</v>
      </c>
      <c r="AM243" s="348">
        <f t="shared" si="103"/>
        <v>0</v>
      </c>
      <c r="AN243" s="348">
        <f t="shared" si="104"/>
        <v>0</v>
      </c>
      <c r="AO243" s="334">
        <v>0</v>
      </c>
    </row>
    <row r="244" spans="1:41" s="335" customFormat="1" ht="18" customHeight="1">
      <c r="A244" s="343">
        <f t="shared" si="80"/>
        <v>239</v>
      </c>
      <c r="B244" s="344" t="s">
        <v>769</v>
      </c>
      <c r="C244" s="345" t="s">
        <v>770</v>
      </c>
      <c r="D244" s="346">
        <v>2</v>
      </c>
      <c r="E244" s="346">
        <v>2.5</v>
      </c>
      <c r="F244" s="346">
        <v>2</v>
      </c>
      <c r="G244" s="346">
        <v>0</v>
      </c>
      <c r="H244" s="346"/>
      <c r="I244" s="346"/>
      <c r="J244" s="346"/>
      <c r="K244" s="346"/>
      <c r="L244" s="346"/>
      <c r="M244" s="346"/>
      <c r="N244" s="346"/>
      <c r="O244" s="346"/>
      <c r="P244" s="347">
        <f t="shared" si="105"/>
        <v>6.5</v>
      </c>
      <c r="Q244" s="348">
        <f t="shared" si="81"/>
        <v>2</v>
      </c>
      <c r="R244" s="348">
        <f t="shared" si="82"/>
        <v>0</v>
      </c>
      <c r="S244" s="348">
        <f t="shared" si="83"/>
        <v>2.5</v>
      </c>
      <c r="T244" s="348">
        <f t="shared" si="84"/>
        <v>0</v>
      </c>
      <c r="U244" s="348">
        <f t="shared" si="85"/>
        <v>2</v>
      </c>
      <c r="V244" s="348">
        <f t="shared" si="86"/>
        <v>0</v>
      </c>
      <c r="W244" s="348">
        <f t="shared" si="87"/>
        <v>0</v>
      </c>
      <c r="X244" s="348">
        <f t="shared" si="88"/>
        <v>0</v>
      </c>
      <c r="Y244" s="348">
        <f t="shared" si="89"/>
        <v>0</v>
      </c>
      <c r="Z244" s="348">
        <f t="shared" si="90"/>
        <v>0</v>
      </c>
      <c r="AA244" s="348">
        <f t="shared" si="91"/>
        <v>0</v>
      </c>
      <c r="AB244" s="348">
        <f t="shared" si="92"/>
        <v>0</v>
      </c>
      <c r="AC244" s="348">
        <f t="shared" si="93"/>
        <v>0</v>
      </c>
      <c r="AD244" s="348">
        <f t="shared" si="94"/>
        <v>0</v>
      </c>
      <c r="AE244" s="348">
        <f t="shared" si="95"/>
        <v>0</v>
      </c>
      <c r="AF244" s="348">
        <f t="shared" si="96"/>
        <v>0</v>
      </c>
      <c r="AG244" s="348">
        <f t="shared" si="97"/>
        <v>0</v>
      </c>
      <c r="AH244" s="348">
        <f t="shared" si="98"/>
        <v>0</v>
      </c>
      <c r="AI244" s="348">
        <f t="shared" si="99"/>
        <v>0</v>
      </c>
      <c r="AJ244" s="348">
        <f t="shared" si="100"/>
        <v>0</v>
      </c>
      <c r="AK244" s="348">
        <f t="shared" si="101"/>
        <v>0</v>
      </c>
      <c r="AL244" s="348">
        <f t="shared" si="102"/>
        <v>0</v>
      </c>
      <c r="AM244" s="348">
        <f t="shared" si="103"/>
        <v>0</v>
      </c>
      <c r="AN244" s="348">
        <f t="shared" si="104"/>
        <v>0</v>
      </c>
      <c r="AO244" s="334">
        <v>0</v>
      </c>
    </row>
    <row r="245" spans="1:41" s="335" customFormat="1" ht="18" customHeight="1">
      <c r="A245" s="343">
        <f t="shared" si="80"/>
        <v>240</v>
      </c>
      <c r="B245" s="344" t="s">
        <v>771</v>
      </c>
      <c r="C245" s="345" t="s">
        <v>772</v>
      </c>
      <c r="D245" s="346">
        <v>4.5</v>
      </c>
      <c r="E245" s="346">
        <v>4.5</v>
      </c>
      <c r="F245" s="346">
        <v>0.5</v>
      </c>
      <c r="G245" s="346">
        <v>0</v>
      </c>
      <c r="H245" s="346"/>
      <c r="I245" s="346"/>
      <c r="J245" s="346"/>
      <c r="K245" s="346"/>
      <c r="L245" s="346"/>
      <c r="M245" s="346"/>
      <c r="N245" s="346"/>
      <c r="O245" s="346"/>
      <c r="P245" s="347">
        <f t="shared" si="105"/>
        <v>9.5</v>
      </c>
      <c r="Q245" s="348">
        <f t="shared" si="81"/>
        <v>4.5</v>
      </c>
      <c r="R245" s="348">
        <f t="shared" si="82"/>
        <v>0</v>
      </c>
      <c r="S245" s="348">
        <f t="shared" si="83"/>
        <v>4.5</v>
      </c>
      <c r="T245" s="348">
        <f t="shared" si="84"/>
        <v>0</v>
      </c>
      <c r="U245" s="348">
        <f t="shared" si="85"/>
        <v>0.5</v>
      </c>
      <c r="V245" s="348">
        <f t="shared" si="86"/>
        <v>0</v>
      </c>
      <c r="W245" s="348">
        <f t="shared" si="87"/>
        <v>0</v>
      </c>
      <c r="X245" s="348">
        <f t="shared" si="88"/>
        <v>0</v>
      </c>
      <c r="Y245" s="348">
        <f t="shared" si="89"/>
        <v>0</v>
      </c>
      <c r="Z245" s="348">
        <f t="shared" si="90"/>
        <v>0</v>
      </c>
      <c r="AA245" s="348">
        <f t="shared" si="91"/>
        <v>0</v>
      </c>
      <c r="AB245" s="348">
        <f t="shared" si="92"/>
        <v>0</v>
      </c>
      <c r="AC245" s="348">
        <f t="shared" si="93"/>
        <v>0</v>
      </c>
      <c r="AD245" s="348">
        <f t="shared" si="94"/>
        <v>0</v>
      </c>
      <c r="AE245" s="348">
        <f t="shared" si="95"/>
        <v>0</v>
      </c>
      <c r="AF245" s="348">
        <f t="shared" si="96"/>
        <v>0</v>
      </c>
      <c r="AG245" s="348">
        <f t="shared" si="97"/>
        <v>0</v>
      </c>
      <c r="AH245" s="348">
        <f t="shared" si="98"/>
        <v>0</v>
      </c>
      <c r="AI245" s="348">
        <f t="shared" si="99"/>
        <v>0</v>
      </c>
      <c r="AJ245" s="348">
        <f t="shared" si="100"/>
        <v>0</v>
      </c>
      <c r="AK245" s="348">
        <f t="shared" si="101"/>
        <v>0</v>
      </c>
      <c r="AL245" s="348">
        <f t="shared" si="102"/>
        <v>0</v>
      </c>
      <c r="AM245" s="348">
        <f t="shared" si="103"/>
        <v>0</v>
      </c>
      <c r="AN245" s="348">
        <f t="shared" si="104"/>
        <v>0</v>
      </c>
      <c r="AO245" s="334">
        <v>0</v>
      </c>
    </row>
    <row r="246" spans="1:41" s="335" customFormat="1" ht="18" customHeight="1">
      <c r="A246" s="343">
        <f t="shared" si="80"/>
        <v>241</v>
      </c>
      <c r="B246" s="344" t="s">
        <v>773</v>
      </c>
      <c r="C246" s="345" t="s">
        <v>774</v>
      </c>
      <c r="D246" s="346">
        <v>0</v>
      </c>
      <c r="E246" s="346">
        <v>3.5</v>
      </c>
      <c r="F246" s="346">
        <v>0</v>
      </c>
      <c r="G246" s="346">
        <v>0</v>
      </c>
      <c r="H246" s="346"/>
      <c r="I246" s="346"/>
      <c r="J246" s="346"/>
      <c r="K246" s="346"/>
      <c r="L246" s="346"/>
      <c r="M246" s="346"/>
      <c r="N246" s="346"/>
      <c r="O246" s="346"/>
      <c r="P246" s="347">
        <f t="shared" si="105"/>
        <v>3.5</v>
      </c>
      <c r="Q246" s="348">
        <f t="shared" si="81"/>
        <v>0</v>
      </c>
      <c r="R246" s="348">
        <f t="shared" si="82"/>
        <v>0</v>
      </c>
      <c r="S246" s="348">
        <f t="shared" si="83"/>
        <v>3.5</v>
      </c>
      <c r="T246" s="348">
        <f t="shared" si="84"/>
        <v>0</v>
      </c>
      <c r="U246" s="348">
        <f t="shared" si="85"/>
        <v>0</v>
      </c>
      <c r="V246" s="348">
        <f t="shared" si="86"/>
        <v>0</v>
      </c>
      <c r="W246" s="348">
        <f t="shared" si="87"/>
        <v>0</v>
      </c>
      <c r="X246" s="348">
        <f t="shared" si="88"/>
        <v>0</v>
      </c>
      <c r="Y246" s="348">
        <f t="shared" si="89"/>
        <v>0</v>
      </c>
      <c r="Z246" s="348">
        <f t="shared" si="90"/>
        <v>0</v>
      </c>
      <c r="AA246" s="348">
        <f t="shared" si="91"/>
        <v>0</v>
      </c>
      <c r="AB246" s="348">
        <f t="shared" si="92"/>
        <v>0</v>
      </c>
      <c r="AC246" s="348">
        <f t="shared" si="93"/>
        <v>0</v>
      </c>
      <c r="AD246" s="348">
        <f t="shared" si="94"/>
        <v>0</v>
      </c>
      <c r="AE246" s="348">
        <f t="shared" si="95"/>
        <v>0</v>
      </c>
      <c r="AF246" s="348">
        <f t="shared" si="96"/>
        <v>0</v>
      </c>
      <c r="AG246" s="348">
        <f t="shared" si="97"/>
        <v>0</v>
      </c>
      <c r="AH246" s="348">
        <f t="shared" si="98"/>
        <v>0</v>
      </c>
      <c r="AI246" s="348">
        <f t="shared" si="99"/>
        <v>0</v>
      </c>
      <c r="AJ246" s="348">
        <f t="shared" si="100"/>
        <v>0</v>
      </c>
      <c r="AK246" s="348">
        <f t="shared" si="101"/>
        <v>0</v>
      </c>
      <c r="AL246" s="348">
        <f t="shared" si="102"/>
        <v>0</v>
      </c>
      <c r="AM246" s="348">
        <f t="shared" si="103"/>
        <v>0</v>
      </c>
      <c r="AN246" s="348">
        <f t="shared" si="104"/>
        <v>0</v>
      </c>
      <c r="AO246" s="334">
        <v>0</v>
      </c>
    </row>
    <row r="247" spans="1:41" s="335" customFormat="1" ht="18" customHeight="1">
      <c r="A247" s="343">
        <f t="shared" si="80"/>
        <v>242</v>
      </c>
      <c r="B247" s="344" t="s">
        <v>775</v>
      </c>
      <c r="C247" s="345" t="s">
        <v>776</v>
      </c>
      <c r="D247" s="346">
        <v>1</v>
      </c>
      <c r="E247" s="346">
        <v>0</v>
      </c>
      <c r="F247" s="346">
        <v>0</v>
      </c>
      <c r="G247" s="346">
        <v>0</v>
      </c>
      <c r="H247" s="346"/>
      <c r="I247" s="346"/>
      <c r="J247" s="346"/>
      <c r="K247" s="346"/>
      <c r="L247" s="346"/>
      <c r="M247" s="346"/>
      <c r="N247" s="346"/>
      <c r="O247" s="346"/>
      <c r="P247" s="347">
        <f t="shared" si="105"/>
        <v>1</v>
      </c>
      <c r="Q247" s="348">
        <f t="shared" si="81"/>
        <v>1</v>
      </c>
      <c r="R247" s="348">
        <f t="shared" si="82"/>
        <v>0</v>
      </c>
      <c r="S247" s="348">
        <f t="shared" si="83"/>
        <v>0</v>
      </c>
      <c r="T247" s="348">
        <f t="shared" si="84"/>
        <v>0</v>
      </c>
      <c r="U247" s="348">
        <f t="shared" si="85"/>
        <v>0</v>
      </c>
      <c r="V247" s="348">
        <f t="shared" si="86"/>
        <v>0</v>
      </c>
      <c r="W247" s="348">
        <f t="shared" si="87"/>
        <v>0</v>
      </c>
      <c r="X247" s="348">
        <f t="shared" si="88"/>
        <v>0</v>
      </c>
      <c r="Y247" s="348">
        <f t="shared" si="89"/>
        <v>0</v>
      </c>
      <c r="Z247" s="348">
        <f t="shared" si="90"/>
        <v>0</v>
      </c>
      <c r="AA247" s="348">
        <f t="shared" si="91"/>
        <v>0</v>
      </c>
      <c r="AB247" s="348">
        <f t="shared" si="92"/>
        <v>0</v>
      </c>
      <c r="AC247" s="348">
        <f t="shared" si="93"/>
        <v>0</v>
      </c>
      <c r="AD247" s="348">
        <f t="shared" si="94"/>
        <v>0</v>
      </c>
      <c r="AE247" s="348">
        <f t="shared" si="95"/>
        <v>0</v>
      </c>
      <c r="AF247" s="348">
        <f t="shared" si="96"/>
        <v>0</v>
      </c>
      <c r="AG247" s="348">
        <f t="shared" si="97"/>
        <v>0</v>
      </c>
      <c r="AH247" s="348">
        <f t="shared" si="98"/>
        <v>0</v>
      </c>
      <c r="AI247" s="348">
        <f t="shared" si="99"/>
        <v>0</v>
      </c>
      <c r="AJ247" s="348">
        <f t="shared" si="100"/>
        <v>0</v>
      </c>
      <c r="AK247" s="348">
        <f t="shared" si="101"/>
        <v>0</v>
      </c>
      <c r="AL247" s="348">
        <f t="shared" si="102"/>
        <v>0</v>
      </c>
      <c r="AM247" s="348">
        <f t="shared" si="103"/>
        <v>0</v>
      </c>
      <c r="AN247" s="348">
        <f t="shared" si="104"/>
        <v>0</v>
      </c>
      <c r="AO247" s="334">
        <v>0</v>
      </c>
    </row>
    <row r="248" spans="1:41" s="335" customFormat="1" ht="18" customHeight="1">
      <c r="A248" s="343">
        <f t="shared" si="80"/>
        <v>243</v>
      </c>
      <c r="B248" s="344" t="s">
        <v>777</v>
      </c>
      <c r="C248" s="345" t="s">
        <v>778</v>
      </c>
      <c r="D248" s="346">
        <v>4.5</v>
      </c>
      <c r="E248" s="346">
        <v>0</v>
      </c>
      <c r="F248" s="346">
        <v>0</v>
      </c>
      <c r="G248" s="346">
        <v>0</v>
      </c>
      <c r="H248" s="346"/>
      <c r="I248" s="346"/>
      <c r="J248" s="346"/>
      <c r="K248" s="346"/>
      <c r="L248" s="346"/>
      <c r="M248" s="346"/>
      <c r="N248" s="346"/>
      <c r="O248" s="346"/>
      <c r="P248" s="347">
        <f t="shared" si="105"/>
        <v>4.5</v>
      </c>
      <c r="Q248" s="348">
        <f t="shared" si="81"/>
        <v>4.5</v>
      </c>
      <c r="R248" s="348">
        <f t="shared" si="82"/>
        <v>0</v>
      </c>
      <c r="S248" s="348">
        <f t="shared" si="83"/>
        <v>0</v>
      </c>
      <c r="T248" s="348">
        <f t="shared" si="84"/>
        <v>0</v>
      </c>
      <c r="U248" s="348">
        <f t="shared" si="85"/>
        <v>0</v>
      </c>
      <c r="V248" s="348">
        <f t="shared" si="86"/>
        <v>0</v>
      </c>
      <c r="W248" s="348">
        <f t="shared" si="87"/>
        <v>0</v>
      </c>
      <c r="X248" s="348">
        <f t="shared" si="88"/>
        <v>0</v>
      </c>
      <c r="Y248" s="348">
        <f t="shared" si="89"/>
        <v>0</v>
      </c>
      <c r="Z248" s="348">
        <f t="shared" si="90"/>
        <v>0</v>
      </c>
      <c r="AA248" s="348">
        <f t="shared" si="91"/>
        <v>0</v>
      </c>
      <c r="AB248" s="348">
        <f t="shared" si="92"/>
        <v>0</v>
      </c>
      <c r="AC248" s="348">
        <f t="shared" si="93"/>
        <v>0</v>
      </c>
      <c r="AD248" s="348">
        <f t="shared" si="94"/>
        <v>0</v>
      </c>
      <c r="AE248" s="348">
        <f t="shared" si="95"/>
        <v>0</v>
      </c>
      <c r="AF248" s="348">
        <f t="shared" si="96"/>
        <v>0</v>
      </c>
      <c r="AG248" s="348">
        <f t="shared" si="97"/>
        <v>0</v>
      </c>
      <c r="AH248" s="348">
        <f t="shared" si="98"/>
        <v>0</v>
      </c>
      <c r="AI248" s="348">
        <f t="shared" si="99"/>
        <v>0</v>
      </c>
      <c r="AJ248" s="348">
        <f t="shared" si="100"/>
        <v>0</v>
      </c>
      <c r="AK248" s="348">
        <f t="shared" si="101"/>
        <v>0</v>
      </c>
      <c r="AL248" s="348">
        <f t="shared" si="102"/>
        <v>0</v>
      </c>
      <c r="AM248" s="348">
        <f t="shared" si="103"/>
        <v>0</v>
      </c>
      <c r="AN248" s="348">
        <f t="shared" si="104"/>
        <v>0</v>
      </c>
      <c r="AO248" s="334">
        <v>0</v>
      </c>
    </row>
    <row r="249" spans="1:41" s="335" customFormat="1" ht="18" customHeight="1">
      <c r="A249" s="343">
        <f t="shared" si="80"/>
        <v>244</v>
      </c>
      <c r="B249" s="344" t="s">
        <v>779</v>
      </c>
      <c r="C249" s="345" t="s">
        <v>780</v>
      </c>
      <c r="D249" s="346">
        <v>6</v>
      </c>
      <c r="E249" s="346">
        <v>3</v>
      </c>
      <c r="F249" s="346">
        <v>0</v>
      </c>
      <c r="G249" s="346">
        <v>0</v>
      </c>
      <c r="H249" s="346"/>
      <c r="I249" s="346"/>
      <c r="J249" s="346"/>
      <c r="K249" s="346"/>
      <c r="L249" s="346"/>
      <c r="M249" s="346"/>
      <c r="N249" s="346"/>
      <c r="O249" s="346"/>
      <c r="P249" s="347">
        <f t="shared" si="105"/>
        <v>9</v>
      </c>
      <c r="Q249" s="348">
        <f t="shared" si="81"/>
        <v>6</v>
      </c>
      <c r="R249" s="348">
        <f t="shared" si="82"/>
        <v>0</v>
      </c>
      <c r="S249" s="348">
        <f t="shared" si="83"/>
        <v>3</v>
      </c>
      <c r="T249" s="348">
        <f t="shared" si="84"/>
        <v>0</v>
      </c>
      <c r="U249" s="348">
        <f t="shared" si="85"/>
        <v>0</v>
      </c>
      <c r="V249" s="348">
        <f t="shared" si="86"/>
        <v>0</v>
      </c>
      <c r="W249" s="348">
        <f t="shared" si="87"/>
        <v>0</v>
      </c>
      <c r="X249" s="348">
        <f t="shared" si="88"/>
        <v>0</v>
      </c>
      <c r="Y249" s="348">
        <f t="shared" si="89"/>
        <v>0</v>
      </c>
      <c r="Z249" s="348">
        <f t="shared" si="90"/>
        <v>0</v>
      </c>
      <c r="AA249" s="348">
        <f t="shared" si="91"/>
        <v>0</v>
      </c>
      <c r="AB249" s="348">
        <f t="shared" si="92"/>
        <v>0</v>
      </c>
      <c r="AC249" s="348">
        <f t="shared" si="93"/>
        <v>0</v>
      </c>
      <c r="AD249" s="348">
        <f t="shared" si="94"/>
        <v>0</v>
      </c>
      <c r="AE249" s="348">
        <f t="shared" si="95"/>
        <v>0</v>
      </c>
      <c r="AF249" s="348">
        <f t="shared" si="96"/>
        <v>0</v>
      </c>
      <c r="AG249" s="348">
        <f t="shared" si="97"/>
        <v>0</v>
      </c>
      <c r="AH249" s="348">
        <f t="shared" si="98"/>
        <v>0</v>
      </c>
      <c r="AI249" s="348">
        <f t="shared" si="99"/>
        <v>0</v>
      </c>
      <c r="AJ249" s="348">
        <f t="shared" si="100"/>
        <v>0</v>
      </c>
      <c r="AK249" s="348">
        <f t="shared" si="101"/>
        <v>0</v>
      </c>
      <c r="AL249" s="348">
        <f t="shared" si="102"/>
        <v>0</v>
      </c>
      <c r="AM249" s="348">
        <f t="shared" si="103"/>
        <v>0</v>
      </c>
      <c r="AN249" s="348">
        <f t="shared" si="104"/>
        <v>0</v>
      </c>
      <c r="AO249" s="334">
        <v>0</v>
      </c>
    </row>
    <row r="250" spans="1:41" s="335" customFormat="1" ht="18" customHeight="1">
      <c r="A250" s="343">
        <f t="shared" si="80"/>
        <v>245</v>
      </c>
      <c r="B250" s="344" t="s">
        <v>783</v>
      </c>
      <c r="C250" s="345" t="s">
        <v>784</v>
      </c>
      <c r="D250" s="346">
        <v>2</v>
      </c>
      <c r="E250" s="346">
        <v>0</v>
      </c>
      <c r="F250" s="346">
        <v>0</v>
      </c>
      <c r="G250" s="346">
        <v>0</v>
      </c>
      <c r="H250" s="346"/>
      <c r="I250" s="346"/>
      <c r="J250" s="346"/>
      <c r="K250" s="346"/>
      <c r="L250" s="346"/>
      <c r="M250" s="346"/>
      <c r="N250" s="346"/>
      <c r="O250" s="346"/>
      <c r="P250" s="347">
        <f t="shared" si="105"/>
        <v>2</v>
      </c>
      <c r="Q250" s="348">
        <f t="shared" si="81"/>
        <v>2</v>
      </c>
      <c r="R250" s="348">
        <f t="shared" si="82"/>
        <v>0</v>
      </c>
      <c r="S250" s="348">
        <f t="shared" si="83"/>
        <v>0</v>
      </c>
      <c r="T250" s="348">
        <f t="shared" si="84"/>
        <v>0</v>
      </c>
      <c r="U250" s="348">
        <f t="shared" si="85"/>
        <v>0</v>
      </c>
      <c r="V250" s="348">
        <f t="shared" si="86"/>
        <v>0</v>
      </c>
      <c r="W250" s="348">
        <f t="shared" si="87"/>
        <v>0</v>
      </c>
      <c r="X250" s="348">
        <f t="shared" si="88"/>
        <v>0</v>
      </c>
      <c r="Y250" s="348">
        <f t="shared" si="89"/>
        <v>0</v>
      </c>
      <c r="Z250" s="348">
        <f t="shared" si="90"/>
        <v>0</v>
      </c>
      <c r="AA250" s="348">
        <f t="shared" si="91"/>
        <v>0</v>
      </c>
      <c r="AB250" s="348">
        <f t="shared" si="92"/>
        <v>0</v>
      </c>
      <c r="AC250" s="348">
        <f t="shared" si="93"/>
        <v>0</v>
      </c>
      <c r="AD250" s="348">
        <f t="shared" si="94"/>
        <v>0</v>
      </c>
      <c r="AE250" s="348">
        <f t="shared" si="95"/>
        <v>0</v>
      </c>
      <c r="AF250" s="348">
        <f t="shared" si="96"/>
        <v>0</v>
      </c>
      <c r="AG250" s="348">
        <f t="shared" si="97"/>
        <v>0</v>
      </c>
      <c r="AH250" s="348">
        <f t="shared" si="98"/>
        <v>0</v>
      </c>
      <c r="AI250" s="348">
        <f t="shared" si="99"/>
        <v>0</v>
      </c>
      <c r="AJ250" s="348">
        <f t="shared" si="100"/>
        <v>0</v>
      </c>
      <c r="AK250" s="348">
        <f t="shared" si="101"/>
        <v>0</v>
      </c>
      <c r="AL250" s="348">
        <f t="shared" si="102"/>
        <v>0</v>
      </c>
      <c r="AM250" s="348">
        <f t="shared" si="103"/>
        <v>0</v>
      </c>
      <c r="AN250" s="348">
        <f t="shared" si="104"/>
        <v>0</v>
      </c>
      <c r="AO250" s="334">
        <v>0</v>
      </c>
    </row>
    <row r="251" spans="1:41" s="335" customFormat="1" ht="18" customHeight="1">
      <c r="A251" s="343">
        <f t="shared" si="80"/>
        <v>246</v>
      </c>
      <c r="B251" s="344" t="s">
        <v>992</v>
      </c>
      <c r="C251" s="345" t="s">
        <v>993</v>
      </c>
      <c r="D251" s="346">
        <v>3</v>
      </c>
      <c r="E251" s="346">
        <v>0.5</v>
      </c>
      <c r="F251" s="346">
        <v>0</v>
      </c>
      <c r="G251" s="346">
        <v>0</v>
      </c>
      <c r="H251" s="346"/>
      <c r="I251" s="346"/>
      <c r="J251" s="346"/>
      <c r="K251" s="346"/>
      <c r="L251" s="346"/>
      <c r="M251" s="346"/>
      <c r="N251" s="346"/>
      <c r="O251" s="346"/>
      <c r="P251" s="347">
        <f t="shared" si="105"/>
        <v>3.5</v>
      </c>
      <c r="Q251" s="348">
        <f t="shared" si="81"/>
        <v>3</v>
      </c>
      <c r="R251" s="348">
        <f t="shared" si="82"/>
        <v>0</v>
      </c>
      <c r="S251" s="348">
        <f t="shared" si="83"/>
        <v>0.5</v>
      </c>
      <c r="T251" s="348">
        <f t="shared" si="84"/>
        <v>0</v>
      </c>
      <c r="U251" s="348">
        <f t="shared" si="85"/>
        <v>0</v>
      </c>
      <c r="V251" s="348">
        <f t="shared" si="86"/>
        <v>0</v>
      </c>
      <c r="W251" s="348">
        <f t="shared" si="87"/>
        <v>0</v>
      </c>
      <c r="X251" s="348">
        <f t="shared" si="88"/>
        <v>0</v>
      </c>
      <c r="Y251" s="348">
        <f t="shared" si="89"/>
        <v>0</v>
      </c>
      <c r="Z251" s="348">
        <f t="shared" si="90"/>
        <v>0</v>
      </c>
      <c r="AA251" s="348">
        <f t="shared" si="91"/>
        <v>0</v>
      </c>
      <c r="AB251" s="348">
        <f t="shared" si="92"/>
        <v>0</v>
      </c>
      <c r="AC251" s="348">
        <f t="shared" si="93"/>
        <v>0</v>
      </c>
      <c r="AD251" s="348">
        <f t="shared" si="94"/>
        <v>0</v>
      </c>
      <c r="AE251" s="348">
        <f t="shared" si="95"/>
        <v>0</v>
      </c>
      <c r="AF251" s="348">
        <f t="shared" si="96"/>
        <v>0</v>
      </c>
      <c r="AG251" s="348">
        <f t="shared" si="97"/>
        <v>0</v>
      </c>
      <c r="AH251" s="348">
        <f t="shared" si="98"/>
        <v>0</v>
      </c>
      <c r="AI251" s="348">
        <f t="shared" si="99"/>
        <v>0</v>
      </c>
      <c r="AJ251" s="348">
        <f t="shared" si="100"/>
        <v>0</v>
      </c>
      <c r="AK251" s="348">
        <f t="shared" si="101"/>
        <v>0</v>
      </c>
      <c r="AL251" s="348">
        <f t="shared" si="102"/>
        <v>0</v>
      </c>
      <c r="AM251" s="348">
        <f t="shared" si="103"/>
        <v>0</v>
      </c>
      <c r="AN251" s="348">
        <f t="shared" si="104"/>
        <v>0</v>
      </c>
      <c r="AO251" s="334">
        <v>0</v>
      </c>
    </row>
    <row r="252" spans="1:41" s="335" customFormat="1" ht="18" customHeight="1">
      <c r="A252" s="343">
        <f t="shared" si="80"/>
        <v>247</v>
      </c>
      <c r="B252" s="344" t="s">
        <v>990</v>
      </c>
      <c r="C252" s="345" t="s">
        <v>991</v>
      </c>
      <c r="D252" s="346">
        <v>0</v>
      </c>
      <c r="E252" s="346">
        <v>0</v>
      </c>
      <c r="F252" s="346">
        <v>0</v>
      </c>
      <c r="G252" s="346">
        <v>0</v>
      </c>
      <c r="H252" s="346"/>
      <c r="I252" s="346"/>
      <c r="J252" s="346"/>
      <c r="K252" s="346"/>
      <c r="L252" s="346"/>
      <c r="M252" s="346"/>
      <c r="N252" s="346"/>
      <c r="O252" s="346"/>
      <c r="P252" s="347">
        <f t="shared" si="105"/>
        <v>0</v>
      </c>
      <c r="Q252" s="348">
        <f t="shared" si="81"/>
        <v>0</v>
      </c>
      <c r="R252" s="348">
        <f t="shared" si="82"/>
        <v>0</v>
      </c>
      <c r="S252" s="348">
        <f t="shared" si="83"/>
        <v>0</v>
      </c>
      <c r="T252" s="348">
        <f t="shared" si="84"/>
        <v>0</v>
      </c>
      <c r="U252" s="348">
        <f t="shared" si="85"/>
        <v>0</v>
      </c>
      <c r="V252" s="348">
        <f t="shared" si="86"/>
        <v>0</v>
      </c>
      <c r="W252" s="348">
        <f t="shared" si="87"/>
        <v>0</v>
      </c>
      <c r="X252" s="348">
        <f t="shared" si="88"/>
        <v>0</v>
      </c>
      <c r="Y252" s="348">
        <f t="shared" si="89"/>
        <v>0</v>
      </c>
      <c r="Z252" s="348">
        <f t="shared" si="90"/>
        <v>0</v>
      </c>
      <c r="AA252" s="348">
        <f t="shared" si="91"/>
        <v>0</v>
      </c>
      <c r="AB252" s="348">
        <f t="shared" si="92"/>
        <v>0</v>
      </c>
      <c r="AC252" s="348">
        <f t="shared" si="93"/>
        <v>0</v>
      </c>
      <c r="AD252" s="348">
        <f t="shared" si="94"/>
        <v>0</v>
      </c>
      <c r="AE252" s="348">
        <f t="shared" si="95"/>
        <v>0</v>
      </c>
      <c r="AF252" s="348">
        <f t="shared" si="96"/>
        <v>0</v>
      </c>
      <c r="AG252" s="348">
        <f t="shared" si="97"/>
        <v>0</v>
      </c>
      <c r="AH252" s="348">
        <f t="shared" si="98"/>
        <v>0</v>
      </c>
      <c r="AI252" s="348">
        <f t="shared" si="99"/>
        <v>0</v>
      </c>
      <c r="AJ252" s="348">
        <f t="shared" si="100"/>
        <v>0</v>
      </c>
      <c r="AK252" s="348">
        <f t="shared" si="101"/>
        <v>0</v>
      </c>
      <c r="AL252" s="348">
        <f t="shared" si="102"/>
        <v>0</v>
      </c>
      <c r="AM252" s="348">
        <f t="shared" si="103"/>
        <v>0</v>
      </c>
      <c r="AN252" s="348">
        <f t="shared" si="104"/>
        <v>0</v>
      </c>
      <c r="AO252" s="334">
        <v>0</v>
      </c>
    </row>
    <row r="253" spans="1:41" s="335" customFormat="1" ht="18" customHeight="1">
      <c r="A253" s="343">
        <f t="shared" si="80"/>
        <v>248</v>
      </c>
      <c r="B253" s="344" t="s">
        <v>785</v>
      </c>
      <c r="C253" s="345" t="s">
        <v>786</v>
      </c>
      <c r="D253" s="346">
        <v>5</v>
      </c>
      <c r="E253" s="346">
        <v>0</v>
      </c>
      <c r="F253" s="346">
        <v>0</v>
      </c>
      <c r="G253" s="346">
        <v>0</v>
      </c>
      <c r="H253" s="346"/>
      <c r="I253" s="346"/>
      <c r="J253" s="346"/>
      <c r="K253" s="346"/>
      <c r="L253" s="346"/>
      <c r="M253" s="346"/>
      <c r="N253" s="346"/>
      <c r="O253" s="346"/>
      <c r="P253" s="347">
        <f t="shared" si="105"/>
        <v>5</v>
      </c>
      <c r="Q253" s="348">
        <f t="shared" si="81"/>
        <v>5</v>
      </c>
      <c r="R253" s="348">
        <f t="shared" si="82"/>
        <v>0</v>
      </c>
      <c r="S253" s="348">
        <f t="shared" si="83"/>
        <v>0</v>
      </c>
      <c r="T253" s="348">
        <f t="shared" si="84"/>
        <v>0</v>
      </c>
      <c r="U253" s="348">
        <f t="shared" si="85"/>
        <v>0</v>
      </c>
      <c r="V253" s="348">
        <f t="shared" si="86"/>
        <v>0</v>
      </c>
      <c r="W253" s="348">
        <f t="shared" si="87"/>
        <v>0</v>
      </c>
      <c r="X253" s="348">
        <f t="shared" si="88"/>
        <v>0</v>
      </c>
      <c r="Y253" s="348">
        <f t="shared" si="89"/>
        <v>0</v>
      </c>
      <c r="Z253" s="348">
        <f t="shared" si="90"/>
        <v>0</v>
      </c>
      <c r="AA253" s="348">
        <f t="shared" si="91"/>
        <v>0</v>
      </c>
      <c r="AB253" s="348">
        <f t="shared" si="92"/>
        <v>0</v>
      </c>
      <c r="AC253" s="348">
        <f t="shared" si="93"/>
        <v>0</v>
      </c>
      <c r="AD253" s="348">
        <f t="shared" si="94"/>
        <v>0</v>
      </c>
      <c r="AE253" s="348">
        <f t="shared" si="95"/>
        <v>0</v>
      </c>
      <c r="AF253" s="348">
        <f t="shared" si="96"/>
        <v>0</v>
      </c>
      <c r="AG253" s="348">
        <f t="shared" si="97"/>
        <v>0</v>
      </c>
      <c r="AH253" s="348">
        <f t="shared" si="98"/>
        <v>0</v>
      </c>
      <c r="AI253" s="348">
        <f t="shared" si="99"/>
        <v>0</v>
      </c>
      <c r="AJ253" s="348">
        <f t="shared" si="100"/>
        <v>0</v>
      </c>
      <c r="AK253" s="348">
        <f t="shared" si="101"/>
        <v>0</v>
      </c>
      <c r="AL253" s="348">
        <f t="shared" si="102"/>
        <v>0</v>
      </c>
      <c r="AM253" s="348">
        <f t="shared" si="103"/>
        <v>0</v>
      </c>
      <c r="AN253" s="348">
        <f t="shared" si="104"/>
        <v>0</v>
      </c>
      <c r="AO253" s="334">
        <v>0</v>
      </c>
    </row>
    <row r="254" spans="1:41" s="335" customFormat="1" ht="18" customHeight="1">
      <c r="A254" s="343">
        <f t="shared" si="80"/>
        <v>249</v>
      </c>
      <c r="B254" s="344" t="s">
        <v>787</v>
      </c>
      <c r="C254" s="345" t="s">
        <v>788</v>
      </c>
      <c r="D254" s="346">
        <v>4</v>
      </c>
      <c r="E254" s="346">
        <v>2</v>
      </c>
      <c r="F254" s="346">
        <v>0</v>
      </c>
      <c r="G254" s="346">
        <v>0</v>
      </c>
      <c r="H254" s="346"/>
      <c r="I254" s="346"/>
      <c r="J254" s="346"/>
      <c r="K254" s="346"/>
      <c r="L254" s="346"/>
      <c r="M254" s="346"/>
      <c r="N254" s="346"/>
      <c r="O254" s="346"/>
      <c r="P254" s="347">
        <f t="shared" si="105"/>
        <v>6</v>
      </c>
      <c r="Q254" s="348">
        <f t="shared" si="81"/>
        <v>4</v>
      </c>
      <c r="R254" s="348">
        <f t="shared" si="82"/>
        <v>0</v>
      </c>
      <c r="S254" s="348">
        <f t="shared" si="83"/>
        <v>2</v>
      </c>
      <c r="T254" s="348">
        <f t="shared" si="84"/>
        <v>0</v>
      </c>
      <c r="U254" s="348">
        <f t="shared" si="85"/>
        <v>0</v>
      </c>
      <c r="V254" s="348">
        <f t="shared" si="86"/>
        <v>0</v>
      </c>
      <c r="W254" s="348">
        <f t="shared" si="87"/>
        <v>0</v>
      </c>
      <c r="X254" s="348">
        <f t="shared" si="88"/>
        <v>0</v>
      </c>
      <c r="Y254" s="348">
        <f t="shared" si="89"/>
        <v>0</v>
      </c>
      <c r="Z254" s="348">
        <f t="shared" si="90"/>
        <v>0</v>
      </c>
      <c r="AA254" s="348">
        <f t="shared" si="91"/>
        <v>0</v>
      </c>
      <c r="AB254" s="348">
        <f t="shared" si="92"/>
        <v>0</v>
      </c>
      <c r="AC254" s="348">
        <f t="shared" si="93"/>
        <v>0</v>
      </c>
      <c r="AD254" s="348">
        <f t="shared" si="94"/>
        <v>0</v>
      </c>
      <c r="AE254" s="348">
        <f t="shared" si="95"/>
        <v>0</v>
      </c>
      <c r="AF254" s="348">
        <f t="shared" si="96"/>
        <v>0</v>
      </c>
      <c r="AG254" s="348">
        <f t="shared" si="97"/>
        <v>0</v>
      </c>
      <c r="AH254" s="348">
        <f t="shared" si="98"/>
        <v>0</v>
      </c>
      <c r="AI254" s="348">
        <f t="shared" si="99"/>
        <v>0</v>
      </c>
      <c r="AJ254" s="348">
        <f t="shared" si="100"/>
        <v>0</v>
      </c>
      <c r="AK254" s="348">
        <f t="shared" si="101"/>
        <v>0</v>
      </c>
      <c r="AL254" s="348">
        <f t="shared" si="102"/>
        <v>0</v>
      </c>
      <c r="AM254" s="348">
        <f t="shared" si="103"/>
        <v>0</v>
      </c>
      <c r="AN254" s="348">
        <f t="shared" si="104"/>
        <v>0</v>
      </c>
      <c r="AO254" s="334">
        <v>2</v>
      </c>
    </row>
    <row r="255" spans="1:41" s="335" customFormat="1" ht="18" customHeight="1">
      <c r="A255" s="343">
        <f t="shared" si="80"/>
        <v>250</v>
      </c>
      <c r="B255" s="344" t="s">
        <v>789</v>
      </c>
      <c r="C255" s="345" t="s">
        <v>790</v>
      </c>
      <c r="D255" s="346">
        <v>0</v>
      </c>
      <c r="E255" s="346">
        <v>0</v>
      </c>
      <c r="F255" s="346">
        <v>0</v>
      </c>
      <c r="G255" s="346">
        <v>0</v>
      </c>
      <c r="H255" s="346"/>
      <c r="I255" s="346"/>
      <c r="J255" s="346"/>
      <c r="K255" s="346"/>
      <c r="L255" s="346"/>
      <c r="M255" s="346"/>
      <c r="N255" s="346"/>
      <c r="O255" s="346"/>
      <c r="P255" s="347">
        <f t="shared" si="105"/>
        <v>0</v>
      </c>
      <c r="Q255" s="348">
        <f t="shared" si="81"/>
        <v>0</v>
      </c>
      <c r="R255" s="348">
        <f t="shared" si="82"/>
        <v>0</v>
      </c>
      <c r="S255" s="348">
        <f t="shared" si="83"/>
        <v>0</v>
      </c>
      <c r="T255" s="348">
        <f t="shared" si="84"/>
        <v>0</v>
      </c>
      <c r="U255" s="348">
        <f t="shared" si="85"/>
        <v>0</v>
      </c>
      <c r="V255" s="348">
        <f t="shared" si="86"/>
        <v>0</v>
      </c>
      <c r="W255" s="348">
        <f t="shared" si="87"/>
        <v>0</v>
      </c>
      <c r="X255" s="348">
        <f t="shared" si="88"/>
        <v>0</v>
      </c>
      <c r="Y255" s="348">
        <f t="shared" si="89"/>
        <v>0</v>
      </c>
      <c r="Z255" s="348">
        <f t="shared" si="90"/>
        <v>0</v>
      </c>
      <c r="AA255" s="348">
        <f t="shared" si="91"/>
        <v>0</v>
      </c>
      <c r="AB255" s="348">
        <f t="shared" si="92"/>
        <v>0</v>
      </c>
      <c r="AC255" s="348">
        <f t="shared" si="93"/>
        <v>0</v>
      </c>
      <c r="AD255" s="348">
        <f t="shared" si="94"/>
        <v>0</v>
      </c>
      <c r="AE255" s="348">
        <f t="shared" si="95"/>
        <v>0</v>
      </c>
      <c r="AF255" s="348">
        <f t="shared" si="96"/>
        <v>0</v>
      </c>
      <c r="AG255" s="348">
        <f t="shared" si="97"/>
        <v>0</v>
      </c>
      <c r="AH255" s="348">
        <f t="shared" si="98"/>
        <v>0</v>
      </c>
      <c r="AI255" s="348">
        <f t="shared" si="99"/>
        <v>0</v>
      </c>
      <c r="AJ255" s="348">
        <f t="shared" si="100"/>
        <v>0</v>
      </c>
      <c r="AK255" s="348">
        <f t="shared" si="101"/>
        <v>0</v>
      </c>
      <c r="AL255" s="348">
        <f t="shared" si="102"/>
        <v>0</v>
      </c>
      <c r="AM255" s="348">
        <f t="shared" si="103"/>
        <v>0</v>
      </c>
      <c r="AN255" s="348">
        <f t="shared" si="104"/>
        <v>0</v>
      </c>
      <c r="AO255" s="334">
        <v>2</v>
      </c>
    </row>
    <row r="256" spans="1:41" s="335" customFormat="1" ht="18" customHeight="1">
      <c r="A256" s="343">
        <f t="shared" si="80"/>
        <v>251</v>
      </c>
      <c r="B256" s="344" t="s">
        <v>791</v>
      </c>
      <c r="C256" s="345" t="s">
        <v>792</v>
      </c>
      <c r="D256" s="346">
        <v>0</v>
      </c>
      <c r="E256" s="346">
        <v>0</v>
      </c>
      <c r="F256" s="346">
        <v>0</v>
      </c>
      <c r="G256" s="346">
        <v>0</v>
      </c>
      <c r="H256" s="346"/>
      <c r="I256" s="346"/>
      <c r="J256" s="346"/>
      <c r="K256" s="346"/>
      <c r="L256" s="346"/>
      <c r="M256" s="346"/>
      <c r="N256" s="346"/>
      <c r="O256" s="346"/>
      <c r="P256" s="347">
        <f t="shared" si="105"/>
        <v>0</v>
      </c>
      <c r="Q256" s="348">
        <f t="shared" si="81"/>
        <v>0</v>
      </c>
      <c r="R256" s="348">
        <f t="shared" si="82"/>
        <v>0</v>
      </c>
      <c r="S256" s="348">
        <f t="shared" si="83"/>
        <v>0</v>
      </c>
      <c r="T256" s="348">
        <f t="shared" si="84"/>
        <v>0</v>
      </c>
      <c r="U256" s="348">
        <f t="shared" si="85"/>
        <v>0</v>
      </c>
      <c r="V256" s="348">
        <f t="shared" si="86"/>
        <v>0</v>
      </c>
      <c r="W256" s="348">
        <f t="shared" si="87"/>
        <v>0</v>
      </c>
      <c r="X256" s="348">
        <f t="shared" si="88"/>
        <v>0</v>
      </c>
      <c r="Y256" s="348">
        <f t="shared" si="89"/>
        <v>0</v>
      </c>
      <c r="Z256" s="348">
        <f t="shared" si="90"/>
        <v>0</v>
      </c>
      <c r="AA256" s="348">
        <f t="shared" si="91"/>
        <v>0</v>
      </c>
      <c r="AB256" s="348">
        <f t="shared" si="92"/>
        <v>0</v>
      </c>
      <c r="AC256" s="348">
        <f t="shared" si="93"/>
        <v>0</v>
      </c>
      <c r="AD256" s="348">
        <f t="shared" si="94"/>
        <v>0</v>
      </c>
      <c r="AE256" s="348">
        <f t="shared" si="95"/>
        <v>0</v>
      </c>
      <c r="AF256" s="348">
        <f t="shared" si="96"/>
        <v>0</v>
      </c>
      <c r="AG256" s="348">
        <f t="shared" si="97"/>
        <v>0</v>
      </c>
      <c r="AH256" s="348">
        <f t="shared" si="98"/>
        <v>0</v>
      </c>
      <c r="AI256" s="348">
        <f t="shared" si="99"/>
        <v>0</v>
      </c>
      <c r="AJ256" s="348">
        <f t="shared" si="100"/>
        <v>0</v>
      </c>
      <c r="AK256" s="348">
        <f t="shared" si="101"/>
        <v>0</v>
      </c>
      <c r="AL256" s="348">
        <f t="shared" si="102"/>
        <v>0</v>
      </c>
      <c r="AM256" s="348">
        <f t="shared" si="103"/>
        <v>0</v>
      </c>
      <c r="AN256" s="348">
        <f t="shared" si="104"/>
        <v>0</v>
      </c>
      <c r="AO256" s="334">
        <v>0</v>
      </c>
    </row>
    <row r="257" spans="1:41" s="335" customFormat="1" ht="18" customHeight="1">
      <c r="A257" s="343">
        <f t="shared" si="80"/>
        <v>252</v>
      </c>
      <c r="B257" s="344" t="s">
        <v>793</v>
      </c>
      <c r="C257" s="345" t="s">
        <v>794</v>
      </c>
      <c r="D257" s="346">
        <v>0</v>
      </c>
      <c r="E257" s="346">
        <v>1</v>
      </c>
      <c r="F257" s="346">
        <v>0</v>
      </c>
      <c r="G257" s="346">
        <v>0</v>
      </c>
      <c r="H257" s="346"/>
      <c r="I257" s="346"/>
      <c r="J257" s="346"/>
      <c r="K257" s="346"/>
      <c r="L257" s="346"/>
      <c r="M257" s="346"/>
      <c r="N257" s="346"/>
      <c r="O257" s="346"/>
      <c r="P257" s="347">
        <f t="shared" si="105"/>
        <v>1</v>
      </c>
      <c r="Q257" s="348">
        <f t="shared" si="81"/>
        <v>0</v>
      </c>
      <c r="R257" s="348">
        <f t="shared" si="82"/>
        <v>0</v>
      </c>
      <c r="S257" s="348">
        <f t="shared" si="83"/>
        <v>1</v>
      </c>
      <c r="T257" s="348">
        <f t="shared" si="84"/>
        <v>0</v>
      </c>
      <c r="U257" s="348">
        <f t="shared" si="85"/>
        <v>0</v>
      </c>
      <c r="V257" s="348">
        <f t="shared" si="86"/>
        <v>0</v>
      </c>
      <c r="W257" s="348">
        <f t="shared" si="87"/>
        <v>0</v>
      </c>
      <c r="X257" s="348">
        <f t="shared" si="88"/>
        <v>0</v>
      </c>
      <c r="Y257" s="348">
        <f t="shared" si="89"/>
        <v>0</v>
      </c>
      <c r="Z257" s="348">
        <f t="shared" si="90"/>
        <v>0</v>
      </c>
      <c r="AA257" s="348">
        <f t="shared" si="91"/>
        <v>0</v>
      </c>
      <c r="AB257" s="348">
        <f t="shared" si="92"/>
        <v>0</v>
      </c>
      <c r="AC257" s="348">
        <f t="shared" si="93"/>
        <v>0</v>
      </c>
      <c r="AD257" s="348">
        <f t="shared" si="94"/>
        <v>0</v>
      </c>
      <c r="AE257" s="348">
        <f t="shared" si="95"/>
        <v>0</v>
      </c>
      <c r="AF257" s="348">
        <f t="shared" si="96"/>
        <v>0</v>
      </c>
      <c r="AG257" s="348">
        <f t="shared" si="97"/>
        <v>0</v>
      </c>
      <c r="AH257" s="348">
        <f t="shared" si="98"/>
        <v>0</v>
      </c>
      <c r="AI257" s="348">
        <f t="shared" si="99"/>
        <v>0</v>
      </c>
      <c r="AJ257" s="348">
        <f t="shared" si="100"/>
        <v>0</v>
      </c>
      <c r="AK257" s="348">
        <f t="shared" si="101"/>
        <v>0</v>
      </c>
      <c r="AL257" s="348">
        <f t="shared" si="102"/>
        <v>0</v>
      </c>
      <c r="AM257" s="348">
        <f t="shared" si="103"/>
        <v>0</v>
      </c>
      <c r="AN257" s="348">
        <f t="shared" si="104"/>
        <v>0</v>
      </c>
      <c r="AO257" s="334">
        <v>3</v>
      </c>
    </row>
    <row r="258" spans="1:41" s="335" customFormat="1" ht="18" customHeight="1">
      <c r="A258" s="343">
        <f t="shared" si="80"/>
        <v>253</v>
      </c>
      <c r="B258" s="344" t="s">
        <v>795</v>
      </c>
      <c r="C258" s="345" t="s">
        <v>796</v>
      </c>
      <c r="D258" s="346">
        <v>0.5</v>
      </c>
      <c r="E258" s="346">
        <v>2.5</v>
      </c>
      <c r="F258" s="346">
        <v>0</v>
      </c>
      <c r="G258" s="346">
        <v>0</v>
      </c>
      <c r="H258" s="346"/>
      <c r="I258" s="346"/>
      <c r="J258" s="346"/>
      <c r="K258" s="346"/>
      <c r="L258" s="346"/>
      <c r="M258" s="346"/>
      <c r="N258" s="346"/>
      <c r="O258" s="346"/>
      <c r="P258" s="347">
        <f t="shared" si="105"/>
        <v>3</v>
      </c>
      <c r="Q258" s="348">
        <f t="shared" si="81"/>
        <v>0.5</v>
      </c>
      <c r="R258" s="348">
        <f t="shared" si="82"/>
        <v>0</v>
      </c>
      <c r="S258" s="348">
        <f t="shared" si="83"/>
        <v>2.5</v>
      </c>
      <c r="T258" s="348">
        <f t="shared" si="84"/>
        <v>0</v>
      </c>
      <c r="U258" s="348">
        <f t="shared" si="85"/>
        <v>0</v>
      </c>
      <c r="V258" s="348">
        <f t="shared" si="86"/>
        <v>0</v>
      </c>
      <c r="W258" s="348">
        <f t="shared" si="87"/>
        <v>0</v>
      </c>
      <c r="X258" s="348">
        <f t="shared" si="88"/>
        <v>0</v>
      </c>
      <c r="Y258" s="348">
        <f t="shared" si="89"/>
        <v>0</v>
      </c>
      <c r="Z258" s="348">
        <f t="shared" si="90"/>
        <v>0</v>
      </c>
      <c r="AA258" s="348">
        <f t="shared" si="91"/>
        <v>0</v>
      </c>
      <c r="AB258" s="348">
        <f t="shared" si="92"/>
        <v>0</v>
      </c>
      <c r="AC258" s="348">
        <f t="shared" si="93"/>
        <v>0</v>
      </c>
      <c r="AD258" s="348">
        <f t="shared" si="94"/>
        <v>0</v>
      </c>
      <c r="AE258" s="348">
        <f t="shared" si="95"/>
        <v>0</v>
      </c>
      <c r="AF258" s="348">
        <f t="shared" si="96"/>
        <v>0</v>
      </c>
      <c r="AG258" s="348">
        <f t="shared" si="97"/>
        <v>0</v>
      </c>
      <c r="AH258" s="348">
        <f t="shared" si="98"/>
        <v>0</v>
      </c>
      <c r="AI258" s="348">
        <f t="shared" si="99"/>
        <v>0</v>
      </c>
      <c r="AJ258" s="348">
        <f t="shared" si="100"/>
        <v>0</v>
      </c>
      <c r="AK258" s="348">
        <f t="shared" si="101"/>
        <v>0</v>
      </c>
      <c r="AL258" s="348">
        <f t="shared" si="102"/>
        <v>0</v>
      </c>
      <c r="AM258" s="348">
        <f t="shared" si="103"/>
        <v>0</v>
      </c>
      <c r="AN258" s="348">
        <f t="shared" si="104"/>
        <v>0</v>
      </c>
      <c r="AO258" s="334">
        <v>0</v>
      </c>
    </row>
    <row r="259" spans="1:41" s="335" customFormat="1" ht="18" customHeight="1">
      <c r="A259" s="343">
        <f t="shared" si="80"/>
        <v>254</v>
      </c>
      <c r="B259" s="344" t="s">
        <v>799</v>
      </c>
      <c r="C259" s="345" t="s">
        <v>800</v>
      </c>
      <c r="D259" s="346">
        <v>1</v>
      </c>
      <c r="E259" s="346">
        <v>0</v>
      </c>
      <c r="F259" s="346">
        <v>0</v>
      </c>
      <c r="G259" s="346">
        <v>0</v>
      </c>
      <c r="H259" s="346"/>
      <c r="I259" s="346"/>
      <c r="J259" s="346"/>
      <c r="K259" s="346"/>
      <c r="L259" s="346"/>
      <c r="M259" s="346"/>
      <c r="N259" s="346"/>
      <c r="O259" s="346"/>
      <c r="P259" s="347">
        <f t="shared" si="105"/>
        <v>1</v>
      </c>
      <c r="Q259" s="348">
        <f t="shared" si="81"/>
        <v>1</v>
      </c>
      <c r="R259" s="348">
        <f t="shared" si="82"/>
        <v>0</v>
      </c>
      <c r="S259" s="348">
        <f t="shared" si="83"/>
        <v>0</v>
      </c>
      <c r="T259" s="348">
        <f t="shared" si="84"/>
        <v>0</v>
      </c>
      <c r="U259" s="348">
        <f t="shared" si="85"/>
        <v>0</v>
      </c>
      <c r="V259" s="348">
        <f t="shared" si="86"/>
        <v>0</v>
      </c>
      <c r="W259" s="348">
        <f t="shared" si="87"/>
        <v>0</v>
      </c>
      <c r="X259" s="348">
        <f t="shared" si="88"/>
        <v>0</v>
      </c>
      <c r="Y259" s="348">
        <f t="shared" si="89"/>
        <v>0</v>
      </c>
      <c r="Z259" s="348">
        <f t="shared" si="90"/>
        <v>0</v>
      </c>
      <c r="AA259" s="348">
        <f t="shared" si="91"/>
        <v>0</v>
      </c>
      <c r="AB259" s="348">
        <f t="shared" si="92"/>
        <v>0</v>
      </c>
      <c r="AC259" s="348">
        <f t="shared" si="93"/>
        <v>0</v>
      </c>
      <c r="AD259" s="348">
        <f t="shared" si="94"/>
        <v>0</v>
      </c>
      <c r="AE259" s="348">
        <f t="shared" si="95"/>
        <v>0</v>
      </c>
      <c r="AF259" s="348">
        <f t="shared" si="96"/>
        <v>0</v>
      </c>
      <c r="AG259" s="348">
        <f t="shared" si="97"/>
        <v>0</v>
      </c>
      <c r="AH259" s="348">
        <f t="shared" si="98"/>
        <v>0</v>
      </c>
      <c r="AI259" s="348">
        <f t="shared" si="99"/>
        <v>0</v>
      </c>
      <c r="AJ259" s="348">
        <f t="shared" si="100"/>
        <v>0</v>
      </c>
      <c r="AK259" s="348">
        <f t="shared" si="101"/>
        <v>0</v>
      </c>
      <c r="AL259" s="348">
        <f t="shared" si="102"/>
        <v>0</v>
      </c>
      <c r="AM259" s="348">
        <f t="shared" si="103"/>
        <v>0</v>
      </c>
      <c r="AN259" s="348">
        <f t="shared" si="104"/>
        <v>0</v>
      </c>
      <c r="AO259" s="334">
        <v>3</v>
      </c>
    </row>
    <row r="260" spans="1:41" s="335" customFormat="1" ht="18" customHeight="1">
      <c r="A260" s="343">
        <f t="shared" si="80"/>
        <v>255</v>
      </c>
      <c r="B260" s="344" t="s">
        <v>801</v>
      </c>
      <c r="C260" s="345" t="s">
        <v>802</v>
      </c>
      <c r="D260" s="346">
        <v>5.5</v>
      </c>
      <c r="E260" s="346">
        <v>7.5</v>
      </c>
      <c r="F260" s="346">
        <v>1</v>
      </c>
      <c r="G260" s="346">
        <v>0</v>
      </c>
      <c r="H260" s="346"/>
      <c r="I260" s="346"/>
      <c r="J260" s="346">
        <v>1</v>
      </c>
      <c r="K260" s="346"/>
      <c r="L260" s="346"/>
      <c r="M260" s="346"/>
      <c r="N260" s="346"/>
      <c r="O260" s="346"/>
      <c r="P260" s="347">
        <f t="shared" si="105"/>
        <v>15</v>
      </c>
      <c r="Q260" s="348">
        <f t="shared" si="81"/>
        <v>5.5</v>
      </c>
      <c r="R260" s="348">
        <f t="shared" si="82"/>
        <v>0</v>
      </c>
      <c r="S260" s="348">
        <f t="shared" si="83"/>
        <v>7.5</v>
      </c>
      <c r="T260" s="348">
        <f t="shared" si="84"/>
        <v>0</v>
      </c>
      <c r="U260" s="348">
        <f t="shared" si="85"/>
        <v>1</v>
      </c>
      <c r="V260" s="348">
        <f t="shared" si="86"/>
        <v>0</v>
      </c>
      <c r="W260" s="348">
        <f t="shared" si="87"/>
        <v>0</v>
      </c>
      <c r="X260" s="348">
        <f t="shared" si="88"/>
        <v>0</v>
      </c>
      <c r="Y260" s="348">
        <f t="shared" si="89"/>
        <v>0</v>
      </c>
      <c r="Z260" s="348">
        <f t="shared" si="90"/>
        <v>0</v>
      </c>
      <c r="AA260" s="348">
        <f t="shared" si="91"/>
        <v>0</v>
      </c>
      <c r="AB260" s="348">
        <f t="shared" si="92"/>
        <v>0</v>
      </c>
      <c r="AC260" s="348">
        <f t="shared" si="93"/>
        <v>0</v>
      </c>
      <c r="AD260" s="348">
        <f t="shared" si="94"/>
        <v>1</v>
      </c>
      <c r="AE260" s="348">
        <f t="shared" si="95"/>
        <v>0</v>
      </c>
      <c r="AF260" s="348">
        <f t="shared" si="96"/>
        <v>0</v>
      </c>
      <c r="AG260" s="348">
        <f t="shared" si="97"/>
        <v>0</v>
      </c>
      <c r="AH260" s="348">
        <f t="shared" si="98"/>
        <v>0</v>
      </c>
      <c r="AI260" s="348">
        <f t="shared" si="99"/>
        <v>0</v>
      </c>
      <c r="AJ260" s="348">
        <f t="shared" si="100"/>
        <v>0</v>
      </c>
      <c r="AK260" s="348">
        <f t="shared" si="101"/>
        <v>0</v>
      </c>
      <c r="AL260" s="348">
        <f t="shared" si="102"/>
        <v>0</v>
      </c>
      <c r="AM260" s="348">
        <f t="shared" si="103"/>
        <v>0</v>
      </c>
      <c r="AN260" s="348">
        <f t="shared" si="104"/>
        <v>0</v>
      </c>
      <c r="AO260" s="334">
        <v>2</v>
      </c>
    </row>
    <row r="261" spans="1:41" s="335" customFormat="1" ht="18" customHeight="1">
      <c r="A261" s="343">
        <f t="shared" si="80"/>
        <v>256</v>
      </c>
      <c r="B261" s="344" t="s">
        <v>803</v>
      </c>
      <c r="C261" s="345" t="s">
        <v>804</v>
      </c>
      <c r="D261" s="346">
        <v>2.5</v>
      </c>
      <c r="E261" s="346">
        <v>3.5</v>
      </c>
      <c r="F261" s="346">
        <v>0</v>
      </c>
      <c r="G261" s="346">
        <v>0</v>
      </c>
      <c r="H261" s="346"/>
      <c r="I261" s="346"/>
      <c r="J261" s="346"/>
      <c r="K261" s="346"/>
      <c r="L261" s="346"/>
      <c r="M261" s="346"/>
      <c r="N261" s="346"/>
      <c r="O261" s="346"/>
      <c r="P261" s="347">
        <f t="shared" si="105"/>
        <v>6</v>
      </c>
      <c r="Q261" s="348">
        <f t="shared" si="81"/>
        <v>2.5</v>
      </c>
      <c r="R261" s="348">
        <f t="shared" si="82"/>
        <v>0</v>
      </c>
      <c r="S261" s="348">
        <f t="shared" si="83"/>
        <v>3.5</v>
      </c>
      <c r="T261" s="348">
        <f t="shared" si="84"/>
        <v>0</v>
      </c>
      <c r="U261" s="348">
        <f t="shared" si="85"/>
        <v>0</v>
      </c>
      <c r="V261" s="348">
        <f t="shared" si="86"/>
        <v>0</v>
      </c>
      <c r="W261" s="348">
        <f t="shared" si="87"/>
        <v>0</v>
      </c>
      <c r="X261" s="348">
        <f t="shared" si="88"/>
        <v>0</v>
      </c>
      <c r="Y261" s="348">
        <f t="shared" si="89"/>
        <v>0</v>
      </c>
      <c r="Z261" s="348">
        <f t="shared" si="90"/>
        <v>0</v>
      </c>
      <c r="AA261" s="348">
        <f t="shared" si="91"/>
        <v>0</v>
      </c>
      <c r="AB261" s="348">
        <f t="shared" si="92"/>
        <v>0</v>
      </c>
      <c r="AC261" s="348">
        <f t="shared" si="93"/>
        <v>0</v>
      </c>
      <c r="AD261" s="348">
        <f t="shared" si="94"/>
        <v>0</v>
      </c>
      <c r="AE261" s="348">
        <f t="shared" si="95"/>
        <v>0</v>
      </c>
      <c r="AF261" s="348">
        <f t="shared" si="96"/>
        <v>0</v>
      </c>
      <c r="AG261" s="348">
        <f t="shared" si="97"/>
        <v>0</v>
      </c>
      <c r="AH261" s="348">
        <f t="shared" si="98"/>
        <v>0</v>
      </c>
      <c r="AI261" s="348">
        <f t="shared" si="99"/>
        <v>0</v>
      </c>
      <c r="AJ261" s="348">
        <f t="shared" si="100"/>
        <v>0</v>
      </c>
      <c r="AK261" s="348">
        <f t="shared" si="101"/>
        <v>0</v>
      </c>
      <c r="AL261" s="348">
        <f t="shared" si="102"/>
        <v>0</v>
      </c>
      <c r="AM261" s="348">
        <f t="shared" si="103"/>
        <v>0</v>
      </c>
      <c r="AN261" s="348">
        <f t="shared" si="104"/>
        <v>0</v>
      </c>
      <c r="AO261" s="334">
        <v>2</v>
      </c>
    </row>
    <row r="262" spans="1:41" s="335" customFormat="1" ht="18" customHeight="1">
      <c r="A262" s="343">
        <f t="shared" si="80"/>
        <v>257</v>
      </c>
      <c r="B262" s="344" t="s">
        <v>807</v>
      </c>
      <c r="C262" s="345" t="s">
        <v>808</v>
      </c>
      <c r="D262" s="346">
        <v>4.5</v>
      </c>
      <c r="E262" s="346">
        <v>5</v>
      </c>
      <c r="F262" s="346">
        <v>0</v>
      </c>
      <c r="G262" s="346">
        <v>0</v>
      </c>
      <c r="H262" s="346"/>
      <c r="I262" s="346"/>
      <c r="J262" s="346"/>
      <c r="K262" s="346"/>
      <c r="L262" s="346"/>
      <c r="M262" s="346"/>
      <c r="N262" s="346"/>
      <c r="O262" s="346"/>
      <c r="P262" s="347">
        <f t="shared" si="105"/>
        <v>9.5</v>
      </c>
      <c r="Q262" s="348">
        <f t="shared" si="81"/>
        <v>4.5</v>
      </c>
      <c r="R262" s="348">
        <f t="shared" si="82"/>
        <v>0</v>
      </c>
      <c r="S262" s="348">
        <f t="shared" si="83"/>
        <v>5</v>
      </c>
      <c r="T262" s="348">
        <f t="shared" si="84"/>
        <v>0</v>
      </c>
      <c r="U262" s="348">
        <f t="shared" si="85"/>
        <v>0</v>
      </c>
      <c r="V262" s="348">
        <f t="shared" si="86"/>
        <v>0</v>
      </c>
      <c r="W262" s="348">
        <f t="shared" si="87"/>
        <v>0</v>
      </c>
      <c r="X262" s="348">
        <f t="shared" si="88"/>
        <v>0</v>
      </c>
      <c r="Y262" s="348">
        <f t="shared" si="89"/>
        <v>0</v>
      </c>
      <c r="Z262" s="348">
        <f t="shared" si="90"/>
        <v>0</v>
      </c>
      <c r="AA262" s="348">
        <f t="shared" si="91"/>
        <v>0</v>
      </c>
      <c r="AB262" s="348">
        <f t="shared" si="92"/>
        <v>0</v>
      </c>
      <c r="AC262" s="348">
        <f t="shared" si="93"/>
        <v>0</v>
      </c>
      <c r="AD262" s="348">
        <f t="shared" si="94"/>
        <v>0</v>
      </c>
      <c r="AE262" s="348">
        <f t="shared" si="95"/>
        <v>0</v>
      </c>
      <c r="AF262" s="348">
        <f t="shared" si="96"/>
        <v>0</v>
      </c>
      <c r="AG262" s="348">
        <f t="shared" si="97"/>
        <v>0</v>
      </c>
      <c r="AH262" s="348">
        <f t="shared" si="98"/>
        <v>0</v>
      </c>
      <c r="AI262" s="348">
        <f t="shared" si="99"/>
        <v>0</v>
      </c>
      <c r="AJ262" s="348">
        <f t="shared" si="100"/>
        <v>0</v>
      </c>
      <c r="AK262" s="348">
        <f t="shared" si="101"/>
        <v>0</v>
      </c>
      <c r="AL262" s="348">
        <f t="shared" si="102"/>
        <v>0</v>
      </c>
      <c r="AM262" s="348">
        <f t="shared" si="103"/>
        <v>0</v>
      </c>
      <c r="AN262" s="348">
        <f t="shared" si="104"/>
        <v>0</v>
      </c>
      <c r="AO262" s="334">
        <v>4</v>
      </c>
    </row>
    <row r="263" spans="1:41" s="335" customFormat="1" ht="18" customHeight="1">
      <c r="A263" s="343">
        <f t="shared" ref="A263:A326" si="106">IF($B263="","",MAX($A262:$A262)+1)</f>
        <v>258</v>
      </c>
      <c r="B263" s="344" t="s">
        <v>809</v>
      </c>
      <c r="C263" s="345" t="s">
        <v>810</v>
      </c>
      <c r="D263" s="346">
        <v>0.5</v>
      </c>
      <c r="E263" s="346">
        <v>1</v>
      </c>
      <c r="F263" s="346">
        <v>0</v>
      </c>
      <c r="G263" s="346">
        <v>0</v>
      </c>
      <c r="H263" s="346"/>
      <c r="I263" s="346"/>
      <c r="J263" s="346"/>
      <c r="K263" s="346"/>
      <c r="L263" s="346"/>
      <c r="M263" s="346"/>
      <c r="N263" s="346"/>
      <c r="O263" s="346"/>
      <c r="P263" s="347">
        <f t="shared" si="105"/>
        <v>1.5</v>
      </c>
      <c r="Q263" s="348">
        <f t="shared" si="81"/>
        <v>0.5</v>
      </c>
      <c r="R263" s="348">
        <f t="shared" si="82"/>
        <v>0</v>
      </c>
      <c r="S263" s="348">
        <f t="shared" si="83"/>
        <v>1</v>
      </c>
      <c r="T263" s="348">
        <f t="shared" si="84"/>
        <v>0</v>
      </c>
      <c r="U263" s="348">
        <f t="shared" si="85"/>
        <v>0</v>
      </c>
      <c r="V263" s="348">
        <f t="shared" si="86"/>
        <v>0</v>
      </c>
      <c r="W263" s="348">
        <f t="shared" si="87"/>
        <v>0</v>
      </c>
      <c r="X263" s="348">
        <f t="shared" si="88"/>
        <v>0</v>
      </c>
      <c r="Y263" s="348">
        <f t="shared" si="89"/>
        <v>0</v>
      </c>
      <c r="Z263" s="348">
        <f t="shared" si="90"/>
        <v>0</v>
      </c>
      <c r="AA263" s="348">
        <f t="shared" si="91"/>
        <v>0</v>
      </c>
      <c r="AB263" s="348">
        <f t="shared" si="92"/>
        <v>0</v>
      </c>
      <c r="AC263" s="348">
        <f t="shared" si="93"/>
        <v>0</v>
      </c>
      <c r="AD263" s="348">
        <f t="shared" si="94"/>
        <v>0</v>
      </c>
      <c r="AE263" s="348">
        <f t="shared" si="95"/>
        <v>0</v>
      </c>
      <c r="AF263" s="348">
        <f t="shared" si="96"/>
        <v>0</v>
      </c>
      <c r="AG263" s="348">
        <f t="shared" si="97"/>
        <v>0</v>
      </c>
      <c r="AH263" s="348">
        <f t="shared" si="98"/>
        <v>0</v>
      </c>
      <c r="AI263" s="348">
        <f t="shared" si="99"/>
        <v>0</v>
      </c>
      <c r="AJ263" s="348">
        <f t="shared" si="100"/>
        <v>0</v>
      </c>
      <c r="AK263" s="348">
        <f t="shared" si="101"/>
        <v>0</v>
      </c>
      <c r="AL263" s="348">
        <f t="shared" si="102"/>
        <v>0</v>
      </c>
      <c r="AM263" s="348">
        <f t="shared" si="103"/>
        <v>0</v>
      </c>
      <c r="AN263" s="348">
        <f t="shared" si="104"/>
        <v>0</v>
      </c>
      <c r="AO263" s="334">
        <v>6</v>
      </c>
    </row>
    <row r="264" spans="1:41" s="335" customFormat="1" ht="18" customHeight="1">
      <c r="A264" s="343">
        <f t="shared" si="106"/>
        <v>259</v>
      </c>
      <c r="B264" s="344" t="s">
        <v>811</v>
      </c>
      <c r="C264" s="345" t="s">
        <v>812</v>
      </c>
      <c r="D264" s="346">
        <v>5</v>
      </c>
      <c r="E264" s="346">
        <v>2</v>
      </c>
      <c r="F264" s="346">
        <v>1</v>
      </c>
      <c r="G264" s="346">
        <v>0</v>
      </c>
      <c r="H264" s="346"/>
      <c r="I264" s="346"/>
      <c r="J264" s="346"/>
      <c r="K264" s="346"/>
      <c r="L264" s="346"/>
      <c r="M264" s="346"/>
      <c r="N264" s="346"/>
      <c r="O264" s="346"/>
      <c r="P264" s="347">
        <f t="shared" si="105"/>
        <v>8</v>
      </c>
      <c r="Q264" s="348">
        <f t="shared" si="81"/>
        <v>5</v>
      </c>
      <c r="R264" s="348">
        <f t="shared" si="82"/>
        <v>0</v>
      </c>
      <c r="S264" s="348">
        <f t="shared" si="83"/>
        <v>2</v>
      </c>
      <c r="T264" s="348">
        <f t="shared" si="84"/>
        <v>0</v>
      </c>
      <c r="U264" s="348">
        <f t="shared" si="85"/>
        <v>1</v>
      </c>
      <c r="V264" s="348">
        <f t="shared" si="86"/>
        <v>0</v>
      </c>
      <c r="W264" s="348">
        <f t="shared" si="87"/>
        <v>0</v>
      </c>
      <c r="X264" s="348">
        <f t="shared" si="88"/>
        <v>0</v>
      </c>
      <c r="Y264" s="348">
        <f t="shared" si="89"/>
        <v>0</v>
      </c>
      <c r="Z264" s="348">
        <f t="shared" si="90"/>
        <v>0</v>
      </c>
      <c r="AA264" s="348">
        <f t="shared" si="91"/>
        <v>0</v>
      </c>
      <c r="AB264" s="348">
        <f t="shared" si="92"/>
        <v>0</v>
      </c>
      <c r="AC264" s="348">
        <f t="shared" si="93"/>
        <v>0</v>
      </c>
      <c r="AD264" s="348">
        <f t="shared" si="94"/>
        <v>0</v>
      </c>
      <c r="AE264" s="348">
        <f t="shared" si="95"/>
        <v>0</v>
      </c>
      <c r="AF264" s="348">
        <f t="shared" si="96"/>
        <v>0</v>
      </c>
      <c r="AG264" s="348">
        <f t="shared" si="97"/>
        <v>0</v>
      </c>
      <c r="AH264" s="348">
        <f t="shared" si="98"/>
        <v>0</v>
      </c>
      <c r="AI264" s="348">
        <f t="shared" si="99"/>
        <v>0</v>
      </c>
      <c r="AJ264" s="348">
        <f t="shared" si="100"/>
        <v>0</v>
      </c>
      <c r="AK264" s="348">
        <f t="shared" si="101"/>
        <v>0</v>
      </c>
      <c r="AL264" s="348">
        <f t="shared" si="102"/>
        <v>0</v>
      </c>
      <c r="AM264" s="348">
        <f t="shared" si="103"/>
        <v>0</v>
      </c>
      <c r="AN264" s="348">
        <f t="shared" si="104"/>
        <v>0</v>
      </c>
      <c r="AO264" s="334">
        <v>4</v>
      </c>
    </row>
    <row r="265" spans="1:41" s="335" customFormat="1" ht="18" customHeight="1">
      <c r="A265" s="343">
        <f t="shared" si="106"/>
        <v>260</v>
      </c>
      <c r="B265" s="344" t="s">
        <v>815</v>
      </c>
      <c r="C265" s="345" t="s">
        <v>816</v>
      </c>
      <c r="D265" s="346">
        <v>5.5</v>
      </c>
      <c r="E265" s="346">
        <v>0.5</v>
      </c>
      <c r="F265" s="346">
        <v>0</v>
      </c>
      <c r="G265" s="346">
        <v>2</v>
      </c>
      <c r="H265" s="346"/>
      <c r="I265" s="346"/>
      <c r="J265" s="346"/>
      <c r="K265" s="346"/>
      <c r="L265" s="346"/>
      <c r="M265" s="346"/>
      <c r="N265" s="346"/>
      <c r="O265" s="346"/>
      <c r="P265" s="347">
        <f t="shared" si="105"/>
        <v>8</v>
      </c>
      <c r="Q265" s="348">
        <f t="shared" si="81"/>
        <v>5.5</v>
      </c>
      <c r="R265" s="348">
        <f t="shared" si="82"/>
        <v>0</v>
      </c>
      <c r="S265" s="348">
        <f t="shared" si="83"/>
        <v>0.5</v>
      </c>
      <c r="T265" s="348">
        <f t="shared" si="84"/>
        <v>0</v>
      </c>
      <c r="U265" s="348">
        <f t="shared" si="85"/>
        <v>0</v>
      </c>
      <c r="V265" s="348">
        <f t="shared" si="86"/>
        <v>0</v>
      </c>
      <c r="W265" s="348">
        <f t="shared" si="87"/>
        <v>2</v>
      </c>
      <c r="X265" s="348">
        <f t="shared" si="88"/>
        <v>0</v>
      </c>
      <c r="Y265" s="348">
        <f t="shared" si="89"/>
        <v>0</v>
      </c>
      <c r="Z265" s="348">
        <f t="shared" si="90"/>
        <v>0</v>
      </c>
      <c r="AA265" s="348">
        <f t="shared" si="91"/>
        <v>0</v>
      </c>
      <c r="AB265" s="348">
        <f t="shared" si="92"/>
        <v>0</v>
      </c>
      <c r="AC265" s="348">
        <f t="shared" si="93"/>
        <v>0</v>
      </c>
      <c r="AD265" s="348">
        <f t="shared" si="94"/>
        <v>0</v>
      </c>
      <c r="AE265" s="348">
        <f t="shared" si="95"/>
        <v>0</v>
      </c>
      <c r="AF265" s="348">
        <f t="shared" si="96"/>
        <v>0</v>
      </c>
      <c r="AG265" s="348">
        <f t="shared" si="97"/>
        <v>0</v>
      </c>
      <c r="AH265" s="348">
        <f t="shared" si="98"/>
        <v>0</v>
      </c>
      <c r="AI265" s="348">
        <f t="shared" si="99"/>
        <v>0</v>
      </c>
      <c r="AJ265" s="348">
        <f t="shared" si="100"/>
        <v>0</v>
      </c>
      <c r="AK265" s="348">
        <f t="shared" si="101"/>
        <v>0</v>
      </c>
      <c r="AL265" s="348">
        <f t="shared" si="102"/>
        <v>0</v>
      </c>
      <c r="AM265" s="348">
        <f t="shared" si="103"/>
        <v>0</v>
      </c>
      <c r="AN265" s="348">
        <f t="shared" si="104"/>
        <v>0</v>
      </c>
      <c r="AO265" s="334">
        <v>0</v>
      </c>
    </row>
    <row r="266" spans="1:41" s="335" customFormat="1" ht="18" customHeight="1">
      <c r="A266" s="343">
        <f t="shared" si="106"/>
        <v>261</v>
      </c>
      <c r="B266" s="344" t="s">
        <v>817</v>
      </c>
      <c r="C266" s="345" t="s">
        <v>818</v>
      </c>
      <c r="D266" s="346">
        <v>2.5</v>
      </c>
      <c r="E266" s="346">
        <v>1.5</v>
      </c>
      <c r="F266" s="346">
        <v>0</v>
      </c>
      <c r="G266" s="346">
        <v>0</v>
      </c>
      <c r="H266" s="346"/>
      <c r="I266" s="346"/>
      <c r="J266" s="346"/>
      <c r="K266" s="346"/>
      <c r="L266" s="346"/>
      <c r="M266" s="346"/>
      <c r="N266" s="346"/>
      <c r="O266" s="346"/>
      <c r="P266" s="347">
        <f t="shared" si="105"/>
        <v>4</v>
      </c>
      <c r="Q266" s="348">
        <f t="shared" ref="Q266:Q329" si="107">IF(D266&lt;14,D266,14)</f>
        <v>2.5</v>
      </c>
      <c r="R266" s="348">
        <f t="shared" ref="R266:R329" si="108">D266-Q266</f>
        <v>0</v>
      </c>
      <c r="S266" s="348">
        <f t="shared" ref="S266:S329" si="109">IF(D266&gt;=14,0,IF((D266+E266)&lt;14,E266,14-D266))</f>
        <v>1.5</v>
      </c>
      <c r="T266" s="348">
        <f t="shared" ref="T266:T329" si="110">IF(D266&gt;=14,E266,E266-S266)</f>
        <v>0</v>
      </c>
      <c r="U266" s="348">
        <f t="shared" ref="U266:U329" si="111">IF((D266+E266)&gt;=14,0,IF((D266+E266+F266)&lt;14,F266,14-(D266+E266)))</f>
        <v>0</v>
      </c>
      <c r="V266" s="348">
        <f t="shared" ref="V266:V329" si="112">IF((D266+E266)&gt;=14,F266,F266-U266)</f>
        <v>0</v>
      </c>
      <c r="W266" s="348">
        <f t="shared" ref="W266:W329" si="113">IF((D266+E266+F266)&gt;=14,0,IF((D266+E266+F266+G266)&lt;14,G266,14-(D266+E266+F266)))</f>
        <v>0</v>
      </c>
      <c r="X266" s="348">
        <f t="shared" ref="X266:X329" si="114">IF((D266+E266+F266)&gt;=14,G266,G266-W266)</f>
        <v>0</v>
      </c>
      <c r="Y266" s="348">
        <f t="shared" ref="Y266:Y329" si="115">IF((D266+E266+F266+G266)&gt;=14,0,IF((D266+E266+F266+G266+H266)&lt;14,H266,14-(D266+E266+F266+G266)))</f>
        <v>0</v>
      </c>
      <c r="Z266" s="348">
        <f t="shared" ref="Z266:Z329" si="116">IF((D266+E266+F266+G266)&gt;=14,H266,H266-Y266)</f>
        <v>0</v>
      </c>
      <c r="AA266" s="348">
        <f t="shared" ref="AA266:AA329" si="117">IF((D266+E266+F266+G266+H266)&gt;=14,0,IF((D266+E266+F266+G266+H266+I266)&lt;14,I266,14-(D266+E266+F266+G266+H266)))</f>
        <v>0</v>
      </c>
      <c r="AB266" s="348">
        <f t="shared" ref="AB266:AB329" si="118">IF((D266+E266+F266+G266+H266)&gt;=14,I266,I266-AA266)</f>
        <v>0</v>
      </c>
      <c r="AC266" s="348">
        <f t="shared" ref="AC266:AC329" si="119">IF((D266+E266+F266+G266+H266+I266)&gt;=14,0,IF((D266+E266+F266+G266+H266+I266+J266)&lt;14,J266,14-(D266+E266+F266+G266+H266+I266)))</f>
        <v>0</v>
      </c>
      <c r="AD266" s="348">
        <f t="shared" ref="AD266:AD329" si="120">IF((D266+E266+F266+G266+H266+I266)&gt;=14,J266,J266-AC266)</f>
        <v>0</v>
      </c>
      <c r="AE266" s="348">
        <f t="shared" ref="AE266:AE329" si="121">IF((D266+E266+F266+G266+H266+I266+J266)&gt;=14,0,IF((D266+E266+F266+G266+H266+I266+J266+K266)&lt;14,K266,14-(D266+E266+F266+G266+H266+I266+J266)))</f>
        <v>0</v>
      </c>
      <c r="AF266" s="348">
        <f t="shared" ref="AF266:AF329" si="122">IF((D266+E266+F266+G266+H266+I266+J266)&gt;=14,K266,K266-AE266)</f>
        <v>0</v>
      </c>
      <c r="AG266" s="348">
        <f t="shared" ref="AG266:AG329" si="123">IF((D266+E266+F266+G266+H266+I266+J266+K266)&gt;=14,0,IF((D266+E266+F266+G266+H266+I266+J266+K266+L266)&lt;14,L266,14-(D266+E266+F266+G266+H266+I266+J266+K266)))</f>
        <v>0</v>
      </c>
      <c r="AH266" s="348">
        <f t="shared" ref="AH266:AH329" si="124">IF((D266+E266+F266+G266+H266+I266+J266+K266)&gt;=14,L266,L266-AG266)</f>
        <v>0</v>
      </c>
      <c r="AI266" s="348">
        <f t="shared" ref="AI266:AI329" si="125">IF((D266+E266+F266+G266+H266+I266+J266+K266+L266)&gt;=14,0,IF((D266+E266+F266+G266+H266+I266+J266+K266+L266+M266)&lt;14,M266,14-(D266+E266+F266+G266+H266+I266+J266+K266+L266)))</f>
        <v>0</v>
      </c>
      <c r="AJ266" s="348">
        <f t="shared" ref="AJ266:AJ329" si="126">IF((D266+E266+F266+G266+H266+I266+J266+K266+L266)&gt;=14,M266,M266-AI266)</f>
        <v>0</v>
      </c>
      <c r="AK266" s="348">
        <f t="shared" ref="AK266:AK329" si="127">IF((D266+E266+F266+G266+H266+I266+J266+K266+L266+M266)&gt;=14,0,IF((D266+E266+F266+G266+H266+I266+J266+K266+L266+M266+N266)&lt;14,N266,14-(D266+E266+F266+G266+H266+I266+J266+K266+L266+M266)))</f>
        <v>0</v>
      </c>
      <c r="AL266" s="348">
        <f t="shared" ref="AL266:AL329" si="128">IF((D266+E266+F266+G266+H266+I266+J266+K266+L266+M266)&gt;=14,N266,N266-AK266)</f>
        <v>0</v>
      </c>
      <c r="AM266" s="348">
        <f t="shared" ref="AM266:AM329" si="129">IF((D266+E266+F266+G266+H266+I266+J266+K266+L266+M266+N266)&gt;=14,0,IF((D266+E266+F266+G266+H266+I266+J266+K266+L266+M266+N266+O266)&lt;14,O266,14-(D266+E266+F266+G266+H266+I266+J266+K266+L266+M266+N266)))</f>
        <v>0</v>
      </c>
      <c r="AN266" s="348">
        <f t="shared" ref="AN266:AN329" si="130">IF((D266+E266+F266+G266+H266+I266+J266+K266+L266+M266+N266)&gt;=14,O266,O266-AM266)</f>
        <v>0</v>
      </c>
      <c r="AO266" s="334">
        <v>5</v>
      </c>
    </row>
    <row r="267" spans="1:41" s="335" customFormat="1" ht="18" customHeight="1">
      <c r="A267" s="343">
        <f t="shared" si="106"/>
        <v>262</v>
      </c>
      <c r="B267" s="344" t="s">
        <v>819</v>
      </c>
      <c r="C267" s="345" t="s">
        <v>820</v>
      </c>
      <c r="D267" s="346">
        <v>0.5</v>
      </c>
      <c r="E267" s="346">
        <v>0.5</v>
      </c>
      <c r="F267" s="346">
        <v>2.5</v>
      </c>
      <c r="G267" s="346">
        <v>0</v>
      </c>
      <c r="H267" s="346"/>
      <c r="I267" s="346"/>
      <c r="J267" s="346"/>
      <c r="K267" s="346"/>
      <c r="L267" s="346"/>
      <c r="M267" s="346"/>
      <c r="N267" s="346"/>
      <c r="O267" s="346"/>
      <c r="P267" s="347">
        <f t="shared" ref="P267:P330" si="131">SUM(D267:O267)</f>
        <v>3.5</v>
      </c>
      <c r="Q267" s="348">
        <f t="shared" si="107"/>
        <v>0.5</v>
      </c>
      <c r="R267" s="348">
        <f t="shared" si="108"/>
        <v>0</v>
      </c>
      <c r="S267" s="348">
        <f t="shared" si="109"/>
        <v>0.5</v>
      </c>
      <c r="T267" s="348">
        <f t="shared" si="110"/>
        <v>0</v>
      </c>
      <c r="U267" s="348">
        <f t="shared" si="111"/>
        <v>2.5</v>
      </c>
      <c r="V267" s="348">
        <f t="shared" si="112"/>
        <v>0</v>
      </c>
      <c r="W267" s="348">
        <f t="shared" si="113"/>
        <v>0</v>
      </c>
      <c r="X267" s="348">
        <f t="shared" si="114"/>
        <v>0</v>
      </c>
      <c r="Y267" s="348">
        <f t="shared" si="115"/>
        <v>0</v>
      </c>
      <c r="Z267" s="348">
        <f t="shared" si="116"/>
        <v>0</v>
      </c>
      <c r="AA267" s="348">
        <f t="shared" si="117"/>
        <v>0</v>
      </c>
      <c r="AB267" s="348">
        <f t="shared" si="118"/>
        <v>0</v>
      </c>
      <c r="AC267" s="348">
        <f t="shared" si="119"/>
        <v>0</v>
      </c>
      <c r="AD267" s="348">
        <f t="shared" si="120"/>
        <v>0</v>
      </c>
      <c r="AE267" s="348">
        <f t="shared" si="121"/>
        <v>0</v>
      </c>
      <c r="AF267" s="348">
        <f t="shared" si="122"/>
        <v>0</v>
      </c>
      <c r="AG267" s="348">
        <f t="shared" si="123"/>
        <v>0</v>
      </c>
      <c r="AH267" s="348">
        <f t="shared" si="124"/>
        <v>0</v>
      </c>
      <c r="AI267" s="348">
        <f t="shared" si="125"/>
        <v>0</v>
      </c>
      <c r="AJ267" s="348">
        <f t="shared" si="126"/>
        <v>0</v>
      </c>
      <c r="AK267" s="348">
        <f t="shared" si="127"/>
        <v>0</v>
      </c>
      <c r="AL267" s="348">
        <f t="shared" si="128"/>
        <v>0</v>
      </c>
      <c r="AM267" s="348">
        <f t="shared" si="129"/>
        <v>0</v>
      </c>
      <c r="AN267" s="348">
        <f t="shared" si="130"/>
        <v>0</v>
      </c>
      <c r="AO267" s="334">
        <v>3</v>
      </c>
    </row>
    <row r="268" spans="1:41" s="335" customFormat="1" ht="18" customHeight="1">
      <c r="A268" s="343">
        <f t="shared" si="106"/>
        <v>263</v>
      </c>
      <c r="B268" s="344" t="s">
        <v>822</v>
      </c>
      <c r="C268" s="345" t="s">
        <v>823</v>
      </c>
      <c r="D268" s="346">
        <v>0.5</v>
      </c>
      <c r="E268" s="346">
        <v>0</v>
      </c>
      <c r="F268" s="346">
        <v>0</v>
      </c>
      <c r="G268" s="346">
        <v>0</v>
      </c>
      <c r="H268" s="346"/>
      <c r="I268" s="346"/>
      <c r="J268" s="346"/>
      <c r="K268" s="346"/>
      <c r="L268" s="346"/>
      <c r="M268" s="346"/>
      <c r="N268" s="346"/>
      <c r="O268" s="346"/>
      <c r="P268" s="347">
        <f t="shared" si="131"/>
        <v>0.5</v>
      </c>
      <c r="Q268" s="348">
        <f t="shared" si="107"/>
        <v>0.5</v>
      </c>
      <c r="R268" s="348">
        <f t="shared" si="108"/>
        <v>0</v>
      </c>
      <c r="S268" s="348">
        <f t="shared" si="109"/>
        <v>0</v>
      </c>
      <c r="T268" s="348">
        <f t="shared" si="110"/>
        <v>0</v>
      </c>
      <c r="U268" s="348">
        <f t="shared" si="111"/>
        <v>0</v>
      </c>
      <c r="V268" s="348">
        <f t="shared" si="112"/>
        <v>0</v>
      </c>
      <c r="W268" s="348">
        <f t="shared" si="113"/>
        <v>0</v>
      </c>
      <c r="X268" s="348">
        <f t="shared" si="114"/>
        <v>0</v>
      </c>
      <c r="Y268" s="348">
        <f t="shared" si="115"/>
        <v>0</v>
      </c>
      <c r="Z268" s="348">
        <f t="shared" si="116"/>
        <v>0</v>
      </c>
      <c r="AA268" s="348">
        <f t="shared" si="117"/>
        <v>0</v>
      </c>
      <c r="AB268" s="348">
        <f t="shared" si="118"/>
        <v>0</v>
      </c>
      <c r="AC268" s="348">
        <f t="shared" si="119"/>
        <v>0</v>
      </c>
      <c r="AD268" s="348">
        <f t="shared" si="120"/>
        <v>0</v>
      </c>
      <c r="AE268" s="348">
        <f t="shared" si="121"/>
        <v>0</v>
      </c>
      <c r="AF268" s="348">
        <f t="shared" si="122"/>
        <v>0</v>
      </c>
      <c r="AG268" s="348">
        <f t="shared" si="123"/>
        <v>0</v>
      </c>
      <c r="AH268" s="348">
        <f t="shared" si="124"/>
        <v>0</v>
      </c>
      <c r="AI268" s="348">
        <f t="shared" si="125"/>
        <v>0</v>
      </c>
      <c r="AJ268" s="348">
        <f t="shared" si="126"/>
        <v>0</v>
      </c>
      <c r="AK268" s="348">
        <f t="shared" si="127"/>
        <v>0</v>
      </c>
      <c r="AL268" s="348">
        <f t="shared" si="128"/>
        <v>0</v>
      </c>
      <c r="AM268" s="348">
        <f t="shared" si="129"/>
        <v>0</v>
      </c>
      <c r="AN268" s="348">
        <f t="shared" si="130"/>
        <v>0</v>
      </c>
      <c r="AO268" s="334">
        <v>3</v>
      </c>
    </row>
    <row r="269" spans="1:41" s="335" customFormat="1" ht="18" customHeight="1">
      <c r="A269" s="343">
        <f t="shared" si="106"/>
        <v>264</v>
      </c>
      <c r="B269" s="344" t="s">
        <v>824</v>
      </c>
      <c r="C269" s="345" t="s">
        <v>825</v>
      </c>
      <c r="D269" s="346">
        <v>3.5</v>
      </c>
      <c r="E269" s="346">
        <v>3</v>
      </c>
      <c r="F269" s="346">
        <v>0</v>
      </c>
      <c r="G269" s="346">
        <v>0</v>
      </c>
      <c r="H269" s="346"/>
      <c r="I269" s="346"/>
      <c r="J269" s="346"/>
      <c r="K269" s="346"/>
      <c r="L269" s="346"/>
      <c r="M269" s="346"/>
      <c r="N269" s="346"/>
      <c r="O269" s="346"/>
      <c r="P269" s="347">
        <f t="shared" si="131"/>
        <v>6.5</v>
      </c>
      <c r="Q269" s="348">
        <f t="shared" si="107"/>
        <v>3.5</v>
      </c>
      <c r="R269" s="348">
        <f t="shared" si="108"/>
        <v>0</v>
      </c>
      <c r="S269" s="348">
        <f t="shared" si="109"/>
        <v>3</v>
      </c>
      <c r="T269" s="348">
        <f t="shared" si="110"/>
        <v>0</v>
      </c>
      <c r="U269" s="348">
        <f t="shared" si="111"/>
        <v>0</v>
      </c>
      <c r="V269" s="348">
        <f t="shared" si="112"/>
        <v>0</v>
      </c>
      <c r="W269" s="348">
        <f t="shared" si="113"/>
        <v>0</v>
      </c>
      <c r="X269" s="348">
        <f t="shared" si="114"/>
        <v>0</v>
      </c>
      <c r="Y269" s="348">
        <f t="shared" si="115"/>
        <v>0</v>
      </c>
      <c r="Z269" s="348">
        <f t="shared" si="116"/>
        <v>0</v>
      </c>
      <c r="AA269" s="348">
        <f t="shared" si="117"/>
        <v>0</v>
      </c>
      <c r="AB269" s="348">
        <f t="shared" si="118"/>
        <v>0</v>
      </c>
      <c r="AC269" s="348">
        <f t="shared" si="119"/>
        <v>0</v>
      </c>
      <c r="AD269" s="348">
        <f t="shared" si="120"/>
        <v>0</v>
      </c>
      <c r="AE269" s="348">
        <f t="shared" si="121"/>
        <v>0</v>
      </c>
      <c r="AF269" s="348">
        <f t="shared" si="122"/>
        <v>0</v>
      </c>
      <c r="AG269" s="348">
        <f t="shared" si="123"/>
        <v>0</v>
      </c>
      <c r="AH269" s="348">
        <f t="shared" si="124"/>
        <v>0</v>
      </c>
      <c r="AI269" s="348">
        <f t="shared" si="125"/>
        <v>0</v>
      </c>
      <c r="AJ269" s="348">
        <f t="shared" si="126"/>
        <v>0</v>
      </c>
      <c r="AK269" s="348">
        <f t="shared" si="127"/>
        <v>0</v>
      </c>
      <c r="AL269" s="348">
        <f t="shared" si="128"/>
        <v>0</v>
      </c>
      <c r="AM269" s="348">
        <f t="shared" si="129"/>
        <v>0</v>
      </c>
      <c r="AN269" s="348">
        <f t="shared" si="130"/>
        <v>0</v>
      </c>
      <c r="AO269" s="334">
        <v>3</v>
      </c>
    </row>
    <row r="270" spans="1:41" s="335" customFormat="1" ht="18" customHeight="1">
      <c r="A270" s="343">
        <f t="shared" si="106"/>
        <v>265</v>
      </c>
      <c r="B270" s="344" t="s">
        <v>826</v>
      </c>
      <c r="C270" s="345" t="s">
        <v>827</v>
      </c>
      <c r="D270" s="346">
        <v>4</v>
      </c>
      <c r="E270" s="346">
        <v>0</v>
      </c>
      <c r="F270" s="346">
        <v>0</v>
      </c>
      <c r="G270" s="346">
        <v>0</v>
      </c>
      <c r="H270" s="346"/>
      <c r="I270" s="346"/>
      <c r="J270" s="346"/>
      <c r="K270" s="346"/>
      <c r="L270" s="346"/>
      <c r="M270" s="346"/>
      <c r="N270" s="346"/>
      <c r="O270" s="346"/>
      <c r="P270" s="347">
        <f t="shared" si="131"/>
        <v>4</v>
      </c>
      <c r="Q270" s="348">
        <f t="shared" si="107"/>
        <v>4</v>
      </c>
      <c r="R270" s="348">
        <f t="shared" si="108"/>
        <v>0</v>
      </c>
      <c r="S270" s="348">
        <f t="shared" si="109"/>
        <v>0</v>
      </c>
      <c r="T270" s="348">
        <f t="shared" si="110"/>
        <v>0</v>
      </c>
      <c r="U270" s="348">
        <f t="shared" si="111"/>
        <v>0</v>
      </c>
      <c r="V270" s="348">
        <f t="shared" si="112"/>
        <v>0</v>
      </c>
      <c r="W270" s="348">
        <f t="shared" si="113"/>
        <v>0</v>
      </c>
      <c r="X270" s="348">
        <f t="shared" si="114"/>
        <v>0</v>
      </c>
      <c r="Y270" s="348">
        <f t="shared" si="115"/>
        <v>0</v>
      </c>
      <c r="Z270" s="348">
        <f t="shared" si="116"/>
        <v>0</v>
      </c>
      <c r="AA270" s="348">
        <f t="shared" si="117"/>
        <v>0</v>
      </c>
      <c r="AB270" s="348">
        <f t="shared" si="118"/>
        <v>0</v>
      </c>
      <c r="AC270" s="348">
        <f t="shared" si="119"/>
        <v>0</v>
      </c>
      <c r="AD270" s="348">
        <f t="shared" si="120"/>
        <v>0</v>
      </c>
      <c r="AE270" s="348">
        <f t="shared" si="121"/>
        <v>0</v>
      </c>
      <c r="AF270" s="348">
        <f t="shared" si="122"/>
        <v>0</v>
      </c>
      <c r="AG270" s="348">
        <f t="shared" si="123"/>
        <v>0</v>
      </c>
      <c r="AH270" s="348">
        <f t="shared" si="124"/>
        <v>0</v>
      </c>
      <c r="AI270" s="348">
        <f t="shared" si="125"/>
        <v>0</v>
      </c>
      <c r="AJ270" s="348">
        <f t="shared" si="126"/>
        <v>0</v>
      </c>
      <c r="AK270" s="348">
        <f t="shared" si="127"/>
        <v>0</v>
      </c>
      <c r="AL270" s="348">
        <f t="shared" si="128"/>
        <v>0</v>
      </c>
      <c r="AM270" s="348">
        <f t="shared" si="129"/>
        <v>0</v>
      </c>
      <c r="AN270" s="348">
        <f t="shared" si="130"/>
        <v>0</v>
      </c>
      <c r="AO270" s="334">
        <v>0</v>
      </c>
    </row>
    <row r="271" spans="1:41" s="335" customFormat="1" ht="18" customHeight="1">
      <c r="A271" s="343">
        <f t="shared" si="106"/>
        <v>266</v>
      </c>
      <c r="B271" s="344" t="s">
        <v>828</v>
      </c>
      <c r="C271" s="345" t="s">
        <v>829</v>
      </c>
      <c r="D271" s="346">
        <v>6</v>
      </c>
      <c r="E271" s="346">
        <v>2.5</v>
      </c>
      <c r="F271" s="346">
        <v>0</v>
      </c>
      <c r="G271" s="346">
        <v>0</v>
      </c>
      <c r="H271" s="346"/>
      <c r="I271" s="346"/>
      <c r="J271" s="346"/>
      <c r="K271" s="346"/>
      <c r="L271" s="346"/>
      <c r="M271" s="346"/>
      <c r="N271" s="346"/>
      <c r="O271" s="346"/>
      <c r="P271" s="347">
        <f t="shared" si="131"/>
        <v>8.5</v>
      </c>
      <c r="Q271" s="348">
        <f t="shared" si="107"/>
        <v>6</v>
      </c>
      <c r="R271" s="348">
        <f t="shared" si="108"/>
        <v>0</v>
      </c>
      <c r="S271" s="348">
        <f t="shared" si="109"/>
        <v>2.5</v>
      </c>
      <c r="T271" s="348">
        <f t="shared" si="110"/>
        <v>0</v>
      </c>
      <c r="U271" s="348">
        <f t="shared" si="111"/>
        <v>0</v>
      </c>
      <c r="V271" s="348">
        <f t="shared" si="112"/>
        <v>0</v>
      </c>
      <c r="W271" s="348">
        <f t="shared" si="113"/>
        <v>0</v>
      </c>
      <c r="X271" s="348">
        <f t="shared" si="114"/>
        <v>0</v>
      </c>
      <c r="Y271" s="348">
        <f t="shared" si="115"/>
        <v>0</v>
      </c>
      <c r="Z271" s="348">
        <f t="shared" si="116"/>
        <v>0</v>
      </c>
      <c r="AA271" s="348">
        <f t="shared" si="117"/>
        <v>0</v>
      </c>
      <c r="AB271" s="348">
        <f t="shared" si="118"/>
        <v>0</v>
      </c>
      <c r="AC271" s="348">
        <f t="shared" si="119"/>
        <v>0</v>
      </c>
      <c r="AD271" s="348">
        <f t="shared" si="120"/>
        <v>0</v>
      </c>
      <c r="AE271" s="348">
        <f t="shared" si="121"/>
        <v>0</v>
      </c>
      <c r="AF271" s="348">
        <f t="shared" si="122"/>
        <v>0</v>
      </c>
      <c r="AG271" s="348">
        <f t="shared" si="123"/>
        <v>0</v>
      </c>
      <c r="AH271" s="348">
        <f t="shared" si="124"/>
        <v>0</v>
      </c>
      <c r="AI271" s="348">
        <f t="shared" si="125"/>
        <v>0</v>
      </c>
      <c r="AJ271" s="348">
        <f t="shared" si="126"/>
        <v>0</v>
      </c>
      <c r="AK271" s="348">
        <f t="shared" si="127"/>
        <v>0</v>
      </c>
      <c r="AL271" s="348">
        <f t="shared" si="128"/>
        <v>0</v>
      </c>
      <c r="AM271" s="348">
        <f t="shared" si="129"/>
        <v>0</v>
      </c>
      <c r="AN271" s="348">
        <f t="shared" si="130"/>
        <v>0</v>
      </c>
      <c r="AO271" s="334">
        <v>5</v>
      </c>
    </row>
    <row r="272" spans="1:41" s="335" customFormat="1" ht="18" customHeight="1">
      <c r="A272" s="343">
        <f t="shared" si="106"/>
        <v>267</v>
      </c>
      <c r="B272" s="344" t="s">
        <v>830</v>
      </c>
      <c r="C272" s="345" t="s">
        <v>831</v>
      </c>
      <c r="D272" s="346">
        <v>2</v>
      </c>
      <c r="E272" s="346">
        <v>4</v>
      </c>
      <c r="F272" s="346">
        <v>0</v>
      </c>
      <c r="G272" s="346">
        <v>0</v>
      </c>
      <c r="H272" s="346"/>
      <c r="I272" s="346"/>
      <c r="J272" s="346"/>
      <c r="K272" s="346"/>
      <c r="L272" s="346"/>
      <c r="M272" s="346"/>
      <c r="N272" s="346"/>
      <c r="O272" s="346"/>
      <c r="P272" s="347">
        <f t="shared" si="131"/>
        <v>6</v>
      </c>
      <c r="Q272" s="348">
        <f t="shared" si="107"/>
        <v>2</v>
      </c>
      <c r="R272" s="348">
        <f t="shared" si="108"/>
        <v>0</v>
      </c>
      <c r="S272" s="348">
        <f t="shared" si="109"/>
        <v>4</v>
      </c>
      <c r="T272" s="348">
        <f t="shared" si="110"/>
        <v>0</v>
      </c>
      <c r="U272" s="348">
        <f t="shared" si="111"/>
        <v>0</v>
      </c>
      <c r="V272" s="348">
        <f t="shared" si="112"/>
        <v>0</v>
      </c>
      <c r="W272" s="348">
        <f t="shared" si="113"/>
        <v>0</v>
      </c>
      <c r="X272" s="348">
        <f t="shared" si="114"/>
        <v>0</v>
      </c>
      <c r="Y272" s="348">
        <f t="shared" si="115"/>
        <v>0</v>
      </c>
      <c r="Z272" s="348">
        <f t="shared" si="116"/>
        <v>0</v>
      </c>
      <c r="AA272" s="348">
        <f t="shared" si="117"/>
        <v>0</v>
      </c>
      <c r="AB272" s="348">
        <f t="shared" si="118"/>
        <v>0</v>
      </c>
      <c r="AC272" s="348">
        <f t="shared" si="119"/>
        <v>0</v>
      </c>
      <c r="AD272" s="348">
        <f t="shared" si="120"/>
        <v>0</v>
      </c>
      <c r="AE272" s="348">
        <f t="shared" si="121"/>
        <v>0</v>
      </c>
      <c r="AF272" s="348">
        <f t="shared" si="122"/>
        <v>0</v>
      </c>
      <c r="AG272" s="348">
        <f t="shared" si="123"/>
        <v>0</v>
      </c>
      <c r="AH272" s="348">
        <f t="shared" si="124"/>
        <v>0</v>
      </c>
      <c r="AI272" s="348">
        <f t="shared" si="125"/>
        <v>0</v>
      </c>
      <c r="AJ272" s="348">
        <f t="shared" si="126"/>
        <v>0</v>
      </c>
      <c r="AK272" s="348">
        <f t="shared" si="127"/>
        <v>0</v>
      </c>
      <c r="AL272" s="348">
        <f t="shared" si="128"/>
        <v>0</v>
      </c>
      <c r="AM272" s="348">
        <f t="shared" si="129"/>
        <v>0</v>
      </c>
      <c r="AN272" s="348">
        <f t="shared" si="130"/>
        <v>0</v>
      </c>
      <c r="AO272" s="334">
        <v>5</v>
      </c>
    </row>
    <row r="273" spans="1:41" s="335" customFormat="1" ht="18" customHeight="1">
      <c r="A273" s="343">
        <f t="shared" si="106"/>
        <v>268</v>
      </c>
      <c r="B273" s="344" t="s">
        <v>836</v>
      </c>
      <c r="C273" s="345" t="s">
        <v>837</v>
      </c>
      <c r="D273" s="346">
        <v>2.5</v>
      </c>
      <c r="E273" s="346">
        <v>2.5</v>
      </c>
      <c r="F273" s="346">
        <v>0</v>
      </c>
      <c r="G273" s="346">
        <v>0</v>
      </c>
      <c r="H273" s="346"/>
      <c r="I273" s="346"/>
      <c r="J273" s="346"/>
      <c r="K273" s="346"/>
      <c r="L273" s="346"/>
      <c r="M273" s="346"/>
      <c r="N273" s="346"/>
      <c r="O273" s="346"/>
      <c r="P273" s="347">
        <f t="shared" si="131"/>
        <v>5</v>
      </c>
      <c r="Q273" s="348">
        <f t="shared" si="107"/>
        <v>2.5</v>
      </c>
      <c r="R273" s="348">
        <f t="shared" si="108"/>
        <v>0</v>
      </c>
      <c r="S273" s="348">
        <f t="shared" si="109"/>
        <v>2.5</v>
      </c>
      <c r="T273" s="348">
        <f t="shared" si="110"/>
        <v>0</v>
      </c>
      <c r="U273" s="348">
        <f t="shared" si="111"/>
        <v>0</v>
      </c>
      <c r="V273" s="348">
        <f t="shared" si="112"/>
        <v>0</v>
      </c>
      <c r="W273" s="348">
        <f t="shared" si="113"/>
        <v>0</v>
      </c>
      <c r="X273" s="348">
        <f t="shared" si="114"/>
        <v>0</v>
      </c>
      <c r="Y273" s="348">
        <f t="shared" si="115"/>
        <v>0</v>
      </c>
      <c r="Z273" s="348">
        <f t="shared" si="116"/>
        <v>0</v>
      </c>
      <c r="AA273" s="348">
        <f t="shared" si="117"/>
        <v>0</v>
      </c>
      <c r="AB273" s="348">
        <f t="shared" si="118"/>
        <v>0</v>
      </c>
      <c r="AC273" s="348">
        <f t="shared" si="119"/>
        <v>0</v>
      </c>
      <c r="AD273" s="348">
        <f t="shared" si="120"/>
        <v>0</v>
      </c>
      <c r="AE273" s="348">
        <f t="shared" si="121"/>
        <v>0</v>
      </c>
      <c r="AF273" s="348">
        <f t="shared" si="122"/>
        <v>0</v>
      </c>
      <c r="AG273" s="348">
        <f t="shared" si="123"/>
        <v>0</v>
      </c>
      <c r="AH273" s="348">
        <f t="shared" si="124"/>
        <v>0</v>
      </c>
      <c r="AI273" s="348">
        <f t="shared" si="125"/>
        <v>0</v>
      </c>
      <c r="AJ273" s="348">
        <f t="shared" si="126"/>
        <v>0</v>
      </c>
      <c r="AK273" s="348">
        <f t="shared" si="127"/>
        <v>0</v>
      </c>
      <c r="AL273" s="348">
        <f t="shared" si="128"/>
        <v>0</v>
      </c>
      <c r="AM273" s="348">
        <f t="shared" si="129"/>
        <v>0</v>
      </c>
      <c r="AN273" s="348">
        <f t="shared" si="130"/>
        <v>0</v>
      </c>
      <c r="AO273" s="334">
        <v>0</v>
      </c>
    </row>
    <row r="274" spans="1:41" s="335" customFormat="1" ht="18" customHeight="1">
      <c r="A274" s="343">
        <f t="shared" si="106"/>
        <v>269</v>
      </c>
      <c r="B274" s="344" t="s">
        <v>838</v>
      </c>
      <c r="C274" s="345" t="s">
        <v>839</v>
      </c>
      <c r="D274" s="346">
        <v>1</v>
      </c>
      <c r="E274" s="346">
        <v>3.5</v>
      </c>
      <c r="F274" s="346">
        <v>0</v>
      </c>
      <c r="G274" s="346">
        <v>0</v>
      </c>
      <c r="H274" s="346"/>
      <c r="I274" s="346"/>
      <c r="J274" s="346"/>
      <c r="K274" s="346"/>
      <c r="L274" s="346"/>
      <c r="M274" s="346"/>
      <c r="N274" s="346"/>
      <c r="O274" s="346"/>
      <c r="P274" s="347">
        <f t="shared" si="131"/>
        <v>4.5</v>
      </c>
      <c r="Q274" s="348">
        <f t="shared" si="107"/>
        <v>1</v>
      </c>
      <c r="R274" s="348">
        <f t="shared" si="108"/>
        <v>0</v>
      </c>
      <c r="S274" s="348">
        <f t="shared" si="109"/>
        <v>3.5</v>
      </c>
      <c r="T274" s="348">
        <f t="shared" si="110"/>
        <v>0</v>
      </c>
      <c r="U274" s="348">
        <f t="shared" si="111"/>
        <v>0</v>
      </c>
      <c r="V274" s="348">
        <f t="shared" si="112"/>
        <v>0</v>
      </c>
      <c r="W274" s="348">
        <f t="shared" si="113"/>
        <v>0</v>
      </c>
      <c r="X274" s="348">
        <f t="shared" si="114"/>
        <v>0</v>
      </c>
      <c r="Y274" s="348">
        <f t="shared" si="115"/>
        <v>0</v>
      </c>
      <c r="Z274" s="348">
        <f t="shared" si="116"/>
        <v>0</v>
      </c>
      <c r="AA274" s="348">
        <f t="shared" si="117"/>
        <v>0</v>
      </c>
      <c r="AB274" s="348">
        <f t="shared" si="118"/>
        <v>0</v>
      </c>
      <c r="AC274" s="348">
        <f t="shared" si="119"/>
        <v>0</v>
      </c>
      <c r="AD274" s="348">
        <f t="shared" si="120"/>
        <v>0</v>
      </c>
      <c r="AE274" s="348">
        <f t="shared" si="121"/>
        <v>0</v>
      </c>
      <c r="AF274" s="348">
        <f t="shared" si="122"/>
        <v>0</v>
      </c>
      <c r="AG274" s="348">
        <f t="shared" si="123"/>
        <v>0</v>
      </c>
      <c r="AH274" s="348">
        <f t="shared" si="124"/>
        <v>0</v>
      </c>
      <c r="AI274" s="348">
        <f t="shared" si="125"/>
        <v>0</v>
      </c>
      <c r="AJ274" s="348">
        <f t="shared" si="126"/>
        <v>0</v>
      </c>
      <c r="AK274" s="348">
        <f t="shared" si="127"/>
        <v>0</v>
      </c>
      <c r="AL274" s="348">
        <f t="shared" si="128"/>
        <v>0</v>
      </c>
      <c r="AM274" s="348">
        <f t="shared" si="129"/>
        <v>0</v>
      </c>
      <c r="AN274" s="348">
        <f t="shared" si="130"/>
        <v>0</v>
      </c>
      <c r="AO274" s="334">
        <v>2</v>
      </c>
    </row>
    <row r="275" spans="1:41" s="335" customFormat="1" ht="18" customHeight="1">
      <c r="A275" s="343">
        <f t="shared" si="106"/>
        <v>270</v>
      </c>
      <c r="B275" s="344" t="s">
        <v>842</v>
      </c>
      <c r="C275" s="345" t="s">
        <v>843</v>
      </c>
      <c r="D275" s="346">
        <v>2</v>
      </c>
      <c r="E275" s="346">
        <v>0</v>
      </c>
      <c r="F275" s="346">
        <v>0</v>
      </c>
      <c r="G275" s="346">
        <v>0</v>
      </c>
      <c r="H275" s="346"/>
      <c r="I275" s="346"/>
      <c r="J275" s="346"/>
      <c r="K275" s="346"/>
      <c r="L275" s="346"/>
      <c r="M275" s="346"/>
      <c r="N275" s="346"/>
      <c r="O275" s="346"/>
      <c r="P275" s="347">
        <f t="shared" si="131"/>
        <v>2</v>
      </c>
      <c r="Q275" s="348">
        <f t="shared" si="107"/>
        <v>2</v>
      </c>
      <c r="R275" s="348">
        <f t="shared" si="108"/>
        <v>0</v>
      </c>
      <c r="S275" s="348">
        <f t="shared" si="109"/>
        <v>0</v>
      </c>
      <c r="T275" s="348">
        <f t="shared" si="110"/>
        <v>0</v>
      </c>
      <c r="U275" s="348">
        <f t="shared" si="111"/>
        <v>0</v>
      </c>
      <c r="V275" s="348">
        <f t="shared" si="112"/>
        <v>0</v>
      </c>
      <c r="W275" s="348">
        <f t="shared" si="113"/>
        <v>0</v>
      </c>
      <c r="X275" s="348">
        <f t="shared" si="114"/>
        <v>0</v>
      </c>
      <c r="Y275" s="348">
        <f t="shared" si="115"/>
        <v>0</v>
      </c>
      <c r="Z275" s="348">
        <f t="shared" si="116"/>
        <v>0</v>
      </c>
      <c r="AA275" s="348">
        <f t="shared" si="117"/>
        <v>0</v>
      </c>
      <c r="AB275" s="348">
        <f t="shared" si="118"/>
        <v>0</v>
      </c>
      <c r="AC275" s="348">
        <f t="shared" si="119"/>
        <v>0</v>
      </c>
      <c r="AD275" s="348">
        <f t="shared" si="120"/>
        <v>0</v>
      </c>
      <c r="AE275" s="348">
        <f t="shared" si="121"/>
        <v>0</v>
      </c>
      <c r="AF275" s="348">
        <f t="shared" si="122"/>
        <v>0</v>
      </c>
      <c r="AG275" s="348">
        <f t="shared" si="123"/>
        <v>0</v>
      </c>
      <c r="AH275" s="348">
        <f t="shared" si="124"/>
        <v>0</v>
      </c>
      <c r="AI275" s="348">
        <f t="shared" si="125"/>
        <v>0</v>
      </c>
      <c r="AJ275" s="348">
        <f t="shared" si="126"/>
        <v>0</v>
      </c>
      <c r="AK275" s="348">
        <f t="shared" si="127"/>
        <v>0</v>
      </c>
      <c r="AL275" s="348">
        <f t="shared" si="128"/>
        <v>0</v>
      </c>
      <c r="AM275" s="348">
        <f t="shared" si="129"/>
        <v>0</v>
      </c>
      <c r="AN275" s="348">
        <f t="shared" si="130"/>
        <v>0</v>
      </c>
      <c r="AO275" s="334">
        <v>0</v>
      </c>
    </row>
    <row r="276" spans="1:41" s="335" customFormat="1" ht="18" customHeight="1">
      <c r="A276" s="343">
        <f t="shared" si="106"/>
        <v>271</v>
      </c>
      <c r="B276" s="344" t="s">
        <v>844</v>
      </c>
      <c r="C276" s="345" t="s">
        <v>845</v>
      </c>
      <c r="D276" s="346">
        <v>0</v>
      </c>
      <c r="E276" s="346">
        <v>3.5</v>
      </c>
      <c r="F276" s="346">
        <v>0</v>
      </c>
      <c r="G276" s="346">
        <v>0</v>
      </c>
      <c r="H276" s="346"/>
      <c r="I276" s="346"/>
      <c r="J276" s="346"/>
      <c r="K276" s="346"/>
      <c r="L276" s="346"/>
      <c r="M276" s="346"/>
      <c r="N276" s="346"/>
      <c r="O276" s="346"/>
      <c r="P276" s="347">
        <f t="shared" si="131"/>
        <v>3.5</v>
      </c>
      <c r="Q276" s="348">
        <f t="shared" si="107"/>
        <v>0</v>
      </c>
      <c r="R276" s="348">
        <f t="shared" si="108"/>
        <v>0</v>
      </c>
      <c r="S276" s="348">
        <f t="shared" si="109"/>
        <v>3.5</v>
      </c>
      <c r="T276" s="348">
        <f t="shared" si="110"/>
        <v>0</v>
      </c>
      <c r="U276" s="348">
        <f t="shared" si="111"/>
        <v>0</v>
      </c>
      <c r="V276" s="348">
        <f t="shared" si="112"/>
        <v>0</v>
      </c>
      <c r="W276" s="348">
        <f t="shared" si="113"/>
        <v>0</v>
      </c>
      <c r="X276" s="348">
        <f t="shared" si="114"/>
        <v>0</v>
      </c>
      <c r="Y276" s="348">
        <f t="shared" si="115"/>
        <v>0</v>
      </c>
      <c r="Z276" s="348">
        <f t="shared" si="116"/>
        <v>0</v>
      </c>
      <c r="AA276" s="348">
        <f t="shared" si="117"/>
        <v>0</v>
      </c>
      <c r="AB276" s="348">
        <f t="shared" si="118"/>
        <v>0</v>
      </c>
      <c r="AC276" s="348">
        <f t="shared" si="119"/>
        <v>0</v>
      </c>
      <c r="AD276" s="348">
        <f t="shared" si="120"/>
        <v>0</v>
      </c>
      <c r="AE276" s="348">
        <f t="shared" si="121"/>
        <v>0</v>
      </c>
      <c r="AF276" s="348">
        <f t="shared" si="122"/>
        <v>0</v>
      </c>
      <c r="AG276" s="348">
        <f t="shared" si="123"/>
        <v>0</v>
      </c>
      <c r="AH276" s="348">
        <f t="shared" si="124"/>
        <v>0</v>
      </c>
      <c r="AI276" s="348">
        <f t="shared" si="125"/>
        <v>0</v>
      </c>
      <c r="AJ276" s="348">
        <f t="shared" si="126"/>
        <v>0</v>
      </c>
      <c r="AK276" s="348">
        <f t="shared" si="127"/>
        <v>0</v>
      </c>
      <c r="AL276" s="348">
        <f t="shared" si="128"/>
        <v>0</v>
      </c>
      <c r="AM276" s="348">
        <f t="shared" si="129"/>
        <v>0</v>
      </c>
      <c r="AN276" s="348">
        <f t="shared" si="130"/>
        <v>0</v>
      </c>
      <c r="AO276" s="334">
        <v>0</v>
      </c>
    </row>
    <row r="277" spans="1:41" s="335" customFormat="1" ht="18" customHeight="1">
      <c r="A277" s="343">
        <f t="shared" si="106"/>
        <v>272</v>
      </c>
      <c r="B277" s="344" t="s">
        <v>846</v>
      </c>
      <c r="C277" s="345" t="s">
        <v>847</v>
      </c>
      <c r="D277" s="346">
        <v>3.5</v>
      </c>
      <c r="E277" s="346">
        <v>0</v>
      </c>
      <c r="F277" s="346">
        <v>0</v>
      </c>
      <c r="G277" s="346">
        <v>0</v>
      </c>
      <c r="H277" s="346"/>
      <c r="I277" s="346"/>
      <c r="J277" s="346"/>
      <c r="K277" s="346"/>
      <c r="L277" s="346"/>
      <c r="M277" s="346"/>
      <c r="N277" s="346"/>
      <c r="O277" s="346"/>
      <c r="P277" s="347">
        <f t="shared" si="131"/>
        <v>3.5</v>
      </c>
      <c r="Q277" s="348">
        <f t="shared" si="107"/>
        <v>3.5</v>
      </c>
      <c r="R277" s="348">
        <f t="shared" si="108"/>
        <v>0</v>
      </c>
      <c r="S277" s="348">
        <f t="shared" si="109"/>
        <v>0</v>
      </c>
      <c r="T277" s="348">
        <f t="shared" si="110"/>
        <v>0</v>
      </c>
      <c r="U277" s="348">
        <f t="shared" si="111"/>
        <v>0</v>
      </c>
      <c r="V277" s="348">
        <f t="shared" si="112"/>
        <v>0</v>
      </c>
      <c r="W277" s="348">
        <f t="shared" si="113"/>
        <v>0</v>
      </c>
      <c r="X277" s="348">
        <f t="shared" si="114"/>
        <v>0</v>
      </c>
      <c r="Y277" s="348">
        <f t="shared" si="115"/>
        <v>0</v>
      </c>
      <c r="Z277" s="348">
        <f t="shared" si="116"/>
        <v>0</v>
      </c>
      <c r="AA277" s="348">
        <f t="shared" si="117"/>
        <v>0</v>
      </c>
      <c r="AB277" s="348">
        <f t="shared" si="118"/>
        <v>0</v>
      </c>
      <c r="AC277" s="348">
        <f t="shared" si="119"/>
        <v>0</v>
      </c>
      <c r="AD277" s="348">
        <f t="shared" si="120"/>
        <v>0</v>
      </c>
      <c r="AE277" s="348">
        <f t="shared" si="121"/>
        <v>0</v>
      </c>
      <c r="AF277" s="348">
        <f t="shared" si="122"/>
        <v>0</v>
      </c>
      <c r="AG277" s="348">
        <f t="shared" si="123"/>
        <v>0</v>
      </c>
      <c r="AH277" s="348">
        <f t="shared" si="124"/>
        <v>0</v>
      </c>
      <c r="AI277" s="348">
        <f t="shared" si="125"/>
        <v>0</v>
      </c>
      <c r="AJ277" s="348">
        <f t="shared" si="126"/>
        <v>0</v>
      </c>
      <c r="AK277" s="348">
        <f t="shared" si="127"/>
        <v>0</v>
      </c>
      <c r="AL277" s="348">
        <f t="shared" si="128"/>
        <v>0</v>
      </c>
      <c r="AM277" s="348">
        <f t="shared" si="129"/>
        <v>0</v>
      </c>
      <c r="AN277" s="348">
        <f t="shared" si="130"/>
        <v>0</v>
      </c>
      <c r="AO277" s="334">
        <v>1</v>
      </c>
    </row>
    <row r="278" spans="1:41" s="335" customFormat="1" ht="18" customHeight="1">
      <c r="A278" s="343">
        <f t="shared" si="106"/>
        <v>273</v>
      </c>
      <c r="B278" s="344" t="s">
        <v>848</v>
      </c>
      <c r="C278" s="345" t="s">
        <v>849</v>
      </c>
      <c r="D278" s="346">
        <v>2.5</v>
      </c>
      <c r="E278" s="346">
        <v>0</v>
      </c>
      <c r="F278" s="346">
        <v>8.5</v>
      </c>
      <c r="G278" s="346">
        <v>0</v>
      </c>
      <c r="H278" s="346"/>
      <c r="I278" s="346"/>
      <c r="J278" s="346"/>
      <c r="K278" s="346"/>
      <c r="L278" s="346"/>
      <c r="M278" s="346"/>
      <c r="N278" s="346"/>
      <c r="O278" s="346"/>
      <c r="P278" s="347">
        <f t="shared" si="131"/>
        <v>11</v>
      </c>
      <c r="Q278" s="348">
        <f t="shared" si="107"/>
        <v>2.5</v>
      </c>
      <c r="R278" s="348">
        <f t="shared" si="108"/>
        <v>0</v>
      </c>
      <c r="S278" s="348">
        <f t="shared" si="109"/>
        <v>0</v>
      </c>
      <c r="T278" s="348">
        <f t="shared" si="110"/>
        <v>0</v>
      </c>
      <c r="U278" s="348">
        <f t="shared" si="111"/>
        <v>8.5</v>
      </c>
      <c r="V278" s="348">
        <f t="shared" si="112"/>
        <v>0</v>
      </c>
      <c r="W278" s="348">
        <f t="shared" si="113"/>
        <v>0</v>
      </c>
      <c r="X278" s="348">
        <f t="shared" si="114"/>
        <v>0</v>
      </c>
      <c r="Y278" s="348">
        <f t="shared" si="115"/>
        <v>0</v>
      </c>
      <c r="Z278" s="348">
        <f t="shared" si="116"/>
        <v>0</v>
      </c>
      <c r="AA278" s="348">
        <f t="shared" si="117"/>
        <v>0</v>
      </c>
      <c r="AB278" s="348">
        <f t="shared" si="118"/>
        <v>0</v>
      </c>
      <c r="AC278" s="348">
        <f t="shared" si="119"/>
        <v>0</v>
      </c>
      <c r="AD278" s="348">
        <f t="shared" si="120"/>
        <v>0</v>
      </c>
      <c r="AE278" s="348">
        <f t="shared" si="121"/>
        <v>0</v>
      </c>
      <c r="AF278" s="348">
        <f t="shared" si="122"/>
        <v>0</v>
      </c>
      <c r="AG278" s="348">
        <f t="shared" si="123"/>
        <v>0</v>
      </c>
      <c r="AH278" s="348">
        <f t="shared" si="124"/>
        <v>0</v>
      </c>
      <c r="AI278" s="348">
        <f t="shared" si="125"/>
        <v>0</v>
      </c>
      <c r="AJ278" s="348">
        <f t="shared" si="126"/>
        <v>0</v>
      </c>
      <c r="AK278" s="348">
        <f t="shared" si="127"/>
        <v>0</v>
      </c>
      <c r="AL278" s="348">
        <f t="shared" si="128"/>
        <v>0</v>
      </c>
      <c r="AM278" s="348">
        <f t="shared" si="129"/>
        <v>0</v>
      </c>
      <c r="AN278" s="348">
        <f t="shared" si="130"/>
        <v>0</v>
      </c>
      <c r="AO278" s="334">
        <v>0</v>
      </c>
    </row>
    <row r="279" spans="1:41" s="335" customFormat="1" ht="18" customHeight="1">
      <c r="A279" s="343">
        <f t="shared" si="106"/>
        <v>274</v>
      </c>
      <c r="B279" s="344" t="s">
        <v>732</v>
      </c>
      <c r="C279" s="345" t="s">
        <v>733</v>
      </c>
      <c r="D279" s="346">
        <v>4</v>
      </c>
      <c r="E279" s="346">
        <v>3</v>
      </c>
      <c r="F279" s="346">
        <v>0</v>
      </c>
      <c r="G279" s="346">
        <v>0</v>
      </c>
      <c r="H279" s="346"/>
      <c r="I279" s="346"/>
      <c r="J279" s="346"/>
      <c r="K279" s="346"/>
      <c r="L279" s="346"/>
      <c r="M279" s="346"/>
      <c r="N279" s="346"/>
      <c r="O279" s="346"/>
      <c r="P279" s="347">
        <f t="shared" si="131"/>
        <v>7</v>
      </c>
      <c r="Q279" s="348">
        <f t="shared" si="107"/>
        <v>4</v>
      </c>
      <c r="R279" s="348">
        <f t="shared" si="108"/>
        <v>0</v>
      </c>
      <c r="S279" s="348">
        <f t="shared" si="109"/>
        <v>3</v>
      </c>
      <c r="T279" s="348">
        <f t="shared" si="110"/>
        <v>0</v>
      </c>
      <c r="U279" s="348">
        <f t="shared" si="111"/>
        <v>0</v>
      </c>
      <c r="V279" s="348">
        <f t="shared" si="112"/>
        <v>0</v>
      </c>
      <c r="W279" s="348">
        <f t="shared" si="113"/>
        <v>0</v>
      </c>
      <c r="X279" s="348">
        <f t="shared" si="114"/>
        <v>0</v>
      </c>
      <c r="Y279" s="348">
        <f t="shared" si="115"/>
        <v>0</v>
      </c>
      <c r="Z279" s="348">
        <f t="shared" si="116"/>
        <v>0</v>
      </c>
      <c r="AA279" s="348">
        <f t="shared" si="117"/>
        <v>0</v>
      </c>
      <c r="AB279" s="348">
        <f t="shared" si="118"/>
        <v>0</v>
      </c>
      <c r="AC279" s="348">
        <f t="shared" si="119"/>
        <v>0</v>
      </c>
      <c r="AD279" s="348">
        <f t="shared" si="120"/>
        <v>0</v>
      </c>
      <c r="AE279" s="348">
        <f t="shared" si="121"/>
        <v>0</v>
      </c>
      <c r="AF279" s="348">
        <f t="shared" si="122"/>
        <v>0</v>
      </c>
      <c r="AG279" s="348">
        <f t="shared" si="123"/>
        <v>0</v>
      </c>
      <c r="AH279" s="348">
        <f t="shared" si="124"/>
        <v>0</v>
      </c>
      <c r="AI279" s="348">
        <f t="shared" si="125"/>
        <v>0</v>
      </c>
      <c r="AJ279" s="348">
        <f t="shared" si="126"/>
        <v>0</v>
      </c>
      <c r="AK279" s="348">
        <f t="shared" si="127"/>
        <v>0</v>
      </c>
      <c r="AL279" s="348">
        <f t="shared" si="128"/>
        <v>0</v>
      </c>
      <c r="AM279" s="348">
        <f t="shared" si="129"/>
        <v>0</v>
      </c>
      <c r="AN279" s="348">
        <f t="shared" si="130"/>
        <v>0</v>
      </c>
      <c r="AO279" s="334">
        <v>0</v>
      </c>
    </row>
    <row r="280" spans="1:41" s="335" customFormat="1" ht="18" customHeight="1">
      <c r="A280" s="343">
        <f t="shared" si="106"/>
        <v>275</v>
      </c>
      <c r="B280" s="344" t="s">
        <v>856</v>
      </c>
      <c r="C280" s="345" t="s">
        <v>857</v>
      </c>
      <c r="D280" s="346">
        <v>1.5</v>
      </c>
      <c r="E280" s="346">
        <v>0</v>
      </c>
      <c r="F280" s="346">
        <v>0</v>
      </c>
      <c r="G280" s="346">
        <v>0</v>
      </c>
      <c r="H280" s="346"/>
      <c r="I280" s="346"/>
      <c r="J280" s="346"/>
      <c r="K280" s="346"/>
      <c r="L280" s="346"/>
      <c r="M280" s="346"/>
      <c r="N280" s="346"/>
      <c r="O280" s="346"/>
      <c r="P280" s="347">
        <f t="shared" si="131"/>
        <v>1.5</v>
      </c>
      <c r="Q280" s="348">
        <f t="shared" si="107"/>
        <v>1.5</v>
      </c>
      <c r="R280" s="348">
        <f t="shared" si="108"/>
        <v>0</v>
      </c>
      <c r="S280" s="348">
        <f t="shared" si="109"/>
        <v>0</v>
      </c>
      <c r="T280" s="348">
        <f t="shared" si="110"/>
        <v>0</v>
      </c>
      <c r="U280" s="348">
        <f t="shared" si="111"/>
        <v>0</v>
      </c>
      <c r="V280" s="348">
        <f t="shared" si="112"/>
        <v>0</v>
      </c>
      <c r="W280" s="348">
        <f t="shared" si="113"/>
        <v>0</v>
      </c>
      <c r="X280" s="348">
        <f t="shared" si="114"/>
        <v>0</v>
      </c>
      <c r="Y280" s="348">
        <f t="shared" si="115"/>
        <v>0</v>
      </c>
      <c r="Z280" s="348">
        <f t="shared" si="116"/>
        <v>0</v>
      </c>
      <c r="AA280" s="348">
        <f t="shared" si="117"/>
        <v>0</v>
      </c>
      <c r="AB280" s="348">
        <f t="shared" si="118"/>
        <v>0</v>
      </c>
      <c r="AC280" s="348">
        <f t="shared" si="119"/>
        <v>0</v>
      </c>
      <c r="AD280" s="348">
        <f t="shared" si="120"/>
        <v>0</v>
      </c>
      <c r="AE280" s="348">
        <f t="shared" si="121"/>
        <v>0</v>
      </c>
      <c r="AF280" s="348">
        <f t="shared" si="122"/>
        <v>0</v>
      </c>
      <c r="AG280" s="348">
        <f t="shared" si="123"/>
        <v>0</v>
      </c>
      <c r="AH280" s="348">
        <f t="shared" si="124"/>
        <v>0</v>
      </c>
      <c r="AI280" s="348">
        <f t="shared" si="125"/>
        <v>0</v>
      </c>
      <c r="AJ280" s="348">
        <f t="shared" si="126"/>
        <v>0</v>
      </c>
      <c r="AK280" s="348">
        <f t="shared" si="127"/>
        <v>0</v>
      </c>
      <c r="AL280" s="348">
        <f t="shared" si="128"/>
        <v>0</v>
      </c>
      <c r="AM280" s="348">
        <f t="shared" si="129"/>
        <v>0</v>
      </c>
      <c r="AN280" s="348">
        <f t="shared" si="130"/>
        <v>0</v>
      </c>
      <c r="AO280" s="334">
        <v>3</v>
      </c>
    </row>
    <row r="281" spans="1:41" s="335" customFormat="1" ht="18" customHeight="1">
      <c r="A281" s="343">
        <f t="shared" si="106"/>
        <v>276</v>
      </c>
      <c r="B281" s="344" t="s">
        <v>858</v>
      </c>
      <c r="C281" s="345" t="s">
        <v>859</v>
      </c>
      <c r="D281" s="346">
        <v>1.5</v>
      </c>
      <c r="E281" s="346">
        <v>0.5</v>
      </c>
      <c r="F281" s="346">
        <v>0</v>
      </c>
      <c r="G281" s="346">
        <v>0</v>
      </c>
      <c r="H281" s="346"/>
      <c r="I281" s="346"/>
      <c r="J281" s="346"/>
      <c r="K281" s="346"/>
      <c r="L281" s="346"/>
      <c r="M281" s="346"/>
      <c r="N281" s="346"/>
      <c r="O281" s="346"/>
      <c r="P281" s="347">
        <f t="shared" si="131"/>
        <v>2</v>
      </c>
      <c r="Q281" s="348">
        <f t="shared" si="107"/>
        <v>1.5</v>
      </c>
      <c r="R281" s="348">
        <f t="shared" si="108"/>
        <v>0</v>
      </c>
      <c r="S281" s="348">
        <f t="shared" si="109"/>
        <v>0.5</v>
      </c>
      <c r="T281" s="348">
        <f t="shared" si="110"/>
        <v>0</v>
      </c>
      <c r="U281" s="348">
        <f t="shared" si="111"/>
        <v>0</v>
      </c>
      <c r="V281" s="348">
        <f t="shared" si="112"/>
        <v>0</v>
      </c>
      <c r="W281" s="348">
        <f t="shared" si="113"/>
        <v>0</v>
      </c>
      <c r="X281" s="348">
        <f t="shared" si="114"/>
        <v>0</v>
      </c>
      <c r="Y281" s="348">
        <f t="shared" si="115"/>
        <v>0</v>
      </c>
      <c r="Z281" s="348">
        <f t="shared" si="116"/>
        <v>0</v>
      </c>
      <c r="AA281" s="348">
        <f t="shared" si="117"/>
        <v>0</v>
      </c>
      <c r="AB281" s="348">
        <f t="shared" si="118"/>
        <v>0</v>
      </c>
      <c r="AC281" s="348">
        <f t="shared" si="119"/>
        <v>0</v>
      </c>
      <c r="AD281" s="348">
        <f t="shared" si="120"/>
        <v>0</v>
      </c>
      <c r="AE281" s="348">
        <f t="shared" si="121"/>
        <v>0</v>
      </c>
      <c r="AF281" s="348">
        <f t="shared" si="122"/>
        <v>0</v>
      </c>
      <c r="AG281" s="348">
        <f t="shared" si="123"/>
        <v>0</v>
      </c>
      <c r="AH281" s="348">
        <f t="shared" si="124"/>
        <v>0</v>
      </c>
      <c r="AI281" s="348">
        <f t="shared" si="125"/>
        <v>0</v>
      </c>
      <c r="AJ281" s="348">
        <f t="shared" si="126"/>
        <v>0</v>
      </c>
      <c r="AK281" s="348">
        <f t="shared" si="127"/>
        <v>0</v>
      </c>
      <c r="AL281" s="348">
        <f t="shared" si="128"/>
        <v>0</v>
      </c>
      <c r="AM281" s="348">
        <f t="shared" si="129"/>
        <v>0</v>
      </c>
      <c r="AN281" s="348">
        <f t="shared" si="130"/>
        <v>0</v>
      </c>
      <c r="AO281" s="334">
        <v>0</v>
      </c>
    </row>
    <row r="282" spans="1:41" s="335" customFormat="1" ht="18" customHeight="1">
      <c r="A282" s="343">
        <f t="shared" si="106"/>
        <v>277</v>
      </c>
      <c r="B282" s="344" t="s">
        <v>860</v>
      </c>
      <c r="C282" s="345" t="s">
        <v>591</v>
      </c>
      <c r="D282" s="346">
        <v>1.5</v>
      </c>
      <c r="E282" s="346">
        <v>1.5</v>
      </c>
      <c r="F282" s="346">
        <v>0</v>
      </c>
      <c r="G282" s="346">
        <v>0</v>
      </c>
      <c r="H282" s="346"/>
      <c r="I282" s="346"/>
      <c r="J282" s="346"/>
      <c r="K282" s="346"/>
      <c r="L282" s="346"/>
      <c r="M282" s="346"/>
      <c r="N282" s="346"/>
      <c r="O282" s="346"/>
      <c r="P282" s="347">
        <f t="shared" si="131"/>
        <v>3</v>
      </c>
      <c r="Q282" s="348">
        <f t="shared" si="107"/>
        <v>1.5</v>
      </c>
      <c r="R282" s="348">
        <f t="shared" si="108"/>
        <v>0</v>
      </c>
      <c r="S282" s="348">
        <f t="shared" si="109"/>
        <v>1.5</v>
      </c>
      <c r="T282" s="348">
        <f t="shared" si="110"/>
        <v>0</v>
      </c>
      <c r="U282" s="348">
        <f t="shared" si="111"/>
        <v>0</v>
      </c>
      <c r="V282" s="348">
        <f t="shared" si="112"/>
        <v>0</v>
      </c>
      <c r="W282" s="348">
        <f t="shared" si="113"/>
        <v>0</v>
      </c>
      <c r="X282" s="348">
        <f t="shared" si="114"/>
        <v>0</v>
      </c>
      <c r="Y282" s="348">
        <f t="shared" si="115"/>
        <v>0</v>
      </c>
      <c r="Z282" s="348">
        <f t="shared" si="116"/>
        <v>0</v>
      </c>
      <c r="AA282" s="348">
        <f t="shared" si="117"/>
        <v>0</v>
      </c>
      <c r="AB282" s="348">
        <f t="shared" si="118"/>
        <v>0</v>
      </c>
      <c r="AC282" s="348">
        <f t="shared" si="119"/>
        <v>0</v>
      </c>
      <c r="AD282" s="348">
        <f t="shared" si="120"/>
        <v>0</v>
      </c>
      <c r="AE282" s="348">
        <f t="shared" si="121"/>
        <v>0</v>
      </c>
      <c r="AF282" s="348">
        <f t="shared" si="122"/>
        <v>0</v>
      </c>
      <c r="AG282" s="348">
        <f t="shared" si="123"/>
        <v>0</v>
      </c>
      <c r="AH282" s="348">
        <f t="shared" si="124"/>
        <v>0</v>
      </c>
      <c r="AI282" s="348">
        <f t="shared" si="125"/>
        <v>0</v>
      </c>
      <c r="AJ282" s="348">
        <f t="shared" si="126"/>
        <v>0</v>
      </c>
      <c r="AK282" s="348">
        <f t="shared" si="127"/>
        <v>0</v>
      </c>
      <c r="AL282" s="348">
        <f t="shared" si="128"/>
        <v>0</v>
      </c>
      <c r="AM282" s="348">
        <f t="shared" si="129"/>
        <v>0</v>
      </c>
      <c r="AN282" s="348">
        <f t="shared" si="130"/>
        <v>0</v>
      </c>
      <c r="AO282" s="334">
        <v>0</v>
      </c>
    </row>
    <row r="283" spans="1:41" s="335" customFormat="1" ht="18" customHeight="1">
      <c r="A283" s="343">
        <f t="shared" si="106"/>
        <v>278</v>
      </c>
      <c r="B283" s="344" t="s">
        <v>988</v>
      </c>
      <c r="C283" s="345" t="s">
        <v>989</v>
      </c>
      <c r="D283" s="346">
        <v>5.5</v>
      </c>
      <c r="E283" s="346">
        <v>0</v>
      </c>
      <c r="F283" s="346">
        <v>0</v>
      </c>
      <c r="G283" s="346">
        <v>0</v>
      </c>
      <c r="H283" s="346"/>
      <c r="I283" s="346"/>
      <c r="J283" s="346"/>
      <c r="K283" s="346"/>
      <c r="L283" s="346"/>
      <c r="M283" s="346"/>
      <c r="N283" s="346"/>
      <c r="O283" s="346"/>
      <c r="P283" s="347">
        <f t="shared" si="131"/>
        <v>5.5</v>
      </c>
      <c r="Q283" s="348">
        <f t="shared" si="107"/>
        <v>5.5</v>
      </c>
      <c r="R283" s="348">
        <f t="shared" si="108"/>
        <v>0</v>
      </c>
      <c r="S283" s="348">
        <f t="shared" si="109"/>
        <v>0</v>
      </c>
      <c r="T283" s="348">
        <f t="shared" si="110"/>
        <v>0</v>
      </c>
      <c r="U283" s="348">
        <f t="shared" si="111"/>
        <v>0</v>
      </c>
      <c r="V283" s="348">
        <f t="shared" si="112"/>
        <v>0</v>
      </c>
      <c r="W283" s="348">
        <f t="shared" si="113"/>
        <v>0</v>
      </c>
      <c r="X283" s="348">
        <f t="shared" si="114"/>
        <v>0</v>
      </c>
      <c r="Y283" s="348">
        <f t="shared" si="115"/>
        <v>0</v>
      </c>
      <c r="Z283" s="348">
        <f t="shared" si="116"/>
        <v>0</v>
      </c>
      <c r="AA283" s="348">
        <f t="shared" si="117"/>
        <v>0</v>
      </c>
      <c r="AB283" s="348">
        <f t="shared" si="118"/>
        <v>0</v>
      </c>
      <c r="AC283" s="348">
        <f t="shared" si="119"/>
        <v>0</v>
      </c>
      <c r="AD283" s="348">
        <f t="shared" si="120"/>
        <v>0</v>
      </c>
      <c r="AE283" s="348">
        <f t="shared" si="121"/>
        <v>0</v>
      </c>
      <c r="AF283" s="348">
        <f t="shared" si="122"/>
        <v>0</v>
      </c>
      <c r="AG283" s="348">
        <f t="shared" si="123"/>
        <v>0</v>
      </c>
      <c r="AH283" s="348">
        <f t="shared" si="124"/>
        <v>0</v>
      </c>
      <c r="AI283" s="348">
        <f t="shared" si="125"/>
        <v>0</v>
      </c>
      <c r="AJ283" s="348">
        <f t="shared" si="126"/>
        <v>0</v>
      </c>
      <c r="AK283" s="348">
        <f t="shared" si="127"/>
        <v>0</v>
      </c>
      <c r="AL283" s="348">
        <f t="shared" si="128"/>
        <v>0</v>
      </c>
      <c r="AM283" s="348">
        <f t="shared" si="129"/>
        <v>0</v>
      </c>
      <c r="AN283" s="348">
        <f t="shared" si="130"/>
        <v>0</v>
      </c>
      <c r="AO283" s="334">
        <v>0</v>
      </c>
    </row>
    <row r="284" spans="1:41" s="335" customFormat="1" ht="18" customHeight="1">
      <c r="A284" s="343">
        <f t="shared" si="106"/>
        <v>279</v>
      </c>
      <c r="B284" s="344" t="s">
        <v>861</v>
      </c>
      <c r="C284" s="345" t="s">
        <v>862</v>
      </c>
      <c r="D284" s="346">
        <v>5</v>
      </c>
      <c r="E284" s="346">
        <v>2</v>
      </c>
      <c r="F284" s="346">
        <v>0</v>
      </c>
      <c r="G284" s="346">
        <v>0</v>
      </c>
      <c r="H284" s="346"/>
      <c r="I284" s="346"/>
      <c r="J284" s="346"/>
      <c r="K284" s="346"/>
      <c r="L284" s="346"/>
      <c r="M284" s="346"/>
      <c r="N284" s="346"/>
      <c r="O284" s="346"/>
      <c r="P284" s="347">
        <f t="shared" si="131"/>
        <v>7</v>
      </c>
      <c r="Q284" s="348">
        <f t="shared" si="107"/>
        <v>5</v>
      </c>
      <c r="R284" s="348">
        <f t="shared" si="108"/>
        <v>0</v>
      </c>
      <c r="S284" s="348">
        <f t="shared" si="109"/>
        <v>2</v>
      </c>
      <c r="T284" s="348">
        <f t="shared" si="110"/>
        <v>0</v>
      </c>
      <c r="U284" s="348">
        <f t="shared" si="111"/>
        <v>0</v>
      </c>
      <c r="V284" s="348">
        <f t="shared" si="112"/>
        <v>0</v>
      </c>
      <c r="W284" s="348">
        <f t="shared" si="113"/>
        <v>0</v>
      </c>
      <c r="X284" s="348">
        <f t="shared" si="114"/>
        <v>0</v>
      </c>
      <c r="Y284" s="348">
        <f t="shared" si="115"/>
        <v>0</v>
      </c>
      <c r="Z284" s="348">
        <f t="shared" si="116"/>
        <v>0</v>
      </c>
      <c r="AA284" s="348">
        <f t="shared" si="117"/>
        <v>0</v>
      </c>
      <c r="AB284" s="348">
        <f t="shared" si="118"/>
        <v>0</v>
      </c>
      <c r="AC284" s="348">
        <f t="shared" si="119"/>
        <v>0</v>
      </c>
      <c r="AD284" s="348">
        <f t="shared" si="120"/>
        <v>0</v>
      </c>
      <c r="AE284" s="348">
        <f t="shared" si="121"/>
        <v>0</v>
      </c>
      <c r="AF284" s="348">
        <f t="shared" si="122"/>
        <v>0</v>
      </c>
      <c r="AG284" s="348">
        <f t="shared" si="123"/>
        <v>0</v>
      </c>
      <c r="AH284" s="348">
        <f t="shared" si="124"/>
        <v>0</v>
      </c>
      <c r="AI284" s="348">
        <f t="shared" si="125"/>
        <v>0</v>
      </c>
      <c r="AJ284" s="348">
        <f t="shared" si="126"/>
        <v>0</v>
      </c>
      <c r="AK284" s="348">
        <f t="shared" si="127"/>
        <v>0</v>
      </c>
      <c r="AL284" s="348">
        <f t="shared" si="128"/>
        <v>0</v>
      </c>
      <c r="AM284" s="348">
        <f t="shared" si="129"/>
        <v>0</v>
      </c>
      <c r="AN284" s="348">
        <f t="shared" si="130"/>
        <v>0</v>
      </c>
      <c r="AO284" s="334">
        <v>1</v>
      </c>
    </row>
    <row r="285" spans="1:41" s="335" customFormat="1" ht="18" customHeight="1">
      <c r="A285" s="343">
        <f t="shared" si="106"/>
        <v>280</v>
      </c>
      <c r="B285" s="344" t="s">
        <v>867</v>
      </c>
      <c r="C285" s="345" t="s">
        <v>868</v>
      </c>
      <c r="D285" s="346">
        <v>0.5</v>
      </c>
      <c r="E285" s="346">
        <v>3</v>
      </c>
      <c r="F285" s="346">
        <v>0</v>
      </c>
      <c r="G285" s="346">
        <v>0</v>
      </c>
      <c r="H285" s="346"/>
      <c r="I285" s="346"/>
      <c r="J285" s="346"/>
      <c r="K285" s="346"/>
      <c r="L285" s="346"/>
      <c r="M285" s="346"/>
      <c r="N285" s="346"/>
      <c r="O285" s="346"/>
      <c r="P285" s="347">
        <f t="shared" si="131"/>
        <v>3.5</v>
      </c>
      <c r="Q285" s="348">
        <f t="shared" si="107"/>
        <v>0.5</v>
      </c>
      <c r="R285" s="348">
        <f t="shared" si="108"/>
        <v>0</v>
      </c>
      <c r="S285" s="348">
        <f t="shared" si="109"/>
        <v>3</v>
      </c>
      <c r="T285" s="348">
        <f t="shared" si="110"/>
        <v>0</v>
      </c>
      <c r="U285" s="348">
        <f t="shared" si="111"/>
        <v>0</v>
      </c>
      <c r="V285" s="348">
        <f t="shared" si="112"/>
        <v>0</v>
      </c>
      <c r="W285" s="348">
        <f t="shared" si="113"/>
        <v>0</v>
      </c>
      <c r="X285" s="348">
        <f t="shared" si="114"/>
        <v>0</v>
      </c>
      <c r="Y285" s="348">
        <f t="shared" si="115"/>
        <v>0</v>
      </c>
      <c r="Z285" s="348">
        <f t="shared" si="116"/>
        <v>0</v>
      </c>
      <c r="AA285" s="348">
        <f t="shared" si="117"/>
        <v>0</v>
      </c>
      <c r="AB285" s="348">
        <f t="shared" si="118"/>
        <v>0</v>
      </c>
      <c r="AC285" s="348">
        <f t="shared" si="119"/>
        <v>0</v>
      </c>
      <c r="AD285" s="348">
        <f t="shared" si="120"/>
        <v>0</v>
      </c>
      <c r="AE285" s="348">
        <f t="shared" si="121"/>
        <v>0</v>
      </c>
      <c r="AF285" s="348">
        <f t="shared" si="122"/>
        <v>0</v>
      </c>
      <c r="AG285" s="348">
        <f t="shared" si="123"/>
        <v>0</v>
      </c>
      <c r="AH285" s="348">
        <f t="shared" si="124"/>
        <v>0</v>
      </c>
      <c r="AI285" s="348">
        <f t="shared" si="125"/>
        <v>0</v>
      </c>
      <c r="AJ285" s="348">
        <f t="shared" si="126"/>
        <v>0</v>
      </c>
      <c r="AK285" s="348">
        <f t="shared" si="127"/>
        <v>0</v>
      </c>
      <c r="AL285" s="348">
        <f t="shared" si="128"/>
        <v>0</v>
      </c>
      <c r="AM285" s="348">
        <f t="shared" si="129"/>
        <v>0</v>
      </c>
      <c r="AN285" s="348">
        <f t="shared" si="130"/>
        <v>0</v>
      </c>
      <c r="AO285" s="334">
        <v>2</v>
      </c>
    </row>
    <row r="286" spans="1:41" s="335" customFormat="1" ht="18" customHeight="1">
      <c r="A286" s="343">
        <f t="shared" si="106"/>
        <v>281</v>
      </c>
      <c r="B286" s="344" t="s">
        <v>869</v>
      </c>
      <c r="C286" s="345" t="s">
        <v>870</v>
      </c>
      <c r="D286" s="346">
        <v>2.5</v>
      </c>
      <c r="E286" s="346">
        <v>1.5</v>
      </c>
      <c r="F286" s="346">
        <v>0</v>
      </c>
      <c r="G286" s="346">
        <v>0</v>
      </c>
      <c r="H286" s="346"/>
      <c r="I286" s="346"/>
      <c r="J286" s="346"/>
      <c r="K286" s="346"/>
      <c r="L286" s="346"/>
      <c r="M286" s="346"/>
      <c r="N286" s="346"/>
      <c r="O286" s="346"/>
      <c r="P286" s="347">
        <f t="shared" si="131"/>
        <v>4</v>
      </c>
      <c r="Q286" s="348">
        <f t="shared" si="107"/>
        <v>2.5</v>
      </c>
      <c r="R286" s="348">
        <f t="shared" si="108"/>
        <v>0</v>
      </c>
      <c r="S286" s="348">
        <f t="shared" si="109"/>
        <v>1.5</v>
      </c>
      <c r="T286" s="348">
        <f t="shared" si="110"/>
        <v>0</v>
      </c>
      <c r="U286" s="348">
        <f t="shared" si="111"/>
        <v>0</v>
      </c>
      <c r="V286" s="348">
        <f t="shared" si="112"/>
        <v>0</v>
      </c>
      <c r="W286" s="348">
        <f t="shared" si="113"/>
        <v>0</v>
      </c>
      <c r="X286" s="348">
        <f t="shared" si="114"/>
        <v>0</v>
      </c>
      <c r="Y286" s="348">
        <f t="shared" si="115"/>
        <v>0</v>
      </c>
      <c r="Z286" s="348">
        <f t="shared" si="116"/>
        <v>0</v>
      </c>
      <c r="AA286" s="348">
        <f t="shared" si="117"/>
        <v>0</v>
      </c>
      <c r="AB286" s="348">
        <f t="shared" si="118"/>
        <v>0</v>
      </c>
      <c r="AC286" s="348">
        <f t="shared" si="119"/>
        <v>0</v>
      </c>
      <c r="AD286" s="348">
        <f t="shared" si="120"/>
        <v>0</v>
      </c>
      <c r="AE286" s="348">
        <f t="shared" si="121"/>
        <v>0</v>
      </c>
      <c r="AF286" s="348">
        <f t="shared" si="122"/>
        <v>0</v>
      </c>
      <c r="AG286" s="348">
        <f t="shared" si="123"/>
        <v>0</v>
      </c>
      <c r="AH286" s="348">
        <f t="shared" si="124"/>
        <v>0</v>
      </c>
      <c r="AI286" s="348">
        <f t="shared" si="125"/>
        <v>0</v>
      </c>
      <c r="AJ286" s="348">
        <f t="shared" si="126"/>
        <v>0</v>
      </c>
      <c r="AK286" s="348">
        <f t="shared" si="127"/>
        <v>0</v>
      </c>
      <c r="AL286" s="348">
        <f t="shared" si="128"/>
        <v>0</v>
      </c>
      <c r="AM286" s="348">
        <f t="shared" si="129"/>
        <v>0</v>
      </c>
      <c r="AN286" s="348">
        <f t="shared" si="130"/>
        <v>0</v>
      </c>
      <c r="AO286" s="334">
        <v>6</v>
      </c>
    </row>
    <row r="287" spans="1:41" s="335" customFormat="1" ht="18" customHeight="1">
      <c r="A287" s="343">
        <f t="shared" si="106"/>
        <v>282</v>
      </c>
      <c r="B287" s="344" t="s">
        <v>871</v>
      </c>
      <c r="C287" s="345" t="s">
        <v>872</v>
      </c>
      <c r="D287" s="346">
        <v>4.5</v>
      </c>
      <c r="E287" s="346">
        <v>10</v>
      </c>
      <c r="F287" s="346">
        <v>0</v>
      </c>
      <c r="G287" s="346">
        <v>0</v>
      </c>
      <c r="H287" s="346"/>
      <c r="I287" s="346"/>
      <c r="J287" s="346"/>
      <c r="K287" s="346"/>
      <c r="L287" s="346"/>
      <c r="M287" s="346"/>
      <c r="N287" s="346"/>
      <c r="O287" s="346"/>
      <c r="P287" s="347">
        <f t="shared" si="131"/>
        <v>14.5</v>
      </c>
      <c r="Q287" s="348">
        <f t="shared" si="107"/>
        <v>4.5</v>
      </c>
      <c r="R287" s="348">
        <f t="shared" si="108"/>
        <v>0</v>
      </c>
      <c r="S287" s="348">
        <f t="shared" si="109"/>
        <v>9.5</v>
      </c>
      <c r="T287" s="348">
        <f t="shared" si="110"/>
        <v>0.5</v>
      </c>
      <c r="U287" s="348">
        <f t="shared" si="111"/>
        <v>0</v>
      </c>
      <c r="V287" s="348">
        <f t="shared" si="112"/>
        <v>0</v>
      </c>
      <c r="W287" s="348">
        <f t="shared" si="113"/>
        <v>0</v>
      </c>
      <c r="X287" s="348">
        <f t="shared" si="114"/>
        <v>0</v>
      </c>
      <c r="Y287" s="348">
        <f t="shared" si="115"/>
        <v>0</v>
      </c>
      <c r="Z287" s="348">
        <f t="shared" si="116"/>
        <v>0</v>
      </c>
      <c r="AA287" s="348">
        <f t="shared" si="117"/>
        <v>0</v>
      </c>
      <c r="AB287" s="348">
        <f t="shared" si="118"/>
        <v>0</v>
      </c>
      <c r="AC287" s="348">
        <f t="shared" si="119"/>
        <v>0</v>
      </c>
      <c r="AD287" s="348">
        <f t="shared" si="120"/>
        <v>0</v>
      </c>
      <c r="AE287" s="348">
        <f t="shared" si="121"/>
        <v>0</v>
      </c>
      <c r="AF287" s="348">
        <f t="shared" si="122"/>
        <v>0</v>
      </c>
      <c r="AG287" s="348">
        <f t="shared" si="123"/>
        <v>0</v>
      </c>
      <c r="AH287" s="348">
        <f t="shared" si="124"/>
        <v>0</v>
      </c>
      <c r="AI287" s="348">
        <f t="shared" si="125"/>
        <v>0</v>
      </c>
      <c r="AJ287" s="348">
        <f t="shared" si="126"/>
        <v>0</v>
      </c>
      <c r="AK287" s="348">
        <f t="shared" si="127"/>
        <v>0</v>
      </c>
      <c r="AL287" s="348">
        <f t="shared" si="128"/>
        <v>0</v>
      </c>
      <c r="AM287" s="348">
        <f t="shared" si="129"/>
        <v>0</v>
      </c>
      <c r="AN287" s="348">
        <f t="shared" si="130"/>
        <v>0</v>
      </c>
      <c r="AO287" s="334">
        <v>0</v>
      </c>
    </row>
    <row r="288" spans="1:41" s="335" customFormat="1" ht="18" customHeight="1">
      <c r="A288" s="343">
        <f t="shared" si="106"/>
        <v>283</v>
      </c>
      <c r="B288" s="344" t="s">
        <v>875</v>
      </c>
      <c r="C288" s="345" t="s">
        <v>876</v>
      </c>
      <c r="D288" s="346">
        <v>1</v>
      </c>
      <c r="E288" s="346">
        <v>0</v>
      </c>
      <c r="F288" s="346">
        <v>0</v>
      </c>
      <c r="G288" s="346">
        <v>0</v>
      </c>
      <c r="H288" s="346"/>
      <c r="I288" s="346"/>
      <c r="J288" s="346"/>
      <c r="K288" s="346"/>
      <c r="L288" s="346"/>
      <c r="M288" s="346"/>
      <c r="N288" s="346"/>
      <c r="O288" s="346"/>
      <c r="P288" s="347">
        <f t="shared" si="131"/>
        <v>1</v>
      </c>
      <c r="Q288" s="348">
        <f t="shared" si="107"/>
        <v>1</v>
      </c>
      <c r="R288" s="348">
        <f t="shared" si="108"/>
        <v>0</v>
      </c>
      <c r="S288" s="348">
        <f t="shared" si="109"/>
        <v>0</v>
      </c>
      <c r="T288" s="348">
        <f t="shared" si="110"/>
        <v>0</v>
      </c>
      <c r="U288" s="348">
        <f t="shared" si="111"/>
        <v>0</v>
      </c>
      <c r="V288" s="348">
        <f t="shared" si="112"/>
        <v>0</v>
      </c>
      <c r="W288" s="348">
        <f t="shared" si="113"/>
        <v>0</v>
      </c>
      <c r="X288" s="348">
        <f t="shared" si="114"/>
        <v>0</v>
      </c>
      <c r="Y288" s="348">
        <f t="shared" si="115"/>
        <v>0</v>
      </c>
      <c r="Z288" s="348">
        <f t="shared" si="116"/>
        <v>0</v>
      </c>
      <c r="AA288" s="348">
        <f t="shared" si="117"/>
        <v>0</v>
      </c>
      <c r="AB288" s="348">
        <f t="shared" si="118"/>
        <v>0</v>
      </c>
      <c r="AC288" s="348">
        <f t="shared" si="119"/>
        <v>0</v>
      </c>
      <c r="AD288" s="348">
        <f t="shared" si="120"/>
        <v>0</v>
      </c>
      <c r="AE288" s="348">
        <f t="shared" si="121"/>
        <v>0</v>
      </c>
      <c r="AF288" s="348">
        <f t="shared" si="122"/>
        <v>0</v>
      </c>
      <c r="AG288" s="348">
        <f t="shared" si="123"/>
        <v>0</v>
      </c>
      <c r="AH288" s="348">
        <f t="shared" si="124"/>
        <v>0</v>
      </c>
      <c r="AI288" s="348">
        <f t="shared" si="125"/>
        <v>0</v>
      </c>
      <c r="AJ288" s="348">
        <f t="shared" si="126"/>
        <v>0</v>
      </c>
      <c r="AK288" s="348">
        <f t="shared" si="127"/>
        <v>0</v>
      </c>
      <c r="AL288" s="348">
        <f t="shared" si="128"/>
        <v>0</v>
      </c>
      <c r="AM288" s="348">
        <f t="shared" si="129"/>
        <v>0</v>
      </c>
      <c r="AN288" s="348">
        <f t="shared" si="130"/>
        <v>0</v>
      </c>
      <c r="AO288" s="334">
        <v>15</v>
      </c>
    </row>
    <row r="289" spans="1:41" s="335" customFormat="1" ht="18" customHeight="1">
      <c r="A289" s="343">
        <f t="shared" si="106"/>
        <v>284</v>
      </c>
      <c r="B289" s="344" t="s">
        <v>877</v>
      </c>
      <c r="C289" s="345" t="s">
        <v>878</v>
      </c>
      <c r="D289" s="346">
        <v>0</v>
      </c>
      <c r="E289" s="346">
        <v>0.5</v>
      </c>
      <c r="F289" s="346">
        <v>0</v>
      </c>
      <c r="G289" s="346">
        <v>0</v>
      </c>
      <c r="H289" s="346"/>
      <c r="I289" s="346"/>
      <c r="J289" s="346"/>
      <c r="K289" s="346"/>
      <c r="L289" s="346"/>
      <c r="M289" s="346"/>
      <c r="N289" s="346"/>
      <c r="O289" s="346"/>
      <c r="P289" s="347">
        <f t="shared" si="131"/>
        <v>0.5</v>
      </c>
      <c r="Q289" s="348">
        <f t="shared" si="107"/>
        <v>0</v>
      </c>
      <c r="R289" s="348">
        <f t="shared" si="108"/>
        <v>0</v>
      </c>
      <c r="S289" s="348">
        <f t="shared" si="109"/>
        <v>0.5</v>
      </c>
      <c r="T289" s="348">
        <f t="shared" si="110"/>
        <v>0</v>
      </c>
      <c r="U289" s="348">
        <f t="shared" si="111"/>
        <v>0</v>
      </c>
      <c r="V289" s="348">
        <f t="shared" si="112"/>
        <v>0</v>
      </c>
      <c r="W289" s="348">
        <f t="shared" si="113"/>
        <v>0</v>
      </c>
      <c r="X289" s="348">
        <f t="shared" si="114"/>
        <v>0</v>
      </c>
      <c r="Y289" s="348">
        <f t="shared" si="115"/>
        <v>0</v>
      </c>
      <c r="Z289" s="348">
        <f t="shared" si="116"/>
        <v>0</v>
      </c>
      <c r="AA289" s="348">
        <f t="shared" si="117"/>
        <v>0</v>
      </c>
      <c r="AB289" s="348">
        <f t="shared" si="118"/>
        <v>0</v>
      </c>
      <c r="AC289" s="348">
        <f t="shared" si="119"/>
        <v>0</v>
      </c>
      <c r="AD289" s="348">
        <f t="shared" si="120"/>
        <v>0</v>
      </c>
      <c r="AE289" s="348">
        <f t="shared" si="121"/>
        <v>0</v>
      </c>
      <c r="AF289" s="348">
        <f t="shared" si="122"/>
        <v>0</v>
      </c>
      <c r="AG289" s="348">
        <f t="shared" si="123"/>
        <v>0</v>
      </c>
      <c r="AH289" s="348">
        <f t="shared" si="124"/>
        <v>0</v>
      </c>
      <c r="AI289" s="348">
        <f t="shared" si="125"/>
        <v>0</v>
      </c>
      <c r="AJ289" s="348">
        <f t="shared" si="126"/>
        <v>0</v>
      </c>
      <c r="AK289" s="348">
        <f t="shared" si="127"/>
        <v>0</v>
      </c>
      <c r="AL289" s="348">
        <f t="shared" si="128"/>
        <v>0</v>
      </c>
      <c r="AM289" s="348">
        <f t="shared" si="129"/>
        <v>0</v>
      </c>
      <c r="AN289" s="348">
        <f t="shared" si="130"/>
        <v>0</v>
      </c>
      <c r="AO289" s="334">
        <v>13</v>
      </c>
    </row>
    <row r="290" spans="1:41" s="335" customFormat="1" ht="18" customHeight="1">
      <c r="A290" s="343">
        <f t="shared" si="106"/>
        <v>285</v>
      </c>
      <c r="B290" s="344" t="s">
        <v>884</v>
      </c>
      <c r="C290" s="345" t="s">
        <v>885</v>
      </c>
      <c r="D290" s="346">
        <v>10</v>
      </c>
      <c r="E290" s="346">
        <v>1.5</v>
      </c>
      <c r="F290" s="346">
        <v>3</v>
      </c>
      <c r="G290" s="346">
        <v>0</v>
      </c>
      <c r="H290" s="346"/>
      <c r="I290" s="346"/>
      <c r="J290" s="346">
        <v>1</v>
      </c>
      <c r="K290" s="346"/>
      <c r="L290" s="346"/>
      <c r="M290" s="346"/>
      <c r="N290" s="346"/>
      <c r="O290" s="346"/>
      <c r="P290" s="347">
        <f t="shared" si="131"/>
        <v>15.5</v>
      </c>
      <c r="Q290" s="348">
        <f t="shared" si="107"/>
        <v>10</v>
      </c>
      <c r="R290" s="348">
        <f t="shared" si="108"/>
        <v>0</v>
      </c>
      <c r="S290" s="348">
        <f t="shared" si="109"/>
        <v>1.5</v>
      </c>
      <c r="T290" s="348">
        <f t="shared" si="110"/>
        <v>0</v>
      </c>
      <c r="U290" s="348">
        <f t="shared" si="111"/>
        <v>2.5</v>
      </c>
      <c r="V290" s="348">
        <f t="shared" si="112"/>
        <v>0.5</v>
      </c>
      <c r="W290" s="348">
        <f t="shared" si="113"/>
        <v>0</v>
      </c>
      <c r="X290" s="348">
        <f t="shared" si="114"/>
        <v>0</v>
      </c>
      <c r="Y290" s="348">
        <f t="shared" si="115"/>
        <v>0</v>
      </c>
      <c r="Z290" s="348">
        <f t="shared" si="116"/>
        <v>0</v>
      </c>
      <c r="AA290" s="348">
        <f t="shared" si="117"/>
        <v>0</v>
      </c>
      <c r="AB290" s="348">
        <f t="shared" si="118"/>
        <v>0</v>
      </c>
      <c r="AC290" s="348">
        <f t="shared" si="119"/>
        <v>0</v>
      </c>
      <c r="AD290" s="348">
        <f t="shared" si="120"/>
        <v>1</v>
      </c>
      <c r="AE290" s="348">
        <f t="shared" si="121"/>
        <v>0</v>
      </c>
      <c r="AF290" s="348">
        <f t="shared" si="122"/>
        <v>0</v>
      </c>
      <c r="AG290" s="348">
        <f t="shared" si="123"/>
        <v>0</v>
      </c>
      <c r="AH290" s="348">
        <f t="shared" si="124"/>
        <v>0</v>
      </c>
      <c r="AI290" s="348">
        <f t="shared" si="125"/>
        <v>0</v>
      </c>
      <c r="AJ290" s="348">
        <f t="shared" si="126"/>
        <v>0</v>
      </c>
      <c r="AK290" s="348">
        <f t="shared" si="127"/>
        <v>0</v>
      </c>
      <c r="AL290" s="348">
        <f t="shared" si="128"/>
        <v>0</v>
      </c>
      <c r="AM290" s="348">
        <f t="shared" si="129"/>
        <v>0</v>
      </c>
      <c r="AN290" s="348">
        <f t="shared" si="130"/>
        <v>0</v>
      </c>
      <c r="AO290" s="334">
        <v>13</v>
      </c>
    </row>
    <row r="291" spans="1:41" s="335" customFormat="1" ht="18" customHeight="1">
      <c r="A291" s="343">
        <f t="shared" si="106"/>
        <v>286</v>
      </c>
      <c r="B291" s="344" t="s">
        <v>886</v>
      </c>
      <c r="C291" s="345" t="s">
        <v>887</v>
      </c>
      <c r="D291" s="346">
        <v>4.5</v>
      </c>
      <c r="E291" s="346">
        <v>0.5</v>
      </c>
      <c r="F291" s="346">
        <v>4</v>
      </c>
      <c r="G291" s="346">
        <v>0</v>
      </c>
      <c r="H291" s="346"/>
      <c r="I291" s="346"/>
      <c r="J291" s="346"/>
      <c r="K291" s="346"/>
      <c r="L291" s="346"/>
      <c r="M291" s="346"/>
      <c r="N291" s="346"/>
      <c r="O291" s="346"/>
      <c r="P291" s="347">
        <f t="shared" si="131"/>
        <v>9</v>
      </c>
      <c r="Q291" s="348">
        <f t="shared" si="107"/>
        <v>4.5</v>
      </c>
      <c r="R291" s="348">
        <f t="shared" si="108"/>
        <v>0</v>
      </c>
      <c r="S291" s="348">
        <f t="shared" si="109"/>
        <v>0.5</v>
      </c>
      <c r="T291" s="348">
        <f t="shared" si="110"/>
        <v>0</v>
      </c>
      <c r="U291" s="348">
        <f t="shared" si="111"/>
        <v>4</v>
      </c>
      <c r="V291" s="348">
        <f t="shared" si="112"/>
        <v>0</v>
      </c>
      <c r="W291" s="348">
        <f t="shared" si="113"/>
        <v>0</v>
      </c>
      <c r="X291" s="348">
        <f t="shared" si="114"/>
        <v>0</v>
      </c>
      <c r="Y291" s="348">
        <f t="shared" si="115"/>
        <v>0</v>
      </c>
      <c r="Z291" s="348">
        <f t="shared" si="116"/>
        <v>0</v>
      </c>
      <c r="AA291" s="348">
        <f t="shared" si="117"/>
        <v>0</v>
      </c>
      <c r="AB291" s="348">
        <f t="shared" si="118"/>
        <v>0</v>
      </c>
      <c r="AC291" s="348">
        <f t="shared" si="119"/>
        <v>0</v>
      </c>
      <c r="AD291" s="348">
        <f t="shared" si="120"/>
        <v>0</v>
      </c>
      <c r="AE291" s="348">
        <f t="shared" si="121"/>
        <v>0</v>
      </c>
      <c r="AF291" s="348">
        <f t="shared" si="122"/>
        <v>0</v>
      </c>
      <c r="AG291" s="348">
        <f t="shared" si="123"/>
        <v>0</v>
      </c>
      <c r="AH291" s="348">
        <f t="shared" si="124"/>
        <v>0</v>
      </c>
      <c r="AI291" s="348">
        <f t="shared" si="125"/>
        <v>0</v>
      </c>
      <c r="AJ291" s="348">
        <f t="shared" si="126"/>
        <v>0</v>
      </c>
      <c r="AK291" s="348">
        <f t="shared" si="127"/>
        <v>0</v>
      </c>
      <c r="AL291" s="348">
        <f t="shared" si="128"/>
        <v>0</v>
      </c>
      <c r="AM291" s="348">
        <f t="shared" si="129"/>
        <v>0</v>
      </c>
      <c r="AN291" s="348">
        <f t="shared" si="130"/>
        <v>0</v>
      </c>
      <c r="AO291" s="334">
        <v>13</v>
      </c>
    </row>
    <row r="292" spans="1:41" s="335" customFormat="1" ht="18" customHeight="1">
      <c r="A292" s="343">
        <f t="shared" si="106"/>
        <v>287</v>
      </c>
      <c r="B292" s="344" t="s">
        <v>888</v>
      </c>
      <c r="C292" s="345" t="s">
        <v>889</v>
      </c>
      <c r="D292" s="346">
        <v>1.5</v>
      </c>
      <c r="E292" s="346">
        <v>2.5</v>
      </c>
      <c r="F292" s="346">
        <v>0</v>
      </c>
      <c r="G292" s="346">
        <v>0</v>
      </c>
      <c r="H292" s="346"/>
      <c r="I292" s="346"/>
      <c r="J292" s="346"/>
      <c r="K292" s="346"/>
      <c r="L292" s="346"/>
      <c r="M292" s="346"/>
      <c r="N292" s="346"/>
      <c r="O292" s="346"/>
      <c r="P292" s="347">
        <f t="shared" si="131"/>
        <v>4</v>
      </c>
      <c r="Q292" s="348">
        <f t="shared" si="107"/>
        <v>1.5</v>
      </c>
      <c r="R292" s="348">
        <f t="shared" si="108"/>
        <v>0</v>
      </c>
      <c r="S292" s="348">
        <f t="shared" si="109"/>
        <v>2.5</v>
      </c>
      <c r="T292" s="348">
        <f t="shared" si="110"/>
        <v>0</v>
      </c>
      <c r="U292" s="348">
        <f t="shared" si="111"/>
        <v>0</v>
      </c>
      <c r="V292" s="348">
        <f t="shared" si="112"/>
        <v>0</v>
      </c>
      <c r="W292" s="348">
        <f t="shared" si="113"/>
        <v>0</v>
      </c>
      <c r="X292" s="348">
        <f t="shared" si="114"/>
        <v>0</v>
      </c>
      <c r="Y292" s="348">
        <f t="shared" si="115"/>
        <v>0</v>
      </c>
      <c r="Z292" s="348">
        <f t="shared" si="116"/>
        <v>0</v>
      </c>
      <c r="AA292" s="348">
        <f t="shared" si="117"/>
        <v>0</v>
      </c>
      <c r="AB292" s="348">
        <f t="shared" si="118"/>
        <v>0</v>
      </c>
      <c r="AC292" s="348">
        <f t="shared" si="119"/>
        <v>0</v>
      </c>
      <c r="AD292" s="348">
        <f t="shared" si="120"/>
        <v>0</v>
      </c>
      <c r="AE292" s="348">
        <f t="shared" si="121"/>
        <v>0</v>
      </c>
      <c r="AF292" s="348">
        <f t="shared" si="122"/>
        <v>0</v>
      </c>
      <c r="AG292" s="348">
        <f t="shared" si="123"/>
        <v>0</v>
      </c>
      <c r="AH292" s="348">
        <f t="shared" si="124"/>
        <v>0</v>
      </c>
      <c r="AI292" s="348">
        <f t="shared" si="125"/>
        <v>0</v>
      </c>
      <c r="AJ292" s="348">
        <f t="shared" si="126"/>
        <v>0</v>
      </c>
      <c r="AK292" s="348">
        <f t="shared" si="127"/>
        <v>0</v>
      </c>
      <c r="AL292" s="348">
        <f t="shared" si="128"/>
        <v>0</v>
      </c>
      <c r="AM292" s="348">
        <f t="shared" si="129"/>
        <v>0</v>
      </c>
      <c r="AN292" s="348">
        <f t="shared" si="130"/>
        <v>0</v>
      </c>
      <c r="AO292" s="334">
        <v>15</v>
      </c>
    </row>
    <row r="293" spans="1:41" s="335" customFormat="1" ht="18" customHeight="1">
      <c r="A293" s="343">
        <f t="shared" si="106"/>
        <v>288</v>
      </c>
      <c r="B293" s="344" t="s">
        <v>892</v>
      </c>
      <c r="C293" s="345" t="s">
        <v>893</v>
      </c>
      <c r="D293" s="346">
        <v>1.5</v>
      </c>
      <c r="E293" s="346">
        <v>0</v>
      </c>
      <c r="F293" s="346">
        <v>0</v>
      </c>
      <c r="G293" s="346">
        <v>0</v>
      </c>
      <c r="H293" s="346"/>
      <c r="I293" s="346"/>
      <c r="J293" s="346"/>
      <c r="K293" s="346"/>
      <c r="L293" s="346"/>
      <c r="M293" s="346"/>
      <c r="N293" s="346"/>
      <c r="O293" s="346"/>
      <c r="P293" s="347">
        <f t="shared" si="131"/>
        <v>1.5</v>
      </c>
      <c r="Q293" s="348">
        <f t="shared" si="107"/>
        <v>1.5</v>
      </c>
      <c r="R293" s="348">
        <f t="shared" si="108"/>
        <v>0</v>
      </c>
      <c r="S293" s="348">
        <f t="shared" si="109"/>
        <v>0</v>
      </c>
      <c r="T293" s="348">
        <f t="shared" si="110"/>
        <v>0</v>
      </c>
      <c r="U293" s="348">
        <f t="shared" si="111"/>
        <v>0</v>
      </c>
      <c r="V293" s="348">
        <f t="shared" si="112"/>
        <v>0</v>
      </c>
      <c r="W293" s="348">
        <f t="shared" si="113"/>
        <v>0</v>
      </c>
      <c r="X293" s="348">
        <f t="shared" si="114"/>
        <v>0</v>
      </c>
      <c r="Y293" s="348">
        <f t="shared" si="115"/>
        <v>0</v>
      </c>
      <c r="Z293" s="348">
        <f t="shared" si="116"/>
        <v>0</v>
      </c>
      <c r="AA293" s="348">
        <f t="shared" si="117"/>
        <v>0</v>
      </c>
      <c r="AB293" s="348">
        <f t="shared" si="118"/>
        <v>0</v>
      </c>
      <c r="AC293" s="348">
        <f t="shared" si="119"/>
        <v>0</v>
      </c>
      <c r="AD293" s="348">
        <f t="shared" si="120"/>
        <v>0</v>
      </c>
      <c r="AE293" s="348">
        <f t="shared" si="121"/>
        <v>0</v>
      </c>
      <c r="AF293" s="348">
        <f t="shared" si="122"/>
        <v>0</v>
      </c>
      <c r="AG293" s="348">
        <f t="shared" si="123"/>
        <v>0</v>
      </c>
      <c r="AH293" s="348">
        <f t="shared" si="124"/>
        <v>0</v>
      </c>
      <c r="AI293" s="348">
        <f t="shared" si="125"/>
        <v>0</v>
      </c>
      <c r="AJ293" s="348">
        <f t="shared" si="126"/>
        <v>0</v>
      </c>
      <c r="AK293" s="348">
        <f t="shared" si="127"/>
        <v>0</v>
      </c>
      <c r="AL293" s="348">
        <f t="shared" si="128"/>
        <v>0</v>
      </c>
      <c r="AM293" s="348">
        <f t="shared" si="129"/>
        <v>0</v>
      </c>
      <c r="AN293" s="348">
        <f t="shared" si="130"/>
        <v>0</v>
      </c>
      <c r="AO293" s="334">
        <v>9</v>
      </c>
    </row>
    <row r="294" spans="1:41" s="335" customFormat="1" ht="18" customHeight="1">
      <c r="A294" s="343">
        <f t="shared" si="106"/>
        <v>289</v>
      </c>
      <c r="B294" s="344" t="s">
        <v>914</v>
      </c>
      <c r="C294" s="345" t="s">
        <v>915</v>
      </c>
      <c r="D294" s="346">
        <v>2</v>
      </c>
      <c r="E294" s="346">
        <v>1</v>
      </c>
      <c r="F294" s="346">
        <v>0</v>
      </c>
      <c r="G294" s="346">
        <v>0</v>
      </c>
      <c r="H294" s="346"/>
      <c r="I294" s="346"/>
      <c r="J294" s="346"/>
      <c r="K294" s="346"/>
      <c r="L294" s="346"/>
      <c r="M294" s="346"/>
      <c r="N294" s="346"/>
      <c r="O294" s="346"/>
      <c r="P294" s="347">
        <f t="shared" si="131"/>
        <v>3</v>
      </c>
      <c r="Q294" s="348">
        <f t="shared" si="107"/>
        <v>2</v>
      </c>
      <c r="R294" s="348">
        <f t="shared" si="108"/>
        <v>0</v>
      </c>
      <c r="S294" s="348">
        <f t="shared" si="109"/>
        <v>1</v>
      </c>
      <c r="T294" s="348">
        <f t="shared" si="110"/>
        <v>0</v>
      </c>
      <c r="U294" s="348">
        <f t="shared" si="111"/>
        <v>0</v>
      </c>
      <c r="V294" s="348">
        <f t="shared" si="112"/>
        <v>0</v>
      </c>
      <c r="W294" s="348">
        <f t="shared" si="113"/>
        <v>0</v>
      </c>
      <c r="X294" s="348">
        <f t="shared" si="114"/>
        <v>0</v>
      </c>
      <c r="Y294" s="348">
        <f t="shared" si="115"/>
        <v>0</v>
      </c>
      <c r="Z294" s="348">
        <f t="shared" si="116"/>
        <v>0</v>
      </c>
      <c r="AA294" s="348">
        <f t="shared" si="117"/>
        <v>0</v>
      </c>
      <c r="AB294" s="348">
        <f t="shared" si="118"/>
        <v>0</v>
      </c>
      <c r="AC294" s="348">
        <f t="shared" si="119"/>
        <v>0</v>
      </c>
      <c r="AD294" s="348">
        <f t="shared" si="120"/>
        <v>0</v>
      </c>
      <c r="AE294" s="348">
        <f t="shared" si="121"/>
        <v>0</v>
      </c>
      <c r="AF294" s="348">
        <f t="shared" si="122"/>
        <v>0</v>
      </c>
      <c r="AG294" s="348">
        <f t="shared" si="123"/>
        <v>0</v>
      </c>
      <c r="AH294" s="348">
        <f t="shared" si="124"/>
        <v>0</v>
      </c>
      <c r="AI294" s="348">
        <f t="shared" si="125"/>
        <v>0</v>
      </c>
      <c r="AJ294" s="348">
        <f t="shared" si="126"/>
        <v>0</v>
      </c>
      <c r="AK294" s="348">
        <f t="shared" si="127"/>
        <v>0</v>
      </c>
      <c r="AL294" s="348">
        <f t="shared" si="128"/>
        <v>0</v>
      </c>
      <c r="AM294" s="348">
        <f t="shared" si="129"/>
        <v>0</v>
      </c>
      <c r="AN294" s="348">
        <f t="shared" si="130"/>
        <v>0</v>
      </c>
      <c r="AO294" s="334">
        <v>14</v>
      </c>
    </row>
    <row r="295" spans="1:41" s="335" customFormat="1" ht="18" customHeight="1">
      <c r="A295" s="343">
        <f t="shared" si="106"/>
        <v>290</v>
      </c>
      <c r="B295" s="344" t="s">
        <v>896</v>
      </c>
      <c r="C295" s="345" t="s">
        <v>897</v>
      </c>
      <c r="D295" s="346">
        <v>6.5</v>
      </c>
      <c r="E295" s="346">
        <v>0</v>
      </c>
      <c r="F295" s="346">
        <v>0</v>
      </c>
      <c r="G295" s="346">
        <v>0</v>
      </c>
      <c r="H295" s="346"/>
      <c r="I295" s="346"/>
      <c r="J295" s="346"/>
      <c r="K295" s="346"/>
      <c r="L295" s="346"/>
      <c r="M295" s="346"/>
      <c r="N295" s="346"/>
      <c r="O295" s="346"/>
      <c r="P295" s="347">
        <f t="shared" si="131"/>
        <v>6.5</v>
      </c>
      <c r="Q295" s="348">
        <f t="shared" si="107"/>
        <v>6.5</v>
      </c>
      <c r="R295" s="348">
        <f t="shared" si="108"/>
        <v>0</v>
      </c>
      <c r="S295" s="348">
        <f t="shared" si="109"/>
        <v>0</v>
      </c>
      <c r="T295" s="348">
        <f t="shared" si="110"/>
        <v>0</v>
      </c>
      <c r="U295" s="348">
        <f t="shared" si="111"/>
        <v>0</v>
      </c>
      <c r="V295" s="348">
        <f t="shared" si="112"/>
        <v>0</v>
      </c>
      <c r="W295" s="348">
        <f t="shared" si="113"/>
        <v>0</v>
      </c>
      <c r="X295" s="348">
        <f t="shared" si="114"/>
        <v>0</v>
      </c>
      <c r="Y295" s="348">
        <f t="shared" si="115"/>
        <v>0</v>
      </c>
      <c r="Z295" s="348">
        <f t="shared" si="116"/>
        <v>0</v>
      </c>
      <c r="AA295" s="348">
        <f t="shared" si="117"/>
        <v>0</v>
      </c>
      <c r="AB295" s="348">
        <f t="shared" si="118"/>
        <v>0</v>
      </c>
      <c r="AC295" s="348">
        <f t="shared" si="119"/>
        <v>0</v>
      </c>
      <c r="AD295" s="348">
        <f t="shared" si="120"/>
        <v>0</v>
      </c>
      <c r="AE295" s="348">
        <f t="shared" si="121"/>
        <v>0</v>
      </c>
      <c r="AF295" s="348">
        <f t="shared" si="122"/>
        <v>0</v>
      </c>
      <c r="AG295" s="348">
        <f t="shared" si="123"/>
        <v>0</v>
      </c>
      <c r="AH295" s="348">
        <f t="shared" si="124"/>
        <v>0</v>
      </c>
      <c r="AI295" s="348">
        <f t="shared" si="125"/>
        <v>0</v>
      </c>
      <c r="AJ295" s="348">
        <f t="shared" si="126"/>
        <v>0</v>
      </c>
      <c r="AK295" s="348">
        <f t="shared" si="127"/>
        <v>0</v>
      </c>
      <c r="AL295" s="348">
        <f t="shared" si="128"/>
        <v>0</v>
      </c>
      <c r="AM295" s="348">
        <f t="shared" si="129"/>
        <v>0</v>
      </c>
      <c r="AN295" s="348">
        <f t="shared" si="130"/>
        <v>0</v>
      </c>
      <c r="AO295" s="334">
        <v>15</v>
      </c>
    </row>
    <row r="296" spans="1:41" s="335" customFormat="1" ht="18" customHeight="1">
      <c r="A296" s="343">
        <f t="shared" si="106"/>
        <v>291</v>
      </c>
      <c r="B296" s="344" t="s">
        <v>900</v>
      </c>
      <c r="C296" s="345" t="s">
        <v>901</v>
      </c>
      <c r="D296" s="346">
        <v>5.5</v>
      </c>
      <c r="E296" s="346">
        <v>6</v>
      </c>
      <c r="F296" s="346">
        <v>0</v>
      </c>
      <c r="G296" s="346">
        <v>0</v>
      </c>
      <c r="H296" s="346"/>
      <c r="I296" s="346"/>
      <c r="J296" s="346"/>
      <c r="K296" s="346"/>
      <c r="L296" s="346"/>
      <c r="M296" s="346"/>
      <c r="N296" s="346"/>
      <c r="O296" s="346"/>
      <c r="P296" s="347">
        <f t="shared" si="131"/>
        <v>11.5</v>
      </c>
      <c r="Q296" s="348">
        <f t="shared" si="107"/>
        <v>5.5</v>
      </c>
      <c r="R296" s="348">
        <f t="shared" si="108"/>
        <v>0</v>
      </c>
      <c r="S296" s="348">
        <f t="shared" si="109"/>
        <v>6</v>
      </c>
      <c r="T296" s="348">
        <f t="shared" si="110"/>
        <v>0</v>
      </c>
      <c r="U296" s="348">
        <f t="shared" si="111"/>
        <v>0</v>
      </c>
      <c r="V296" s="348">
        <f t="shared" si="112"/>
        <v>0</v>
      </c>
      <c r="W296" s="348">
        <f t="shared" si="113"/>
        <v>0</v>
      </c>
      <c r="X296" s="348">
        <f t="shared" si="114"/>
        <v>0</v>
      </c>
      <c r="Y296" s="348">
        <f t="shared" si="115"/>
        <v>0</v>
      </c>
      <c r="Z296" s="348">
        <f t="shared" si="116"/>
        <v>0</v>
      </c>
      <c r="AA296" s="348">
        <f t="shared" si="117"/>
        <v>0</v>
      </c>
      <c r="AB296" s="348">
        <f t="shared" si="118"/>
        <v>0</v>
      </c>
      <c r="AC296" s="348">
        <f t="shared" si="119"/>
        <v>0</v>
      </c>
      <c r="AD296" s="348">
        <f t="shared" si="120"/>
        <v>0</v>
      </c>
      <c r="AE296" s="348">
        <f t="shared" si="121"/>
        <v>0</v>
      </c>
      <c r="AF296" s="348">
        <f t="shared" si="122"/>
        <v>0</v>
      </c>
      <c r="AG296" s="348">
        <f t="shared" si="123"/>
        <v>0</v>
      </c>
      <c r="AH296" s="348">
        <f t="shared" si="124"/>
        <v>0</v>
      </c>
      <c r="AI296" s="348">
        <f t="shared" si="125"/>
        <v>0</v>
      </c>
      <c r="AJ296" s="348">
        <f t="shared" si="126"/>
        <v>0</v>
      </c>
      <c r="AK296" s="348">
        <f t="shared" si="127"/>
        <v>0</v>
      </c>
      <c r="AL296" s="348">
        <f t="shared" si="128"/>
        <v>0</v>
      </c>
      <c r="AM296" s="348">
        <f t="shared" si="129"/>
        <v>0</v>
      </c>
      <c r="AN296" s="348">
        <f t="shared" si="130"/>
        <v>0</v>
      </c>
      <c r="AO296" s="334">
        <v>13</v>
      </c>
    </row>
    <row r="297" spans="1:41" s="335" customFormat="1" ht="18" customHeight="1">
      <c r="A297" s="343">
        <f t="shared" si="106"/>
        <v>292</v>
      </c>
      <c r="B297" s="344" t="s">
        <v>902</v>
      </c>
      <c r="C297" s="345" t="s">
        <v>903</v>
      </c>
      <c r="D297" s="346">
        <v>0</v>
      </c>
      <c r="E297" s="346">
        <v>2.5</v>
      </c>
      <c r="F297" s="346">
        <v>0</v>
      </c>
      <c r="G297" s="346">
        <v>0</v>
      </c>
      <c r="H297" s="346"/>
      <c r="I297" s="346"/>
      <c r="J297" s="346"/>
      <c r="K297" s="346"/>
      <c r="L297" s="346"/>
      <c r="M297" s="346"/>
      <c r="N297" s="346"/>
      <c r="O297" s="346"/>
      <c r="P297" s="347">
        <f t="shared" si="131"/>
        <v>2.5</v>
      </c>
      <c r="Q297" s="348">
        <f t="shared" si="107"/>
        <v>0</v>
      </c>
      <c r="R297" s="348">
        <f t="shared" si="108"/>
        <v>0</v>
      </c>
      <c r="S297" s="348">
        <f t="shared" si="109"/>
        <v>2.5</v>
      </c>
      <c r="T297" s="348">
        <f t="shared" si="110"/>
        <v>0</v>
      </c>
      <c r="U297" s="348">
        <f t="shared" si="111"/>
        <v>0</v>
      </c>
      <c r="V297" s="348">
        <f t="shared" si="112"/>
        <v>0</v>
      </c>
      <c r="W297" s="348">
        <f t="shared" si="113"/>
        <v>0</v>
      </c>
      <c r="X297" s="348">
        <f t="shared" si="114"/>
        <v>0</v>
      </c>
      <c r="Y297" s="348">
        <f t="shared" si="115"/>
        <v>0</v>
      </c>
      <c r="Z297" s="348">
        <f t="shared" si="116"/>
        <v>0</v>
      </c>
      <c r="AA297" s="348">
        <f t="shared" si="117"/>
        <v>0</v>
      </c>
      <c r="AB297" s="348">
        <f t="shared" si="118"/>
        <v>0</v>
      </c>
      <c r="AC297" s="348">
        <f t="shared" si="119"/>
        <v>0</v>
      </c>
      <c r="AD297" s="348">
        <f t="shared" si="120"/>
        <v>0</v>
      </c>
      <c r="AE297" s="348">
        <f t="shared" si="121"/>
        <v>0</v>
      </c>
      <c r="AF297" s="348">
        <f t="shared" si="122"/>
        <v>0</v>
      </c>
      <c r="AG297" s="348">
        <f t="shared" si="123"/>
        <v>0</v>
      </c>
      <c r="AH297" s="348">
        <f t="shared" si="124"/>
        <v>0</v>
      </c>
      <c r="AI297" s="348">
        <f t="shared" si="125"/>
        <v>0</v>
      </c>
      <c r="AJ297" s="348">
        <f t="shared" si="126"/>
        <v>0</v>
      </c>
      <c r="AK297" s="348">
        <f t="shared" si="127"/>
        <v>0</v>
      </c>
      <c r="AL297" s="348">
        <f t="shared" si="128"/>
        <v>0</v>
      </c>
      <c r="AM297" s="348">
        <f t="shared" si="129"/>
        <v>0</v>
      </c>
      <c r="AN297" s="348">
        <f t="shared" si="130"/>
        <v>0</v>
      </c>
      <c r="AO297" s="334">
        <v>15</v>
      </c>
    </row>
    <row r="298" spans="1:41" s="335" customFormat="1" ht="18" customHeight="1">
      <c r="A298" s="343">
        <f t="shared" si="106"/>
        <v>293</v>
      </c>
      <c r="B298" s="344" t="s">
        <v>904</v>
      </c>
      <c r="C298" s="345" t="s">
        <v>905</v>
      </c>
      <c r="D298" s="346">
        <v>8</v>
      </c>
      <c r="E298" s="346">
        <v>0</v>
      </c>
      <c r="F298" s="346">
        <v>0</v>
      </c>
      <c r="G298" s="346">
        <v>0</v>
      </c>
      <c r="H298" s="346"/>
      <c r="I298" s="346"/>
      <c r="J298" s="346"/>
      <c r="K298" s="346"/>
      <c r="L298" s="346"/>
      <c r="M298" s="346"/>
      <c r="N298" s="346"/>
      <c r="O298" s="346"/>
      <c r="P298" s="347">
        <f t="shared" si="131"/>
        <v>8</v>
      </c>
      <c r="Q298" s="348">
        <f t="shared" si="107"/>
        <v>8</v>
      </c>
      <c r="R298" s="348">
        <f t="shared" si="108"/>
        <v>0</v>
      </c>
      <c r="S298" s="348">
        <f t="shared" si="109"/>
        <v>0</v>
      </c>
      <c r="T298" s="348">
        <f t="shared" si="110"/>
        <v>0</v>
      </c>
      <c r="U298" s="348">
        <f t="shared" si="111"/>
        <v>0</v>
      </c>
      <c r="V298" s="348">
        <f t="shared" si="112"/>
        <v>0</v>
      </c>
      <c r="W298" s="348">
        <f t="shared" si="113"/>
        <v>0</v>
      </c>
      <c r="X298" s="348">
        <f t="shared" si="114"/>
        <v>0</v>
      </c>
      <c r="Y298" s="348">
        <f t="shared" si="115"/>
        <v>0</v>
      </c>
      <c r="Z298" s="348">
        <f t="shared" si="116"/>
        <v>0</v>
      </c>
      <c r="AA298" s="348">
        <f t="shared" si="117"/>
        <v>0</v>
      </c>
      <c r="AB298" s="348">
        <f t="shared" si="118"/>
        <v>0</v>
      </c>
      <c r="AC298" s="348">
        <f t="shared" si="119"/>
        <v>0</v>
      </c>
      <c r="AD298" s="348">
        <f t="shared" si="120"/>
        <v>0</v>
      </c>
      <c r="AE298" s="348">
        <f t="shared" si="121"/>
        <v>0</v>
      </c>
      <c r="AF298" s="348">
        <f t="shared" si="122"/>
        <v>0</v>
      </c>
      <c r="AG298" s="348">
        <f t="shared" si="123"/>
        <v>0</v>
      </c>
      <c r="AH298" s="348">
        <f t="shared" si="124"/>
        <v>0</v>
      </c>
      <c r="AI298" s="348">
        <f t="shared" si="125"/>
        <v>0</v>
      </c>
      <c r="AJ298" s="348">
        <f t="shared" si="126"/>
        <v>0</v>
      </c>
      <c r="AK298" s="348">
        <f t="shared" si="127"/>
        <v>0</v>
      </c>
      <c r="AL298" s="348">
        <f t="shared" si="128"/>
        <v>0</v>
      </c>
      <c r="AM298" s="348">
        <f t="shared" si="129"/>
        <v>0</v>
      </c>
      <c r="AN298" s="348">
        <f t="shared" si="130"/>
        <v>0</v>
      </c>
      <c r="AO298" s="334">
        <v>13</v>
      </c>
    </row>
    <row r="299" spans="1:41" s="335" customFormat="1" ht="18" customHeight="1">
      <c r="A299" s="343">
        <f t="shared" si="106"/>
        <v>294</v>
      </c>
      <c r="B299" s="344" t="s">
        <v>906</v>
      </c>
      <c r="C299" s="345" t="s">
        <v>907</v>
      </c>
      <c r="D299" s="346">
        <v>0</v>
      </c>
      <c r="E299" s="346">
        <v>0</v>
      </c>
      <c r="F299" s="346">
        <v>0</v>
      </c>
      <c r="G299" s="346">
        <v>0</v>
      </c>
      <c r="H299" s="346"/>
      <c r="I299" s="346"/>
      <c r="J299" s="346"/>
      <c r="K299" s="346"/>
      <c r="L299" s="346"/>
      <c r="M299" s="346"/>
      <c r="N299" s="346"/>
      <c r="O299" s="346"/>
      <c r="P299" s="347">
        <f t="shared" si="131"/>
        <v>0</v>
      </c>
      <c r="Q299" s="348">
        <f t="shared" si="107"/>
        <v>0</v>
      </c>
      <c r="R299" s="348">
        <f t="shared" si="108"/>
        <v>0</v>
      </c>
      <c r="S299" s="348">
        <f t="shared" si="109"/>
        <v>0</v>
      </c>
      <c r="T299" s="348">
        <f t="shared" si="110"/>
        <v>0</v>
      </c>
      <c r="U299" s="348">
        <f t="shared" si="111"/>
        <v>0</v>
      </c>
      <c r="V299" s="348">
        <f t="shared" si="112"/>
        <v>0</v>
      </c>
      <c r="W299" s="348">
        <f t="shared" si="113"/>
        <v>0</v>
      </c>
      <c r="X299" s="348">
        <f t="shared" si="114"/>
        <v>0</v>
      </c>
      <c r="Y299" s="348">
        <f t="shared" si="115"/>
        <v>0</v>
      </c>
      <c r="Z299" s="348">
        <f t="shared" si="116"/>
        <v>0</v>
      </c>
      <c r="AA299" s="348">
        <f t="shared" si="117"/>
        <v>0</v>
      </c>
      <c r="AB299" s="348">
        <f t="shared" si="118"/>
        <v>0</v>
      </c>
      <c r="AC299" s="348">
        <f t="shared" si="119"/>
        <v>0</v>
      </c>
      <c r="AD299" s="348">
        <f t="shared" si="120"/>
        <v>0</v>
      </c>
      <c r="AE299" s="348">
        <f t="shared" si="121"/>
        <v>0</v>
      </c>
      <c r="AF299" s="348">
        <f t="shared" si="122"/>
        <v>0</v>
      </c>
      <c r="AG299" s="348">
        <f t="shared" si="123"/>
        <v>0</v>
      </c>
      <c r="AH299" s="348">
        <f t="shared" si="124"/>
        <v>0</v>
      </c>
      <c r="AI299" s="348">
        <f t="shared" si="125"/>
        <v>0</v>
      </c>
      <c r="AJ299" s="348">
        <f t="shared" si="126"/>
        <v>0</v>
      </c>
      <c r="AK299" s="348">
        <f t="shared" si="127"/>
        <v>0</v>
      </c>
      <c r="AL299" s="348">
        <f t="shared" si="128"/>
        <v>0</v>
      </c>
      <c r="AM299" s="348">
        <f t="shared" si="129"/>
        <v>0</v>
      </c>
      <c r="AN299" s="348">
        <f t="shared" si="130"/>
        <v>0</v>
      </c>
      <c r="AO299" s="334">
        <v>13</v>
      </c>
    </row>
    <row r="300" spans="1:41" s="335" customFormat="1" ht="18" customHeight="1">
      <c r="A300" s="343">
        <f t="shared" si="106"/>
        <v>295</v>
      </c>
      <c r="B300" s="344" t="s">
        <v>908</v>
      </c>
      <c r="C300" s="345" t="s">
        <v>909</v>
      </c>
      <c r="D300" s="346">
        <v>0.5</v>
      </c>
      <c r="E300" s="346">
        <v>2</v>
      </c>
      <c r="F300" s="346">
        <v>0</v>
      </c>
      <c r="G300" s="346">
        <v>0</v>
      </c>
      <c r="H300" s="346"/>
      <c r="I300" s="346"/>
      <c r="J300" s="346"/>
      <c r="K300" s="346"/>
      <c r="L300" s="346"/>
      <c r="M300" s="346"/>
      <c r="N300" s="346"/>
      <c r="O300" s="346"/>
      <c r="P300" s="347">
        <f t="shared" si="131"/>
        <v>2.5</v>
      </c>
      <c r="Q300" s="348">
        <f t="shared" si="107"/>
        <v>0.5</v>
      </c>
      <c r="R300" s="348">
        <f t="shared" si="108"/>
        <v>0</v>
      </c>
      <c r="S300" s="348">
        <f t="shared" si="109"/>
        <v>2</v>
      </c>
      <c r="T300" s="348">
        <f t="shared" si="110"/>
        <v>0</v>
      </c>
      <c r="U300" s="348">
        <f t="shared" si="111"/>
        <v>0</v>
      </c>
      <c r="V300" s="348">
        <f t="shared" si="112"/>
        <v>0</v>
      </c>
      <c r="W300" s="348">
        <f t="shared" si="113"/>
        <v>0</v>
      </c>
      <c r="X300" s="348">
        <f t="shared" si="114"/>
        <v>0</v>
      </c>
      <c r="Y300" s="348">
        <f t="shared" si="115"/>
        <v>0</v>
      </c>
      <c r="Z300" s="348">
        <f t="shared" si="116"/>
        <v>0</v>
      </c>
      <c r="AA300" s="348">
        <f t="shared" si="117"/>
        <v>0</v>
      </c>
      <c r="AB300" s="348">
        <f t="shared" si="118"/>
        <v>0</v>
      </c>
      <c r="AC300" s="348">
        <f t="shared" si="119"/>
        <v>0</v>
      </c>
      <c r="AD300" s="348">
        <f t="shared" si="120"/>
        <v>0</v>
      </c>
      <c r="AE300" s="348">
        <f t="shared" si="121"/>
        <v>0</v>
      </c>
      <c r="AF300" s="348">
        <f t="shared" si="122"/>
        <v>0</v>
      </c>
      <c r="AG300" s="348">
        <f t="shared" si="123"/>
        <v>0</v>
      </c>
      <c r="AH300" s="348">
        <f t="shared" si="124"/>
        <v>0</v>
      </c>
      <c r="AI300" s="348">
        <f t="shared" si="125"/>
        <v>0</v>
      </c>
      <c r="AJ300" s="348">
        <f t="shared" si="126"/>
        <v>0</v>
      </c>
      <c r="AK300" s="348">
        <f t="shared" si="127"/>
        <v>0</v>
      </c>
      <c r="AL300" s="348">
        <f t="shared" si="128"/>
        <v>0</v>
      </c>
      <c r="AM300" s="348">
        <f t="shared" si="129"/>
        <v>0</v>
      </c>
      <c r="AN300" s="348">
        <f t="shared" si="130"/>
        <v>0</v>
      </c>
      <c r="AO300" s="334">
        <v>14</v>
      </c>
    </row>
    <row r="301" spans="1:41" s="335" customFormat="1" ht="18" customHeight="1">
      <c r="A301" s="343">
        <f t="shared" si="106"/>
        <v>296</v>
      </c>
      <c r="B301" s="344" t="s">
        <v>910</v>
      </c>
      <c r="C301" s="345" t="s">
        <v>911</v>
      </c>
      <c r="D301" s="346">
        <v>1</v>
      </c>
      <c r="E301" s="346">
        <v>0.5</v>
      </c>
      <c r="F301" s="346">
        <v>0</v>
      </c>
      <c r="G301" s="346">
        <v>0</v>
      </c>
      <c r="H301" s="346"/>
      <c r="I301" s="346"/>
      <c r="J301" s="346"/>
      <c r="K301" s="346"/>
      <c r="L301" s="346"/>
      <c r="M301" s="346"/>
      <c r="N301" s="346"/>
      <c r="O301" s="346"/>
      <c r="P301" s="347">
        <f t="shared" si="131"/>
        <v>1.5</v>
      </c>
      <c r="Q301" s="348">
        <f t="shared" si="107"/>
        <v>1</v>
      </c>
      <c r="R301" s="348">
        <f t="shared" si="108"/>
        <v>0</v>
      </c>
      <c r="S301" s="348">
        <f t="shared" si="109"/>
        <v>0.5</v>
      </c>
      <c r="T301" s="348">
        <f t="shared" si="110"/>
        <v>0</v>
      </c>
      <c r="U301" s="348">
        <f t="shared" si="111"/>
        <v>0</v>
      </c>
      <c r="V301" s="348">
        <f t="shared" si="112"/>
        <v>0</v>
      </c>
      <c r="W301" s="348">
        <f t="shared" si="113"/>
        <v>0</v>
      </c>
      <c r="X301" s="348">
        <f t="shared" si="114"/>
        <v>0</v>
      </c>
      <c r="Y301" s="348">
        <f t="shared" si="115"/>
        <v>0</v>
      </c>
      <c r="Z301" s="348">
        <f t="shared" si="116"/>
        <v>0</v>
      </c>
      <c r="AA301" s="348">
        <f t="shared" si="117"/>
        <v>0</v>
      </c>
      <c r="AB301" s="348">
        <f t="shared" si="118"/>
        <v>0</v>
      </c>
      <c r="AC301" s="348">
        <f t="shared" si="119"/>
        <v>0</v>
      </c>
      <c r="AD301" s="348">
        <f t="shared" si="120"/>
        <v>0</v>
      </c>
      <c r="AE301" s="348">
        <f t="shared" si="121"/>
        <v>0</v>
      </c>
      <c r="AF301" s="348">
        <f t="shared" si="122"/>
        <v>0</v>
      </c>
      <c r="AG301" s="348">
        <f t="shared" si="123"/>
        <v>0</v>
      </c>
      <c r="AH301" s="348">
        <f t="shared" si="124"/>
        <v>0</v>
      </c>
      <c r="AI301" s="348">
        <f t="shared" si="125"/>
        <v>0</v>
      </c>
      <c r="AJ301" s="348">
        <f t="shared" si="126"/>
        <v>0</v>
      </c>
      <c r="AK301" s="348">
        <f t="shared" si="127"/>
        <v>0</v>
      </c>
      <c r="AL301" s="348">
        <f t="shared" si="128"/>
        <v>0</v>
      </c>
      <c r="AM301" s="348">
        <f t="shared" si="129"/>
        <v>0</v>
      </c>
      <c r="AN301" s="348">
        <f t="shared" si="130"/>
        <v>0</v>
      </c>
      <c r="AO301" s="334">
        <v>8</v>
      </c>
    </row>
    <row r="302" spans="1:41" s="335" customFormat="1" ht="18" customHeight="1">
      <c r="A302" s="343">
        <f t="shared" si="106"/>
        <v>297</v>
      </c>
      <c r="B302" s="344" t="s">
        <v>912</v>
      </c>
      <c r="C302" s="345" t="s">
        <v>913</v>
      </c>
      <c r="D302" s="346">
        <v>3</v>
      </c>
      <c r="E302" s="346">
        <v>2.5</v>
      </c>
      <c r="F302" s="346">
        <v>0</v>
      </c>
      <c r="G302" s="346">
        <v>0</v>
      </c>
      <c r="H302" s="346"/>
      <c r="I302" s="346"/>
      <c r="J302" s="346"/>
      <c r="K302" s="346"/>
      <c r="L302" s="346"/>
      <c r="M302" s="346"/>
      <c r="N302" s="346"/>
      <c r="O302" s="346"/>
      <c r="P302" s="347">
        <f t="shared" si="131"/>
        <v>5.5</v>
      </c>
      <c r="Q302" s="348">
        <f t="shared" si="107"/>
        <v>3</v>
      </c>
      <c r="R302" s="348">
        <f t="shared" si="108"/>
        <v>0</v>
      </c>
      <c r="S302" s="348">
        <f t="shared" si="109"/>
        <v>2.5</v>
      </c>
      <c r="T302" s="348">
        <f t="shared" si="110"/>
        <v>0</v>
      </c>
      <c r="U302" s="348">
        <f t="shared" si="111"/>
        <v>0</v>
      </c>
      <c r="V302" s="348">
        <f t="shared" si="112"/>
        <v>0</v>
      </c>
      <c r="W302" s="348">
        <f t="shared" si="113"/>
        <v>0</v>
      </c>
      <c r="X302" s="348">
        <f t="shared" si="114"/>
        <v>0</v>
      </c>
      <c r="Y302" s="348">
        <f t="shared" si="115"/>
        <v>0</v>
      </c>
      <c r="Z302" s="348">
        <f t="shared" si="116"/>
        <v>0</v>
      </c>
      <c r="AA302" s="348">
        <f t="shared" si="117"/>
        <v>0</v>
      </c>
      <c r="AB302" s="348">
        <f t="shared" si="118"/>
        <v>0</v>
      </c>
      <c r="AC302" s="348">
        <f t="shared" si="119"/>
        <v>0</v>
      </c>
      <c r="AD302" s="348">
        <f t="shared" si="120"/>
        <v>0</v>
      </c>
      <c r="AE302" s="348">
        <f t="shared" si="121"/>
        <v>0</v>
      </c>
      <c r="AF302" s="348">
        <f t="shared" si="122"/>
        <v>0</v>
      </c>
      <c r="AG302" s="348">
        <f t="shared" si="123"/>
        <v>0</v>
      </c>
      <c r="AH302" s="348">
        <f t="shared" si="124"/>
        <v>0</v>
      </c>
      <c r="AI302" s="348">
        <f t="shared" si="125"/>
        <v>0</v>
      </c>
      <c r="AJ302" s="348">
        <f t="shared" si="126"/>
        <v>0</v>
      </c>
      <c r="AK302" s="348">
        <f t="shared" si="127"/>
        <v>0</v>
      </c>
      <c r="AL302" s="348">
        <f t="shared" si="128"/>
        <v>0</v>
      </c>
      <c r="AM302" s="348">
        <f t="shared" si="129"/>
        <v>0</v>
      </c>
      <c r="AN302" s="348">
        <f t="shared" si="130"/>
        <v>0</v>
      </c>
      <c r="AO302" s="334">
        <v>15</v>
      </c>
    </row>
    <row r="303" spans="1:41" s="335" customFormat="1" ht="18" customHeight="1">
      <c r="A303" s="343">
        <f t="shared" si="106"/>
        <v>298</v>
      </c>
      <c r="B303" s="344" t="s">
        <v>916</v>
      </c>
      <c r="C303" s="345" t="s">
        <v>917</v>
      </c>
      <c r="D303" s="346">
        <v>2.5</v>
      </c>
      <c r="E303" s="346">
        <v>0</v>
      </c>
      <c r="F303" s="346">
        <v>0</v>
      </c>
      <c r="G303" s="346">
        <v>0</v>
      </c>
      <c r="H303" s="346"/>
      <c r="I303" s="346"/>
      <c r="J303" s="346"/>
      <c r="K303" s="346"/>
      <c r="L303" s="346"/>
      <c r="M303" s="346"/>
      <c r="N303" s="346"/>
      <c r="O303" s="346"/>
      <c r="P303" s="347">
        <f t="shared" si="131"/>
        <v>2.5</v>
      </c>
      <c r="Q303" s="348">
        <f t="shared" si="107"/>
        <v>2.5</v>
      </c>
      <c r="R303" s="348">
        <f t="shared" si="108"/>
        <v>0</v>
      </c>
      <c r="S303" s="348">
        <f t="shared" si="109"/>
        <v>0</v>
      </c>
      <c r="T303" s="348">
        <f t="shared" si="110"/>
        <v>0</v>
      </c>
      <c r="U303" s="348">
        <f t="shared" si="111"/>
        <v>0</v>
      </c>
      <c r="V303" s="348">
        <f t="shared" si="112"/>
        <v>0</v>
      </c>
      <c r="W303" s="348">
        <f t="shared" si="113"/>
        <v>0</v>
      </c>
      <c r="X303" s="348">
        <f t="shared" si="114"/>
        <v>0</v>
      </c>
      <c r="Y303" s="348">
        <f t="shared" si="115"/>
        <v>0</v>
      </c>
      <c r="Z303" s="348">
        <f t="shared" si="116"/>
        <v>0</v>
      </c>
      <c r="AA303" s="348">
        <f t="shared" si="117"/>
        <v>0</v>
      </c>
      <c r="AB303" s="348">
        <f t="shared" si="118"/>
        <v>0</v>
      </c>
      <c r="AC303" s="348">
        <f t="shared" si="119"/>
        <v>0</v>
      </c>
      <c r="AD303" s="348">
        <f t="shared" si="120"/>
        <v>0</v>
      </c>
      <c r="AE303" s="348">
        <f t="shared" si="121"/>
        <v>0</v>
      </c>
      <c r="AF303" s="348">
        <f t="shared" si="122"/>
        <v>0</v>
      </c>
      <c r="AG303" s="348">
        <f t="shared" si="123"/>
        <v>0</v>
      </c>
      <c r="AH303" s="348">
        <f t="shared" si="124"/>
        <v>0</v>
      </c>
      <c r="AI303" s="348">
        <f t="shared" si="125"/>
        <v>0</v>
      </c>
      <c r="AJ303" s="348">
        <f t="shared" si="126"/>
        <v>0</v>
      </c>
      <c r="AK303" s="348">
        <f t="shared" si="127"/>
        <v>0</v>
      </c>
      <c r="AL303" s="348">
        <f t="shared" si="128"/>
        <v>0</v>
      </c>
      <c r="AM303" s="348">
        <f t="shared" si="129"/>
        <v>0</v>
      </c>
      <c r="AN303" s="348">
        <f t="shared" si="130"/>
        <v>0</v>
      </c>
      <c r="AO303" s="334">
        <v>11</v>
      </c>
    </row>
    <row r="304" spans="1:41" s="335" customFormat="1" ht="18" customHeight="1">
      <c r="A304" s="343">
        <f t="shared" si="106"/>
        <v>299</v>
      </c>
      <c r="B304" s="344" t="s">
        <v>918</v>
      </c>
      <c r="C304" s="345" t="s">
        <v>919</v>
      </c>
      <c r="D304" s="346">
        <v>3.5</v>
      </c>
      <c r="E304" s="346">
        <v>1.5</v>
      </c>
      <c r="F304" s="346">
        <v>0</v>
      </c>
      <c r="G304" s="346">
        <v>0</v>
      </c>
      <c r="H304" s="346"/>
      <c r="I304" s="346"/>
      <c r="J304" s="346"/>
      <c r="K304" s="346"/>
      <c r="L304" s="346"/>
      <c r="M304" s="346"/>
      <c r="N304" s="346"/>
      <c r="O304" s="346"/>
      <c r="P304" s="347">
        <f t="shared" si="131"/>
        <v>5</v>
      </c>
      <c r="Q304" s="348">
        <f t="shared" si="107"/>
        <v>3.5</v>
      </c>
      <c r="R304" s="348">
        <f t="shared" si="108"/>
        <v>0</v>
      </c>
      <c r="S304" s="348">
        <f t="shared" si="109"/>
        <v>1.5</v>
      </c>
      <c r="T304" s="348">
        <f t="shared" si="110"/>
        <v>0</v>
      </c>
      <c r="U304" s="348">
        <f t="shared" si="111"/>
        <v>0</v>
      </c>
      <c r="V304" s="348">
        <f t="shared" si="112"/>
        <v>0</v>
      </c>
      <c r="W304" s="348">
        <f t="shared" si="113"/>
        <v>0</v>
      </c>
      <c r="X304" s="348">
        <f t="shared" si="114"/>
        <v>0</v>
      </c>
      <c r="Y304" s="348">
        <f t="shared" si="115"/>
        <v>0</v>
      </c>
      <c r="Z304" s="348">
        <f t="shared" si="116"/>
        <v>0</v>
      </c>
      <c r="AA304" s="348">
        <f t="shared" si="117"/>
        <v>0</v>
      </c>
      <c r="AB304" s="348">
        <f t="shared" si="118"/>
        <v>0</v>
      </c>
      <c r="AC304" s="348">
        <f t="shared" si="119"/>
        <v>0</v>
      </c>
      <c r="AD304" s="348">
        <f t="shared" si="120"/>
        <v>0</v>
      </c>
      <c r="AE304" s="348">
        <f t="shared" si="121"/>
        <v>0</v>
      </c>
      <c r="AF304" s="348">
        <f t="shared" si="122"/>
        <v>0</v>
      </c>
      <c r="AG304" s="348">
        <f t="shared" si="123"/>
        <v>0</v>
      </c>
      <c r="AH304" s="348">
        <f t="shared" si="124"/>
        <v>0</v>
      </c>
      <c r="AI304" s="348">
        <f t="shared" si="125"/>
        <v>0</v>
      </c>
      <c r="AJ304" s="348">
        <f t="shared" si="126"/>
        <v>0</v>
      </c>
      <c r="AK304" s="348">
        <f t="shared" si="127"/>
        <v>0</v>
      </c>
      <c r="AL304" s="348">
        <f t="shared" si="128"/>
        <v>0</v>
      </c>
      <c r="AM304" s="348">
        <f t="shared" si="129"/>
        <v>0</v>
      </c>
      <c r="AN304" s="348">
        <f t="shared" si="130"/>
        <v>0</v>
      </c>
      <c r="AO304" s="334">
        <v>11</v>
      </c>
    </row>
    <row r="305" spans="1:41" s="335" customFormat="1" ht="18" customHeight="1">
      <c r="A305" s="343">
        <f t="shared" si="106"/>
        <v>300</v>
      </c>
      <c r="B305" s="344" t="s">
        <v>920</v>
      </c>
      <c r="C305" s="345" t="s">
        <v>921</v>
      </c>
      <c r="D305" s="346">
        <v>0</v>
      </c>
      <c r="E305" s="346">
        <v>4</v>
      </c>
      <c r="F305" s="346">
        <v>0</v>
      </c>
      <c r="G305" s="346">
        <v>0</v>
      </c>
      <c r="H305" s="346"/>
      <c r="I305" s="346"/>
      <c r="J305" s="346"/>
      <c r="K305" s="346"/>
      <c r="L305" s="346"/>
      <c r="M305" s="346"/>
      <c r="N305" s="346"/>
      <c r="O305" s="346"/>
      <c r="P305" s="347">
        <f t="shared" si="131"/>
        <v>4</v>
      </c>
      <c r="Q305" s="348">
        <f t="shared" si="107"/>
        <v>0</v>
      </c>
      <c r="R305" s="348">
        <f t="shared" si="108"/>
        <v>0</v>
      </c>
      <c r="S305" s="348">
        <f t="shared" si="109"/>
        <v>4</v>
      </c>
      <c r="T305" s="348">
        <f t="shared" si="110"/>
        <v>0</v>
      </c>
      <c r="U305" s="348">
        <f t="shared" si="111"/>
        <v>0</v>
      </c>
      <c r="V305" s="348">
        <f t="shared" si="112"/>
        <v>0</v>
      </c>
      <c r="W305" s="348">
        <f t="shared" si="113"/>
        <v>0</v>
      </c>
      <c r="X305" s="348">
        <f t="shared" si="114"/>
        <v>0</v>
      </c>
      <c r="Y305" s="348">
        <f t="shared" si="115"/>
        <v>0</v>
      </c>
      <c r="Z305" s="348">
        <f t="shared" si="116"/>
        <v>0</v>
      </c>
      <c r="AA305" s="348">
        <f t="shared" si="117"/>
        <v>0</v>
      </c>
      <c r="AB305" s="348">
        <f t="shared" si="118"/>
        <v>0</v>
      </c>
      <c r="AC305" s="348">
        <f t="shared" si="119"/>
        <v>0</v>
      </c>
      <c r="AD305" s="348">
        <f t="shared" si="120"/>
        <v>0</v>
      </c>
      <c r="AE305" s="348">
        <f t="shared" si="121"/>
        <v>0</v>
      </c>
      <c r="AF305" s="348">
        <f t="shared" si="122"/>
        <v>0</v>
      </c>
      <c r="AG305" s="348">
        <f t="shared" si="123"/>
        <v>0</v>
      </c>
      <c r="AH305" s="348">
        <f t="shared" si="124"/>
        <v>0</v>
      </c>
      <c r="AI305" s="348">
        <f t="shared" si="125"/>
        <v>0</v>
      </c>
      <c r="AJ305" s="348">
        <f t="shared" si="126"/>
        <v>0</v>
      </c>
      <c r="AK305" s="348">
        <f t="shared" si="127"/>
        <v>0</v>
      </c>
      <c r="AL305" s="348">
        <f t="shared" si="128"/>
        <v>0</v>
      </c>
      <c r="AM305" s="348">
        <f t="shared" si="129"/>
        <v>0</v>
      </c>
      <c r="AN305" s="348">
        <f t="shared" si="130"/>
        <v>0</v>
      </c>
      <c r="AO305" s="334">
        <v>11</v>
      </c>
    </row>
    <row r="306" spans="1:41" s="335" customFormat="1" ht="18" customHeight="1">
      <c r="A306" s="343">
        <f t="shared" si="106"/>
        <v>301</v>
      </c>
      <c r="B306" s="344" t="s">
        <v>213</v>
      </c>
      <c r="C306" s="345" t="s">
        <v>214</v>
      </c>
      <c r="D306" s="346">
        <v>2.5</v>
      </c>
      <c r="E306" s="346">
        <v>3.5</v>
      </c>
      <c r="F306" s="346">
        <v>0</v>
      </c>
      <c r="G306" s="346">
        <v>0</v>
      </c>
      <c r="H306" s="346"/>
      <c r="I306" s="346"/>
      <c r="J306" s="346"/>
      <c r="K306" s="346"/>
      <c r="L306" s="346"/>
      <c r="M306" s="346"/>
      <c r="N306" s="346"/>
      <c r="O306" s="346"/>
      <c r="P306" s="347">
        <f t="shared" si="131"/>
        <v>6</v>
      </c>
      <c r="Q306" s="348">
        <f t="shared" si="107"/>
        <v>2.5</v>
      </c>
      <c r="R306" s="348">
        <f t="shared" si="108"/>
        <v>0</v>
      </c>
      <c r="S306" s="348">
        <f t="shared" si="109"/>
        <v>3.5</v>
      </c>
      <c r="T306" s="348">
        <f t="shared" si="110"/>
        <v>0</v>
      </c>
      <c r="U306" s="348">
        <f t="shared" si="111"/>
        <v>0</v>
      </c>
      <c r="V306" s="348">
        <f t="shared" si="112"/>
        <v>0</v>
      </c>
      <c r="W306" s="348">
        <f t="shared" si="113"/>
        <v>0</v>
      </c>
      <c r="X306" s="348">
        <f t="shared" si="114"/>
        <v>0</v>
      </c>
      <c r="Y306" s="348">
        <f t="shared" si="115"/>
        <v>0</v>
      </c>
      <c r="Z306" s="348">
        <f t="shared" si="116"/>
        <v>0</v>
      </c>
      <c r="AA306" s="348">
        <f t="shared" si="117"/>
        <v>0</v>
      </c>
      <c r="AB306" s="348">
        <f t="shared" si="118"/>
        <v>0</v>
      </c>
      <c r="AC306" s="348">
        <f t="shared" si="119"/>
        <v>0</v>
      </c>
      <c r="AD306" s="348">
        <f t="shared" si="120"/>
        <v>0</v>
      </c>
      <c r="AE306" s="348">
        <f t="shared" si="121"/>
        <v>0</v>
      </c>
      <c r="AF306" s="348">
        <f t="shared" si="122"/>
        <v>0</v>
      </c>
      <c r="AG306" s="348">
        <f t="shared" si="123"/>
        <v>0</v>
      </c>
      <c r="AH306" s="348">
        <f t="shared" si="124"/>
        <v>0</v>
      </c>
      <c r="AI306" s="348">
        <f t="shared" si="125"/>
        <v>0</v>
      </c>
      <c r="AJ306" s="348">
        <f t="shared" si="126"/>
        <v>0</v>
      </c>
      <c r="AK306" s="348">
        <f t="shared" si="127"/>
        <v>0</v>
      </c>
      <c r="AL306" s="348">
        <f t="shared" si="128"/>
        <v>0</v>
      </c>
      <c r="AM306" s="348">
        <f t="shared" si="129"/>
        <v>0</v>
      </c>
      <c r="AN306" s="348">
        <f t="shared" si="130"/>
        <v>0</v>
      </c>
      <c r="AO306" s="334">
        <v>14</v>
      </c>
    </row>
    <row r="307" spans="1:41" s="335" customFormat="1" ht="18" customHeight="1">
      <c r="A307" s="343">
        <f t="shared" si="106"/>
        <v>302</v>
      </c>
      <c r="B307" s="344" t="s">
        <v>922</v>
      </c>
      <c r="C307" s="345" t="s">
        <v>923</v>
      </c>
      <c r="D307" s="346">
        <v>9</v>
      </c>
      <c r="E307" s="346">
        <v>0</v>
      </c>
      <c r="F307" s="346">
        <v>0</v>
      </c>
      <c r="G307" s="346">
        <v>0</v>
      </c>
      <c r="H307" s="346"/>
      <c r="I307" s="346"/>
      <c r="J307" s="346"/>
      <c r="K307" s="346"/>
      <c r="L307" s="346"/>
      <c r="M307" s="346"/>
      <c r="N307" s="346"/>
      <c r="O307" s="346"/>
      <c r="P307" s="347">
        <f t="shared" si="131"/>
        <v>9</v>
      </c>
      <c r="Q307" s="348">
        <f t="shared" si="107"/>
        <v>9</v>
      </c>
      <c r="R307" s="348">
        <f t="shared" si="108"/>
        <v>0</v>
      </c>
      <c r="S307" s="348">
        <f t="shared" si="109"/>
        <v>0</v>
      </c>
      <c r="T307" s="348">
        <f t="shared" si="110"/>
        <v>0</v>
      </c>
      <c r="U307" s="348">
        <f t="shared" si="111"/>
        <v>0</v>
      </c>
      <c r="V307" s="348">
        <f t="shared" si="112"/>
        <v>0</v>
      </c>
      <c r="W307" s="348">
        <f t="shared" si="113"/>
        <v>0</v>
      </c>
      <c r="X307" s="348">
        <f t="shared" si="114"/>
        <v>0</v>
      </c>
      <c r="Y307" s="348">
        <f t="shared" si="115"/>
        <v>0</v>
      </c>
      <c r="Z307" s="348">
        <f t="shared" si="116"/>
        <v>0</v>
      </c>
      <c r="AA307" s="348">
        <f t="shared" si="117"/>
        <v>0</v>
      </c>
      <c r="AB307" s="348">
        <f t="shared" si="118"/>
        <v>0</v>
      </c>
      <c r="AC307" s="348">
        <f t="shared" si="119"/>
        <v>0</v>
      </c>
      <c r="AD307" s="348">
        <f t="shared" si="120"/>
        <v>0</v>
      </c>
      <c r="AE307" s="348">
        <f t="shared" si="121"/>
        <v>0</v>
      </c>
      <c r="AF307" s="348">
        <f t="shared" si="122"/>
        <v>0</v>
      </c>
      <c r="AG307" s="348">
        <f t="shared" si="123"/>
        <v>0</v>
      </c>
      <c r="AH307" s="348">
        <f t="shared" si="124"/>
        <v>0</v>
      </c>
      <c r="AI307" s="348">
        <f t="shared" si="125"/>
        <v>0</v>
      </c>
      <c r="AJ307" s="348">
        <f t="shared" si="126"/>
        <v>0</v>
      </c>
      <c r="AK307" s="348">
        <f t="shared" si="127"/>
        <v>0</v>
      </c>
      <c r="AL307" s="348">
        <f t="shared" si="128"/>
        <v>0</v>
      </c>
      <c r="AM307" s="348">
        <f t="shared" si="129"/>
        <v>0</v>
      </c>
      <c r="AN307" s="348">
        <f t="shared" si="130"/>
        <v>0</v>
      </c>
      <c r="AO307" s="334">
        <v>8</v>
      </c>
    </row>
    <row r="308" spans="1:41" s="335" customFormat="1" ht="18" customHeight="1">
      <c r="A308" s="343">
        <f t="shared" si="106"/>
        <v>303</v>
      </c>
      <c r="B308" s="344" t="s">
        <v>924</v>
      </c>
      <c r="C308" s="345" t="s">
        <v>925</v>
      </c>
      <c r="D308" s="346">
        <v>1.5</v>
      </c>
      <c r="E308" s="346">
        <v>0</v>
      </c>
      <c r="F308" s="346">
        <v>0</v>
      </c>
      <c r="G308" s="346">
        <v>0</v>
      </c>
      <c r="H308" s="346"/>
      <c r="I308" s="346"/>
      <c r="J308" s="346"/>
      <c r="K308" s="346"/>
      <c r="L308" s="346"/>
      <c r="M308" s="346"/>
      <c r="N308" s="346"/>
      <c r="O308" s="346"/>
      <c r="P308" s="347">
        <f t="shared" si="131"/>
        <v>1.5</v>
      </c>
      <c r="Q308" s="348">
        <f t="shared" si="107"/>
        <v>1.5</v>
      </c>
      <c r="R308" s="348">
        <f t="shared" si="108"/>
        <v>0</v>
      </c>
      <c r="S308" s="348">
        <f t="shared" si="109"/>
        <v>0</v>
      </c>
      <c r="T308" s="348">
        <f t="shared" si="110"/>
        <v>0</v>
      </c>
      <c r="U308" s="348">
        <f t="shared" si="111"/>
        <v>0</v>
      </c>
      <c r="V308" s="348">
        <f t="shared" si="112"/>
        <v>0</v>
      </c>
      <c r="W308" s="348">
        <f t="shared" si="113"/>
        <v>0</v>
      </c>
      <c r="X308" s="348">
        <f t="shared" si="114"/>
        <v>0</v>
      </c>
      <c r="Y308" s="348">
        <f t="shared" si="115"/>
        <v>0</v>
      </c>
      <c r="Z308" s="348">
        <f t="shared" si="116"/>
        <v>0</v>
      </c>
      <c r="AA308" s="348">
        <f t="shared" si="117"/>
        <v>0</v>
      </c>
      <c r="AB308" s="348">
        <f t="shared" si="118"/>
        <v>0</v>
      </c>
      <c r="AC308" s="348">
        <f t="shared" si="119"/>
        <v>0</v>
      </c>
      <c r="AD308" s="348">
        <f t="shared" si="120"/>
        <v>0</v>
      </c>
      <c r="AE308" s="348">
        <f t="shared" si="121"/>
        <v>0</v>
      </c>
      <c r="AF308" s="348">
        <f t="shared" si="122"/>
        <v>0</v>
      </c>
      <c r="AG308" s="348">
        <f t="shared" si="123"/>
        <v>0</v>
      </c>
      <c r="AH308" s="348">
        <f t="shared" si="124"/>
        <v>0</v>
      </c>
      <c r="AI308" s="348">
        <f t="shared" si="125"/>
        <v>0</v>
      </c>
      <c r="AJ308" s="348">
        <f t="shared" si="126"/>
        <v>0</v>
      </c>
      <c r="AK308" s="348">
        <f t="shared" si="127"/>
        <v>0</v>
      </c>
      <c r="AL308" s="348">
        <f t="shared" si="128"/>
        <v>0</v>
      </c>
      <c r="AM308" s="348">
        <f t="shared" si="129"/>
        <v>0</v>
      </c>
      <c r="AN308" s="348">
        <f t="shared" si="130"/>
        <v>0</v>
      </c>
      <c r="AO308" s="334">
        <v>15</v>
      </c>
    </row>
    <row r="309" spans="1:41" s="335" customFormat="1" ht="18" customHeight="1">
      <c r="A309" s="343">
        <f t="shared" si="106"/>
        <v>304</v>
      </c>
      <c r="B309" s="344" t="s">
        <v>928</v>
      </c>
      <c r="C309" s="345" t="s">
        <v>929</v>
      </c>
      <c r="D309" s="346">
        <v>5</v>
      </c>
      <c r="E309" s="346">
        <v>2.5</v>
      </c>
      <c r="F309" s="346">
        <v>0</v>
      </c>
      <c r="G309" s="346">
        <v>0</v>
      </c>
      <c r="H309" s="346"/>
      <c r="I309" s="346"/>
      <c r="J309" s="346"/>
      <c r="K309" s="346"/>
      <c r="L309" s="346"/>
      <c r="M309" s="346"/>
      <c r="N309" s="346"/>
      <c r="O309" s="346"/>
      <c r="P309" s="347">
        <f t="shared" si="131"/>
        <v>7.5</v>
      </c>
      <c r="Q309" s="348">
        <f t="shared" si="107"/>
        <v>5</v>
      </c>
      <c r="R309" s="348">
        <f t="shared" si="108"/>
        <v>0</v>
      </c>
      <c r="S309" s="348">
        <f t="shared" si="109"/>
        <v>2.5</v>
      </c>
      <c r="T309" s="348">
        <f t="shared" si="110"/>
        <v>0</v>
      </c>
      <c r="U309" s="348">
        <f t="shared" si="111"/>
        <v>0</v>
      </c>
      <c r="V309" s="348">
        <f t="shared" si="112"/>
        <v>0</v>
      </c>
      <c r="W309" s="348">
        <f t="shared" si="113"/>
        <v>0</v>
      </c>
      <c r="X309" s="348">
        <f t="shared" si="114"/>
        <v>0</v>
      </c>
      <c r="Y309" s="348">
        <f t="shared" si="115"/>
        <v>0</v>
      </c>
      <c r="Z309" s="348">
        <f t="shared" si="116"/>
        <v>0</v>
      </c>
      <c r="AA309" s="348">
        <f t="shared" si="117"/>
        <v>0</v>
      </c>
      <c r="AB309" s="348">
        <f t="shared" si="118"/>
        <v>0</v>
      </c>
      <c r="AC309" s="348">
        <f t="shared" si="119"/>
        <v>0</v>
      </c>
      <c r="AD309" s="348">
        <f t="shared" si="120"/>
        <v>0</v>
      </c>
      <c r="AE309" s="348">
        <f t="shared" si="121"/>
        <v>0</v>
      </c>
      <c r="AF309" s="348">
        <f t="shared" si="122"/>
        <v>0</v>
      </c>
      <c r="AG309" s="348">
        <f t="shared" si="123"/>
        <v>0</v>
      </c>
      <c r="AH309" s="348">
        <f t="shared" si="124"/>
        <v>0</v>
      </c>
      <c r="AI309" s="348">
        <f t="shared" si="125"/>
        <v>0</v>
      </c>
      <c r="AJ309" s="348">
        <f t="shared" si="126"/>
        <v>0</v>
      </c>
      <c r="AK309" s="348">
        <f t="shared" si="127"/>
        <v>0</v>
      </c>
      <c r="AL309" s="348">
        <f t="shared" si="128"/>
        <v>0</v>
      </c>
      <c r="AM309" s="348">
        <f t="shared" si="129"/>
        <v>0</v>
      </c>
      <c r="AN309" s="348">
        <f t="shared" si="130"/>
        <v>0</v>
      </c>
      <c r="AO309" s="334">
        <v>14</v>
      </c>
    </row>
    <row r="310" spans="1:41" s="335" customFormat="1" ht="18" customHeight="1">
      <c r="A310" s="343">
        <f t="shared" si="106"/>
        <v>305</v>
      </c>
      <c r="B310" s="344" t="s">
        <v>930</v>
      </c>
      <c r="C310" s="345" t="s">
        <v>164</v>
      </c>
      <c r="D310" s="346">
        <v>0</v>
      </c>
      <c r="E310" s="346">
        <v>1</v>
      </c>
      <c r="F310" s="346">
        <v>0</v>
      </c>
      <c r="G310" s="346">
        <v>0</v>
      </c>
      <c r="H310" s="346"/>
      <c r="I310" s="346"/>
      <c r="J310" s="346"/>
      <c r="K310" s="346"/>
      <c r="L310" s="346"/>
      <c r="M310" s="346"/>
      <c r="N310" s="346"/>
      <c r="O310" s="346"/>
      <c r="P310" s="347">
        <f t="shared" si="131"/>
        <v>1</v>
      </c>
      <c r="Q310" s="348">
        <f t="shared" si="107"/>
        <v>0</v>
      </c>
      <c r="R310" s="348">
        <f t="shared" si="108"/>
        <v>0</v>
      </c>
      <c r="S310" s="348">
        <f t="shared" si="109"/>
        <v>1</v>
      </c>
      <c r="T310" s="348">
        <f t="shared" si="110"/>
        <v>0</v>
      </c>
      <c r="U310" s="348">
        <f t="shared" si="111"/>
        <v>0</v>
      </c>
      <c r="V310" s="348">
        <f t="shared" si="112"/>
        <v>0</v>
      </c>
      <c r="W310" s="348">
        <f t="shared" si="113"/>
        <v>0</v>
      </c>
      <c r="X310" s="348">
        <f t="shared" si="114"/>
        <v>0</v>
      </c>
      <c r="Y310" s="348">
        <f t="shared" si="115"/>
        <v>0</v>
      </c>
      <c r="Z310" s="348">
        <f t="shared" si="116"/>
        <v>0</v>
      </c>
      <c r="AA310" s="348">
        <f t="shared" si="117"/>
        <v>0</v>
      </c>
      <c r="AB310" s="348">
        <f t="shared" si="118"/>
        <v>0</v>
      </c>
      <c r="AC310" s="348">
        <f t="shared" si="119"/>
        <v>0</v>
      </c>
      <c r="AD310" s="348">
        <f t="shared" si="120"/>
        <v>0</v>
      </c>
      <c r="AE310" s="348">
        <f t="shared" si="121"/>
        <v>0</v>
      </c>
      <c r="AF310" s="348">
        <f t="shared" si="122"/>
        <v>0</v>
      </c>
      <c r="AG310" s="348">
        <f t="shared" si="123"/>
        <v>0</v>
      </c>
      <c r="AH310" s="348">
        <f t="shared" si="124"/>
        <v>0</v>
      </c>
      <c r="AI310" s="348">
        <f t="shared" si="125"/>
        <v>0</v>
      </c>
      <c r="AJ310" s="348">
        <f t="shared" si="126"/>
        <v>0</v>
      </c>
      <c r="AK310" s="348">
        <f t="shared" si="127"/>
        <v>0</v>
      </c>
      <c r="AL310" s="348">
        <f t="shared" si="128"/>
        <v>0</v>
      </c>
      <c r="AM310" s="348">
        <f t="shared" si="129"/>
        <v>0</v>
      </c>
      <c r="AN310" s="348">
        <f t="shared" si="130"/>
        <v>0</v>
      </c>
      <c r="AO310" s="334">
        <v>14</v>
      </c>
    </row>
    <row r="311" spans="1:41" s="335" customFormat="1" ht="18" customHeight="1">
      <c r="A311" s="343">
        <f t="shared" si="106"/>
        <v>306</v>
      </c>
      <c r="B311" s="344" t="s">
        <v>931</v>
      </c>
      <c r="C311" s="345" t="s">
        <v>932</v>
      </c>
      <c r="D311" s="346">
        <v>1</v>
      </c>
      <c r="E311" s="346">
        <v>0</v>
      </c>
      <c r="F311" s="346">
        <v>0</v>
      </c>
      <c r="G311" s="346">
        <v>0</v>
      </c>
      <c r="H311" s="346"/>
      <c r="I311" s="346"/>
      <c r="J311" s="346"/>
      <c r="K311" s="346"/>
      <c r="L311" s="346"/>
      <c r="M311" s="346"/>
      <c r="N311" s="346"/>
      <c r="O311" s="346"/>
      <c r="P311" s="347">
        <f t="shared" si="131"/>
        <v>1</v>
      </c>
      <c r="Q311" s="348">
        <f t="shared" si="107"/>
        <v>1</v>
      </c>
      <c r="R311" s="348">
        <f t="shared" si="108"/>
        <v>0</v>
      </c>
      <c r="S311" s="348">
        <f t="shared" si="109"/>
        <v>0</v>
      </c>
      <c r="T311" s="348">
        <f t="shared" si="110"/>
        <v>0</v>
      </c>
      <c r="U311" s="348">
        <f t="shared" si="111"/>
        <v>0</v>
      </c>
      <c r="V311" s="348">
        <f t="shared" si="112"/>
        <v>0</v>
      </c>
      <c r="W311" s="348">
        <f t="shared" si="113"/>
        <v>0</v>
      </c>
      <c r="X311" s="348">
        <f t="shared" si="114"/>
        <v>0</v>
      </c>
      <c r="Y311" s="348">
        <f t="shared" si="115"/>
        <v>0</v>
      </c>
      <c r="Z311" s="348">
        <f t="shared" si="116"/>
        <v>0</v>
      </c>
      <c r="AA311" s="348">
        <f t="shared" si="117"/>
        <v>0</v>
      </c>
      <c r="AB311" s="348">
        <f t="shared" si="118"/>
        <v>0</v>
      </c>
      <c r="AC311" s="348">
        <f t="shared" si="119"/>
        <v>0</v>
      </c>
      <c r="AD311" s="348">
        <f t="shared" si="120"/>
        <v>0</v>
      </c>
      <c r="AE311" s="348">
        <f t="shared" si="121"/>
        <v>0</v>
      </c>
      <c r="AF311" s="348">
        <f t="shared" si="122"/>
        <v>0</v>
      </c>
      <c r="AG311" s="348">
        <f t="shared" si="123"/>
        <v>0</v>
      </c>
      <c r="AH311" s="348">
        <f t="shared" si="124"/>
        <v>0</v>
      </c>
      <c r="AI311" s="348">
        <f t="shared" si="125"/>
        <v>0</v>
      </c>
      <c r="AJ311" s="348">
        <f t="shared" si="126"/>
        <v>0</v>
      </c>
      <c r="AK311" s="348">
        <f t="shared" si="127"/>
        <v>0</v>
      </c>
      <c r="AL311" s="348">
        <f t="shared" si="128"/>
        <v>0</v>
      </c>
      <c r="AM311" s="348">
        <f t="shared" si="129"/>
        <v>0</v>
      </c>
      <c r="AN311" s="348">
        <f t="shared" si="130"/>
        <v>0</v>
      </c>
      <c r="AO311" s="334">
        <v>13</v>
      </c>
    </row>
    <row r="312" spans="1:41" s="335" customFormat="1" ht="18" customHeight="1">
      <c r="A312" s="343">
        <f t="shared" si="106"/>
        <v>307</v>
      </c>
      <c r="B312" s="344" t="s">
        <v>933</v>
      </c>
      <c r="C312" s="345" t="s">
        <v>934</v>
      </c>
      <c r="D312" s="346">
        <v>4</v>
      </c>
      <c r="E312" s="346">
        <v>1</v>
      </c>
      <c r="F312" s="346">
        <v>3</v>
      </c>
      <c r="G312" s="346">
        <v>0</v>
      </c>
      <c r="H312" s="346"/>
      <c r="I312" s="346"/>
      <c r="J312" s="346"/>
      <c r="K312" s="346"/>
      <c r="L312" s="346"/>
      <c r="M312" s="346"/>
      <c r="N312" s="346"/>
      <c r="O312" s="346"/>
      <c r="P312" s="347">
        <f t="shared" si="131"/>
        <v>8</v>
      </c>
      <c r="Q312" s="348">
        <f t="shared" si="107"/>
        <v>4</v>
      </c>
      <c r="R312" s="348">
        <f t="shared" si="108"/>
        <v>0</v>
      </c>
      <c r="S312" s="348">
        <f t="shared" si="109"/>
        <v>1</v>
      </c>
      <c r="T312" s="348">
        <f t="shared" si="110"/>
        <v>0</v>
      </c>
      <c r="U312" s="348">
        <f t="shared" si="111"/>
        <v>3</v>
      </c>
      <c r="V312" s="348">
        <f t="shared" si="112"/>
        <v>0</v>
      </c>
      <c r="W312" s="348">
        <f t="shared" si="113"/>
        <v>0</v>
      </c>
      <c r="X312" s="348">
        <f t="shared" si="114"/>
        <v>0</v>
      </c>
      <c r="Y312" s="348">
        <f t="shared" si="115"/>
        <v>0</v>
      </c>
      <c r="Z312" s="348">
        <f t="shared" si="116"/>
        <v>0</v>
      </c>
      <c r="AA312" s="348">
        <f t="shared" si="117"/>
        <v>0</v>
      </c>
      <c r="AB312" s="348">
        <f t="shared" si="118"/>
        <v>0</v>
      </c>
      <c r="AC312" s="348">
        <f t="shared" si="119"/>
        <v>0</v>
      </c>
      <c r="AD312" s="348">
        <f t="shared" si="120"/>
        <v>0</v>
      </c>
      <c r="AE312" s="348">
        <f t="shared" si="121"/>
        <v>0</v>
      </c>
      <c r="AF312" s="348">
        <f t="shared" si="122"/>
        <v>0</v>
      </c>
      <c r="AG312" s="348">
        <f t="shared" si="123"/>
        <v>0</v>
      </c>
      <c r="AH312" s="348">
        <f t="shared" si="124"/>
        <v>0</v>
      </c>
      <c r="AI312" s="348">
        <f t="shared" si="125"/>
        <v>0</v>
      </c>
      <c r="AJ312" s="348">
        <f t="shared" si="126"/>
        <v>0</v>
      </c>
      <c r="AK312" s="348">
        <f t="shared" si="127"/>
        <v>0</v>
      </c>
      <c r="AL312" s="348">
        <f t="shared" si="128"/>
        <v>0</v>
      </c>
      <c r="AM312" s="348">
        <f t="shared" si="129"/>
        <v>0</v>
      </c>
      <c r="AN312" s="348">
        <f t="shared" si="130"/>
        <v>0</v>
      </c>
      <c r="AO312" s="334">
        <v>13</v>
      </c>
    </row>
    <row r="313" spans="1:41" s="335" customFormat="1" ht="18" customHeight="1">
      <c r="A313" s="343">
        <f t="shared" si="106"/>
        <v>308</v>
      </c>
      <c r="B313" s="344" t="s">
        <v>935</v>
      </c>
      <c r="C313" s="345" t="s">
        <v>936</v>
      </c>
      <c r="D313" s="346">
        <v>2</v>
      </c>
      <c r="E313" s="346">
        <v>1.5</v>
      </c>
      <c r="F313" s="346">
        <v>0</v>
      </c>
      <c r="G313" s="346">
        <v>0</v>
      </c>
      <c r="H313" s="346"/>
      <c r="I313" s="346"/>
      <c r="J313" s="346"/>
      <c r="K313" s="346"/>
      <c r="L313" s="346"/>
      <c r="M313" s="346"/>
      <c r="N313" s="346"/>
      <c r="O313" s="346"/>
      <c r="P313" s="347">
        <f t="shared" si="131"/>
        <v>3.5</v>
      </c>
      <c r="Q313" s="348">
        <f t="shared" si="107"/>
        <v>2</v>
      </c>
      <c r="R313" s="348">
        <f t="shared" si="108"/>
        <v>0</v>
      </c>
      <c r="S313" s="348">
        <f t="shared" si="109"/>
        <v>1.5</v>
      </c>
      <c r="T313" s="348">
        <f t="shared" si="110"/>
        <v>0</v>
      </c>
      <c r="U313" s="348">
        <f t="shared" si="111"/>
        <v>0</v>
      </c>
      <c r="V313" s="348">
        <f t="shared" si="112"/>
        <v>0</v>
      </c>
      <c r="W313" s="348">
        <f t="shared" si="113"/>
        <v>0</v>
      </c>
      <c r="X313" s="348">
        <f t="shared" si="114"/>
        <v>0</v>
      </c>
      <c r="Y313" s="348">
        <f t="shared" si="115"/>
        <v>0</v>
      </c>
      <c r="Z313" s="348">
        <f t="shared" si="116"/>
        <v>0</v>
      </c>
      <c r="AA313" s="348">
        <f t="shared" si="117"/>
        <v>0</v>
      </c>
      <c r="AB313" s="348">
        <f t="shared" si="118"/>
        <v>0</v>
      </c>
      <c r="AC313" s="348">
        <f t="shared" si="119"/>
        <v>0</v>
      </c>
      <c r="AD313" s="348">
        <f t="shared" si="120"/>
        <v>0</v>
      </c>
      <c r="AE313" s="348">
        <f t="shared" si="121"/>
        <v>0</v>
      </c>
      <c r="AF313" s="348">
        <f t="shared" si="122"/>
        <v>0</v>
      </c>
      <c r="AG313" s="348">
        <f t="shared" si="123"/>
        <v>0</v>
      </c>
      <c r="AH313" s="348">
        <f t="shared" si="124"/>
        <v>0</v>
      </c>
      <c r="AI313" s="348">
        <f t="shared" si="125"/>
        <v>0</v>
      </c>
      <c r="AJ313" s="348">
        <f t="shared" si="126"/>
        <v>0</v>
      </c>
      <c r="AK313" s="348">
        <f t="shared" si="127"/>
        <v>0</v>
      </c>
      <c r="AL313" s="348">
        <f t="shared" si="128"/>
        <v>0</v>
      </c>
      <c r="AM313" s="348">
        <f t="shared" si="129"/>
        <v>0</v>
      </c>
      <c r="AN313" s="348">
        <f t="shared" si="130"/>
        <v>0</v>
      </c>
      <c r="AO313" s="334">
        <v>12</v>
      </c>
    </row>
    <row r="314" spans="1:41" s="335" customFormat="1" ht="18" customHeight="1">
      <c r="A314" s="343">
        <f t="shared" si="106"/>
        <v>309</v>
      </c>
      <c r="B314" s="344" t="s">
        <v>937</v>
      </c>
      <c r="C314" s="345" t="s">
        <v>938</v>
      </c>
      <c r="D314" s="346">
        <v>1</v>
      </c>
      <c r="E314" s="346">
        <v>1</v>
      </c>
      <c r="F314" s="346">
        <v>0</v>
      </c>
      <c r="G314" s="346">
        <v>0</v>
      </c>
      <c r="H314" s="346"/>
      <c r="I314" s="346"/>
      <c r="J314" s="346"/>
      <c r="K314" s="346"/>
      <c r="L314" s="346"/>
      <c r="M314" s="346"/>
      <c r="N314" s="346"/>
      <c r="O314" s="346"/>
      <c r="P314" s="347">
        <f t="shared" si="131"/>
        <v>2</v>
      </c>
      <c r="Q314" s="348">
        <f t="shared" si="107"/>
        <v>1</v>
      </c>
      <c r="R314" s="348">
        <f t="shared" si="108"/>
        <v>0</v>
      </c>
      <c r="S314" s="348">
        <f t="shared" si="109"/>
        <v>1</v>
      </c>
      <c r="T314" s="348">
        <f t="shared" si="110"/>
        <v>0</v>
      </c>
      <c r="U314" s="348">
        <f t="shared" si="111"/>
        <v>0</v>
      </c>
      <c r="V314" s="348">
        <f t="shared" si="112"/>
        <v>0</v>
      </c>
      <c r="W314" s="348">
        <f t="shared" si="113"/>
        <v>0</v>
      </c>
      <c r="X314" s="348">
        <f t="shared" si="114"/>
        <v>0</v>
      </c>
      <c r="Y314" s="348">
        <f t="shared" si="115"/>
        <v>0</v>
      </c>
      <c r="Z314" s="348">
        <f t="shared" si="116"/>
        <v>0</v>
      </c>
      <c r="AA314" s="348">
        <f t="shared" si="117"/>
        <v>0</v>
      </c>
      <c r="AB314" s="348">
        <f t="shared" si="118"/>
        <v>0</v>
      </c>
      <c r="AC314" s="348">
        <f t="shared" si="119"/>
        <v>0</v>
      </c>
      <c r="AD314" s="348">
        <f t="shared" si="120"/>
        <v>0</v>
      </c>
      <c r="AE314" s="348">
        <f t="shared" si="121"/>
        <v>0</v>
      </c>
      <c r="AF314" s="348">
        <f t="shared" si="122"/>
        <v>0</v>
      </c>
      <c r="AG314" s="348">
        <f t="shared" si="123"/>
        <v>0</v>
      </c>
      <c r="AH314" s="348">
        <f t="shared" si="124"/>
        <v>0</v>
      </c>
      <c r="AI314" s="348">
        <f t="shared" si="125"/>
        <v>0</v>
      </c>
      <c r="AJ314" s="348">
        <f t="shared" si="126"/>
        <v>0</v>
      </c>
      <c r="AK314" s="348">
        <f t="shared" si="127"/>
        <v>0</v>
      </c>
      <c r="AL314" s="348">
        <f t="shared" si="128"/>
        <v>0</v>
      </c>
      <c r="AM314" s="348">
        <f t="shared" si="129"/>
        <v>0</v>
      </c>
      <c r="AN314" s="348">
        <f t="shared" si="130"/>
        <v>0</v>
      </c>
      <c r="AO314" s="334">
        <v>11</v>
      </c>
    </row>
    <row r="315" spans="1:41" s="335" customFormat="1" ht="18" customHeight="1">
      <c r="A315" s="343">
        <f t="shared" si="106"/>
        <v>310</v>
      </c>
      <c r="B315" s="344" t="s">
        <v>941</v>
      </c>
      <c r="C315" s="345" t="s">
        <v>942</v>
      </c>
      <c r="D315" s="346">
        <v>1.5</v>
      </c>
      <c r="E315" s="346">
        <v>1.5</v>
      </c>
      <c r="F315" s="346">
        <v>0.5</v>
      </c>
      <c r="G315" s="346">
        <v>0</v>
      </c>
      <c r="H315" s="346"/>
      <c r="I315" s="346"/>
      <c r="J315" s="346"/>
      <c r="K315" s="346"/>
      <c r="L315" s="346"/>
      <c r="M315" s="346"/>
      <c r="N315" s="346"/>
      <c r="O315" s="346"/>
      <c r="P315" s="347">
        <f t="shared" si="131"/>
        <v>3.5</v>
      </c>
      <c r="Q315" s="348">
        <f t="shared" si="107"/>
        <v>1.5</v>
      </c>
      <c r="R315" s="348">
        <f t="shared" si="108"/>
        <v>0</v>
      </c>
      <c r="S315" s="348">
        <f t="shared" si="109"/>
        <v>1.5</v>
      </c>
      <c r="T315" s="348">
        <f t="shared" si="110"/>
        <v>0</v>
      </c>
      <c r="U315" s="348">
        <f t="shared" si="111"/>
        <v>0.5</v>
      </c>
      <c r="V315" s="348">
        <f t="shared" si="112"/>
        <v>0</v>
      </c>
      <c r="W315" s="348">
        <f t="shared" si="113"/>
        <v>0</v>
      </c>
      <c r="X315" s="348">
        <f t="shared" si="114"/>
        <v>0</v>
      </c>
      <c r="Y315" s="348">
        <f t="shared" si="115"/>
        <v>0</v>
      </c>
      <c r="Z315" s="348">
        <f t="shared" si="116"/>
        <v>0</v>
      </c>
      <c r="AA315" s="348">
        <f t="shared" si="117"/>
        <v>0</v>
      </c>
      <c r="AB315" s="348">
        <f t="shared" si="118"/>
        <v>0</v>
      </c>
      <c r="AC315" s="348">
        <f t="shared" si="119"/>
        <v>0</v>
      </c>
      <c r="AD315" s="348">
        <f t="shared" si="120"/>
        <v>0</v>
      </c>
      <c r="AE315" s="348">
        <f t="shared" si="121"/>
        <v>0</v>
      </c>
      <c r="AF315" s="348">
        <f t="shared" si="122"/>
        <v>0</v>
      </c>
      <c r="AG315" s="348">
        <f t="shared" si="123"/>
        <v>0</v>
      </c>
      <c r="AH315" s="348">
        <f t="shared" si="124"/>
        <v>0</v>
      </c>
      <c r="AI315" s="348">
        <f t="shared" si="125"/>
        <v>0</v>
      </c>
      <c r="AJ315" s="348">
        <f t="shared" si="126"/>
        <v>0</v>
      </c>
      <c r="AK315" s="348">
        <f t="shared" si="127"/>
        <v>0</v>
      </c>
      <c r="AL315" s="348">
        <f t="shared" si="128"/>
        <v>0</v>
      </c>
      <c r="AM315" s="348">
        <f t="shared" si="129"/>
        <v>0</v>
      </c>
      <c r="AN315" s="348">
        <f t="shared" si="130"/>
        <v>0</v>
      </c>
      <c r="AO315" s="334">
        <v>14</v>
      </c>
    </row>
    <row r="316" spans="1:41" s="335" customFormat="1" ht="18" customHeight="1">
      <c r="A316" s="343">
        <f t="shared" si="106"/>
        <v>311</v>
      </c>
      <c r="B316" s="344" t="s">
        <v>943</v>
      </c>
      <c r="C316" s="345" t="s">
        <v>944</v>
      </c>
      <c r="D316" s="346">
        <v>3.5</v>
      </c>
      <c r="E316" s="346">
        <v>5</v>
      </c>
      <c r="F316" s="346">
        <v>0</v>
      </c>
      <c r="G316" s="346">
        <v>0</v>
      </c>
      <c r="H316" s="346"/>
      <c r="I316" s="346"/>
      <c r="J316" s="346"/>
      <c r="K316" s="346"/>
      <c r="L316" s="346"/>
      <c r="M316" s="346"/>
      <c r="N316" s="346"/>
      <c r="O316" s="346"/>
      <c r="P316" s="347">
        <f t="shared" si="131"/>
        <v>8.5</v>
      </c>
      <c r="Q316" s="348">
        <f t="shared" si="107"/>
        <v>3.5</v>
      </c>
      <c r="R316" s="348">
        <f t="shared" si="108"/>
        <v>0</v>
      </c>
      <c r="S316" s="348">
        <f t="shared" si="109"/>
        <v>5</v>
      </c>
      <c r="T316" s="348">
        <f t="shared" si="110"/>
        <v>0</v>
      </c>
      <c r="U316" s="348">
        <f t="shared" si="111"/>
        <v>0</v>
      </c>
      <c r="V316" s="348">
        <f t="shared" si="112"/>
        <v>0</v>
      </c>
      <c r="W316" s="348">
        <f t="shared" si="113"/>
        <v>0</v>
      </c>
      <c r="X316" s="348">
        <f t="shared" si="114"/>
        <v>0</v>
      </c>
      <c r="Y316" s="348">
        <f t="shared" si="115"/>
        <v>0</v>
      </c>
      <c r="Z316" s="348">
        <f t="shared" si="116"/>
        <v>0</v>
      </c>
      <c r="AA316" s="348">
        <f t="shared" si="117"/>
        <v>0</v>
      </c>
      <c r="AB316" s="348">
        <f t="shared" si="118"/>
        <v>0</v>
      </c>
      <c r="AC316" s="348">
        <f t="shared" si="119"/>
        <v>0</v>
      </c>
      <c r="AD316" s="348">
        <f t="shared" si="120"/>
        <v>0</v>
      </c>
      <c r="AE316" s="348">
        <f t="shared" si="121"/>
        <v>0</v>
      </c>
      <c r="AF316" s="348">
        <f t="shared" si="122"/>
        <v>0</v>
      </c>
      <c r="AG316" s="348">
        <f t="shared" si="123"/>
        <v>0</v>
      </c>
      <c r="AH316" s="348">
        <f t="shared" si="124"/>
        <v>0</v>
      </c>
      <c r="AI316" s="348">
        <f t="shared" si="125"/>
        <v>0</v>
      </c>
      <c r="AJ316" s="348">
        <f t="shared" si="126"/>
        <v>0</v>
      </c>
      <c r="AK316" s="348">
        <f t="shared" si="127"/>
        <v>0</v>
      </c>
      <c r="AL316" s="348">
        <f t="shared" si="128"/>
        <v>0</v>
      </c>
      <c r="AM316" s="348">
        <f t="shared" si="129"/>
        <v>0</v>
      </c>
      <c r="AN316" s="348">
        <f t="shared" si="130"/>
        <v>0</v>
      </c>
      <c r="AO316" s="334">
        <v>13</v>
      </c>
    </row>
    <row r="317" spans="1:41" s="335" customFormat="1" ht="18" customHeight="1">
      <c r="A317" s="343">
        <f t="shared" si="106"/>
        <v>312</v>
      </c>
      <c r="B317" s="344" t="s">
        <v>945</v>
      </c>
      <c r="C317" s="345" t="s">
        <v>946</v>
      </c>
      <c r="D317" s="346">
        <v>2.5</v>
      </c>
      <c r="E317" s="346">
        <v>0</v>
      </c>
      <c r="F317" s="346">
        <v>0</v>
      </c>
      <c r="G317" s="346">
        <v>0</v>
      </c>
      <c r="H317" s="346"/>
      <c r="I317" s="346"/>
      <c r="J317" s="346"/>
      <c r="K317" s="346"/>
      <c r="L317" s="346"/>
      <c r="M317" s="346"/>
      <c r="N317" s="346"/>
      <c r="O317" s="346"/>
      <c r="P317" s="347">
        <f t="shared" si="131"/>
        <v>2.5</v>
      </c>
      <c r="Q317" s="348">
        <f t="shared" si="107"/>
        <v>2.5</v>
      </c>
      <c r="R317" s="348">
        <f t="shared" si="108"/>
        <v>0</v>
      </c>
      <c r="S317" s="348">
        <f t="shared" si="109"/>
        <v>0</v>
      </c>
      <c r="T317" s="348">
        <f t="shared" si="110"/>
        <v>0</v>
      </c>
      <c r="U317" s="348">
        <f t="shared" si="111"/>
        <v>0</v>
      </c>
      <c r="V317" s="348">
        <f t="shared" si="112"/>
        <v>0</v>
      </c>
      <c r="W317" s="348">
        <f t="shared" si="113"/>
        <v>0</v>
      </c>
      <c r="X317" s="348">
        <f t="shared" si="114"/>
        <v>0</v>
      </c>
      <c r="Y317" s="348">
        <f t="shared" si="115"/>
        <v>0</v>
      </c>
      <c r="Z317" s="348">
        <f t="shared" si="116"/>
        <v>0</v>
      </c>
      <c r="AA317" s="348">
        <f t="shared" si="117"/>
        <v>0</v>
      </c>
      <c r="AB317" s="348">
        <f t="shared" si="118"/>
        <v>0</v>
      </c>
      <c r="AC317" s="348">
        <f t="shared" si="119"/>
        <v>0</v>
      </c>
      <c r="AD317" s="348">
        <f t="shared" si="120"/>
        <v>0</v>
      </c>
      <c r="AE317" s="348">
        <f t="shared" si="121"/>
        <v>0</v>
      </c>
      <c r="AF317" s="348">
        <f t="shared" si="122"/>
        <v>0</v>
      </c>
      <c r="AG317" s="348">
        <f t="shared" si="123"/>
        <v>0</v>
      </c>
      <c r="AH317" s="348">
        <f t="shared" si="124"/>
        <v>0</v>
      </c>
      <c r="AI317" s="348">
        <f t="shared" si="125"/>
        <v>0</v>
      </c>
      <c r="AJ317" s="348">
        <f t="shared" si="126"/>
        <v>0</v>
      </c>
      <c r="AK317" s="348">
        <f t="shared" si="127"/>
        <v>0</v>
      </c>
      <c r="AL317" s="348">
        <f t="shared" si="128"/>
        <v>0</v>
      </c>
      <c r="AM317" s="348">
        <f t="shared" si="129"/>
        <v>0</v>
      </c>
      <c r="AN317" s="348">
        <f t="shared" si="130"/>
        <v>0</v>
      </c>
      <c r="AO317" s="334">
        <v>14</v>
      </c>
    </row>
    <row r="318" spans="1:41" s="335" customFormat="1" ht="18" customHeight="1">
      <c r="A318" s="343">
        <f t="shared" si="106"/>
        <v>313</v>
      </c>
      <c r="B318" s="344" t="s">
        <v>947</v>
      </c>
      <c r="C318" s="345" t="s">
        <v>948</v>
      </c>
      <c r="D318" s="346">
        <v>3.5</v>
      </c>
      <c r="E318" s="346">
        <v>1.5</v>
      </c>
      <c r="F318" s="346">
        <v>3</v>
      </c>
      <c r="G318" s="346">
        <v>0</v>
      </c>
      <c r="H318" s="346"/>
      <c r="I318" s="346"/>
      <c r="J318" s="346"/>
      <c r="K318" s="346"/>
      <c r="L318" s="346"/>
      <c r="M318" s="346"/>
      <c r="N318" s="346"/>
      <c r="O318" s="346"/>
      <c r="P318" s="347">
        <f t="shared" si="131"/>
        <v>8</v>
      </c>
      <c r="Q318" s="348">
        <f t="shared" si="107"/>
        <v>3.5</v>
      </c>
      <c r="R318" s="348">
        <f t="shared" si="108"/>
        <v>0</v>
      </c>
      <c r="S318" s="348">
        <f t="shared" si="109"/>
        <v>1.5</v>
      </c>
      <c r="T318" s="348">
        <f t="shared" si="110"/>
        <v>0</v>
      </c>
      <c r="U318" s="348">
        <f t="shared" si="111"/>
        <v>3</v>
      </c>
      <c r="V318" s="348">
        <f t="shared" si="112"/>
        <v>0</v>
      </c>
      <c r="W318" s="348">
        <f t="shared" si="113"/>
        <v>0</v>
      </c>
      <c r="X318" s="348">
        <f t="shared" si="114"/>
        <v>0</v>
      </c>
      <c r="Y318" s="348">
        <f t="shared" si="115"/>
        <v>0</v>
      </c>
      <c r="Z318" s="348">
        <f t="shared" si="116"/>
        <v>0</v>
      </c>
      <c r="AA318" s="348">
        <f t="shared" si="117"/>
        <v>0</v>
      </c>
      <c r="AB318" s="348">
        <f t="shared" si="118"/>
        <v>0</v>
      </c>
      <c r="AC318" s="348">
        <f t="shared" si="119"/>
        <v>0</v>
      </c>
      <c r="AD318" s="348">
        <f t="shared" si="120"/>
        <v>0</v>
      </c>
      <c r="AE318" s="348">
        <f t="shared" si="121"/>
        <v>0</v>
      </c>
      <c r="AF318" s="348">
        <f t="shared" si="122"/>
        <v>0</v>
      </c>
      <c r="AG318" s="348">
        <f t="shared" si="123"/>
        <v>0</v>
      </c>
      <c r="AH318" s="348">
        <f t="shared" si="124"/>
        <v>0</v>
      </c>
      <c r="AI318" s="348">
        <f t="shared" si="125"/>
        <v>0</v>
      </c>
      <c r="AJ318" s="348">
        <f t="shared" si="126"/>
        <v>0</v>
      </c>
      <c r="AK318" s="348">
        <f t="shared" si="127"/>
        <v>0</v>
      </c>
      <c r="AL318" s="348">
        <f t="shared" si="128"/>
        <v>0</v>
      </c>
      <c r="AM318" s="348">
        <f t="shared" si="129"/>
        <v>0</v>
      </c>
      <c r="AN318" s="348">
        <f t="shared" si="130"/>
        <v>0</v>
      </c>
      <c r="AO318" s="334">
        <v>13</v>
      </c>
    </row>
    <row r="319" spans="1:41" s="335" customFormat="1" ht="18" customHeight="1">
      <c r="A319" s="343">
        <f t="shared" si="106"/>
        <v>314</v>
      </c>
      <c r="B319" s="344" t="s">
        <v>949</v>
      </c>
      <c r="C319" s="345" t="s">
        <v>950</v>
      </c>
      <c r="D319" s="346">
        <v>1</v>
      </c>
      <c r="E319" s="346">
        <v>2.5</v>
      </c>
      <c r="F319" s="346">
        <v>0</v>
      </c>
      <c r="G319" s="346">
        <v>0</v>
      </c>
      <c r="H319" s="346"/>
      <c r="I319" s="346"/>
      <c r="J319" s="346"/>
      <c r="K319" s="346"/>
      <c r="L319" s="346"/>
      <c r="M319" s="346"/>
      <c r="N319" s="346"/>
      <c r="O319" s="346"/>
      <c r="P319" s="347">
        <f t="shared" si="131"/>
        <v>3.5</v>
      </c>
      <c r="Q319" s="348">
        <f t="shared" si="107"/>
        <v>1</v>
      </c>
      <c r="R319" s="348">
        <f t="shared" si="108"/>
        <v>0</v>
      </c>
      <c r="S319" s="348">
        <f t="shared" si="109"/>
        <v>2.5</v>
      </c>
      <c r="T319" s="348">
        <f t="shared" si="110"/>
        <v>0</v>
      </c>
      <c r="U319" s="348">
        <f t="shared" si="111"/>
        <v>0</v>
      </c>
      <c r="V319" s="348">
        <f t="shared" si="112"/>
        <v>0</v>
      </c>
      <c r="W319" s="348">
        <f t="shared" si="113"/>
        <v>0</v>
      </c>
      <c r="X319" s="348">
        <f t="shared" si="114"/>
        <v>0</v>
      </c>
      <c r="Y319" s="348">
        <f t="shared" si="115"/>
        <v>0</v>
      </c>
      <c r="Z319" s="348">
        <f t="shared" si="116"/>
        <v>0</v>
      </c>
      <c r="AA319" s="348">
        <f t="shared" si="117"/>
        <v>0</v>
      </c>
      <c r="AB319" s="348">
        <f t="shared" si="118"/>
        <v>0</v>
      </c>
      <c r="AC319" s="348">
        <f t="shared" si="119"/>
        <v>0</v>
      </c>
      <c r="AD319" s="348">
        <f t="shared" si="120"/>
        <v>0</v>
      </c>
      <c r="AE319" s="348">
        <f t="shared" si="121"/>
        <v>0</v>
      </c>
      <c r="AF319" s="348">
        <f t="shared" si="122"/>
        <v>0</v>
      </c>
      <c r="AG319" s="348">
        <f t="shared" si="123"/>
        <v>0</v>
      </c>
      <c r="AH319" s="348">
        <f t="shared" si="124"/>
        <v>0</v>
      </c>
      <c r="AI319" s="348">
        <f t="shared" si="125"/>
        <v>0</v>
      </c>
      <c r="AJ319" s="348">
        <f t="shared" si="126"/>
        <v>0</v>
      </c>
      <c r="AK319" s="348">
        <f t="shared" si="127"/>
        <v>0</v>
      </c>
      <c r="AL319" s="348">
        <f t="shared" si="128"/>
        <v>0</v>
      </c>
      <c r="AM319" s="348">
        <f t="shared" si="129"/>
        <v>0</v>
      </c>
      <c r="AN319" s="348">
        <f t="shared" si="130"/>
        <v>0</v>
      </c>
      <c r="AO319" s="334">
        <v>12</v>
      </c>
    </row>
    <row r="320" spans="1:41" s="335" customFormat="1" ht="18" customHeight="1">
      <c r="A320" s="343">
        <f t="shared" si="106"/>
        <v>315</v>
      </c>
      <c r="B320" s="344" t="s">
        <v>951</v>
      </c>
      <c r="C320" s="345" t="s">
        <v>952</v>
      </c>
      <c r="D320" s="346">
        <v>4.5</v>
      </c>
      <c r="E320" s="346">
        <v>0</v>
      </c>
      <c r="F320" s="346">
        <v>0</v>
      </c>
      <c r="G320" s="346">
        <v>0</v>
      </c>
      <c r="H320" s="346"/>
      <c r="I320" s="346"/>
      <c r="J320" s="346"/>
      <c r="K320" s="346"/>
      <c r="L320" s="346"/>
      <c r="M320" s="346"/>
      <c r="N320" s="346"/>
      <c r="O320" s="346"/>
      <c r="P320" s="347">
        <f t="shared" si="131"/>
        <v>4.5</v>
      </c>
      <c r="Q320" s="348">
        <f t="shared" si="107"/>
        <v>4.5</v>
      </c>
      <c r="R320" s="348">
        <f t="shared" si="108"/>
        <v>0</v>
      </c>
      <c r="S320" s="348">
        <f t="shared" si="109"/>
        <v>0</v>
      </c>
      <c r="T320" s="348">
        <f t="shared" si="110"/>
        <v>0</v>
      </c>
      <c r="U320" s="348">
        <f t="shared" si="111"/>
        <v>0</v>
      </c>
      <c r="V320" s="348">
        <f t="shared" si="112"/>
        <v>0</v>
      </c>
      <c r="W320" s="348">
        <f t="shared" si="113"/>
        <v>0</v>
      </c>
      <c r="X320" s="348">
        <f t="shared" si="114"/>
        <v>0</v>
      </c>
      <c r="Y320" s="348">
        <f t="shared" si="115"/>
        <v>0</v>
      </c>
      <c r="Z320" s="348">
        <f t="shared" si="116"/>
        <v>0</v>
      </c>
      <c r="AA320" s="348">
        <f t="shared" si="117"/>
        <v>0</v>
      </c>
      <c r="AB320" s="348">
        <f t="shared" si="118"/>
        <v>0</v>
      </c>
      <c r="AC320" s="348">
        <f t="shared" si="119"/>
        <v>0</v>
      </c>
      <c r="AD320" s="348">
        <f t="shared" si="120"/>
        <v>0</v>
      </c>
      <c r="AE320" s="348">
        <f t="shared" si="121"/>
        <v>0</v>
      </c>
      <c r="AF320" s="348">
        <f t="shared" si="122"/>
        <v>0</v>
      </c>
      <c r="AG320" s="348">
        <f t="shared" si="123"/>
        <v>0</v>
      </c>
      <c r="AH320" s="348">
        <f t="shared" si="124"/>
        <v>0</v>
      </c>
      <c r="AI320" s="348">
        <f t="shared" si="125"/>
        <v>0</v>
      </c>
      <c r="AJ320" s="348">
        <f t="shared" si="126"/>
        <v>0</v>
      </c>
      <c r="AK320" s="348">
        <f t="shared" si="127"/>
        <v>0</v>
      </c>
      <c r="AL320" s="348">
        <f t="shared" si="128"/>
        <v>0</v>
      </c>
      <c r="AM320" s="348">
        <f t="shared" si="129"/>
        <v>0</v>
      </c>
      <c r="AN320" s="348">
        <f t="shared" si="130"/>
        <v>0</v>
      </c>
      <c r="AO320" s="334">
        <v>14</v>
      </c>
    </row>
    <row r="321" spans="1:41" s="335" customFormat="1" ht="18" customHeight="1">
      <c r="A321" s="343">
        <f t="shared" si="106"/>
        <v>316</v>
      </c>
      <c r="B321" s="344" t="s">
        <v>955</v>
      </c>
      <c r="C321" s="345" t="s">
        <v>956</v>
      </c>
      <c r="D321" s="346">
        <v>4.5</v>
      </c>
      <c r="E321" s="346">
        <v>4</v>
      </c>
      <c r="F321" s="346">
        <v>1</v>
      </c>
      <c r="G321" s="346">
        <v>0</v>
      </c>
      <c r="H321" s="346"/>
      <c r="I321" s="346"/>
      <c r="J321" s="346"/>
      <c r="K321" s="346"/>
      <c r="L321" s="346"/>
      <c r="M321" s="346"/>
      <c r="N321" s="346"/>
      <c r="O321" s="346"/>
      <c r="P321" s="347">
        <f t="shared" si="131"/>
        <v>9.5</v>
      </c>
      <c r="Q321" s="348">
        <f t="shared" si="107"/>
        <v>4.5</v>
      </c>
      <c r="R321" s="348">
        <f t="shared" si="108"/>
        <v>0</v>
      </c>
      <c r="S321" s="348">
        <f t="shared" si="109"/>
        <v>4</v>
      </c>
      <c r="T321" s="348">
        <f t="shared" si="110"/>
        <v>0</v>
      </c>
      <c r="U321" s="348">
        <f t="shared" si="111"/>
        <v>1</v>
      </c>
      <c r="V321" s="348">
        <f t="shared" si="112"/>
        <v>0</v>
      </c>
      <c r="W321" s="348">
        <f t="shared" si="113"/>
        <v>0</v>
      </c>
      <c r="X321" s="348">
        <f t="shared" si="114"/>
        <v>0</v>
      </c>
      <c r="Y321" s="348">
        <f t="shared" si="115"/>
        <v>0</v>
      </c>
      <c r="Z321" s="348">
        <f t="shared" si="116"/>
        <v>0</v>
      </c>
      <c r="AA321" s="348">
        <f t="shared" si="117"/>
        <v>0</v>
      </c>
      <c r="AB321" s="348">
        <f t="shared" si="118"/>
        <v>0</v>
      </c>
      <c r="AC321" s="348">
        <f t="shared" si="119"/>
        <v>0</v>
      </c>
      <c r="AD321" s="348">
        <f t="shared" si="120"/>
        <v>0</v>
      </c>
      <c r="AE321" s="348">
        <f t="shared" si="121"/>
        <v>0</v>
      </c>
      <c r="AF321" s="348">
        <f t="shared" si="122"/>
        <v>0</v>
      </c>
      <c r="AG321" s="348">
        <f t="shared" si="123"/>
        <v>0</v>
      </c>
      <c r="AH321" s="348">
        <f t="shared" si="124"/>
        <v>0</v>
      </c>
      <c r="AI321" s="348">
        <f t="shared" si="125"/>
        <v>0</v>
      </c>
      <c r="AJ321" s="348">
        <f t="shared" si="126"/>
        <v>0</v>
      </c>
      <c r="AK321" s="348">
        <f t="shared" si="127"/>
        <v>0</v>
      </c>
      <c r="AL321" s="348">
        <f t="shared" si="128"/>
        <v>0</v>
      </c>
      <c r="AM321" s="348">
        <f t="shared" si="129"/>
        <v>0</v>
      </c>
      <c r="AN321" s="348">
        <f t="shared" si="130"/>
        <v>0</v>
      </c>
      <c r="AO321" s="334">
        <v>13</v>
      </c>
    </row>
    <row r="322" spans="1:41" s="335" customFormat="1" ht="18" customHeight="1">
      <c r="A322" s="343">
        <f t="shared" si="106"/>
        <v>317</v>
      </c>
      <c r="B322" s="344" t="s">
        <v>957</v>
      </c>
      <c r="C322" s="345" t="s">
        <v>958</v>
      </c>
      <c r="D322" s="346">
        <v>0</v>
      </c>
      <c r="E322" s="346">
        <v>1.5</v>
      </c>
      <c r="F322" s="346">
        <v>0</v>
      </c>
      <c r="G322" s="346">
        <v>0</v>
      </c>
      <c r="H322" s="346"/>
      <c r="I322" s="346"/>
      <c r="J322" s="346"/>
      <c r="K322" s="346"/>
      <c r="L322" s="346"/>
      <c r="M322" s="346"/>
      <c r="N322" s="346"/>
      <c r="O322" s="346"/>
      <c r="P322" s="347">
        <f t="shared" si="131"/>
        <v>1.5</v>
      </c>
      <c r="Q322" s="348">
        <f t="shared" si="107"/>
        <v>0</v>
      </c>
      <c r="R322" s="348">
        <f t="shared" si="108"/>
        <v>0</v>
      </c>
      <c r="S322" s="348">
        <f t="shared" si="109"/>
        <v>1.5</v>
      </c>
      <c r="T322" s="348">
        <f t="shared" si="110"/>
        <v>0</v>
      </c>
      <c r="U322" s="348">
        <f t="shared" si="111"/>
        <v>0</v>
      </c>
      <c r="V322" s="348">
        <f t="shared" si="112"/>
        <v>0</v>
      </c>
      <c r="W322" s="348">
        <f t="shared" si="113"/>
        <v>0</v>
      </c>
      <c r="X322" s="348">
        <f t="shared" si="114"/>
        <v>0</v>
      </c>
      <c r="Y322" s="348">
        <f t="shared" si="115"/>
        <v>0</v>
      </c>
      <c r="Z322" s="348">
        <f t="shared" si="116"/>
        <v>0</v>
      </c>
      <c r="AA322" s="348">
        <f t="shared" si="117"/>
        <v>0</v>
      </c>
      <c r="AB322" s="348">
        <f t="shared" si="118"/>
        <v>0</v>
      </c>
      <c r="AC322" s="348">
        <f t="shared" si="119"/>
        <v>0</v>
      </c>
      <c r="AD322" s="348">
        <f t="shared" si="120"/>
        <v>0</v>
      </c>
      <c r="AE322" s="348">
        <f t="shared" si="121"/>
        <v>0</v>
      </c>
      <c r="AF322" s="348">
        <f t="shared" si="122"/>
        <v>0</v>
      </c>
      <c r="AG322" s="348">
        <f t="shared" si="123"/>
        <v>0</v>
      </c>
      <c r="AH322" s="348">
        <f t="shared" si="124"/>
        <v>0</v>
      </c>
      <c r="AI322" s="348">
        <f t="shared" si="125"/>
        <v>0</v>
      </c>
      <c r="AJ322" s="348">
        <f t="shared" si="126"/>
        <v>0</v>
      </c>
      <c r="AK322" s="348">
        <f t="shared" si="127"/>
        <v>0</v>
      </c>
      <c r="AL322" s="348">
        <f t="shared" si="128"/>
        <v>0</v>
      </c>
      <c r="AM322" s="348">
        <f t="shared" si="129"/>
        <v>0</v>
      </c>
      <c r="AN322" s="348">
        <f t="shared" si="130"/>
        <v>0</v>
      </c>
      <c r="AO322" s="334">
        <v>15</v>
      </c>
    </row>
    <row r="323" spans="1:41" s="335" customFormat="1" ht="18" customHeight="1">
      <c r="A323" s="343">
        <f t="shared" si="106"/>
        <v>318</v>
      </c>
      <c r="B323" s="344" t="s">
        <v>959</v>
      </c>
      <c r="C323" s="345" t="s">
        <v>960</v>
      </c>
      <c r="D323" s="346">
        <v>0</v>
      </c>
      <c r="E323" s="346">
        <v>1.5</v>
      </c>
      <c r="F323" s="346">
        <v>0</v>
      </c>
      <c r="G323" s="346">
        <v>0</v>
      </c>
      <c r="H323" s="346"/>
      <c r="I323" s="346"/>
      <c r="J323" s="346"/>
      <c r="K323" s="346"/>
      <c r="L323" s="346"/>
      <c r="M323" s="346"/>
      <c r="N323" s="346"/>
      <c r="O323" s="346"/>
      <c r="P323" s="347">
        <f t="shared" si="131"/>
        <v>1.5</v>
      </c>
      <c r="Q323" s="348">
        <f t="shared" si="107"/>
        <v>0</v>
      </c>
      <c r="R323" s="348">
        <f t="shared" si="108"/>
        <v>0</v>
      </c>
      <c r="S323" s="348">
        <f t="shared" si="109"/>
        <v>1.5</v>
      </c>
      <c r="T323" s="348">
        <f t="shared" si="110"/>
        <v>0</v>
      </c>
      <c r="U323" s="348">
        <f t="shared" si="111"/>
        <v>0</v>
      </c>
      <c r="V323" s="348">
        <f t="shared" si="112"/>
        <v>0</v>
      </c>
      <c r="W323" s="348">
        <f t="shared" si="113"/>
        <v>0</v>
      </c>
      <c r="X323" s="348">
        <f t="shared" si="114"/>
        <v>0</v>
      </c>
      <c r="Y323" s="348">
        <f t="shared" si="115"/>
        <v>0</v>
      </c>
      <c r="Z323" s="348">
        <f t="shared" si="116"/>
        <v>0</v>
      </c>
      <c r="AA323" s="348">
        <f t="shared" si="117"/>
        <v>0</v>
      </c>
      <c r="AB323" s="348">
        <f t="shared" si="118"/>
        <v>0</v>
      </c>
      <c r="AC323" s="348">
        <f t="shared" si="119"/>
        <v>0</v>
      </c>
      <c r="AD323" s="348">
        <f t="shared" si="120"/>
        <v>0</v>
      </c>
      <c r="AE323" s="348">
        <f t="shared" si="121"/>
        <v>0</v>
      </c>
      <c r="AF323" s="348">
        <f t="shared" si="122"/>
        <v>0</v>
      </c>
      <c r="AG323" s="348">
        <f t="shared" si="123"/>
        <v>0</v>
      </c>
      <c r="AH323" s="348">
        <f t="shared" si="124"/>
        <v>0</v>
      </c>
      <c r="AI323" s="348">
        <f t="shared" si="125"/>
        <v>0</v>
      </c>
      <c r="AJ323" s="348">
        <f t="shared" si="126"/>
        <v>0</v>
      </c>
      <c r="AK323" s="348">
        <f t="shared" si="127"/>
        <v>0</v>
      </c>
      <c r="AL323" s="348">
        <f t="shared" si="128"/>
        <v>0</v>
      </c>
      <c r="AM323" s="348">
        <f t="shared" si="129"/>
        <v>0</v>
      </c>
      <c r="AN323" s="348">
        <f t="shared" si="130"/>
        <v>0</v>
      </c>
      <c r="AO323" s="334">
        <v>6</v>
      </c>
    </row>
    <row r="324" spans="1:41" s="335" customFormat="1" ht="18" customHeight="1">
      <c r="A324" s="343">
        <f t="shared" si="106"/>
        <v>319</v>
      </c>
      <c r="B324" s="344" t="s">
        <v>961</v>
      </c>
      <c r="C324" s="345" t="s">
        <v>759</v>
      </c>
      <c r="D324" s="346">
        <v>4.5</v>
      </c>
      <c r="E324" s="346">
        <v>0</v>
      </c>
      <c r="F324" s="346">
        <v>0</v>
      </c>
      <c r="G324" s="346">
        <v>0</v>
      </c>
      <c r="H324" s="346"/>
      <c r="I324" s="346"/>
      <c r="J324" s="346"/>
      <c r="K324" s="346"/>
      <c r="L324" s="346"/>
      <c r="M324" s="346"/>
      <c r="N324" s="346"/>
      <c r="O324" s="346"/>
      <c r="P324" s="347">
        <f t="shared" si="131"/>
        <v>4.5</v>
      </c>
      <c r="Q324" s="348">
        <f t="shared" si="107"/>
        <v>4.5</v>
      </c>
      <c r="R324" s="348">
        <f t="shared" si="108"/>
        <v>0</v>
      </c>
      <c r="S324" s="348">
        <f t="shared" si="109"/>
        <v>0</v>
      </c>
      <c r="T324" s="348">
        <f t="shared" si="110"/>
        <v>0</v>
      </c>
      <c r="U324" s="348">
        <f t="shared" si="111"/>
        <v>0</v>
      </c>
      <c r="V324" s="348">
        <f t="shared" si="112"/>
        <v>0</v>
      </c>
      <c r="W324" s="348">
        <f t="shared" si="113"/>
        <v>0</v>
      </c>
      <c r="X324" s="348">
        <f t="shared" si="114"/>
        <v>0</v>
      </c>
      <c r="Y324" s="348">
        <f t="shared" si="115"/>
        <v>0</v>
      </c>
      <c r="Z324" s="348">
        <f t="shared" si="116"/>
        <v>0</v>
      </c>
      <c r="AA324" s="348">
        <f t="shared" si="117"/>
        <v>0</v>
      </c>
      <c r="AB324" s="348">
        <f t="shared" si="118"/>
        <v>0</v>
      </c>
      <c r="AC324" s="348">
        <f t="shared" si="119"/>
        <v>0</v>
      </c>
      <c r="AD324" s="348">
        <f t="shared" si="120"/>
        <v>0</v>
      </c>
      <c r="AE324" s="348">
        <f t="shared" si="121"/>
        <v>0</v>
      </c>
      <c r="AF324" s="348">
        <f t="shared" si="122"/>
        <v>0</v>
      </c>
      <c r="AG324" s="348">
        <f t="shared" si="123"/>
        <v>0</v>
      </c>
      <c r="AH324" s="348">
        <f t="shared" si="124"/>
        <v>0</v>
      </c>
      <c r="AI324" s="348">
        <f t="shared" si="125"/>
        <v>0</v>
      </c>
      <c r="AJ324" s="348">
        <f t="shared" si="126"/>
        <v>0</v>
      </c>
      <c r="AK324" s="348">
        <f t="shared" si="127"/>
        <v>0</v>
      </c>
      <c r="AL324" s="348">
        <f t="shared" si="128"/>
        <v>0</v>
      </c>
      <c r="AM324" s="348">
        <f t="shared" si="129"/>
        <v>0</v>
      </c>
      <c r="AN324" s="348">
        <f t="shared" si="130"/>
        <v>0</v>
      </c>
      <c r="AO324" s="334">
        <v>13</v>
      </c>
    </row>
    <row r="325" spans="1:41" s="335" customFormat="1" ht="18" customHeight="1">
      <c r="A325" s="343">
        <f t="shared" si="106"/>
        <v>320</v>
      </c>
      <c r="B325" s="344" t="s">
        <v>962</v>
      </c>
      <c r="C325" s="345" t="s">
        <v>963</v>
      </c>
      <c r="D325" s="346">
        <v>3.5</v>
      </c>
      <c r="E325" s="346">
        <v>0</v>
      </c>
      <c r="F325" s="346">
        <v>0</v>
      </c>
      <c r="G325" s="346">
        <v>0</v>
      </c>
      <c r="H325" s="346"/>
      <c r="I325" s="346"/>
      <c r="J325" s="346"/>
      <c r="K325" s="346"/>
      <c r="L325" s="346"/>
      <c r="M325" s="346"/>
      <c r="N325" s="346"/>
      <c r="O325" s="346"/>
      <c r="P325" s="347">
        <f t="shared" si="131"/>
        <v>3.5</v>
      </c>
      <c r="Q325" s="348">
        <f t="shared" si="107"/>
        <v>3.5</v>
      </c>
      <c r="R325" s="348">
        <f t="shared" si="108"/>
        <v>0</v>
      </c>
      <c r="S325" s="348">
        <f t="shared" si="109"/>
        <v>0</v>
      </c>
      <c r="T325" s="348">
        <f t="shared" si="110"/>
        <v>0</v>
      </c>
      <c r="U325" s="348">
        <f t="shared" si="111"/>
        <v>0</v>
      </c>
      <c r="V325" s="348">
        <f t="shared" si="112"/>
        <v>0</v>
      </c>
      <c r="W325" s="348">
        <f t="shared" si="113"/>
        <v>0</v>
      </c>
      <c r="X325" s="348">
        <f t="shared" si="114"/>
        <v>0</v>
      </c>
      <c r="Y325" s="348">
        <f t="shared" si="115"/>
        <v>0</v>
      </c>
      <c r="Z325" s="348">
        <f t="shared" si="116"/>
        <v>0</v>
      </c>
      <c r="AA325" s="348">
        <f t="shared" si="117"/>
        <v>0</v>
      </c>
      <c r="AB325" s="348">
        <f t="shared" si="118"/>
        <v>0</v>
      </c>
      <c r="AC325" s="348">
        <f t="shared" si="119"/>
        <v>0</v>
      </c>
      <c r="AD325" s="348">
        <f t="shared" si="120"/>
        <v>0</v>
      </c>
      <c r="AE325" s="348">
        <f t="shared" si="121"/>
        <v>0</v>
      </c>
      <c r="AF325" s="348">
        <f t="shared" si="122"/>
        <v>0</v>
      </c>
      <c r="AG325" s="348">
        <f t="shared" si="123"/>
        <v>0</v>
      </c>
      <c r="AH325" s="348">
        <f t="shared" si="124"/>
        <v>0</v>
      </c>
      <c r="AI325" s="348">
        <f t="shared" si="125"/>
        <v>0</v>
      </c>
      <c r="AJ325" s="348">
        <f t="shared" si="126"/>
        <v>0</v>
      </c>
      <c r="AK325" s="348">
        <f t="shared" si="127"/>
        <v>0</v>
      </c>
      <c r="AL325" s="348">
        <f t="shared" si="128"/>
        <v>0</v>
      </c>
      <c r="AM325" s="348">
        <f t="shared" si="129"/>
        <v>0</v>
      </c>
      <c r="AN325" s="348">
        <f t="shared" si="130"/>
        <v>0</v>
      </c>
      <c r="AO325" s="334">
        <v>13</v>
      </c>
    </row>
    <row r="326" spans="1:41" s="335" customFormat="1" ht="18" customHeight="1">
      <c r="A326" s="343">
        <f t="shared" si="106"/>
        <v>321</v>
      </c>
      <c r="B326" s="344" t="s">
        <v>972</v>
      </c>
      <c r="C326" s="345" t="s">
        <v>973</v>
      </c>
      <c r="D326" s="346">
        <v>4</v>
      </c>
      <c r="E326" s="346">
        <v>0</v>
      </c>
      <c r="F326" s="346">
        <v>0</v>
      </c>
      <c r="G326" s="346">
        <v>0</v>
      </c>
      <c r="H326" s="346"/>
      <c r="I326" s="346"/>
      <c r="J326" s="346"/>
      <c r="K326" s="346"/>
      <c r="L326" s="346"/>
      <c r="M326" s="346"/>
      <c r="N326" s="346"/>
      <c r="O326" s="346"/>
      <c r="P326" s="347">
        <f t="shared" si="131"/>
        <v>4</v>
      </c>
      <c r="Q326" s="348">
        <f t="shared" si="107"/>
        <v>4</v>
      </c>
      <c r="R326" s="348">
        <f t="shared" si="108"/>
        <v>0</v>
      </c>
      <c r="S326" s="348">
        <f t="shared" si="109"/>
        <v>0</v>
      </c>
      <c r="T326" s="348">
        <f t="shared" si="110"/>
        <v>0</v>
      </c>
      <c r="U326" s="348">
        <f t="shared" si="111"/>
        <v>0</v>
      </c>
      <c r="V326" s="348">
        <f t="shared" si="112"/>
        <v>0</v>
      </c>
      <c r="W326" s="348">
        <f t="shared" si="113"/>
        <v>0</v>
      </c>
      <c r="X326" s="348">
        <f t="shared" si="114"/>
        <v>0</v>
      </c>
      <c r="Y326" s="348">
        <f t="shared" si="115"/>
        <v>0</v>
      </c>
      <c r="Z326" s="348">
        <f t="shared" si="116"/>
        <v>0</v>
      </c>
      <c r="AA326" s="348">
        <f t="shared" si="117"/>
        <v>0</v>
      </c>
      <c r="AB326" s="348">
        <f t="shared" si="118"/>
        <v>0</v>
      </c>
      <c r="AC326" s="348">
        <f t="shared" si="119"/>
        <v>0</v>
      </c>
      <c r="AD326" s="348">
        <f t="shared" si="120"/>
        <v>0</v>
      </c>
      <c r="AE326" s="348">
        <f t="shared" si="121"/>
        <v>0</v>
      </c>
      <c r="AF326" s="348">
        <f t="shared" si="122"/>
        <v>0</v>
      </c>
      <c r="AG326" s="348">
        <f t="shared" si="123"/>
        <v>0</v>
      </c>
      <c r="AH326" s="348">
        <f t="shared" si="124"/>
        <v>0</v>
      </c>
      <c r="AI326" s="348">
        <f t="shared" si="125"/>
        <v>0</v>
      </c>
      <c r="AJ326" s="348">
        <f t="shared" si="126"/>
        <v>0</v>
      </c>
      <c r="AK326" s="348">
        <f t="shared" si="127"/>
        <v>0</v>
      </c>
      <c r="AL326" s="348">
        <f t="shared" si="128"/>
        <v>0</v>
      </c>
      <c r="AM326" s="348">
        <f t="shared" si="129"/>
        <v>0</v>
      </c>
      <c r="AN326" s="348">
        <f t="shared" si="130"/>
        <v>0</v>
      </c>
      <c r="AO326" s="334">
        <v>14</v>
      </c>
    </row>
    <row r="327" spans="1:41" s="335" customFormat="1" ht="18" customHeight="1">
      <c r="A327" s="343">
        <f t="shared" ref="A327:A390" si="132">IF($B327="","",MAX($A326:$A326)+1)</f>
        <v>322</v>
      </c>
      <c r="B327" s="344" t="s">
        <v>976</v>
      </c>
      <c r="C327" s="345" t="s">
        <v>977</v>
      </c>
      <c r="D327" s="346">
        <v>5.5</v>
      </c>
      <c r="E327" s="346">
        <v>0</v>
      </c>
      <c r="F327" s="346">
        <v>0</v>
      </c>
      <c r="G327" s="346">
        <v>0</v>
      </c>
      <c r="H327" s="346"/>
      <c r="I327" s="346"/>
      <c r="J327" s="346"/>
      <c r="K327" s="346"/>
      <c r="L327" s="346"/>
      <c r="M327" s="346"/>
      <c r="N327" s="346"/>
      <c r="O327" s="346"/>
      <c r="P327" s="347">
        <f t="shared" si="131"/>
        <v>5.5</v>
      </c>
      <c r="Q327" s="348">
        <f t="shared" si="107"/>
        <v>5.5</v>
      </c>
      <c r="R327" s="348">
        <f t="shared" si="108"/>
        <v>0</v>
      </c>
      <c r="S327" s="348">
        <f t="shared" si="109"/>
        <v>0</v>
      </c>
      <c r="T327" s="348">
        <f t="shared" si="110"/>
        <v>0</v>
      </c>
      <c r="U327" s="348">
        <f t="shared" si="111"/>
        <v>0</v>
      </c>
      <c r="V327" s="348">
        <f t="shared" si="112"/>
        <v>0</v>
      </c>
      <c r="W327" s="348">
        <f t="shared" si="113"/>
        <v>0</v>
      </c>
      <c r="X327" s="348">
        <f t="shared" si="114"/>
        <v>0</v>
      </c>
      <c r="Y327" s="348">
        <f t="shared" si="115"/>
        <v>0</v>
      </c>
      <c r="Z327" s="348">
        <f t="shared" si="116"/>
        <v>0</v>
      </c>
      <c r="AA327" s="348">
        <f t="shared" si="117"/>
        <v>0</v>
      </c>
      <c r="AB327" s="348">
        <f t="shared" si="118"/>
        <v>0</v>
      </c>
      <c r="AC327" s="348">
        <f t="shared" si="119"/>
        <v>0</v>
      </c>
      <c r="AD327" s="348">
        <f t="shared" si="120"/>
        <v>0</v>
      </c>
      <c r="AE327" s="348">
        <f t="shared" si="121"/>
        <v>0</v>
      </c>
      <c r="AF327" s="348">
        <f t="shared" si="122"/>
        <v>0</v>
      </c>
      <c r="AG327" s="348">
        <f t="shared" si="123"/>
        <v>0</v>
      </c>
      <c r="AH327" s="348">
        <f t="shared" si="124"/>
        <v>0</v>
      </c>
      <c r="AI327" s="348">
        <f t="shared" si="125"/>
        <v>0</v>
      </c>
      <c r="AJ327" s="348">
        <f t="shared" si="126"/>
        <v>0</v>
      </c>
      <c r="AK327" s="348">
        <f t="shared" si="127"/>
        <v>0</v>
      </c>
      <c r="AL327" s="348">
        <f t="shared" si="128"/>
        <v>0</v>
      </c>
      <c r="AM327" s="348">
        <f t="shared" si="129"/>
        <v>0</v>
      </c>
      <c r="AN327" s="348">
        <f t="shared" si="130"/>
        <v>0</v>
      </c>
      <c r="AO327" s="334">
        <v>14</v>
      </c>
    </row>
    <row r="328" spans="1:41" s="335" customFormat="1" ht="18" customHeight="1">
      <c r="A328" s="343">
        <f t="shared" si="132"/>
        <v>323</v>
      </c>
      <c r="B328" s="344" t="s">
        <v>978</v>
      </c>
      <c r="C328" s="345" t="s">
        <v>979</v>
      </c>
      <c r="D328" s="346">
        <v>4.5</v>
      </c>
      <c r="E328" s="346">
        <v>3</v>
      </c>
      <c r="F328" s="346">
        <v>0</v>
      </c>
      <c r="G328" s="346">
        <v>0</v>
      </c>
      <c r="H328" s="346"/>
      <c r="I328" s="346"/>
      <c r="J328" s="346"/>
      <c r="K328" s="346"/>
      <c r="L328" s="346"/>
      <c r="M328" s="346"/>
      <c r="N328" s="346"/>
      <c r="O328" s="346"/>
      <c r="P328" s="347">
        <f t="shared" si="131"/>
        <v>7.5</v>
      </c>
      <c r="Q328" s="348">
        <f t="shared" si="107"/>
        <v>4.5</v>
      </c>
      <c r="R328" s="348">
        <f t="shared" si="108"/>
        <v>0</v>
      </c>
      <c r="S328" s="348">
        <f t="shared" si="109"/>
        <v>3</v>
      </c>
      <c r="T328" s="348">
        <f t="shared" si="110"/>
        <v>0</v>
      </c>
      <c r="U328" s="348">
        <f t="shared" si="111"/>
        <v>0</v>
      </c>
      <c r="V328" s="348">
        <f t="shared" si="112"/>
        <v>0</v>
      </c>
      <c r="W328" s="348">
        <f t="shared" si="113"/>
        <v>0</v>
      </c>
      <c r="X328" s="348">
        <f t="shared" si="114"/>
        <v>0</v>
      </c>
      <c r="Y328" s="348">
        <f t="shared" si="115"/>
        <v>0</v>
      </c>
      <c r="Z328" s="348">
        <f t="shared" si="116"/>
        <v>0</v>
      </c>
      <c r="AA328" s="348">
        <f t="shared" si="117"/>
        <v>0</v>
      </c>
      <c r="AB328" s="348">
        <f t="shared" si="118"/>
        <v>0</v>
      </c>
      <c r="AC328" s="348">
        <f t="shared" si="119"/>
        <v>0</v>
      </c>
      <c r="AD328" s="348">
        <f t="shared" si="120"/>
        <v>0</v>
      </c>
      <c r="AE328" s="348">
        <f t="shared" si="121"/>
        <v>0</v>
      </c>
      <c r="AF328" s="348">
        <f t="shared" si="122"/>
        <v>0</v>
      </c>
      <c r="AG328" s="348">
        <f t="shared" si="123"/>
        <v>0</v>
      </c>
      <c r="AH328" s="348">
        <f t="shared" si="124"/>
        <v>0</v>
      </c>
      <c r="AI328" s="348">
        <f t="shared" si="125"/>
        <v>0</v>
      </c>
      <c r="AJ328" s="348">
        <f t="shared" si="126"/>
        <v>0</v>
      </c>
      <c r="AK328" s="348">
        <f t="shared" si="127"/>
        <v>0</v>
      </c>
      <c r="AL328" s="348">
        <f t="shared" si="128"/>
        <v>0</v>
      </c>
      <c r="AM328" s="348">
        <f t="shared" si="129"/>
        <v>0</v>
      </c>
      <c r="AN328" s="348">
        <f t="shared" si="130"/>
        <v>0</v>
      </c>
      <c r="AO328" s="334">
        <v>17</v>
      </c>
    </row>
    <row r="329" spans="1:41" s="335" customFormat="1" ht="18" customHeight="1">
      <c r="A329" s="343">
        <f t="shared" si="132"/>
        <v>324</v>
      </c>
      <c r="B329" s="344" t="s">
        <v>980</v>
      </c>
      <c r="C329" s="345" t="s">
        <v>981</v>
      </c>
      <c r="D329" s="346">
        <v>6</v>
      </c>
      <c r="E329" s="346">
        <v>3</v>
      </c>
      <c r="F329" s="346">
        <v>0</v>
      </c>
      <c r="G329" s="346">
        <v>0</v>
      </c>
      <c r="H329" s="346"/>
      <c r="I329" s="346"/>
      <c r="J329" s="346"/>
      <c r="K329" s="346"/>
      <c r="L329" s="346"/>
      <c r="M329" s="346"/>
      <c r="N329" s="346"/>
      <c r="O329" s="346"/>
      <c r="P329" s="347">
        <f t="shared" si="131"/>
        <v>9</v>
      </c>
      <c r="Q329" s="348">
        <f t="shared" si="107"/>
        <v>6</v>
      </c>
      <c r="R329" s="348">
        <f t="shared" si="108"/>
        <v>0</v>
      </c>
      <c r="S329" s="348">
        <f t="shared" si="109"/>
        <v>3</v>
      </c>
      <c r="T329" s="348">
        <f t="shared" si="110"/>
        <v>0</v>
      </c>
      <c r="U329" s="348">
        <f t="shared" si="111"/>
        <v>0</v>
      </c>
      <c r="V329" s="348">
        <f t="shared" si="112"/>
        <v>0</v>
      </c>
      <c r="W329" s="348">
        <f t="shared" si="113"/>
        <v>0</v>
      </c>
      <c r="X329" s="348">
        <f t="shared" si="114"/>
        <v>0</v>
      </c>
      <c r="Y329" s="348">
        <f t="shared" si="115"/>
        <v>0</v>
      </c>
      <c r="Z329" s="348">
        <f t="shared" si="116"/>
        <v>0</v>
      </c>
      <c r="AA329" s="348">
        <f t="shared" si="117"/>
        <v>0</v>
      </c>
      <c r="AB329" s="348">
        <f t="shared" si="118"/>
        <v>0</v>
      </c>
      <c r="AC329" s="348">
        <f t="shared" si="119"/>
        <v>0</v>
      </c>
      <c r="AD329" s="348">
        <f t="shared" si="120"/>
        <v>0</v>
      </c>
      <c r="AE329" s="348">
        <f t="shared" si="121"/>
        <v>0</v>
      </c>
      <c r="AF329" s="348">
        <f t="shared" si="122"/>
        <v>0</v>
      </c>
      <c r="AG329" s="348">
        <f t="shared" si="123"/>
        <v>0</v>
      </c>
      <c r="AH329" s="348">
        <f t="shared" si="124"/>
        <v>0</v>
      </c>
      <c r="AI329" s="348">
        <f t="shared" si="125"/>
        <v>0</v>
      </c>
      <c r="AJ329" s="348">
        <f t="shared" si="126"/>
        <v>0</v>
      </c>
      <c r="AK329" s="348">
        <f t="shared" si="127"/>
        <v>0</v>
      </c>
      <c r="AL329" s="348">
        <f t="shared" si="128"/>
        <v>0</v>
      </c>
      <c r="AM329" s="348">
        <f t="shared" si="129"/>
        <v>0</v>
      </c>
      <c r="AN329" s="348">
        <f t="shared" si="130"/>
        <v>0</v>
      </c>
      <c r="AO329" s="334">
        <v>16</v>
      </c>
    </row>
    <row r="330" spans="1:41" s="335" customFormat="1" ht="18" customHeight="1">
      <c r="A330" s="343">
        <f t="shared" si="132"/>
        <v>325</v>
      </c>
      <c r="B330" s="344" t="s">
        <v>939</v>
      </c>
      <c r="C330" s="345" t="s">
        <v>940</v>
      </c>
      <c r="D330" s="346">
        <v>3</v>
      </c>
      <c r="E330" s="346">
        <v>0</v>
      </c>
      <c r="F330" s="346">
        <v>0</v>
      </c>
      <c r="G330" s="346">
        <v>0</v>
      </c>
      <c r="H330" s="346"/>
      <c r="I330" s="346"/>
      <c r="J330" s="346"/>
      <c r="K330" s="346"/>
      <c r="L330" s="346"/>
      <c r="M330" s="346"/>
      <c r="N330" s="346"/>
      <c r="O330" s="346"/>
      <c r="P330" s="347">
        <f t="shared" si="131"/>
        <v>3</v>
      </c>
      <c r="Q330" s="348">
        <f t="shared" ref="Q330:Q393" si="133">IF(D330&lt;14,D330,14)</f>
        <v>3</v>
      </c>
      <c r="R330" s="348">
        <f t="shared" ref="R330:R393" si="134">D330-Q330</f>
        <v>0</v>
      </c>
      <c r="S330" s="348">
        <f t="shared" ref="S330:S393" si="135">IF(D330&gt;=14,0,IF((D330+E330)&lt;14,E330,14-D330))</f>
        <v>0</v>
      </c>
      <c r="T330" s="348">
        <f t="shared" ref="T330:T393" si="136">IF(D330&gt;=14,E330,E330-S330)</f>
        <v>0</v>
      </c>
      <c r="U330" s="348">
        <f t="shared" ref="U330:U393" si="137">IF((D330+E330)&gt;=14,0,IF((D330+E330+F330)&lt;14,F330,14-(D330+E330)))</f>
        <v>0</v>
      </c>
      <c r="V330" s="348">
        <f t="shared" ref="V330:V393" si="138">IF((D330+E330)&gt;=14,F330,F330-U330)</f>
        <v>0</v>
      </c>
      <c r="W330" s="348">
        <f t="shared" ref="W330:W393" si="139">IF((D330+E330+F330)&gt;=14,0,IF((D330+E330+F330+G330)&lt;14,G330,14-(D330+E330+F330)))</f>
        <v>0</v>
      </c>
      <c r="X330" s="348">
        <f t="shared" ref="X330:X393" si="140">IF((D330+E330+F330)&gt;=14,G330,G330-W330)</f>
        <v>0</v>
      </c>
      <c r="Y330" s="348">
        <f t="shared" ref="Y330:Y393" si="141">IF((D330+E330+F330+G330)&gt;=14,0,IF((D330+E330+F330+G330+H330)&lt;14,H330,14-(D330+E330+F330+G330)))</f>
        <v>0</v>
      </c>
      <c r="Z330" s="348">
        <f t="shared" ref="Z330:Z393" si="142">IF((D330+E330+F330+G330)&gt;=14,H330,H330-Y330)</f>
        <v>0</v>
      </c>
      <c r="AA330" s="348">
        <f t="shared" ref="AA330:AA393" si="143">IF((D330+E330+F330+G330+H330)&gt;=14,0,IF((D330+E330+F330+G330+H330+I330)&lt;14,I330,14-(D330+E330+F330+G330+H330)))</f>
        <v>0</v>
      </c>
      <c r="AB330" s="348">
        <f t="shared" ref="AB330:AB393" si="144">IF((D330+E330+F330+G330+H330)&gt;=14,I330,I330-AA330)</f>
        <v>0</v>
      </c>
      <c r="AC330" s="348">
        <f t="shared" ref="AC330:AC393" si="145">IF((D330+E330+F330+G330+H330+I330)&gt;=14,0,IF((D330+E330+F330+G330+H330+I330+J330)&lt;14,J330,14-(D330+E330+F330+G330+H330+I330)))</f>
        <v>0</v>
      </c>
      <c r="AD330" s="348">
        <f t="shared" ref="AD330:AD393" si="146">IF((D330+E330+F330+G330+H330+I330)&gt;=14,J330,J330-AC330)</f>
        <v>0</v>
      </c>
      <c r="AE330" s="348">
        <f t="shared" ref="AE330:AE393" si="147">IF((D330+E330+F330+G330+H330+I330+J330)&gt;=14,0,IF((D330+E330+F330+G330+H330+I330+J330+K330)&lt;14,K330,14-(D330+E330+F330+G330+H330+I330+J330)))</f>
        <v>0</v>
      </c>
      <c r="AF330" s="348">
        <f t="shared" ref="AF330:AF393" si="148">IF((D330+E330+F330+G330+H330+I330+J330)&gt;=14,K330,K330-AE330)</f>
        <v>0</v>
      </c>
      <c r="AG330" s="348">
        <f t="shared" ref="AG330:AG393" si="149">IF((D330+E330+F330+G330+H330+I330+J330+K330)&gt;=14,0,IF((D330+E330+F330+G330+H330+I330+J330+K330+L330)&lt;14,L330,14-(D330+E330+F330+G330+H330+I330+J330+K330)))</f>
        <v>0</v>
      </c>
      <c r="AH330" s="348">
        <f t="shared" ref="AH330:AH393" si="150">IF((D330+E330+F330+G330+H330+I330+J330+K330)&gt;=14,L330,L330-AG330)</f>
        <v>0</v>
      </c>
      <c r="AI330" s="348">
        <f t="shared" ref="AI330:AI393" si="151">IF((D330+E330+F330+G330+H330+I330+J330+K330+L330)&gt;=14,0,IF((D330+E330+F330+G330+H330+I330+J330+K330+L330+M330)&lt;14,M330,14-(D330+E330+F330+G330+H330+I330+J330+K330+L330)))</f>
        <v>0</v>
      </c>
      <c r="AJ330" s="348">
        <f t="shared" ref="AJ330:AJ393" si="152">IF((D330+E330+F330+G330+H330+I330+J330+K330+L330)&gt;=14,M330,M330-AI330)</f>
        <v>0</v>
      </c>
      <c r="AK330" s="348">
        <f t="shared" ref="AK330:AK393" si="153">IF((D330+E330+F330+G330+H330+I330+J330+K330+L330+M330)&gt;=14,0,IF((D330+E330+F330+G330+H330+I330+J330+K330+L330+M330+N330)&lt;14,N330,14-(D330+E330+F330+G330+H330+I330+J330+K330+L330+M330)))</f>
        <v>0</v>
      </c>
      <c r="AL330" s="348">
        <f t="shared" ref="AL330:AL393" si="154">IF((D330+E330+F330+G330+H330+I330+J330+K330+L330+M330)&gt;=14,N330,N330-AK330)</f>
        <v>0</v>
      </c>
      <c r="AM330" s="348">
        <f t="shared" ref="AM330:AM393" si="155">IF((D330+E330+F330+G330+H330+I330+J330+K330+L330+M330+N330)&gt;=14,0,IF((D330+E330+F330+G330+H330+I330+J330+K330+L330+M330+N330+O330)&lt;14,O330,14-(D330+E330+F330+G330+H330+I330+J330+K330+L330+M330+N330)))</f>
        <v>0</v>
      </c>
      <c r="AN330" s="348">
        <f t="shared" ref="AN330:AN393" si="156">IF((D330+E330+F330+G330+H330+I330+J330+K330+L330+M330+N330)&gt;=14,O330,O330-AM330)</f>
        <v>0</v>
      </c>
      <c r="AO330" s="334">
        <v>14</v>
      </c>
    </row>
    <row r="331" spans="1:41" s="335" customFormat="1" ht="18" customHeight="1">
      <c r="A331" s="343">
        <f t="shared" si="132"/>
        <v>326</v>
      </c>
      <c r="B331" s="344" t="s">
        <v>968</v>
      </c>
      <c r="C331" s="345" t="s">
        <v>969</v>
      </c>
      <c r="D331" s="346">
        <v>0</v>
      </c>
      <c r="E331" s="346">
        <v>0</v>
      </c>
      <c r="F331" s="346">
        <v>0</v>
      </c>
      <c r="G331" s="346">
        <v>0</v>
      </c>
      <c r="H331" s="346"/>
      <c r="I331" s="346"/>
      <c r="J331" s="346"/>
      <c r="K331" s="346"/>
      <c r="L331" s="346"/>
      <c r="M331" s="346"/>
      <c r="N331" s="346"/>
      <c r="O331" s="346"/>
      <c r="P331" s="347">
        <f t="shared" ref="P331:P394" si="157">SUM(D331:O331)</f>
        <v>0</v>
      </c>
      <c r="Q331" s="348">
        <f t="shared" si="133"/>
        <v>0</v>
      </c>
      <c r="R331" s="348">
        <f t="shared" si="134"/>
        <v>0</v>
      </c>
      <c r="S331" s="348">
        <f t="shared" si="135"/>
        <v>0</v>
      </c>
      <c r="T331" s="348">
        <f t="shared" si="136"/>
        <v>0</v>
      </c>
      <c r="U331" s="348">
        <f t="shared" si="137"/>
        <v>0</v>
      </c>
      <c r="V331" s="348">
        <f t="shared" si="138"/>
        <v>0</v>
      </c>
      <c r="W331" s="348">
        <f t="shared" si="139"/>
        <v>0</v>
      </c>
      <c r="X331" s="348">
        <f t="shared" si="140"/>
        <v>0</v>
      </c>
      <c r="Y331" s="348">
        <f t="shared" si="141"/>
        <v>0</v>
      </c>
      <c r="Z331" s="348">
        <f t="shared" si="142"/>
        <v>0</v>
      </c>
      <c r="AA331" s="348">
        <f t="shared" si="143"/>
        <v>0</v>
      </c>
      <c r="AB331" s="348">
        <f t="shared" si="144"/>
        <v>0</v>
      </c>
      <c r="AC331" s="348">
        <f t="shared" si="145"/>
        <v>0</v>
      </c>
      <c r="AD331" s="348">
        <f t="shared" si="146"/>
        <v>0</v>
      </c>
      <c r="AE331" s="348">
        <f t="shared" si="147"/>
        <v>0</v>
      </c>
      <c r="AF331" s="348">
        <f t="shared" si="148"/>
        <v>0</v>
      </c>
      <c r="AG331" s="348">
        <f t="shared" si="149"/>
        <v>0</v>
      </c>
      <c r="AH331" s="348">
        <f t="shared" si="150"/>
        <v>0</v>
      </c>
      <c r="AI331" s="348">
        <f t="shared" si="151"/>
        <v>0</v>
      </c>
      <c r="AJ331" s="348">
        <f t="shared" si="152"/>
        <v>0</v>
      </c>
      <c r="AK331" s="348">
        <f t="shared" si="153"/>
        <v>0</v>
      </c>
      <c r="AL331" s="348">
        <f t="shared" si="154"/>
        <v>0</v>
      </c>
      <c r="AM331" s="348">
        <f t="shared" si="155"/>
        <v>0</v>
      </c>
      <c r="AN331" s="348">
        <f t="shared" si="156"/>
        <v>0</v>
      </c>
      <c r="AO331" s="334">
        <v>12</v>
      </c>
    </row>
    <row r="332" spans="1:41" s="335" customFormat="1" ht="18" customHeight="1">
      <c r="A332" s="343">
        <f t="shared" si="132"/>
        <v>327</v>
      </c>
      <c r="B332" s="344" t="s">
        <v>984</v>
      </c>
      <c r="C332" s="345" t="s">
        <v>985</v>
      </c>
      <c r="D332" s="346">
        <v>2</v>
      </c>
      <c r="E332" s="346">
        <v>5.5</v>
      </c>
      <c r="F332" s="346">
        <v>1</v>
      </c>
      <c r="G332" s="346">
        <v>0</v>
      </c>
      <c r="H332" s="346"/>
      <c r="I332" s="346"/>
      <c r="J332" s="346"/>
      <c r="K332" s="346"/>
      <c r="L332" s="346"/>
      <c r="M332" s="346"/>
      <c r="N332" s="346"/>
      <c r="O332" s="346"/>
      <c r="P332" s="347">
        <f t="shared" si="157"/>
        <v>8.5</v>
      </c>
      <c r="Q332" s="348">
        <f t="shared" si="133"/>
        <v>2</v>
      </c>
      <c r="R332" s="348">
        <f t="shared" si="134"/>
        <v>0</v>
      </c>
      <c r="S332" s="348">
        <f t="shared" si="135"/>
        <v>5.5</v>
      </c>
      <c r="T332" s="348">
        <f t="shared" si="136"/>
        <v>0</v>
      </c>
      <c r="U332" s="348">
        <f t="shared" si="137"/>
        <v>1</v>
      </c>
      <c r="V332" s="348">
        <f t="shared" si="138"/>
        <v>0</v>
      </c>
      <c r="W332" s="348">
        <f t="shared" si="139"/>
        <v>0</v>
      </c>
      <c r="X332" s="348">
        <f t="shared" si="140"/>
        <v>0</v>
      </c>
      <c r="Y332" s="348">
        <f t="shared" si="141"/>
        <v>0</v>
      </c>
      <c r="Z332" s="348">
        <f t="shared" si="142"/>
        <v>0</v>
      </c>
      <c r="AA332" s="348">
        <f t="shared" si="143"/>
        <v>0</v>
      </c>
      <c r="AB332" s="348">
        <f t="shared" si="144"/>
        <v>0</v>
      </c>
      <c r="AC332" s="348">
        <f t="shared" si="145"/>
        <v>0</v>
      </c>
      <c r="AD332" s="348">
        <f t="shared" si="146"/>
        <v>0</v>
      </c>
      <c r="AE332" s="348">
        <f t="shared" si="147"/>
        <v>0</v>
      </c>
      <c r="AF332" s="348">
        <f t="shared" si="148"/>
        <v>0</v>
      </c>
      <c r="AG332" s="348">
        <f t="shared" si="149"/>
        <v>0</v>
      </c>
      <c r="AH332" s="348">
        <f t="shared" si="150"/>
        <v>0</v>
      </c>
      <c r="AI332" s="348">
        <f t="shared" si="151"/>
        <v>0</v>
      </c>
      <c r="AJ332" s="348">
        <f t="shared" si="152"/>
        <v>0</v>
      </c>
      <c r="AK332" s="348">
        <f t="shared" si="153"/>
        <v>0</v>
      </c>
      <c r="AL332" s="348">
        <f t="shared" si="154"/>
        <v>0</v>
      </c>
      <c r="AM332" s="348">
        <f t="shared" si="155"/>
        <v>0</v>
      </c>
      <c r="AN332" s="348">
        <f t="shared" si="156"/>
        <v>0</v>
      </c>
      <c r="AO332" s="334">
        <v>6</v>
      </c>
    </row>
    <row r="333" spans="1:41" s="335" customFormat="1" ht="18" customHeight="1">
      <c r="A333" s="343">
        <f t="shared" si="132"/>
        <v>328</v>
      </c>
      <c r="B333" s="344" t="s">
        <v>330</v>
      </c>
      <c r="C333" s="345" t="s">
        <v>331</v>
      </c>
      <c r="D333" s="346">
        <v>0</v>
      </c>
      <c r="E333" s="346">
        <v>0</v>
      </c>
      <c r="F333" s="346">
        <v>0</v>
      </c>
      <c r="G333" s="346">
        <v>0</v>
      </c>
      <c r="H333" s="346"/>
      <c r="I333" s="346"/>
      <c r="J333" s="346"/>
      <c r="K333" s="346"/>
      <c r="L333" s="346"/>
      <c r="M333" s="346"/>
      <c r="N333" s="346"/>
      <c r="O333" s="346"/>
      <c r="P333" s="347">
        <f t="shared" si="157"/>
        <v>0</v>
      </c>
      <c r="Q333" s="348">
        <f t="shared" si="133"/>
        <v>0</v>
      </c>
      <c r="R333" s="348">
        <f t="shared" si="134"/>
        <v>0</v>
      </c>
      <c r="S333" s="348">
        <f t="shared" si="135"/>
        <v>0</v>
      </c>
      <c r="T333" s="348">
        <f t="shared" si="136"/>
        <v>0</v>
      </c>
      <c r="U333" s="348">
        <f t="shared" si="137"/>
        <v>0</v>
      </c>
      <c r="V333" s="348">
        <f t="shared" si="138"/>
        <v>0</v>
      </c>
      <c r="W333" s="348">
        <f t="shared" si="139"/>
        <v>0</v>
      </c>
      <c r="X333" s="348">
        <f t="shared" si="140"/>
        <v>0</v>
      </c>
      <c r="Y333" s="348">
        <f t="shared" si="141"/>
        <v>0</v>
      </c>
      <c r="Z333" s="348">
        <f t="shared" si="142"/>
        <v>0</v>
      </c>
      <c r="AA333" s="348">
        <f t="shared" si="143"/>
        <v>0</v>
      </c>
      <c r="AB333" s="348">
        <f t="shared" si="144"/>
        <v>0</v>
      </c>
      <c r="AC333" s="348">
        <f t="shared" si="145"/>
        <v>0</v>
      </c>
      <c r="AD333" s="348">
        <f t="shared" si="146"/>
        <v>0</v>
      </c>
      <c r="AE333" s="348">
        <f t="shared" si="147"/>
        <v>0</v>
      </c>
      <c r="AF333" s="348">
        <f t="shared" si="148"/>
        <v>0</v>
      </c>
      <c r="AG333" s="348">
        <f t="shared" si="149"/>
        <v>0</v>
      </c>
      <c r="AH333" s="348">
        <f t="shared" si="150"/>
        <v>0</v>
      </c>
      <c r="AI333" s="348">
        <f t="shared" si="151"/>
        <v>0</v>
      </c>
      <c r="AJ333" s="348">
        <f t="shared" si="152"/>
        <v>0</v>
      </c>
      <c r="AK333" s="348">
        <f t="shared" si="153"/>
        <v>0</v>
      </c>
      <c r="AL333" s="348">
        <f t="shared" si="154"/>
        <v>0</v>
      </c>
      <c r="AM333" s="348">
        <f t="shared" si="155"/>
        <v>0</v>
      </c>
      <c r="AN333" s="348">
        <f t="shared" si="156"/>
        <v>0</v>
      </c>
      <c r="AO333" s="334">
        <v>2</v>
      </c>
    </row>
    <row r="334" spans="1:41" s="335" customFormat="1" ht="18" customHeight="1">
      <c r="A334" s="343">
        <f t="shared" si="132"/>
        <v>329</v>
      </c>
      <c r="B334" s="344" t="s">
        <v>322</v>
      </c>
      <c r="C334" s="345" t="s">
        <v>323</v>
      </c>
      <c r="D334" s="346">
        <v>0</v>
      </c>
      <c r="E334" s="346">
        <v>0</v>
      </c>
      <c r="F334" s="346">
        <v>0</v>
      </c>
      <c r="G334" s="346">
        <v>0</v>
      </c>
      <c r="H334" s="346"/>
      <c r="I334" s="346"/>
      <c r="J334" s="346"/>
      <c r="K334" s="346"/>
      <c r="L334" s="346"/>
      <c r="M334" s="346"/>
      <c r="N334" s="346"/>
      <c r="O334" s="346"/>
      <c r="P334" s="347">
        <f t="shared" si="157"/>
        <v>0</v>
      </c>
      <c r="Q334" s="348">
        <f t="shared" si="133"/>
        <v>0</v>
      </c>
      <c r="R334" s="348">
        <f t="shared" si="134"/>
        <v>0</v>
      </c>
      <c r="S334" s="348">
        <f t="shared" si="135"/>
        <v>0</v>
      </c>
      <c r="T334" s="348">
        <f t="shared" si="136"/>
        <v>0</v>
      </c>
      <c r="U334" s="348">
        <f t="shared" si="137"/>
        <v>0</v>
      </c>
      <c r="V334" s="348">
        <f t="shared" si="138"/>
        <v>0</v>
      </c>
      <c r="W334" s="348">
        <f t="shared" si="139"/>
        <v>0</v>
      </c>
      <c r="X334" s="348">
        <f t="shared" si="140"/>
        <v>0</v>
      </c>
      <c r="Y334" s="348">
        <f t="shared" si="141"/>
        <v>0</v>
      </c>
      <c r="Z334" s="348">
        <f t="shared" si="142"/>
        <v>0</v>
      </c>
      <c r="AA334" s="348">
        <f t="shared" si="143"/>
        <v>0</v>
      </c>
      <c r="AB334" s="348">
        <f t="shared" si="144"/>
        <v>0</v>
      </c>
      <c r="AC334" s="348">
        <f t="shared" si="145"/>
        <v>0</v>
      </c>
      <c r="AD334" s="348">
        <f t="shared" si="146"/>
        <v>0</v>
      </c>
      <c r="AE334" s="348">
        <f t="shared" si="147"/>
        <v>0</v>
      </c>
      <c r="AF334" s="348">
        <f t="shared" si="148"/>
        <v>0</v>
      </c>
      <c r="AG334" s="348">
        <f t="shared" si="149"/>
        <v>0</v>
      </c>
      <c r="AH334" s="348">
        <f t="shared" si="150"/>
        <v>0</v>
      </c>
      <c r="AI334" s="348">
        <f t="shared" si="151"/>
        <v>0</v>
      </c>
      <c r="AJ334" s="348">
        <f t="shared" si="152"/>
        <v>0</v>
      </c>
      <c r="AK334" s="348">
        <f t="shared" si="153"/>
        <v>0</v>
      </c>
      <c r="AL334" s="348">
        <f t="shared" si="154"/>
        <v>0</v>
      </c>
      <c r="AM334" s="348">
        <f t="shared" si="155"/>
        <v>0</v>
      </c>
      <c r="AN334" s="348">
        <f t="shared" si="156"/>
        <v>0</v>
      </c>
      <c r="AO334" s="334">
        <v>14</v>
      </c>
    </row>
    <row r="335" spans="1:41" s="335" customFormat="1" ht="18" customHeight="1">
      <c r="A335" s="343">
        <f t="shared" si="132"/>
        <v>330</v>
      </c>
      <c r="B335" s="344" t="s">
        <v>1105</v>
      </c>
      <c r="C335" s="345" t="s">
        <v>1106</v>
      </c>
      <c r="D335" s="346">
        <v>0</v>
      </c>
      <c r="E335" s="346"/>
      <c r="F335" s="346">
        <v>0</v>
      </c>
      <c r="G335" s="346"/>
      <c r="H335" s="346"/>
      <c r="I335" s="346"/>
      <c r="J335" s="346"/>
      <c r="K335" s="346"/>
      <c r="L335" s="346"/>
      <c r="M335" s="346"/>
      <c r="N335" s="346"/>
      <c r="O335" s="346"/>
      <c r="P335" s="347">
        <f t="shared" si="157"/>
        <v>0</v>
      </c>
      <c r="Q335" s="348">
        <f t="shared" si="133"/>
        <v>0</v>
      </c>
      <c r="R335" s="348">
        <f t="shared" si="134"/>
        <v>0</v>
      </c>
      <c r="S335" s="348">
        <f t="shared" si="135"/>
        <v>0</v>
      </c>
      <c r="T335" s="348">
        <f t="shared" si="136"/>
        <v>0</v>
      </c>
      <c r="U335" s="348">
        <f t="shared" si="137"/>
        <v>0</v>
      </c>
      <c r="V335" s="348">
        <f t="shared" si="138"/>
        <v>0</v>
      </c>
      <c r="W335" s="348">
        <f t="shared" si="139"/>
        <v>0</v>
      </c>
      <c r="X335" s="348">
        <f t="shared" si="140"/>
        <v>0</v>
      </c>
      <c r="Y335" s="348">
        <f t="shared" si="141"/>
        <v>0</v>
      </c>
      <c r="Z335" s="348">
        <f t="shared" si="142"/>
        <v>0</v>
      </c>
      <c r="AA335" s="348">
        <f t="shared" si="143"/>
        <v>0</v>
      </c>
      <c r="AB335" s="348">
        <f t="shared" si="144"/>
        <v>0</v>
      </c>
      <c r="AC335" s="348">
        <f t="shared" si="145"/>
        <v>0</v>
      </c>
      <c r="AD335" s="348">
        <f t="shared" si="146"/>
        <v>0</v>
      </c>
      <c r="AE335" s="348">
        <f t="shared" si="147"/>
        <v>0</v>
      </c>
      <c r="AF335" s="348">
        <f t="shared" si="148"/>
        <v>0</v>
      </c>
      <c r="AG335" s="348">
        <f t="shared" si="149"/>
        <v>0</v>
      </c>
      <c r="AH335" s="348">
        <f t="shared" si="150"/>
        <v>0</v>
      </c>
      <c r="AI335" s="348">
        <f t="shared" si="151"/>
        <v>0</v>
      </c>
      <c r="AJ335" s="348">
        <f t="shared" si="152"/>
        <v>0</v>
      </c>
      <c r="AK335" s="348">
        <f t="shared" si="153"/>
        <v>0</v>
      </c>
      <c r="AL335" s="348">
        <f t="shared" si="154"/>
        <v>0</v>
      </c>
      <c r="AM335" s="348">
        <f t="shared" si="155"/>
        <v>0</v>
      </c>
      <c r="AN335" s="348">
        <f t="shared" si="156"/>
        <v>0</v>
      </c>
      <c r="AO335" s="334">
        <v>7</v>
      </c>
    </row>
    <row r="336" spans="1:41" s="335" customFormat="1" ht="18" customHeight="1">
      <c r="A336" s="343">
        <f t="shared" si="132"/>
        <v>331</v>
      </c>
      <c r="B336" s="344" t="s">
        <v>316</v>
      </c>
      <c r="C336" s="345" t="s">
        <v>317</v>
      </c>
      <c r="D336" s="346">
        <v>0</v>
      </c>
      <c r="E336" s="346">
        <v>0</v>
      </c>
      <c r="F336" s="346">
        <v>0</v>
      </c>
      <c r="G336" s="346">
        <v>0</v>
      </c>
      <c r="H336" s="346"/>
      <c r="I336" s="346"/>
      <c r="J336" s="346"/>
      <c r="K336" s="346"/>
      <c r="L336" s="346"/>
      <c r="M336" s="346"/>
      <c r="N336" s="346"/>
      <c r="O336" s="346"/>
      <c r="P336" s="347">
        <f t="shared" si="157"/>
        <v>0</v>
      </c>
      <c r="Q336" s="348">
        <f t="shared" si="133"/>
        <v>0</v>
      </c>
      <c r="R336" s="348">
        <f t="shared" si="134"/>
        <v>0</v>
      </c>
      <c r="S336" s="348">
        <f t="shared" si="135"/>
        <v>0</v>
      </c>
      <c r="T336" s="348">
        <f t="shared" si="136"/>
        <v>0</v>
      </c>
      <c r="U336" s="348">
        <f t="shared" si="137"/>
        <v>0</v>
      </c>
      <c r="V336" s="348">
        <f t="shared" si="138"/>
        <v>0</v>
      </c>
      <c r="W336" s="348">
        <f t="shared" si="139"/>
        <v>0</v>
      </c>
      <c r="X336" s="348">
        <f t="shared" si="140"/>
        <v>0</v>
      </c>
      <c r="Y336" s="348">
        <f t="shared" si="141"/>
        <v>0</v>
      </c>
      <c r="Z336" s="348">
        <f t="shared" si="142"/>
        <v>0</v>
      </c>
      <c r="AA336" s="348">
        <f t="shared" si="143"/>
        <v>0</v>
      </c>
      <c r="AB336" s="348">
        <f t="shared" si="144"/>
        <v>0</v>
      </c>
      <c r="AC336" s="348">
        <f t="shared" si="145"/>
        <v>0</v>
      </c>
      <c r="AD336" s="348">
        <f t="shared" si="146"/>
        <v>0</v>
      </c>
      <c r="AE336" s="348">
        <f t="shared" si="147"/>
        <v>0</v>
      </c>
      <c r="AF336" s="348">
        <f t="shared" si="148"/>
        <v>0</v>
      </c>
      <c r="AG336" s="348">
        <f t="shared" si="149"/>
        <v>0</v>
      </c>
      <c r="AH336" s="348">
        <f t="shared" si="150"/>
        <v>0</v>
      </c>
      <c r="AI336" s="348">
        <f t="shared" si="151"/>
        <v>0</v>
      </c>
      <c r="AJ336" s="348">
        <f t="shared" si="152"/>
        <v>0</v>
      </c>
      <c r="AK336" s="348">
        <f t="shared" si="153"/>
        <v>0</v>
      </c>
      <c r="AL336" s="348">
        <f t="shared" si="154"/>
        <v>0</v>
      </c>
      <c r="AM336" s="348">
        <f t="shared" si="155"/>
        <v>0</v>
      </c>
      <c r="AN336" s="348">
        <f t="shared" si="156"/>
        <v>0</v>
      </c>
      <c r="AO336" s="334">
        <v>3</v>
      </c>
    </row>
    <row r="337" spans="1:41" s="335" customFormat="1" ht="18" customHeight="1">
      <c r="A337" s="343">
        <f t="shared" si="132"/>
        <v>332</v>
      </c>
      <c r="B337" s="344" t="s">
        <v>318</v>
      </c>
      <c r="C337" s="345" t="s">
        <v>319</v>
      </c>
      <c r="D337" s="346">
        <v>0</v>
      </c>
      <c r="E337" s="346">
        <v>0</v>
      </c>
      <c r="F337" s="346">
        <v>0</v>
      </c>
      <c r="G337" s="346">
        <v>0</v>
      </c>
      <c r="H337" s="346"/>
      <c r="I337" s="346"/>
      <c r="J337" s="346"/>
      <c r="K337" s="346"/>
      <c r="L337" s="346"/>
      <c r="M337" s="346"/>
      <c r="N337" s="346"/>
      <c r="O337" s="346"/>
      <c r="P337" s="347">
        <f t="shared" si="157"/>
        <v>0</v>
      </c>
      <c r="Q337" s="348">
        <f t="shared" si="133"/>
        <v>0</v>
      </c>
      <c r="R337" s="348">
        <f t="shared" si="134"/>
        <v>0</v>
      </c>
      <c r="S337" s="348">
        <f t="shared" si="135"/>
        <v>0</v>
      </c>
      <c r="T337" s="348">
        <f t="shared" si="136"/>
        <v>0</v>
      </c>
      <c r="U337" s="348">
        <f t="shared" si="137"/>
        <v>0</v>
      </c>
      <c r="V337" s="348">
        <f t="shared" si="138"/>
        <v>0</v>
      </c>
      <c r="W337" s="348">
        <f t="shared" si="139"/>
        <v>0</v>
      </c>
      <c r="X337" s="348">
        <f t="shared" si="140"/>
        <v>0</v>
      </c>
      <c r="Y337" s="348">
        <f t="shared" si="141"/>
        <v>0</v>
      </c>
      <c r="Z337" s="348">
        <f t="shared" si="142"/>
        <v>0</v>
      </c>
      <c r="AA337" s="348">
        <f t="shared" si="143"/>
        <v>0</v>
      </c>
      <c r="AB337" s="348">
        <f t="shared" si="144"/>
        <v>0</v>
      </c>
      <c r="AC337" s="348">
        <f t="shared" si="145"/>
        <v>0</v>
      </c>
      <c r="AD337" s="348">
        <f t="shared" si="146"/>
        <v>0</v>
      </c>
      <c r="AE337" s="348">
        <f t="shared" si="147"/>
        <v>0</v>
      </c>
      <c r="AF337" s="348">
        <f t="shared" si="148"/>
        <v>0</v>
      </c>
      <c r="AG337" s="348">
        <f t="shared" si="149"/>
        <v>0</v>
      </c>
      <c r="AH337" s="348">
        <f t="shared" si="150"/>
        <v>0</v>
      </c>
      <c r="AI337" s="348">
        <f t="shared" si="151"/>
        <v>0</v>
      </c>
      <c r="AJ337" s="348">
        <f t="shared" si="152"/>
        <v>0</v>
      </c>
      <c r="AK337" s="348">
        <f t="shared" si="153"/>
        <v>0</v>
      </c>
      <c r="AL337" s="348">
        <f t="shared" si="154"/>
        <v>0</v>
      </c>
      <c r="AM337" s="348">
        <f t="shared" si="155"/>
        <v>0</v>
      </c>
      <c r="AN337" s="348">
        <f t="shared" si="156"/>
        <v>0</v>
      </c>
      <c r="AO337" s="334">
        <v>12</v>
      </c>
    </row>
    <row r="338" spans="1:41" s="335" customFormat="1" ht="18" customHeight="1">
      <c r="A338" s="343">
        <f t="shared" si="132"/>
        <v>333</v>
      </c>
      <c r="B338" s="344" t="s">
        <v>1492</v>
      </c>
      <c r="C338" s="345" t="s">
        <v>1493</v>
      </c>
      <c r="D338" s="346">
        <v>0</v>
      </c>
      <c r="E338" s="346">
        <v>0</v>
      </c>
      <c r="F338" s="346">
        <v>0</v>
      </c>
      <c r="G338" s="346">
        <v>0</v>
      </c>
      <c r="H338" s="346"/>
      <c r="I338" s="346"/>
      <c r="J338" s="346"/>
      <c r="K338" s="346"/>
      <c r="L338" s="346"/>
      <c r="M338" s="346"/>
      <c r="N338" s="346"/>
      <c r="O338" s="346"/>
      <c r="P338" s="347">
        <f t="shared" si="157"/>
        <v>0</v>
      </c>
      <c r="Q338" s="348">
        <f t="shared" si="133"/>
        <v>0</v>
      </c>
      <c r="R338" s="348">
        <f t="shared" si="134"/>
        <v>0</v>
      </c>
      <c r="S338" s="348">
        <f t="shared" si="135"/>
        <v>0</v>
      </c>
      <c r="T338" s="348">
        <f t="shared" si="136"/>
        <v>0</v>
      </c>
      <c r="U338" s="348">
        <f t="shared" si="137"/>
        <v>0</v>
      </c>
      <c r="V338" s="348">
        <f t="shared" si="138"/>
        <v>0</v>
      </c>
      <c r="W338" s="348">
        <f t="shared" si="139"/>
        <v>0</v>
      </c>
      <c r="X338" s="348">
        <f t="shared" si="140"/>
        <v>0</v>
      </c>
      <c r="Y338" s="348">
        <f t="shared" si="141"/>
        <v>0</v>
      </c>
      <c r="Z338" s="348">
        <f t="shared" si="142"/>
        <v>0</v>
      </c>
      <c r="AA338" s="348">
        <f t="shared" si="143"/>
        <v>0</v>
      </c>
      <c r="AB338" s="348">
        <f t="shared" si="144"/>
        <v>0</v>
      </c>
      <c r="AC338" s="348">
        <f t="shared" si="145"/>
        <v>0</v>
      </c>
      <c r="AD338" s="348">
        <f t="shared" si="146"/>
        <v>0</v>
      </c>
      <c r="AE338" s="348">
        <f t="shared" si="147"/>
        <v>0</v>
      </c>
      <c r="AF338" s="348">
        <f t="shared" si="148"/>
        <v>0</v>
      </c>
      <c r="AG338" s="348">
        <f t="shared" si="149"/>
        <v>0</v>
      </c>
      <c r="AH338" s="348">
        <f t="shared" si="150"/>
        <v>0</v>
      </c>
      <c r="AI338" s="348">
        <f t="shared" si="151"/>
        <v>0</v>
      </c>
      <c r="AJ338" s="348">
        <f t="shared" si="152"/>
        <v>0</v>
      </c>
      <c r="AK338" s="348">
        <f t="shared" si="153"/>
        <v>0</v>
      </c>
      <c r="AL338" s="348">
        <f t="shared" si="154"/>
        <v>0</v>
      </c>
      <c r="AM338" s="348">
        <f t="shared" si="155"/>
        <v>0</v>
      </c>
      <c r="AN338" s="348">
        <f t="shared" si="156"/>
        <v>0</v>
      </c>
      <c r="AO338" s="334">
        <v>15</v>
      </c>
    </row>
    <row r="339" spans="1:41" s="335" customFormat="1" ht="18" customHeight="1">
      <c r="A339" s="343">
        <f t="shared" si="132"/>
        <v>334</v>
      </c>
      <c r="B339" s="344" t="s">
        <v>320</v>
      </c>
      <c r="C339" s="345" t="s">
        <v>321</v>
      </c>
      <c r="D339" s="346">
        <v>0</v>
      </c>
      <c r="E339" s="346">
        <v>0</v>
      </c>
      <c r="F339" s="346">
        <v>0</v>
      </c>
      <c r="G339" s="346">
        <v>0</v>
      </c>
      <c r="H339" s="346"/>
      <c r="I339" s="346"/>
      <c r="J339" s="346"/>
      <c r="K339" s="346"/>
      <c r="L339" s="346"/>
      <c r="M339" s="346"/>
      <c r="N339" s="346"/>
      <c r="O339" s="346"/>
      <c r="P339" s="347">
        <f t="shared" si="157"/>
        <v>0</v>
      </c>
      <c r="Q339" s="348">
        <f t="shared" si="133"/>
        <v>0</v>
      </c>
      <c r="R339" s="348">
        <f t="shared" si="134"/>
        <v>0</v>
      </c>
      <c r="S339" s="348">
        <f t="shared" si="135"/>
        <v>0</v>
      </c>
      <c r="T339" s="348">
        <f t="shared" si="136"/>
        <v>0</v>
      </c>
      <c r="U339" s="348">
        <f t="shared" si="137"/>
        <v>0</v>
      </c>
      <c r="V339" s="348">
        <f t="shared" si="138"/>
        <v>0</v>
      </c>
      <c r="W339" s="348">
        <f t="shared" si="139"/>
        <v>0</v>
      </c>
      <c r="X339" s="348">
        <f t="shared" si="140"/>
        <v>0</v>
      </c>
      <c r="Y339" s="348">
        <f t="shared" si="141"/>
        <v>0</v>
      </c>
      <c r="Z339" s="348">
        <f t="shared" si="142"/>
        <v>0</v>
      </c>
      <c r="AA339" s="348">
        <f t="shared" si="143"/>
        <v>0</v>
      </c>
      <c r="AB339" s="348">
        <f t="shared" si="144"/>
        <v>0</v>
      </c>
      <c r="AC339" s="348">
        <f t="shared" si="145"/>
        <v>0</v>
      </c>
      <c r="AD339" s="348">
        <f t="shared" si="146"/>
        <v>0</v>
      </c>
      <c r="AE339" s="348">
        <f t="shared" si="147"/>
        <v>0</v>
      </c>
      <c r="AF339" s="348">
        <f t="shared" si="148"/>
        <v>0</v>
      </c>
      <c r="AG339" s="348">
        <f t="shared" si="149"/>
        <v>0</v>
      </c>
      <c r="AH339" s="348">
        <f t="shared" si="150"/>
        <v>0</v>
      </c>
      <c r="AI339" s="348">
        <f t="shared" si="151"/>
        <v>0</v>
      </c>
      <c r="AJ339" s="348">
        <f t="shared" si="152"/>
        <v>0</v>
      </c>
      <c r="AK339" s="348">
        <f t="shared" si="153"/>
        <v>0</v>
      </c>
      <c r="AL339" s="348">
        <f t="shared" si="154"/>
        <v>0</v>
      </c>
      <c r="AM339" s="348">
        <f t="shared" si="155"/>
        <v>0</v>
      </c>
      <c r="AN339" s="348">
        <f t="shared" si="156"/>
        <v>0</v>
      </c>
      <c r="AO339" s="334">
        <v>13</v>
      </c>
    </row>
    <row r="340" spans="1:41" s="335" customFormat="1" ht="18" customHeight="1">
      <c r="A340" s="343">
        <f t="shared" si="132"/>
        <v>335</v>
      </c>
      <c r="B340" s="344" t="s">
        <v>1494</v>
      </c>
      <c r="C340" s="345" t="s">
        <v>1495</v>
      </c>
      <c r="D340" s="346">
        <v>0</v>
      </c>
      <c r="E340" s="346">
        <v>0</v>
      </c>
      <c r="F340" s="346">
        <v>0</v>
      </c>
      <c r="G340" s="346">
        <v>0</v>
      </c>
      <c r="H340" s="346"/>
      <c r="I340" s="346"/>
      <c r="J340" s="346"/>
      <c r="K340" s="346"/>
      <c r="L340" s="346"/>
      <c r="M340" s="346"/>
      <c r="N340" s="346"/>
      <c r="O340" s="346"/>
      <c r="P340" s="347">
        <f t="shared" si="157"/>
        <v>0</v>
      </c>
      <c r="Q340" s="348">
        <f t="shared" si="133"/>
        <v>0</v>
      </c>
      <c r="R340" s="348">
        <f t="shared" si="134"/>
        <v>0</v>
      </c>
      <c r="S340" s="348">
        <f t="shared" si="135"/>
        <v>0</v>
      </c>
      <c r="T340" s="348">
        <f t="shared" si="136"/>
        <v>0</v>
      </c>
      <c r="U340" s="348">
        <f t="shared" si="137"/>
        <v>0</v>
      </c>
      <c r="V340" s="348">
        <f t="shared" si="138"/>
        <v>0</v>
      </c>
      <c r="W340" s="348">
        <f t="shared" si="139"/>
        <v>0</v>
      </c>
      <c r="X340" s="348">
        <f t="shared" si="140"/>
        <v>0</v>
      </c>
      <c r="Y340" s="348">
        <f t="shared" si="141"/>
        <v>0</v>
      </c>
      <c r="Z340" s="348">
        <f t="shared" si="142"/>
        <v>0</v>
      </c>
      <c r="AA340" s="348">
        <f t="shared" si="143"/>
        <v>0</v>
      </c>
      <c r="AB340" s="348">
        <f t="shared" si="144"/>
        <v>0</v>
      </c>
      <c r="AC340" s="348">
        <f t="shared" si="145"/>
        <v>0</v>
      </c>
      <c r="AD340" s="348">
        <f t="shared" si="146"/>
        <v>0</v>
      </c>
      <c r="AE340" s="348">
        <f t="shared" si="147"/>
        <v>0</v>
      </c>
      <c r="AF340" s="348">
        <f t="shared" si="148"/>
        <v>0</v>
      </c>
      <c r="AG340" s="348">
        <f t="shared" si="149"/>
        <v>0</v>
      </c>
      <c r="AH340" s="348">
        <f t="shared" si="150"/>
        <v>0</v>
      </c>
      <c r="AI340" s="348">
        <f t="shared" si="151"/>
        <v>0</v>
      </c>
      <c r="AJ340" s="348">
        <f t="shared" si="152"/>
        <v>0</v>
      </c>
      <c r="AK340" s="348">
        <f t="shared" si="153"/>
        <v>0</v>
      </c>
      <c r="AL340" s="348">
        <f t="shared" si="154"/>
        <v>0</v>
      </c>
      <c r="AM340" s="348">
        <f t="shared" si="155"/>
        <v>0</v>
      </c>
      <c r="AN340" s="348">
        <f t="shared" si="156"/>
        <v>0</v>
      </c>
      <c r="AO340" s="334">
        <v>14</v>
      </c>
    </row>
    <row r="341" spans="1:41" s="335" customFormat="1" ht="18" customHeight="1">
      <c r="A341" s="343">
        <f t="shared" si="132"/>
        <v>336</v>
      </c>
      <c r="B341" s="344" t="s">
        <v>1496</v>
      </c>
      <c r="C341" s="345" t="s">
        <v>1497</v>
      </c>
      <c r="D341" s="346">
        <v>0</v>
      </c>
      <c r="E341" s="346">
        <v>0</v>
      </c>
      <c r="F341" s="346">
        <v>0</v>
      </c>
      <c r="G341" s="346">
        <v>0</v>
      </c>
      <c r="H341" s="346"/>
      <c r="I341" s="346"/>
      <c r="J341" s="346"/>
      <c r="K341" s="346"/>
      <c r="L341" s="346"/>
      <c r="M341" s="346"/>
      <c r="N341" s="346"/>
      <c r="O341" s="346"/>
      <c r="P341" s="347">
        <f t="shared" si="157"/>
        <v>0</v>
      </c>
      <c r="Q341" s="348">
        <f t="shared" si="133"/>
        <v>0</v>
      </c>
      <c r="R341" s="348">
        <f t="shared" si="134"/>
        <v>0</v>
      </c>
      <c r="S341" s="348">
        <f t="shared" si="135"/>
        <v>0</v>
      </c>
      <c r="T341" s="348">
        <f t="shared" si="136"/>
        <v>0</v>
      </c>
      <c r="U341" s="348">
        <f t="shared" si="137"/>
        <v>0</v>
      </c>
      <c r="V341" s="348">
        <f t="shared" si="138"/>
        <v>0</v>
      </c>
      <c r="W341" s="348">
        <f t="shared" si="139"/>
        <v>0</v>
      </c>
      <c r="X341" s="348">
        <f t="shared" si="140"/>
        <v>0</v>
      </c>
      <c r="Y341" s="348">
        <f t="shared" si="141"/>
        <v>0</v>
      </c>
      <c r="Z341" s="348">
        <f t="shared" si="142"/>
        <v>0</v>
      </c>
      <c r="AA341" s="348">
        <f t="shared" si="143"/>
        <v>0</v>
      </c>
      <c r="AB341" s="348">
        <f t="shared" si="144"/>
        <v>0</v>
      </c>
      <c r="AC341" s="348">
        <f t="shared" si="145"/>
        <v>0</v>
      </c>
      <c r="AD341" s="348">
        <f t="shared" si="146"/>
        <v>0</v>
      </c>
      <c r="AE341" s="348">
        <f t="shared" si="147"/>
        <v>0</v>
      </c>
      <c r="AF341" s="348">
        <f t="shared" si="148"/>
        <v>0</v>
      </c>
      <c r="AG341" s="348">
        <f t="shared" si="149"/>
        <v>0</v>
      </c>
      <c r="AH341" s="348">
        <f t="shared" si="150"/>
        <v>0</v>
      </c>
      <c r="AI341" s="348">
        <f t="shared" si="151"/>
        <v>0</v>
      </c>
      <c r="AJ341" s="348">
        <f t="shared" si="152"/>
        <v>0</v>
      </c>
      <c r="AK341" s="348">
        <f t="shared" si="153"/>
        <v>0</v>
      </c>
      <c r="AL341" s="348">
        <f t="shared" si="154"/>
        <v>0</v>
      </c>
      <c r="AM341" s="348">
        <f t="shared" si="155"/>
        <v>0</v>
      </c>
      <c r="AN341" s="348">
        <f t="shared" si="156"/>
        <v>0</v>
      </c>
      <c r="AO341" s="334">
        <v>14</v>
      </c>
    </row>
    <row r="342" spans="1:41" s="335" customFormat="1" ht="18" customHeight="1">
      <c r="A342" s="343">
        <f t="shared" si="132"/>
        <v>337</v>
      </c>
      <c r="B342" s="344" t="s">
        <v>1498</v>
      </c>
      <c r="C342" s="345" t="s">
        <v>1499</v>
      </c>
      <c r="D342" s="346">
        <v>0</v>
      </c>
      <c r="E342" s="346">
        <v>0</v>
      </c>
      <c r="F342" s="346">
        <v>0</v>
      </c>
      <c r="G342" s="346">
        <v>0</v>
      </c>
      <c r="H342" s="346"/>
      <c r="I342" s="346"/>
      <c r="J342" s="346"/>
      <c r="K342" s="346"/>
      <c r="L342" s="346"/>
      <c r="M342" s="346"/>
      <c r="N342" s="346"/>
      <c r="O342" s="346"/>
      <c r="P342" s="347">
        <f t="shared" si="157"/>
        <v>0</v>
      </c>
      <c r="Q342" s="348">
        <f t="shared" si="133"/>
        <v>0</v>
      </c>
      <c r="R342" s="348">
        <f t="shared" si="134"/>
        <v>0</v>
      </c>
      <c r="S342" s="348">
        <f t="shared" si="135"/>
        <v>0</v>
      </c>
      <c r="T342" s="348">
        <f t="shared" si="136"/>
        <v>0</v>
      </c>
      <c r="U342" s="348">
        <f t="shared" si="137"/>
        <v>0</v>
      </c>
      <c r="V342" s="348">
        <f t="shared" si="138"/>
        <v>0</v>
      </c>
      <c r="W342" s="348">
        <f t="shared" si="139"/>
        <v>0</v>
      </c>
      <c r="X342" s="348">
        <f t="shared" si="140"/>
        <v>0</v>
      </c>
      <c r="Y342" s="348">
        <f t="shared" si="141"/>
        <v>0</v>
      </c>
      <c r="Z342" s="348">
        <f t="shared" si="142"/>
        <v>0</v>
      </c>
      <c r="AA342" s="348">
        <f t="shared" si="143"/>
        <v>0</v>
      </c>
      <c r="AB342" s="348">
        <f t="shared" si="144"/>
        <v>0</v>
      </c>
      <c r="AC342" s="348">
        <f t="shared" si="145"/>
        <v>0</v>
      </c>
      <c r="AD342" s="348">
        <f t="shared" si="146"/>
        <v>0</v>
      </c>
      <c r="AE342" s="348">
        <f t="shared" si="147"/>
        <v>0</v>
      </c>
      <c r="AF342" s="348">
        <f t="shared" si="148"/>
        <v>0</v>
      </c>
      <c r="AG342" s="348">
        <f t="shared" si="149"/>
        <v>0</v>
      </c>
      <c r="AH342" s="348">
        <f t="shared" si="150"/>
        <v>0</v>
      </c>
      <c r="AI342" s="348">
        <f t="shared" si="151"/>
        <v>0</v>
      </c>
      <c r="AJ342" s="348">
        <f t="shared" si="152"/>
        <v>0</v>
      </c>
      <c r="AK342" s="348">
        <f t="shared" si="153"/>
        <v>0</v>
      </c>
      <c r="AL342" s="348">
        <f t="shared" si="154"/>
        <v>0</v>
      </c>
      <c r="AM342" s="348">
        <f t="shared" si="155"/>
        <v>0</v>
      </c>
      <c r="AN342" s="348">
        <f t="shared" si="156"/>
        <v>0</v>
      </c>
      <c r="AO342" s="334">
        <v>13</v>
      </c>
    </row>
    <row r="343" spans="1:41" s="335" customFormat="1" ht="18" customHeight="1">
      <c r="A343" s="343">
        <f t="shared" si="132"/>
        <v>338</v>
      </c>
      <c r="B343" s="344" t="s">
        <v>894</v>
      </c>
      <c r="C343" s="345" t="s">
        <v>895</v>
      </c>
      <c r="D343" s="346">
        <v>0</v>
      </c>
      <c r="E343" s="346">
        <v>0</v>
      </c>
      <c r="F343" s="346">
        <v>0</v>
      </c>
      <c r="G343" s="346">
        <v>0</v>
      </c>
      <c r="H343" s="346"/>
      <c r="I343" s="346"/>
      <c r="J343" s="346"/>
      <c r="K343" s="346"/>
      <c r="L343" s="346"/>
      <c r="M343" s="346"/>
      <c r="N343" s="346"/>
      <c r="O343" s="346"/>
      <c r="P343" s="347">
        <f t="shared" si="157"/>
        <v>0</v>
      </c>
      <c r="Q343" s="348">
        <f t="shared" si="133"/>
        <v>0</v>
      </c>
      <c r="R343" s="348">
        <f t="shared" si="134"/>
        <v>0</v>
      </c>
      <c r="S343" s="348">
        <f t="shared" si="135"/>
        <v>0</v>
      </c>
      <c r="T343" s="348">
        <f t="shared" si="136"/>
        <v>0</v>
      </c>
      <c r="U343" s="348">
        <f t="shared" si="137"/>
        <v>0</v>
      </c>
      <c r="V343" s="348">
        <f t="shared" si="138"/>
        <v>0</v>
      </c>
      <c r="W343" s="348">
        <f t="shared" si="139"/>
        <v>0</v>
      </c>
      <c r="X343" s="348">
        <f t="shared" si="140"/>
        <v>0</v>
      </c>
      <c r="Y343" s="348">
        <f t="shared" si="141"/>
        <v>0</v>
      </c>
      <c r="Z343" s="348">
        <f t="shared" si="142"/>
        <v>0</v>
      </c>
      <c r="AA343" s="348">
        <f t="shared" si="143"/>
        <v>0</v>
      </c>
      <c r="AB343" s="348">
        <f t="shared" si="144"/>
        <v>0</v>
      </c>
      <c r="AC343" s="348">
        <f t="shared" si="145"/>
        <v>0</v>
      </c>
      <c r="AD343" s="348">
        <f t="shared" si="146"/>
        <v>0</v>
      </c>
      <c r="AE343" s="348">
        <f t="shared" si="147"/>
        <v>0</v>
      </c>
      <c r="AF343" s="348">
        <f t="shared" si="148"/>
        <v>0</v>
      </c>
      <c r="AG343" s="348">
        <f t="shared" si="149"/>
        <v>0</v>
      </c>
      <c r="AH343" s="348">
        <f t="shared" si="150"/>
        <v>0</v>
      </c>
      <c r="AI343" s="348">
        <f t="shared" si="151"/>
        <v>0</v>
      </c>
      <c r="AJ343" s="348">
        <f t="shared" si="152"/>
        <v>0</v>
      </c>
      <c r="AK343" s="348">
        <f t="shared" si="153"/>
        <v>0</v>
      </c>
      <c r="AL343" s="348">
        <f t="shared" si="154"/>
        <v>0</v>
      </c>
      <c r="AM343" s="348">
        <f t="shared" si="155"/>
        <v>0</v>
      </c>
      <c r="AN343" s="348">
        <f t="shared" si="156"/>
        <v>0</v>
      </c>
      <c r="AO343" s="334">
        <v>15</v>
      </c>
    </row>
    <row r="344" spans="1:41" s="335" customFormat="1" ht="18" customHeight="1">
      <c r="A344" s="343">
        <f t="shared" si="132"/>
        <v>339</v>
      </c>
      <c r="B344" s="344" t="s">
        <v>1500</v>
      </c>
      <c r="C344" s="345" t="s">
        <v>1501</v>
      </c>
      <c r="D344" s="346">
        <v>0</v>
      </c>
      <c r="E344" s="346">
        <v>0</v>
      </c>
      <c r="F344" s="346">
        <v>0</v>
      </c>
      <c r="G344" s="346">
        <v>0</v>
      </c>
      <c r="H344" s="346"/>
      <c r="I344" s="346"/>
      <c r="J344" s="346"/>
      <c r="K344" s="346"/>
      <c r="L344" s="346"/>
      <c r="M344" s="346"/>
      <c r="N344" s="346"/>
      <c r="O344" s="346"/>
      <c r="P344" s="347">
        <f t="shared" si="157"/>
        <v>0</v>
      </c>
      <c r="Q344" s="348">
        <f t="shared" si="133"/>
        <v>0</v>
      </c>
      <c r="R344" s="348">
        <f t="shared" si="134"/>
        <v>0</v>
      </c>
      <c r="S344" s="348">
        <f t="shared" si="135"/>
        <v>0</v>
      </c>
      <c r="T344" s="348">
        <f t="shared" si="136"/>
        <v>0</v>
      </c>
      <c r="U344" s="348">
        <f t="shared" si="137"/>
        <v>0</v>
      </c>
      <c r="V344" s="348">
        <f t="shared" si="138"/>
        <v>0</v>
      </c>
      <c r="W344" s="348">
        <f t="shared" si="139"/>
        <v>0</v>
      </c>
      <c r="X344" s="348">
        <f t="shared" si="140"/>
        <v>0</v>
      </c>
      <c r="Y344" s="348">
        <f t="shared" si="141"/>
        <v>0</v>
      </c>
      <c r="Z344" s="348">
        <f t="shared" si="142"/>
        <v>0</v>
      </c>
      <c r="AA344" s="348">
        <f t="shared" si="143"/>
        <v>0</v>
      </c>
      <c r="AB344" s="348">
        <f t="shared" si="144"/>
        <v>0</v>
      </c>
      <c r="AC344" s="348">
        <f t="shared" si="145"/>
        <v>0</v>
      </c>
      <c r="AD344" s="348">
        <f t="shared" si="146"/>
        <v>0</v>
      </c>
      <c r="AE344" s="348">
        <f t="shared" si="147"/>
        <v>0</v>
      </c>
      <c r="AF344" s="348">
        <f t="shared" si="148"/>
        <v>0</v>
      </c>
      <c r="AG344" s="348">
        <f t="shared" si="149"/>
        <v>0</v>
      </c>
      <c r="AH344" s="348">
        <f t="shared" si="150"/>
        <v>0</v>
      </c>
      <c r="AI344" s="348">
        <f t="shared" si="151"/>
        <v>0</v>
      </c>
      <c r="AJ344" s="348">
        <f t="shared" si="152"/>
        <v>0</v>
      </c>
      <c r="AK344" s="348">
        <f t="shared" si="153"/>
        <v>0</v>
      </c>
      <c r="AL344" s="348">
        <f t="shared" si="154"/>
        <v>0</v>
      </c>
      <c r="AM344" s="348">
        <f t="shared" si="155"/>
        <v>0</v>
      </c>
      <c r="AN344" s="348">
        <f t="shared" si="156"/>
        <v>0</v>
      </c>
      <c r="AO344" s="334">
        <v>14</v>
      </c>
    </row>
    <row r="345" spans="1:41" s="335" customFormat="1" ht="18" customHeight="1">
      <c r="A345" s="343">
        <f t="shared" si="132"/>
        <v>340</v>
      </c>
      <c r="B345" s="344" t="s">
        <v>970</v>
      </c>
      <c r="C345" s="345" t="s">
        <v>971</v>
      </c>
      <c r="D345" s="346">
        <v>0</v>
      </c>
      <c r="E345" s="346">
        <v>0</v>
      </c>
      <c r="F345" s="346">
        <v>0</v>
      </c>
      <c r="G345" s="346">
        <v>0</v>
      </c>
      <c r="H345" s="346"/>
      <c r="I345" s="346"/>
      <c r="J345" s="346"/>
      <c r="K345" s="346"/>
      <c r="L345" s="346"/>
      <c r="M345" s="346"/>
      <c r="N345" s="346"/>
      <c r="O345" s="346"/>
      <c r="P345" s="347">
        <f t="shared" si="157"/>
        <v>0</v>
      </c>
      <c r="Q345" s="348">
        <f t="shared" si="133"/>
        <v>0</v>
      </c>
      <c r="R345" s="348">
        <f t="shared" si="134"/>
        <v>0</v>
      </c>
      <c r="S345" s="348">
        <f t="shared" si="135"/>
        <v>0</v>
      </c>
      <c r="T345" s="348">
        <f t="shared" si="136"/>
        <v>0</v>
      </c>
      <c r="U345" s="348">
        <f t="shared" si="137"/>
        <v>0</v>
      </c>
      <c r="V345" s="348">
        <f t="shared" si="138"/>
        <v>0</v>
      </c>
      <c r="W345" s="348">
        <f t="shared" si="139"/>
        <v>0</v>
      </c>
      <c r="X345" s="348">
        <f t="shared" si="140"/>
        <v>0</v>
      </c>
      <c r="Y345" s="348">
        <f t="shared" si="141"/>
        <v>0</v>
      </c>
      <c r="Z345" s="348">
        <f t="shared" si="142"/>
        <v>0</v>
      </c>
      <c r="AA345" s="348">
        <f t="shared" si="143"/>
        <v>0</v>
      </c>
      <c r="AB345" s="348">
        <f t="shared" si="144"/>
        <v>0</v>
      </c>
      <c r="AC345" s="348">
        <f t="shared" si="145"/>
        <v>0</v>
      </c>
      <c r="AD345" s="348">
        <f t="shared" si="146"/>
        <v>0</v>
      </c>
      <c r="AE345" s="348">
        <f t="shared" si="147"/>
        <v>0</v>
      </c>
      <c r="AF345" s="348">
        <f t="shared" si="148"/>
        <v>0</v>
      </c>
      <c r="AG345" s="348">
        <f t="shared" si="149"/>
        <v>0</v>
      </c>
      <c r="AH345" s="348">
        <f t="shared" si="150"/>
        <v>0</v>
      </c>
      <c r="AI345" s="348">
        <f t="shared" si="151"/>
        <v>0</v>
      </c>
      <c r="AJ345" s="348">
        <f t="shared" si="152"/>
        <v>0</v>
      </c>
      <c r="AK345" s="348">
        <f t="shared" si="153"/>
        <v>0</v>
      </c>
      <c r="AL345" s="348">
        <f t="shared" si="154"/>
        <v>0</v>
      </c>
      <c r="AM345" s="348">
        <f t="shared" si="155"/>
        <v>0</v>
      </c>
      <c r="AN345" s="348">
        <f t="shared" si="156"/>
        <v>0</v>
      </c>
      <c r="AO345" s="334">
        <v>12</v>
      </c>
    </row>
    <row r="346" spans="1:41" s="335" customFormat="1" ht="18" customHeight="1">
      <c r="A346" s="343">
        <f t="shared" si="132"/>
        <v>341</v>
      </c>
      <c r="B346" s="344" t="s">
        <v>653</v>
      </c>
      <c r="C346" s="345" t="s">
        <v>654</v>
      </c>
      <c r="D346" s="346">
        <v>0</v>
      </c>
      <c r="E346" s="346">
        <v>0</v>
      </c>
      <c r="F346" s="346">
        <v>0</v>
      </c>
      <c r="G346" s="346">
        <v>0</v>
      </c>
      <c r="H346" s="346"/>
      <c r="I346" s="346"/>
      <c r="J346" s="346"/>
      <c r="K346" s="346"/>
      <c r="L346" s="346"/>
      <c r="M346" s="346"/>
      <c r="N346" s="346"/>
      <c r="O346" s="346"/>
      <c r="P346" s="347">
        <f t="shared" si="157"/>
        <v>0</v>
      </c>
      <c r="Q346" s="348">
        <f t="shared" si="133"/>
        <v>0</v>
      </c>
      <c r="R346" s="348">
        <f t="shared" si="134"/>
        <v>0</v>
      </c>
      <c r="S346" s="348">
        <f t="shared" si="135"/>
        <v>0</v>
      </c>
      <c r="T346" s="348">
        <f t="shared" si="136"/>
        <v>0</v>
      </c>
      <c r="U346" s="348">
        <f t="shared" si="137"/>
        <v>0</v>
      </c>
      <c r="V346" s="348">
        <f t="shared" si="138"/>
        <v>0</v>
      </c>
      <c r="W346" s="348">
        <f t="shared" si="139"/>
        <v>0</v>
      </c>
      <c r="X346" s="348">
        <f t="shared" si="140"/>
        <v>0</v>
      </c>
      <c r="Y346" s="348">
        <f t="shared" si="141"/>
        <v>0</v>
      </c>
      <c r="Z346" s="348">
        <f t="shared" si="142"/>
        <v>0</v>
      </c>
      <c r="AA346" s="348">
        <f t="shared" si="143"/>
        <v>0</v>
      </c>
      <c r="AB346" s="348">
        <f t="shared" si="144"/>
        <v>0</v>
      </c>
      <c r="AC346" s="348">
        <f t="shared" si="145"/>
        <v>0</v>
      </c>
      <c r="AD346" s="348">
        <f t="shared" si="146"/>
        <v>0</v>
      </c>
      <c r="AE346" s="348">
        <f t="shared" si="147"/>
        <v>0</v>
      </c>
      <c r="AF346" s="348">
        <f t="shared" si="148"/>
        <v>0</v>
      </c>
      <c r="AG346" s="348">
        <f t="shared" si="149"/>
        <v>0</v>
      </c>
      <c r="AH346" s="348">
        <f t="shared" si="150"/>
        <v>0</v>
      </c>
      <c r="AI346" s="348">
        <f t="shared" si="151"/>
        <v>0</v>
      </c>
      <c r="AJ346" s="348">
        <f t="shared" si="152"/>
        <v>0</v>
      </c>
      <c r="AK346" s="348">
        <f t="shared" si="153"/>
        <v>0</v>
      </c>
      <c r="AL346" s="348">
        <f t="shared" si="154"/>
        <v>0</v>
      </c>
      <c r="AM346" s="348">
        <f t="shared" si="155"/>
        <v>0</v>
      </c>
      <c r="AN346" s="348">
        <f t="shared" si="156"/>
        <v>0</v>
      </c>
      <c r="AO346" s="334">
        <v>12</v>
      </c>
    </row>
    <row r="347" spans="1:41" s="335" customFormat="1" ht="18" customHeight="1">
      <c r="A347" s="343">
        <f t="shared" si="132"/>
        <v>342</v>
      </c>
      <c r="B347" s="344" t="s">
        <v>639</v>
      </c>
      <c r="C347" s="345" t="s">
        <v>640</v>
      </c>
      <c r="D347" s="346">
        <v>0</v>
      </c>
      <c r="E347" s="346">
        <v>0</v>
      </c>
      <c r="F347" s="346">
        <v>0</v>
      </c>
      <c r="G347" s="346">
        <v>0</v>
      </c>
      <c r="H347" s="346"/>
      <c r="I347" s="346"/>
      <c r="J347" s="346"/>
      <c r="K347" s="346"/>
      <c r="L347" s="346"/>
      <c r="M347" s="346"/>
      <c r="N347" s="346"/>
      <c r="O347" s="346"/>
      <c r="P347" s="347">
        <f t="shared" si="157"/>
        <v>0</v>
      </c>
      <c r="Q347" s="348">
        <f t="shared" si="133"/>
        <v>0</v>
      </c>
      <c r="R347" s="348">
        <f t="shared" si="134"/>
        <v>0</v>
      </c>
      <c r="S347" s="348">
        <f t="shared" si="135"/>
        <v>0</v>
      </c>
      <c r="T347" s="348">
        <f t="shared" si="136"/>
        <v>0</v>
      </c>
      <c r="U347" s="348">
        <f t="shared" si="137"/>
        <v>0</v>
      </c>
      <c r="V347" s="348">
        <f t="shared" si="138"/>
        <v>0</v>
      </c>
      <c r="W347" s="348">
        <f t="shared" si="139"/>
        <v>0</v>
      </c>
      <c r="X347" s="348">
        <f t="shared" si="140"/>
        <v>0</v>
      </c>
      <c r="Y347" s="348">
        <f t="shared" si="141"/>
        <v>0</v>
      </c>
      <c r="Z347" s="348">
        <f t="shared" si="142"/>
        <v>0</v>
      </c>
      <c r="AA347" s="348">
        <f t="shared" si="143"/>
        <v>0</v>
      </c>
      <c r="AB347" s="348">
        <f t="shared" si="144"/>
        <v>0</v>
      </c>
      <c r="AC347" s="348">
        <f t="shared" si="145"/>
        <v>0</v>
      </c>
      <c r="AD347" s="348">
        <f t="shared" si="146"/>
        <v>0</v>
      </c>
      <c r="AE347" s="348">
        <f t="shared" si="147"/>
        <v>0</v>
      </c>
      <c r="AF347" s="348">
        <f t="shared" si="148"/>
        <v>0</v>
      </c>
      <c r="AG347" s="348">
        <f t="shared" si="149"/>
        <v>0</v>
      </c>
      <c r="AH347" s="348">
        <f t="shared" si="150"/>
        <v>0</v>
      </c>
      <c r="AI347" s="348">
        <f t="shared" si="151"/>
        <v>0</v>
      </c>
      <c r="AJ347" s="348">
        <f t="shared" si="152"/>
        <v>0</v>
      </c>
      <c r="AK347" s="348">
        <f t="shared" si="153"/>
        <v>0</v>
      </c>
      <c r="AL347" s="348">
        <f t="shared" si="154"/>
        <v>0</v>
      </c>
      <c r="AM347" s="348">
        <f t="shared" si="155"/>
        <v>0</v>
      </c>
      <c r="AN347" s="348">
        <f t="shared" si="156"/>
        <v>0</v>
      </c>
      <c r="AO347" s="334">
        <v>12</v>
      </c>
    </row>
    <row r="348" spans="1:41" s="335" customFormat="1" ht="18" customHeight="1">
      <c r="A348" s="343">
        <f t="shared" si="132"/>
        <v>343</v>
      </c>
      <c r="B348" s="344" t="s">
        <v>641</v>
      </c>
      <c r="C348" s="345" t="s">
        <v>642</v>
      </c>
      <c r="D348" s="346">
        <v>0</v>
      </c>
      <c r="E348" s="346">
        <v>0</v>
      </c>
      <c r="F348" s="346">
        <v>0</v>
      </c>
      <c r="G348" s="346">
        <v>0</v>
      </c>
      <c r="H348" s="346"/>
      <c r="I348" s="346"/>
      <c r="J348" s="346"/>
      <c r="K348" s="346"/>
      <c r="L348" s="346"/>
      <c r="M348" s="346"/>
      <c r="N348" s="346"/>
      <c r="O348" s="346"/>
      <c r="P348" s="347">
        <f t="shared" si="157"/>
        <v>0</v>
      </c>
      <c r="Q348" s="348">
        <f t="shared" si="133"/>
        <v>0</v>
      </c>
      <c r="R348" s="348">
        <f t="shared" si="134"/>
        <v>0</v>
      </c>
      <c r="S348" s="348">
        <f t="shared" si="135"/>
        <v>0</v>
      </c>
      <c r="T348" s="348">
        <f t="shared" si="136"/>
        <v>0</v>
      </c>
      <c r="U348" s="348">
        <f t="shared" si="137"/>
        <v>0</v>
      </c>
      <c r="V348" s="348">
        <f t="shared" si="138"/>
        <v>0</v>
      </c>
      <c r="W348" s="348">
        <f t="shared" si="139"/>
        <v>0</v>
      </c>
      <c r="X348" s="348">
        <f t="shared" si="140"/>
        <v>0</v>
      </c>
      <c r="Y348" s="348">
        <f t="shared" si="141"/>
        <v>0</v>
      </c>
      <c r="Z348" s="348">
        <f t="shared" si="142"/>
        <v>0</v>
      </c>
      <c r="AA348" s="348">
        <f t="shared" si="143"/>
        <v>0</v>
      </c>
      <c r="AB348" s="348">
        <f t="shared" si="144"/>
        <v>0</v>
      </c>
      <c r="AC348" s="348">
        <f t="shared" si="145"/>
        <v>0</v>
      </c>
      <c r="AD348" s="348">
        <f t="shared" si="146"/>
        <v>0</v>
      </c>
      <c r="AE348" s="348">
        <f t="shared" si="147"/>
        <v>0</v>
      </c>
      <c r="AF348" s="348">
        <f t="shared" si="148"/>
        <v>0</v>
      </c>
      <c r="AG348" s="348">
        <f t="shared" si="149"/>
        <v>0</v>
      </c>
      <c r="AH348" s="348">
        <f t="shared" si="150"/>
        <v>0</v>
      </c>
      <c r="AI348" s="348">
        <f t="shared" si="151"/>
        <v>0</v>
      </c>
      <c r="AJ348" s="348">
        <f t="shared" si="152"/>
        <v>0</v>
      </c>
      <c r="AK348" s="348">
        <f t="shared" si="153"/>
        <v>0</v>
      </c>
      <c r="AL348" s="348">
        <f t="shared" si="154"/>
        <v>0</v>
      </c>
      <c r="AM348" s="348">
        <f t="shared" si="155"/>
        <v>0</v>
      </c>
      <c r="AN348" s="348">
        <f t="shared" si="156"/>
        <v>0</v>
      </c>
      <c r="AO348" s="334">
        <v>13</v>
      </c>
    </row>
    <row r="349" spans="1:41" s="335" customFormat="1" ht="18" customHeight="1">
      <c r="A349" s="343">
        <f t="shared" si="132"/>
        <v>344</v>
      </c>
      <c r="B349" s="344" t="s">
        <v>643</v>
      </c>
      <c r="C349" s="345" t="s">
        <v>644</v>
      </c>
      <c r="D349" s="346">
        <v>0</v>
      </c>
      <c r="E349" s="346">
        <v>0</v>
      </c>
      <c r="F349" s="346">
        <v>0</v>
      </c>
      <c r="G349" s="346">
        <v>0</v>
      </c>
      <c r="H349" s="346"/>
      <c r="I349" s="346"/>
      <c r="J349" s="346"/>
      <c r="K349" s="346"/>
      <c r="L349" s="346"/>
      <c r="M349" s="346"/>
      <c r="N349" s="346"/>
      <c r="O349" s="346"/>
      <c r="P349" s="347">
        <f t="shared" si="157"/>
        <v>0</v>
      </c>
      <c r="Q349" s="348">
        <f t="shared" si="133"/>
        <v>0</v>
      </c>
      <c r="R349" s="348">
        <f t="shared" si="134"/>
        <v>0</v>
      </c>
      <c r="S349" s="348">
        <f t="shared" si="135"/>
        <v>0</v>
      </c>
      <c r="T349" s="348">
        <f t="shared" si="136"/>
        <v>0</v>
      </c>
      <c r="U349" s="348">
        <f t="shared" si="137"/>
        <v>0</v>
      </c>
      <c r="V349" s="348">
        <f t="shared" si="138"/>
        <v>0</v>
      </c>
      <c r="W349" s="348">
        <f t="shared" si="139"/>
        <v>0</v>
      </c>
      <c r="X349" s="348">
        <f t="shared" si="140"/>
        <v>0</v>
      </c>
      <c r="Y349" s="348">
        <f t="shared" si="141"/>
        <v>0</v>
      </c>
      <c r="Z349" s="348">
        <f t="shared" si="142"/>
        <v>0</v>
      </c>
      <c r="AA349" s="348">
        <f t="shared" si="143"/>
        <v>0</v>
      </c>
      <c r="AB349" s="348">
        <f t="shared" si="144"/>
        <v>0</v>
      </c>
      <c r="AC349" s="348">
        <f t="shared" si="145"/>
        <v>0</v>
      </c>
      <c r="AD349" s="348">
        <f t="shared" si="146"/>
        <v>0</v>
      </c>
      <c r="AE349" s="348">
        <f t="shared" si="147"/>
        <v>0</v>
      </c>
      <c r="AF349" s="348">
        <f t="shared" si="148"/>
        <v>0</v>
      </c>
      <c r="AG349" s="348">
        <f t="shared" si="149"/>
        <v>0</v>
      </c>
      <c r="AH349" s="348">
        <f t="shared" si="150"/>
        <v>0</v>
      </c>
      <c r="AI349" s="348">
        <f t="shared" si="151"/>
        <v>0</v>
      </c>
      <c r="AJ349" s="348">
        <f t="shared" si="152"/>
        <v>0</v>
      </c>
      <c r="AK349" s="348">
        <f t="shared" si="153"/>
        <v>0</v>
      </c>
      <c r="AL349" s="348">
        <f t="shared" si="154"/>
        <v>0</v>
      </c>
      <c r="AM349" s="348">
        <f t="shared" si="155"/>
        <v>0</v>
      </c>
      <c r="AN349" s="348">
        <f t="shared" si="156"/>
        <v>0</v>
      </c>
      <c r="AO349" s="334">
        <v>14</v>
      </c>
    </row>
    <row r="350" spans="1:41" s="335" customFormat="1" ht="18" customHeight="1">
      <c r="A350" s="343">
        <f t="shared" si="132"/>
        <v>345</v>
      </c>
      <c r="B350" s="344" t="s">
        <v>647</v>
      </c>
      <c r="C350" s="345" t="s">
        <v>648</v>
      </c>
      <c r="D350" s="346">
        <v>0</v>
      </c>
      <c r="E350" s="346">
        <v>0</v>
      </c>
      <c r="F350" s="346">
        <v>0</v>
      </c>
      <c r="G350" s="346">
        <v>0</v>
      </c>
      <c r="H350" s="346"/>
      <c r="I350" s="346"/>
      <c r="J350" s="346"/>
      <c r="K350" s="346"/>
      <c r="L350" s="346"/>
      <c r="M350" s="346"/>
      <c r="N350" s="346"/>
      <c r="O350" s="346"/>
      <c r="P350" s="347">
        <f t="shared" si="157"/>
        <v>0</v>
      </c>
      <c r="Q350" s="348">
        <f t="shared" si="133"/>
        <v>0</v>
      </c>
      <c r="R350" s="348">
        <f t="shared" si="134"/>
        <v>0</v>
      </c>
      <c r="S350" s="348">
        <f t="shared" si="135"/>
        <v>0</v>
      </c>
      <c r="T350" s="348">
        <f t="shared" si="136"/>
        <v>0</v>
      </c>
      <c r="U350" s="348">
        <f t="shared" si="137"/>
        <v>0</v>
      </c>
      <c r="V350" s="348">
        <f t="shared" si="138"/>
        <v>0</v>
      </c>
      <c r="W350" s="348">
        <f t="shared" si="139"/>
        <v>0</v>
      </c>
      <c r="X350" s="348">
        <f t="shared" si="140"/>
        <v>0</v>
      </c>
      <c r="Y350" s="348">
        <f t="shared" si="141"/>
        <v>0</v>
      </c>
      <c r="Z350" s="348">
        <f t="shared" si="142"/>
        <v>0</v>
      </c>
      <c r="AA350" s="348">
        <f t="shared" si="143"/>
        <v>0</v>
      </c>
      <c r="AB350" s="348">
        <f t="shared" si="144"/>
        <v>0</v>
      </c>
      <c r="AC350" s="348">
        <f t="shared" si="145"/>
        <v>0</v>
      </c>
      <c r="AD350" s="348">
        <f t="shared" si="146"/>
        <v>0</v>
      </c>
      <c r="AE350" s="348">
        <f t="shared" si="147"/>
        <v>0</v>
      </c>
      <c r="AF350" s="348">
        <f t="shared" si="148"/>
        <v>0</v>
      </c>
      <c r="AG350" s="348">
        <f t="shared" si="149"/>
        <v>0</v>
      </c>
      <c r="AH350" s="348">
        <f t="shared" si="150"/>
        <v>0</v>
      </c>
      <c r="AI350" s="348">
        <f t="shared" si="151"/>
        <v>0</v>
      </c>
      <c r="AJ350" s="348">
        <f t="shared" si="152"/>
        <v>0</v>
      </c>
      <c r="AK350" s="348">
        <f t="shared" si="153"/>
        <v>0</v>
      </c>
      <c r="AL350" s="348">
        <f t="shared" si="154"/>
        <v>0</v>
      </c>
      <c r="AM350" s="348">
        <f t="shared" si="155"/>
        <v>0</v>
      </c>
      <c r="AN350" s="348">
        <f t="shared" si="156"/>
        <v>0</v>
      </c>
      <c r="AO350" s="334">
        <v>16</v>
      </c>
    </row>
    <row r="351" spans="1:41" s="335" customFormat="1" ht="18" customHeight="1">
      <c r="A351" s="343">
        <f t="shared" si="132"/>
        <v>346</v>
      </c>
      <c r="B351" s="344" t="s">
        <v>649</v>
      </c>
      <c r="C351" s="345" t="s">
        <v>650</v>
      </c>
      <c r="D351" s="346">
        <v>0</v>
      </c>
      <c r="E351" s="346">
        <v>0</v>
      </c>
      <c r="F351" s="346">
        <v>0</v>
      </c>
      <c r="G351" s="346">
        <v>0</v>
      </c>
      <c r="H351" s="346"/>
      <c r="I351" s="346"/>
      <c r="J351" s="346"/>
      <c r="K351" s="346"/>
      <c r="L351" s="346"/>
      <c r="M351" s="346"/>
      <c r="N351" s="346"/>
      <c r="O351" s="346"/>
      <c r="P351" s="347">
        <f t="shared" si="157"/>
        <v>0</v>
      </c>
      <c r="Q351" s="348">
        <f t="shared" si="133"/>
        <v>0</v>
      </c>
      <c r="R351" s="348">
        <f t="shared" si="134"/>
        <v>0</v>
      </c>
      <c r="S351" s="348">
        <f t="shared" si="135"/>
        <v>0</v>
      </c>
      <c r="T351" s="348">
        <f t="shared" si="136"/>
        <v>0</v>
      </c>
      <c r="U351" s="348">
        <f t="shared" si="137"/>
        <v>0</v>
      </c>
      <c r="V351" s="348">
        <f t="shared" si="138"/>
        <v>0</v>
      </c>
      <c r="W351" s="348">
        <f t="shared" si="139"/>
        <v>0</v>
      </c>
      <c r="X351" s="348">
        <f t="shared" si="140"/>
        <v>0</v>
      </c>
      <c r="Y351" s="348">
        <f t="shared" si="141"/>
        <v>0</v>
      </c>
      <c r="Z351" s="348">
        <f t="shared" si="142"/>
        <v>0</v>
      </c>
      <c r="AA351" s="348">
        <f t="shared" si="143"/>
        <v>0</v>
      </c>
      <c r="AB351" s="348">
        <f t="shared" si="144"/>
        <v>0</v>
      </c>
      <c r="AC351" s="348">
        <f t="shared" si="145"/>
        <v>0</v>
      </c>
      <c r="AD351" s="348">
        <f t="shared" si="146"/>
        <v>0</v>
      </c>
      <c r="AE351" s="348">
        <f t="shared" si="147"/>
        <v>0</v>
      </c>
      <c r="AF351" s="348">
        <f t="shared" si="148"/>
        <v>0</v>
      </c>
      <c r="AG351" s="348">
        <f t="shared" si="149"/>
        <v>0</v>
      </c>
      <c r="AH351" s="348">
        <f t="shared" si="150"/>
        <v>0</v>
      </c>
      <c r="AI351" s="348">
        <f t="shared" si="151"/>
        <v>0</v>
      </c>
      <c r="AJ351" s="348">
        <f t="shared" si="152"/>
        <v>0</v>
      </c>
      <c r="AK351" s="348">
        <f t="shared" si="153"/>
        <v>0</v>
      </c>
      <c r="AL351" s="348">
        <f t="shared" si="154"/>
        <v>0</v>
      </c>
      <c r="AM351" s="348">
        <f t="shared" si="155"/>
        <v>0</v>
      </c>
      <c r="AN351" s="348">
        <f t="shared" si="156"/>
        <v>0</v>
      </c>
      <c r="AO351" s="334">
        <v>16</v>
      </c>
    </row>
    <row r="352" spans="1:41" s="335" customFormat="1" ht="18" customHeight="1">
      <c r="A352" s="343">
        <f t="shared" si="132"/>
        <v>347</v>
      </c>
      <c r="B352" s="344" t="s">
        <v>651</v>
      </c>
      <c r="C352" s="345" t="s">
        <v>652</v>
      </c>
      <c r="D352" s="346">
        <v>0</v>
      </c>
      <c r="E352" s="346">
        <v>0</v>
      </c>
      <c r="F352" s="346">
        <v>0</v>
      </c>
      <c r="G352" s="346">
        <v>0</v>
      </c>
      <c r="H352" s="346"/>
      <c r="I352" s="346"/>
      <c r="J352" s="346"/>
      <c r="K352" s="346"/>
      <c r="L352" s="346"/>
      <c r="M352" s="346"/>
      <c r="N352" s="346"/>
      <c r="O352" s="346"/>
      <c r="P352" s="347">
        <f t="shared" si="157"/>
        <v>0</v>
      </c>
      <c r="Q352" s="348">
        <f t="shared" si="133"/>
        <v>0</v>
      </c>
      <c r="R352" s="348">
        <f t="shared" si="134"/>
        <v>0</v>
      </c>
      <c r="S352" s="348">
        <f t="shared" si="135"/>
        <v>0</v>
      </c>
      <c r="T352" s="348">
        <f t="shared" si="136"/>
        <v>0</v>
      </c>
      <c r="U352" s="348">
        <f t="shared" si="137"/>
        <v>0</v>
      </c>
      <c r="V352" s="348">
        <f t="shared" si="138"/>
        <v>0</v>
      </c>
      <c r="W352" s="348">
        <f t="shared" si="139"/>
        <v>0</v>
      </c>
      <c r="X352" s="348">
        <f t="shared" si="140"/>
        <v>0</v>
      </c>
      <c r="Y352" s="348">
        <f t="shared" si="141"/>
        <v>0</v>
      </c>
      <c r="Z352" s="348">
        <f t="shared" si="142"/>
        <v>0</v>
      </c>
      <c r="AA352" s="348">
        <f t="shared" si="143"/>
        <v>0</v>
      </c>
      <c r="AB352" s="348">
        <f t="shared" si="144"/>
        <v>0</v>
      </c>
      <c r="AC352" s="348">
        <f t="shared" si="145"/>
        <v>0</v>
      </c>
      <c r="AD352" s="348">
        <f t="shared" si="146"/>
        <v>0</v>
      </c>
      <c r="AE352" s="348">
        <f t="shared" si="147"/>
        <v>0</v>
      </c>
      <c r="AF352" s="348">
        <f t="shared" si="148"/>
        <v>0</v>
      </c>
      <c r="AG352" s="348">
        <f t="shared" si="149"/>
        <v>0</v>
      </c>
      <c r="AH352" s="348">
        <f t="shared" si="150"/>
        <v>0</v>
      </c>
      <c r="AI352" s="348">
        <f t="shared" si="151"/>
        <v>0</v>
      </c>
      <c r="AJ352" s="348">
        <f t="shared" si="152"/>
        <v>0</v>
      </c>
      <c r="AK352" s="348">
        <f t="shared" si="153"/>
        <v>0</v>
      </c>
      <c r="AL352" s="348">
        <f t="shared" si="154"/>
        <v>0</v>
      </c>
      <c r="AM352" s="348">
        <f t="shared" si="155"/>
        <v>0</v>
      </c>
      <c r="AN352" s="348">
        <f t="shared" si="156"/>
        <v>0</v>
      </c>
      <c r="AO352" s="334">
        <v>12</v>
      </c>
    </row>
    <row r="353" spans="1:41" s="335" customFormat="1" ht="18" customHeight="1">
      <c r="A353" s="343">
        <f t="shared" si="132"/>
        <v>348</v>
      </c>
      <c r="B353" s="344" t="s">
        <v>655</v>
      </c>
      <c r="C353" s="345" t="s">
        <v>656</v>
      </c>
      <c r="D353" s="346">
        <v>0</v>
      </c>
      <c r="E353" s="346">
        <v>0</v>
      </c>
      <c r="F353" s="346">
        <v>0</v>
      </c>
      <c r="G353" s="346">
        <v>0</v>
      </c>
      <c r="H353" s="346"/>
      <c r="I353" s="346"/>
      <c r="J353" s="346"/>
      <c r="K353" s="346"/>
      <c r="L353" s="346"/>
      <c r="M353" s="346"/>
      <c r="N353" s="346"/>
      <c r="O353" s="346"/>
      <c r="P353" s="347">
        <f t="shared" si="157"/>
        <v>0</v>
      </c>
      <c r="Q353" s="348">
        <f t="shared" si="133"/>
        <v>0</v>
      </c>
      <c r="R353" s="348">
        <f t="shared" si="134"/>
        <v>0</v>
      </c>
      <c r="S353" s="348">
        <f t="shared" si="135"/>
        <v>0</v>
      </c>
      <c r="T353" s="348">
        <f t="shared" si="136"/>
        <v>0</v>
      </c>
      <c r="U353" s="348">
        <f t="shared" si="137"/>
        <v>0</v>
      </c>
      <c r="V353" s="348">
        <f t="shared" si="138"/>
        <v>0</v>
      </c>
      <c r="W353" s="348">
        <f t="shared" si="139"/>
        <v>0</v>
      </c>
      <c r="X353" s="348">
        <f t="shared" si="140"/>
        <v>0</v>
      </c>
      <c r="Y353" s="348">
        <f t="shared" si="141"/>
        <v>0</v>
      </c>
      <c r="Z353" s="348">
        <f t="shared" si="142"/>
        <v>0</v>
      </c>
      <c r="AA353" s="348">
        <f t="shared" si="143"/>
        <v>0</v>
      </c>
      <c r="AB353" s="348">
        <f t="shared" si="144"/>
        <v>0</v>
      </c>
      <c r="AC353" s="348">
        <f t="shared" si="145"/>
        <v>0</v>
      </c>
      <c r="AD353" s="348">
        <f t="shared" si="146"/>
        <v>0</v>
      </c>
      <c r="AE353" s="348">
        <f t="shared" si="147"/>
        <v>0</v>
      </c>
      <c r="AF353" s="348">
        <f t="shared" si="148"/>
        <v>0</v>
      </c>
      <c r="AG353" s="348">
        <f t="shared" si="149"/>
        <v>0</v>
      </c>
      <c r="AH353" s="348">
        <f t="shared" si="150"/>
        <v>0</v>
      </c>
      <c r="AI353" s="348">
        <f t="shared" si="151"/>
        <v>0</v>
      </c>
      <c r="AJ353" s="348">
        <f t="shared" si="152"/>
        <v>0</v>
      </c>
      <c r="AK353" s="348">
        <f t="shared" si="153"/>
        <v>0</v>
      </c>
      <c r="AL353" s="348">
        <f t="shared" si="154"/>
        <v>0</v>
      </c>
      <c r="AM353" s="348">
        <f t="shared" si="155"/>
        <v>0</v>
      </c>
      <c r="AN353" s="348">
        <f t="shared" si="156"/>
        <v>0</v>
      </c>
      <c r="AO353" s="334">
        <v>10</v>
      </c>
    </row>
    <row r="354" spans="1:41" s="335" customFormat="1" ht="18" customHeight="1">
      <c r="A354" s="343">
        <f t="shared" si="132"/>
        <v>349</v>
      </c>
      <c r="B354" s="344" t="s">
        <v>645</v>
      </c>
      <c r="C354" s="345" t="s">
        <v>646</v>
      </c>
      <c r="D354" s="346">
        <v>0</v>
      </c>
      <c r="E354" s="346">
        <v>0</v>
      </c>
      <c r="F354" s="346">
        <v>0</v>
      </c>
      <c r="G354" s="346">
        <v>0</v>
      </c>
      <c r="H354" s="346"/>
      <c r="I354" s="346"/>
      <c r="J354" s="346"/>
      <c r="K354" s="346"/>
      <c r="L354" s="346"/>
      <c r="M354" s="346"/>
      <c r="N354" s="346"/>
      <c r="O354" s="346"/>
      <c r="P354" s="347">
        <f t="shared" si="157"/>
        <v>0</v>
      </c>
      <c r="Q354" s="348">
        <f t="shared" si="133"/>
        <v>0</v>
      </c>
      <c r="R354" s="348">
        <f t="shared" si="134"/>
        <v>0</v>
      </c>
      <c r="S354" s="348">
        <f t="shared" si="135"/>
        <v>0</v>
      </c>
      <c r="T354" s="348">
        <f t="shared" si="136"/>
        <v>0</v>
      </c>
      <c r="U354" s="348">
        <f t="shared" si="137"/>
        <v>0</v>
      </c>
      <c r="V354" s="348">
        <f t="shared" si="138"/>
        <v>0</v>
      </c>
      <c r="W354" s="348">
        <f t="shared" si="139"/>
        <v>0</v>
      </c>
      <c r="X354" s="348">
        <f t="shared" si="140"/>
        <v>0</v>
      </c>
      <c r="Y354" s="348">
        <f t="shared" si="141"/>
        <v>0</v>
      </c>
      <c r="Z354" s="348">
        <f t="shared" si="142"/>
        <v>0</v>
      </c>
      <c r="AA354" s="348">
        <f t="shared" si="143"/>
        <v>0</v>
      </c>
      <c r="AB354" s="348">
        <f t="shared" si="144"/>
        <v>0</v>
      </c>
      <c r="AC354" s="348">
        <f t="shared" si="145"/>
        <v>0</v>
      </c>
      <c r="AD354" s="348">
        <f t="shared" si="146"/>
        <v>0</v>
      </c>
      <c r="AE354" s="348">
        <f t="shared" si="147"/>
        <v>0</v>
      </c>
      <c r="AF354" s="348">
        <f t="shared" si="148"/>
        <v>0</v>
      </c>
      <c r="AG354" s="348">
        <f t="shared" si="149"/>
        <v>0</v>
      </c>
      <c r="AH354" s="348">
        <f t="shared" si="150"/>
        <v>0</v>
      </c>
      <c r="AI354" s="348">
        <f t="shared" si="151"/>
        <v>0</v>
      </c>
      <c r="AJ354" s="348">
        <f t="shared" si="152"/>
        <v>0</v>
      </c>
      <c r="AK354" s="348">
        <f t="shared" si="153"/>
        <v>0</v>
      </c>
      <c r="AL354" s="348">
        <f t="shared" si="154"/>
        <v>0</v>
      </c>
      <c r="AM354" s="348">
        <f t="shared" si="155"/>
        <v>0</v>
      </c>
      <c r="AN354" s="348">
        <f t="shared" si="156"/>
        <v>0</v>
      </c>
      <c r="AO354" s="334">
        <v>14</v>
      </c>
    </row>
    <row r="355" spans="1:41" s="335" customFormat="1" ht="18" customHeight="1">
      <c r="A355" s="343">
        <f t="shared" si="132"/>
        <v>350</v>
      </c>
      <c r="B355" s="344" t="s">
        <v>657</v>
      </c>
      <c r="C355" s="345" t="s">
        <v>658</v>
      </c>
      <c r="D355" s="346">
        <v>0</v>
      </c>
      <c r="E355" s="346">
        <v>0</v>
      </c>
      <c r="F355" s="346">
        <v>0</v>
      </c>
      <c r="G355" s="346">
        <v>0</v>
      </c>
      <c r="H355" s="346"/>
      <c r="I355" s="346"/>
      <c r="J355" s="346"/>
      <c r="K355" s="346"/>
      <c r="L355" s="346"/>
      <c r="M355" s="346"/>
      <c r="N355" s="346"/>
      <c r="O355" s="346"/>
      <c r="P355" s="347">
        <f t="shared" si="157"/>
        <v>0</v>
      </c>
      <c r="Q355" s="348">
        <f t="shared" si="133"/>
        <v>0</v>
      </c>
      <c r="R355" s="348">
        <f t="shared" si="134"/>
        <v>0</v>
      </c>
      <c r="S355" s="348">
        <f t="shared" si="135"/>
        <v>0</v>
      </c>
      <c r="T355" s="348">
        <f t="shared" si="136"/>
        <v>0</v>
      </c>
      <c r="U355" s="348">
        <f t="shared" si="137"/>
        <v>0</v>
      </c>
      <c r="V355" s="348">
        <f t="shared" si="138"/>
        <v>0</v>
      </c>
      <c r="W355" s="348">
        <f t="shared" si="139"/>
        <v>0</v>
      </c>
      <c r="X355" s="348">
        <f t="shared" si="140"/>
        <v>0</v>
      </c>
      <c r="Y355" s="348">
        <f t="shared" si="141"/>
        <v>0</v>
      </c>
      <c r="Z355" s="348">
        <f t="shared" si="142"/>
        <v>0</v>
      </c>
      <c r="AA355" s="348">
        <f t="shared" si="143"/>
        <v>0</v>
      </c>
      <c r="AB355" s="348">
        <f t="shared" si="144"/>
        <v>0</v>
      </c>
      <c r="AC355" s="348">
        <f t="shared" si="145"/>
        <v>0</v>
      </c>
      <c r="AD355" s="348">
        <f t="shared" si="146"/>
        <v>0</v>
      </c>
      <c r="AE355" s="348">
        <f t="shared" si="147"/>
        <v>0</v>
      </c>
      <c r="AF355" s="348">
        <f t="shared" si="148"/>
        <v>0</v>
      </c>
      <c r="AG355" s="348">
        <f t="shared" si="149"/>
        <v>0</v>
      </c>
      <c r="AH355" s="348">
        <f t="shared" si="150"/>
        <v>0</v>
      </c>
      <c r="AI355" s="348">
        <f t="shared" si="151"/>
        <v>0</v>
      </c>
      <c r="AJ355" s="348">
        <f t="shared" si="152"/>
        <v>0</v>
      </c>
      <c r="AK355" s="348">
        <f t="shared" si="153"/>
        <v>0</v>
      </c>
      <c r="AL355" s="348">
        <f t="shared" si="154"/>
        <v>0</v>
      </c>
      <c r="AM355" s="348">
        <f t="shared" si="155"/>
        <v>0</v>
      </c>
      <c r="AN355" s="348">
        <f t="shared" si="156"/>
        <v>0</v>
      </c>
      <c r="AO355" s="334">
        <v>12</v>
      </c>
    </row>
    <row r="356" spans="1:41" s="335" customFormat="1" ht="18" customHeight="1">
      <c r="A356" s="343">
        <f t="shared" si="132"/>
        <v>351</v>
      </c>
      <c r="B356" s="344" t="s">
        <v>621</v>
      </c>
      <c r="C356" s="345" t="s">
        <v>622</v>
      </c>
      <c r="D356" s="346">
        <v>0</v>
      </c>
      <c r="E356" s="346">
        <v>0</v>
      </c>
      <c r="F356" s="346">
        <v>0</v>
      </c>
      <c r="G356" s="346"/>
      <c r="H356" s="346"/>
      <c r="I356" s="346"/>
      <c r="J356" s="346"/>
      <c r="K356" s="346"/>
      <c r="L356" s="346"/>
      <c r="M356" s="346"/>
      <c r="N356" s="346"/>
      <c r="O356" s="346"/>
      <c r="P356" s="347">
        <f t="shared" si="157"/>
        <v>0</v>
      </c>
      <c r="Q356" s="348">
        <f t="shared" si="133"/>
        <v>0</v>
      </c>
      <c r="R356" s="348">
        <f t="shared" si="134"/>
        <v>0</v>
      </c>
      <c r="S356" s="348">
        <f t="shared" si="135"/>
        <v>0</v>
      </c>
      <c r="T356" s="348">
        <f t="shared" si="136"/>
        <v>0</v>
      </c>
      <c r="U356" s="348">
        <f t="shared" si="137"/>
        <v>0</v>
      </c>
      <c r="V356" s="348">
        <f t="shared" si="138"/>
        <v>0</v>
      </c>
      <c r="W356" s="348">
        <f t="shared" si="139"/>
        <v>0</v>
      </c>
      <c r="X356" s="348">
        <f t="shared" si="140"/>
        <v>0</v>
      </c>
      <c r="Y356" s="348">
        <f t="shared" si="141"/>
        <v>0</v>
      </c>
      <c r="Z356" s="348">
        <f t="shared" si="142"/>
        <v>0</v>
      </c>
      <c r="AA356" s="348">
        <f t="shared" si="143"/>
        <v>0</v>
      </c>
      <c r="AB356" s="348">
        <f t="shared" si="144"/>
        <v>0</v>
      </c>
      <c r="AC356" s="348">
        <f t="shared" si="145"/>
        <v>0</v>
      </c>
      <c r="AD356" s="348">
        <f t="shared" si="146"/>
        <v>0</v>
      </c>
      <c r="AE356" s="348">
        <f t="shared" si="147"/>
        <v>0</v>
      </c>
      <c r="AF356" s="348">
        <f t="shared" si="148"/>
        <v>0</v>
      </c>
      <c r="AG356" s="348">
        <f t="shared" si="149"/>
        <v>0</v>
      </c>
      <c r="AH356" s="348">
        <f t="shared" si="150"/>
        <v>0</v>
      </c>
      <c r="AI356" s="348">
        <f t="shared" si="151"/>
        <v>0</v>
      </c>
      <c r="AJ356" s="348">
        <f t="shared" si="152"/>
        <v>0</v>
      </c>
      <c r="AK356" s="348">
        <f t="shared" si="153"/>
        <v>0</v>
      </c>
      <c r="AL356" s="348">
        <f t="shared" si="154"/>
        <v>0</v>
      </c>
      <c r="AM356" s="348">
        <f t="shared" si="155"/>
        <v>0</v>
      </c>
      <c r="AN356" s="348">
        <f t="shared" si="156"/>
        <v>0</v>
      </c>
      <c r="AO356" s="334">
        <v>13</v>
      </c>
    </row>
    <row r="357" spans="1:41" s="335" customFormat="1" ht="18" customHeight="1">
      <c r="A357" s="343">
        <f t="shared" si="132"/>
        <v>352</v>
      </c>
      <c r="B357" s="344" t="s">
        <v>1008</v>
      </c>
      <c r="C357" s="345" t="s">
        <v>1009</v>
      </c>
      <c r="D357" s="346">
        <v>0</v>
      </c>
      <c r="E357" s="346">
        <v>0</v>
      </c>
      <c r="F357" s="346">
        <v>0</v>
      </c>
      <c r="G357" s="346">
        <v>0</v>
      </c>
      <c r="H357" s="346"/>
      <c r="I357" s="346"/>
      <c r="J357" s="346"/>
      <c r="K357" s="346"/>
      <c r="L357" s="346"/>
      <c r="M357" s="346"/>
      <c r="N357" s="346"/>
      <c r="O357" s="346"/>
      <c r="P357" s="347">
        <f t="shared" si="157"/>
        <v>0</v>
      </c>
      <c r="Q357" s="348">
        <f t="shared" si="133"/>
        <v>0</v>
      </c>
      <c r="R357" s="348">
        <f t="shared" si="134"/>
        <v>0</v>
      </c>
      <c r="S357" s="348">
        <f t="shared" si="135"/>
        <v>0</v>
      </c>
      <c r="T357" s="348">
        <f t="shared" si="136"/>
        <v>0</v>
      </c>
      <c r="U357" s="348">
        <f t="shared" si="137"/>
        <v>0</v>
      </c>
      <c r="V357" s="348">
        <f t="shared" si="138"/>
        <v>0</v>
      </c>
      <c r="W357" s="348">
        <f t="shared" si="139"/>
        <v>0</v>
      </c>
      <c r="X357" s="348">
        <f t="shared" si="140"/>
        <v>0</v>
      </c>
      <c r="Y357" s="348">
        <f t="shared" si="141"/>
        <v>0</v>
      </c>
      <c r="Z357" s="348">
        <f t="shared" si="142"/>
        <v>0</v>
      </c>
      <c r="AA357" s="348">
        <f t="shared" si="143"/>
        <v>0</v>
      </c>
      <c r="AB357" s="348">
        <f t="shared" si="144"/>
        <v>0</v>
      </c>
      <c r="AC357" s="348">
        <f t="shared" si="145"/>
        <v>0</v>
      </c>
      <c r="AD357" s="348">
        <f t="shared" si="146"/>
        <v>0</v>
      </c>
      <c r="AE357" s="348">
        <f t="shared" si="147"/>
        <v>0</v>
      </c>
      <c r="AF357" s="348">
        <f t="shared" si="148"/>
        <v>0</v>
      </c>
      <c r="AG357" s="348">
        <f t="shared" si="149"/>
        <v>0</v>
      </c>
      <c r="AH357" s="348">
        <f t="shared" si="150"/>
        <v>0</v>
      </c>
      <c r="AI357" s="348">
        <f t="shared" si="151"/>
        <v>0</v>
      </c>
      <c r="AJ357" s="348">
        <f t="shared" si="152"/>
        <v>0</v>
      </c>
      <c r="AK357" s="348">
        <f t="shared" si="153"/>
        <v>0</v>
      </c>
      <c r="AL357" s="348">
        <f t="shared" si="154"/>
        <v>0</v>
      </c>
      <c r="AM357" s="348">
        <f t="shared" si="155"/>
        <v>0</v>
      </c>
      <c r="AN357" s="348">
        <f t="shared" si="156"/>
        <v>0</v>
      </c>
      <c r="AO357" s="334">
        <v>16</v>
      </c>
    </row>
    <row r="358" spans="1:41" s="335" customFormat="1" ht="18" customHeight="1">
      <c r="A358" s="343">
        <f t="shared" si="132"/>
        <v>353</v>
      </c>
      <c r="B358" s="344" t="s">
        <v>890</v>
      </c>
      <c r="C358" s="345" t="s">
        <v>891</v>
      </c>
      <c r="D358" s="346">
        <v>0</v>
      </c>
      <c r="E358" s="346">
        <v>0</v>
      </c>
      <c r="F358" s="346">
        <v>0</v>
      </c>
      <c r="G358" s="346">
        <v>0</v>
      </c>
      <c r="H358" s="346"/>
      <c r="I358" s="346"/>
      <c r="J358" s="346"/>
      <c r="K358" s="346"/>
      <c r="L358" s="346"/>
      <c r="M358" s="346"/>
      <c r="N358" s="346"/>
      <c r="O358" s="346"/>
      <c r="P358" s="347">
        <f t="shared" si="157"/>
        <v>0</v>
      </c>
      <c r="Q358" s="348">
        <f t="shared" si="133"/>
        <v>0</v>
      </c>
      <c r="R358" s="348">
        <f t="shared" si="134"/>
        <v>0</v>
      </c>
      <c r="S358" s="348">
        <f t="shared" si="135"/>
        <v>0</v>
      </c>
      <c r="T358" s="348">
        <f t="shared" si="136"/>
        <v>0</v>
      </c>
      <c r="U358" s="348">
        <f t="shared" si="137"/>
        <v>0</v>
      </c>
      <c r="V358" s="348">
        <f t="shared" si="138"/>
        <v>0</v>
      </c>
      <c r="W358" s="348">
        <f t="shared" si="139"/>
        <v>0</v>
      </c>
      <c r="X358" s="348">
        <f t="shared" si="140"/>
        <v>0</v>
      </c>
      <c r="Y358" s="348">
        <f t="shared" si="141"/>
        <v>0</v>
      </c>
      <c r="Z358" s="348">
        <f t="shared" si="142"/>
        <v>0</v>
      </c>
      <c r="AA358" s="348">
        <f t="shared" si="143"/>
        <v>0</v>
      </c>
      <c r="AB358" s="348">
        <f t="shared" si="144"/>
        <v>0</v>
      </c>
      <c r="AC358" s="348">
        <f t="shared" si="145"/>
        <v>0</v>
      </c>
      <c r="AD358" s="348">
        <f t="shared" si="146"/>
        <v>0</v>
      </c>
      <c r="AE358" s="348">
        <f t="shared" si="147"/>
        <v>0</v>
      </c>
      <c r="AF358" s="348">
        <f t="shared" si="148"/>
        <v>0</v>
      </c>
      <c r="AG358" s="348">
        <f t="shared" si="149"/>
        <v>0</v>
      </c>
      <c r="AH358" s="348">
        <f t="shared" si="150"/>
        <v>0</v>
      </c>
      <c r="AI358" s="348">
        <f t="shared" si="151"/>
        <v>0</v>
      </c>
      <c r="AJ358" s="348">
        <f t="shared" si="152"/>
        <v>0</v>
      </c>
      <c r="AK358" s="348">
        <f t="shared" si="153"/>
        <v>0</v>
      </c>
      <c r="AL358" s="348">
        <f t="shared" si="154"/>
        <v>0</v>
      </c>
      <c r="AM358" s="348">
        <f t="shared" si="155"/>
        <v>0</v>
      </c>
      <c r="AN358" s="348">
        <f t="shared" si="156"/>
        <v>0</v>
      </c>
      <c r="AO358" s="334">
        <v>15</v>
      </c>
    </row>
    <row r="359" spans="1:41" s="335" customFormat="1" ht="18" customHeight="1">
      <c r="A359" s="343">
        <f t="shared" si="132"/>
        <v>354</v>
      </c>
      <c r="B359" s="344" t="s">
        <v>873</v>
      </c>
      <c r="C359" s="345" t="s">
        <v>874</v>
      </c>
      <c r="D359" s="346">
        <v>0</v>
      </c>
      <c r="E359" s="346">
        <v>0</v>
      </c>
      <c r="F359" s="346">
        <v>0</v>
      </c>
      <c r="G359" s="346">
        <v>0</v>
      </c>
      <c r="H359" s="346"/>
      <c r="I359" s="346"/>
      <c r="J359" s="346"/>
      <c r="K359" s="346"/>
      <c r="L359" s="346"/>
      <c r="M359" s="346"/>
      <c r="N359" s="346"/>
      <c r="O359" s="346"/>
      <c r="P359" s="347">
        <f t="shared" si="157"/>
        <v>0</v>
      </c>
      <c r="Q359" s="348">
        <f t="shared" si="133"/>
        <v>0</v>
      </c>
      <c r="R359" s="348">
        <f t="shared" si="134"/>
        <v>0</v>
      </c>
      <c r="S359" s="348">
        <f t="shared" si="135"/>
        <v>0</v>
      </c>
      <c r="T359" s="348">
        <f t="shared" si="136"/>
        <v>0</v>
      </c>
      <c r="U359" s="348">
        <f t="shared" si="137"/>
        <v>0</v>
      </c>
      <c r="V359" s="348">
        <f t="shared" si="138"/>
        <v>0</v>
      </c>
      <c r="W359" s="348">
        <f t="shared" si="139"/>
        <v>0</v>
      </c>
      <c r="X359" s="348">
        <f t="shared" si="140"/>
        <v>0</v>
      </c>
      <c r="Y359" s="348">
        <f t="shared" si="141"/>
        <v>0</v>
      </c>
      <c r="Z359" s="348">
        <f t="shared" si="142"/>
        <v>0</v>
      </c>
      <c r="AA359" s="348">
        <f t="shared" si="143"/>
        <v>0</v>
      </c>
      <c r="AB359" s="348">
        <f t="shared" si="144"/>
        <v>0</v>
      </c>
      <c r="AC359" s="348">
        <f t="shared" si="145"/>
        <v>0</v>
      </c>
      <c r="AD359" s="348">
        <f t="shared" si="146"/>
        <v>0</v>
      </c>
      <c r="AE359" s="348">
        <f t="shared" si="147"/>
        <v>0</v>
      </c>
      <c r="AF359" s="348">
        <f t="shared" si="148"/>
        <v>0</v>
      </c>
      <c r="AG359" s="348">
        <f t="shared" si="149"/>
        <v>0</v>
      </c>
      <c r="AH359" s="348">
        <f t="shared" si="150"/>
        <v>0</v>
      </c>
      <c r="AI359" s="348">
        <f t="shared" si="151"/>
        <v>0</v>
      </c>
      <c r="AJ359" s="348">
        <f t="shared" si="152"/>
        <v>0</v>
      </c>
      <c r="AK359" s="348">
        <f t="shared" si="153"/>
        <v>0</v>
      </c>
      <c r="AL359" s="348">
        <f t="shared" si="154"/>
        <v>0</v>
      </c>
      <c r="AM359" s="348">
        <f t="shared" si="155"/>
        <v>0</v>
      </c>
      <c r="AN359" s="348">
        <f t="shared" si="156"/>
        <v>0</v>
      </c>
      <c r="AO359" s="334">
        <v>15</v>
      </c>
    </row>
    <row r="360" spans="1:41" s="335" customFormat="1" ht="18" customHeight="1">
      <c r="A360" s="343">
        <f t="shared" si="132"/>
        <v>355</v>
      </c>
      <c r="B360" s="344" t="s">
        <v>742</v>
      </c>
      <c r="C360" s="345" t="s">
        <v>743</v>
      </c>
      <c r="D360" s="346">
        <v>0</v>
      </c>
      <c r="E360" s="346">
        <v>0</v>
      </c>
      <c r="F360" s="346">
        <v>0</v>
      </c>
      <c r="G360" s="346">
        <v>0</v>
      </c>
      <c r="H360" s="346"/>
      <c r="I360" s="346"/>
      <c r="J360" s="346"/>
      <c r="K360" s="346"/>
      <c r="L360" s="346"/>
      <c r="M360" s="346"/>
      <c r="N360" s="346"/>
      <c r="O360" s="346"/>
      <c r="P360" s="347">
        <f t="shared" si="157"/>
        <v>0</v>
      </c>
      <c r="Q360" s="348">
        <f t="shared" si="133"/>
        <v>0</v>
      </c>
      <c r="R360" s="348">
        <f t="shared" si="134"/>
        <v>0</v>
      </c>
      <c r="S360" s="348">
        <f t="shared" si="135"/>
        <v>0</v>
      </c>
      <c r="T360" s="348">
        <f t="shared" si="136"/>
        <v>0</v>
      </c>
      <c r="U360" s="348">
        <f t="shared" si="137"/>
        <v>0</v>
      </c>
      <c r="V360" s="348">
        <f t="shared" si="138"/>
        <v>0</v>
      </c>
      <c r="W360" s="348">
        <f t="shared" si="139"/>
        <v>0</v>
      </c>
      <c r="X360" s="348">
        <f t="shared" si="140"/>
        <v>0</v>
      </c>
      <c r="Y360" s="348">
        <f t="shared" si="141"/>
        <v>0</v>
      </c>
      <c r="Z360" s="348">
        <f t="shared" si="142"/>
        <v>0</v>
      </c>
      <c r="AA360" s="348">
        <f t="shared" si="143"/>
        <v>0</v>
      </c>
      <c r="AB360" s="348">
        <f t="shared" si="144"/>
        <v>0</v>
      </c>
      <c r="AC360" s="348">
        <f t="shared" si="145"/>
        <v>0</v>
      </c>
      <c r="AD360" s="348">
        <f t="shared" si="146"/>
        <v>0</v>
      </c>
      <c r="AE360" s="348">
        <f t="shared" si="147"/>
        <v>0</v>
      </c>
      <c r="AF360" s="348">
        <f t="shared" si="148"/>
        <v>0</v>
      </c>
      <c r="AG360" s="348">
        <f t="shared" si="149"/>
        <v>0</v>
      </c>
      <c r="AH360" s="348">
        <f t="shared" si="150"/>
        <v>0</v>
      </c>
      <c r="AI360" s="348">
        <f t="shared" si="151"/>
        <v>0</v>
      </c>
      <c r="AJ360" s="348">
        <f t="shared" si="152"/>
        <v>0</v>
      </c>
      <c r="AK360" s="348">
        <f t="shared" si="153"/>
        <v>0</v>
      </c>
      <c r="AL360" s="348">
        <f t="shared" si="154"/>
        <v>0</v>
      </c>
      <c r="AM360" s="348">
        <f t="shared" si="155"/>
        <v>0</v>
      </c>
      <c r="AN360" s="348">
        <f t="shared" si="156"/>
        <v>0</v>
      </c>
      <c r="AO360" s="334">
        <v>13</v>
      </c>
    </row>
    <row r="361" spans="1:41" s="335" customFormat="1" ht="18" customHeight="1">
      <c r="A361" s="343">
        <f t="shared" si="132"/>
        <v>356</v>
      </c>
      <c r="B361" s="344" t="s">
        <v>879</v>
      </c>
      <c r="C361" s="345" t="s">
        <v>880</v>
      </c>
      <c r="D361" s="346">
        <v>0</v>
      </c>
      <c r="E361" s="346">
        <v>0</v>
      </c>
      <c r="F361" s="346">
        <v>0</v>
      </c>
      <c r="G361" s="346">
        <v>0</v>
      </c>
      <c r="H361" s="346"/>
      <c r="I361" s="346"/>
      <c r="J361" s="346"/>
      <c r="K361" s="346"/>
      <c r="L361" s="346"/>
      <c r="M361" s="346"/>
      <c r="N361" s="346"/>
      <c r="O361" s="346"/>
      <c r="P361" s="347">
        <f t="shared" si="157"/>
        <v>0</v>
      </c>
      <c r="Q361" s="348">
        <f t="shared" si="133"/>
        <v>0</v>
      </c>
      <c r="R361" s="348">
        <f t="shared" si="134"/>
        <v>0</v>
      </c>
      <c r="S361" s="348">
        <f t="shared" si="135"/>
        <v>0</v>
      </c>
      <c r="T361" s="348">
        <f t="shared" si="136"/>
        <v>0</v>
      </c>
      <c r="U361" s="348">
        <f t="shared" si="137"/>
        <v>0</v>
      </c>
      <c r="V361" s="348">
        <f t="shared" si="138"/>
        <v>0</v>
      </c>
      <c r="W361" s="348">
        <f t="shared" si="139"/>
        <v>0</v>
      </c>
      <c r="X361" s="348">
        <f t="shared" si="140"/>
        <v>0</v>
      </c>
      <c r="Y361" s="348">
        <f t="shared" si="141"/>
        <v>0</v>
      </c>
      <c r="Z361" s="348">
        <f t="shared" si="142"/>
        <v>0</v>
      </c>
      <c r="AA361" s="348">
        <f t="shared" si="143"/>
        <v>0</v>
      </c>
      <c r="AB361" s="348">
        <f t="shared" si="144"/>
        <v>0</v>
      </c>
      <c r="AC361" s="348">
        <f t="shared" si="145"/>
        <v>0</v>
      </c>
      <c r="AD361" s="348">
        <f t="shared" si="146"/>
        <v>0</v>
      </c>
      <c r="AE361" s="348">
        <f t="shared" si="147"/>
        <v>0</v>
      </c>
      <c r="AF361" s="348">
        <f t="shared" si="148"/>
        <v>0</v>
      </c>
      <c r="AG361" s="348">
        <f t="shared" si="149"/>
        <v>0</v>
      </c>
      <c r="AH361" s="348">
        <f t="shared" si="150"/>
        <v>0</v>
      </c>
      <c r="AI361" s="348">
        <f t="shared" si="151"/>
        <v>0</v>
      </c>
      <c r="AJ361" s="348">
        <f t="shared" si="152"/>
        <v>0</v>
      </c>
      <c r="AK361" s="348">
        <f t="shared" si="153"/>
        <v>0</v>
      </c>
      <c r="AL361" s="348">
        <f t="shared" si="154"/>
        <v>0</v>
      </c>
      <c r="AM361" s="348">
        <f t="shared" si="155"/>
        <v>0</v>
      </c>
      <c r="AN361" s="348">
        <f t="shared" si="156"/>
        <v>0</v>
      </c>
      <c r="AO361" s="334">
        <v>2</v>
      </c>
    </row>
    <row r="362" spans="1:41" s="335" customFormat="1" ht="18" customHeight="1">
      <c r="A362" s="343">
        <f t="shared" si="132"/>
        <v>357</v>
      </c>
      <c r="B362" s="344" t="s">
        <v>748</v>
      </c>
      <c r="C362" s="345" t="s">
        <v>749</v>
      </c>
      <c r="D362" s="346">
        <v>0</v>
      </c>
      <c r="E362" s="346">
        <v>0</v>
      </c>
      <c r="F362" s="346">
        <v>0</v>
      </c>
      <c r="G362" s="346">
        <v>0</v>
      </c>
      <c r="H362" s="346"/>
      <c r="I362" s="346"/>
      <c r="J362" s="346"/>
      <c r="K362" s="346"/>
      <c r="L362" s="346"/>
      <c r="M362" s="346"/>
      <c r="N362" s="346"/>
      <c r="O362" s="346"/>
      <c r="P362" s="347">
        <f t="shared" si="157"/>
        <v>0</v>
      </c>
      <c r="Q362" s="348">
        <f t="shared" si="133"/>
        <v>0</v>
      </c>
      <c r="R362" s="348">
        <f t="shared" si="134"/>
        <v>0</v>
      </c>
      <c r="S362" s="348">
        <f t="shared" si="135"/>
        <v>0</v>
      </c>
      <c r="T362" s="348">
        <f t="shared" si="136"/>
        <v>0</v>
      </c>
      <c r="U362" s="348">
        <f t="shared" si="137"/>
        <v>0</v>
      </c>
      <c r="V362" s="348">
        <f t="shared" si="138"/>
        <v>0</v>
      </c>
      <c r="W362" s="348">
        <f t="shared" si="139"/>
        <v>0</v>
      </c>
      <c r="X362" s="348">
        <f t="shared" si="140"/>
        <v>0</v>
      </c>
      <c r="Y362" s="348">
        <f t="shared" si="141"/>
        <v>0</v>
      </c>
      <c r="Z362" s="348">
        <f t="shared" si="142"/>
        <v>0</v>
      </c>
      <c r="AA362" s="348">
        <f t="shared" si="143"/>
        <v>0</v>
      </c>
      <c r="AB362" s="348">
        <f t="shared" si="144"/>
        <v>0</v>
      </c>
      <c r="AC362" s="348">
        <f t="shared" si="145"/>
        <v>0</v>
      </c>
      <c r="AD362" s="348">
        <f t="shared" si="146"/>
        <v>0</v>
      </c>
      <c r="AE362" s="348">
        <f t="shared" si="147"/>
        <v>0</v>
      </c>
      <c r="AF362" s="348">
        <f t="shared" si="148"/>
        <v>0</v>
      </c>
      <c r="AG362" s="348">
        <f t="shared" si="149"/>
        <v>0</v>
      </c>
      <c r="AH362" s="348">
        <f t="shared" si="150"/>
        <v>0</v>
      </c>
      <c r="AI362" s="348">
        <f t="shared" si="151"/>
        <v>0</v>
      </c>
      <c r="AJ362" s="348">
        <f t="shared" si="152"/>
        <v>0</v>
      </c>
      <c r="AK362" s="348">
        <f t="shared" si="153"/>
        <v>0</v>
      </c>
      <c r="AL362" s="348">
        <f t="shared" si="154"/>
        <v>0</v>
      </c>
      <c r="AM362" s="348">
        <f t="shared" si="155"/>
        <v>0</v>
      </c>
      <c r="AN362" s="348">
        <f t="shared" si="156"/>
        <v>0</v>
      </c>
      <c r="AO362" s="334">
        <v>15</v>
      </c>
    </row>
    <row r="363" spans="1:41" s="335" customFormat="1" ht="18" customHeight="1">
      <c r="A363" s="343">
        <f t="shared" si="132"/>
        <v>358</v>
      </c>
      <c r="B363" s="344" t="s">
        <v>898</v>
      </c>
      <c r="C363" s="345" t="s">
        <v>899</v>
      </c>
      <c r="D363" s="346">
        <v>0</v>
      </c>
      <c r="E363" s="346">
        <v>0</v>
      </c>
      <c r="F363" s="346">
        <v>0</v>
      </c>
      <c r="G363" s="346">
        <v>0</v>
      </c>
      <c r="H363" s="346"/>
      <c r="I363" s="346"/>
      <c r="J363" s="346"/>
      <c r="K363" s="346"/>
      <c r="L363" s="346"/>
      <c r="M363" s="346"/>
      <c r="N363" s="346"/>
      <c r="O363" s="346"/>
      <c r="P363" s="347">
        <f t="shared" si="157"/>
        <v>0</v>
      </c>
      <c r="Q363" s="348">
        <f t="shared" si="133"/>
        <v>0</v>
      </c>
      <c r="R363" s="348">
        <f t="shared" si="134"/>
        <v>0</v>
      </c>
      <c r="S363" s="348">
        <f t="shared" si="135"/>
        <v>0</v>
      </c>
      <c r="T363" s="348">
        <f t="shared" si="136"/>
        <v>0</v>
      </c>
      <c r="U363" s="348">
        <f t="shared" si="137"/>
        <v>0</v>
      </c>
      <c r="V363" s="348">
        <f t="shared" si="138"/>
        <v>0</v>
      </c>
      <c r="W363" s="348">
        <f t="shared" si="139"/>
        <v>0</v>
      </c>
      <c r="X363" s="348">
        <f t="shared" si="140"/>
        <v>0</v>
      </c>
      <c r="Y363" s="348">
        <f t="shared" si="141"/>
        <v>0</v>
      </c>
      <c r="Z363" s="348">
        <f t="shared" si="142"/>
        <v>0</v>
      </c>
      <c r="AA363" s="348">
        <f t="shared" si="143"/>
        <v>0</v>
      </c>
      <c r="AB363" s="348">
        <f t="shared" si="144"/>
        <v>0</v>
      </c>
      <c r="AC363" s="348">
        <f t="shared" si="145"/>
        <v>0</v>
      </c>
      <c r="AD363" s="348">
        <f t="shared" si="146"/>
        <v>0</v>
      </c>
      <c r="AE363" s="348">
        <f t="shared" si="147"/>
        <v>0</v>
      </c>
      <c r="AF363" s="348">
        <f t="shared" si="148"/>
        <v>0</v>
      </c>
      <c r="AG363" s="348">
        <f t="shared" si="149"/>
        <v>0</v>
      </c>
      <c r="AH363" s="348">
        <f t="shared" si="150"/>
        <v>0</v>
      </c>
      <c r="AI363" s="348">
        <f t="shared" si="151"/>
        <v>0</v>
      </c>
      <c r="AJ363" s="348">
        <f t="shared" si="152"/>
        <v>0</v>
      </c>
      <c r="AK363" s="348">
        <f t="shared" si="153"/>
        <v>0</v>
      </c>
      <c r="AL363" s="348">
        <f t="shared" si="154"/>
        <v>0</v>
      </c>
      <c r="AM363" s="348">
        <f t="shared" si="155"/>
        <v>0</v>
      </c>
      <c r="AN363" s="348">
        <f t="shared" si="156"/>
        <v>0</v>
      </c>
      <c r="AO363" s="334">
        <v>13</v>
      </c>
    </row>
    <row r="364" spans="1:41" s="335" customFormat="1" ht="18" customHeight="1">
      <c r="A364" s="343">
        <f t="shared" si="132"/>
        <v>359</v>
      </c>
      <c r="B364" s="344" t="s">
        <v>953</v>
      </c>
      <c r="C364" s="345" t="s">
        <v>954</v>
      </c>
      <c r="D364" s="346">
        <v>0</v>
      </c>
      <c r="E364" s="346">
        <v>0</v>
      </c>
      <c r="F364" s="346">
        <v>0</v>
      </c>
      <c r="G364" s="346">
        <v>0</v>
      </c>
      <c r="H364" s="346"/>
      <c r="I364" s="346"/>
      <c r="J364" s="346"/>
      <c r="K364" s="346"/>
      <c r="L364" s="346"/>
      <c r="M364" s="346"/>
      <c r="N364" s="346"/>
      <c r="O364" s="346"/>
      <c r="P364" s="347">
        <f t="shared" si="157"/>
        <v>0</v>
      </c>
      <c r="Q364" s="348">
        <f t="shared" si="133"/>
        <v>0</v>
      </c>
      <c r="R364" s="348">
        <f t="shared" si="134"/>
        <v>0</v>
      </c>
      <c r="S364" s="348">
        <f t="shared" si="135"/>
        <v>0</v>
      </c>
      <c r="T364" s="348">
        <f t="shared" si="136"/>
        <v>0</v>
      </c>
      <c r="U364" s="348">
        <f t="shared" si="137"/>
        <v>0</v>
      </c>
      <c r="V364" s="348">
        <f t="shared" si="138"/>
        <v>0</v>
      </c>
      <c r="W364" s="348">
        <f t="shared" si="139"/>
        <v>0</v>
      </c>
      <c r="X364" s="348">
        <f t="shared" si="140"/>
        <v>0</v>
      </c>
      <c r="Y364" s="348">
        <f t="shared" si="141"/>
        <v>0</v>
      </c>
      <c r="Z364" s="348">
        <f t="shared" si="142"/>
        <v>0</v>
      </c>
      <c r="AA364" s="348">
        <f t="shared" si="143"/>
        <v>0</v>
      </c>
      <c r="AB364" s="348">
        <f t="shared" si="144"/>
        <v>0</v>
      </c>
      <c r="AC364" s="348">
        <f t="shared" si="145"/>
        <v>0</v>
      </c>
      <c r="AD364" s="348">
        <f t="shared" si="146"/>
        <v>0</v>
      </c>
      <c r="AE364" s="348">
        <f t="shared" si="147"/>
        <v>0</v>
      </c>
      <c r="AF364" s="348">
        <f t="shared" si="148"/>
        <v>0</v>
      </c>
      <c r="AG364" s="348">
        <f t="shared" si="149"/>
        <v>0</v>
      </c>
      <c r="AH364" s="348">
        <f t="shared" si="150"/>
        <v>0</v>
      </c>
      <c r="AI364" s="348">
        <f t="shared" si="151"/>
        <v>0</v>
      </c>
      <c r="AJ364" s="348">
        <f t="shared" si="152"/>
        <v>0</v>
      </c>
      <c r="AK364" s="348">
        <f t="shared" si="153"/>
        <v>0</v>
      </c>
      <c r="AL364" s="348">
        <f t="shared" si="154"/>
        <v>0</v>
      </c>
      <c r="AM364" s="348">
        <f t="shared" si="155"/>
        <v>0</v>
      </c>
      <c r="AN364" s="348">
        <f t="shared" si="156"/>
        <v>0</v>
      </c>
      <c r="AO364" s="334">
        <v>13</v>
      </c>
    </row>
    <row r="365" spans="1:41" s="335" customFormat="1" ht="18" customHeight="1">
      <c r="A365" s="343">
        <f t="shared" si="132"/>
        <v>360</v>
      </c>
      <c r="B365" s="344" t="s">
        <v>489</v>
      </c>
      <c r="C365" s="345" t="s">
        <v>490</v>
      </c>
      <c r="D365" s="346">
        <v>0</v>
      </c>
      <c r="E365" s="346">
        <v>0</v>
      </c>
      <c r="F365" s="346">
        <v>0</v>
      </c>
      <c r="G365" s="346">
        <v>0</v>
      </c>
      <c r="H365" s="346"/>
      <c r="I365" s="346"/>
      <c r="J365" s="346"/>
      <c r="K365" s="346"/>
      <c r="L365" s="346"/>
      <c r="M365" s="346"/>
      <c r="N365" s="346"/>
      <c r="O365" s="346"/>
      <c r="P365" s="347">
        <f t="shared" si="157"/>
        <v>0</v>
      </c>
      <c r="Q365" s="348">
        <f t="shared" si="133"/>
        <v>0</v>
      </c>
      <c r="R365" s="348">
        <f t="shared" si="134"/>
        <v>0</v>
      </c>
      <c r="S365" s="348">
        <f t="shared" si="135"/>
        <v>0</v>
      </c>
      <c r="T365" s="348">
        <f t="shared" si="136"/>
        <v>0</v>
      </c>
      <c r="U365" s="348">
        <f t="shared" si="137"/>
        <v>0</v>
      </c>
      <c r="V365" s="348">
        <f t="shared" si="138"/>
        <v>0</v>
      </c>
      <c r="W365" s="348">
        <f t="shared" si="139"/>
        <v>0</v>
      </c>
      <c r="X365" s="348">
        <f t="shared" si="140"/>
        <v>0</v>
      </c>
      <c r="Y365" s="348">
        <f t="shared" si="141"/>
        <v>0</v>
      </c>
      <c r="Z365" s="348">
        <f t="shared" si="142"/>
        <v>0</v>
      </c>
      <c r="AA365" s="348">
        <f t="shared" si="143"/>
        <v>0</v>
      </c>
      <c r="AB365" s="348">
        <f t="shared" si="144"/>
        <v>0</v>
      </c>
      <c r="AC365" s="348">
        <f t="shared" si="145"/>
        <v>0</v>
      </c>
      <c r="AD365" s="348">
        <f t="shared" si="146"/>
        <v>0</v>
      </c>
      <c r="AE365" s="348">
        <f t="shared" si="147"/>
        <v>0</v>
      </c>
      <c r="AF365" s="348">
        <f t="shared" si="148"/>
        <v>0</v>
      </c>
      <c r="AG365" s="348">
        <f t="shared" si="149"/>
        <v>0</v>
      </c>
      <c r="AH365" s="348">
        <f t="shared" si="150"/>
        <v>0</v>
      </c>
      <c r="AI365" s="348">
        <f t="shared" si="151"/>
        <v>0</v>
      </c>
      <c r="AJ365" s="348">
        <f t="shared" si="152"/>
        <v>0</v>
      </c>
      <c r="AK365" s="348">
        <f t="shared" si="153"/>
        <v>0</v>
      </c>
      <c r="AL365" s="348">
        <f t="shared" si="154"/>
        <v>0</v>
      </c>
      <c r="AM365" s="348">
        <f t="shared" si="155"/>
        <v>0</v>
      </c>
      <c r="AN365" s="348">
        <f t="shared" si="156"/>
        <v>0</v>
      </c>
      <c r="AO365" s="334">
        <v>10</v>
      </c>
    </row>
    <row r="366" spans="1:41" s="335" customFormat="1" ht="18" customHeight="1">
      <c r="A366" s="343">
        <f t="shared" si="132"/>
        <v>361</v>
      </c>
      <c r="B366" s="344" t="s">
        <v>964</v>
      </c>
      <c r="C366" s="345" t="s">
        <v>965</v>
      </c>
      <c r="D366" s="346">
        <v>0</v>
      </c>
      <c r="E366" s="346">
        <v>0</v>
      </c>
      <c r="F366" s="346">
        <v>0</v>
      </c>
      <c r="G366" s="346">
        <v>0</v>
      </c>
      <c r="H366" s="346"/>
      <c r="I366" s="346"/>
      <c r="J366" s="346"/>
      <c r="K366" s="346"/>
      <c r="L366" s="346"/>
      <c r="M366" s="346"/>
      <c r="N366" s="346"/>
      <c r="O366" s="346"/>
      <c r="P366" s="347">
        <f t="shared" si="157"/>
        <v>0</v>
      </c>
      <c r="Q366" s="348">
        <f t="shared" si="133"/>
        <v>0</v>
      </c>
      <c r="R366" s="348">
        <f t="shared" si="134"/>
        <v>0</v>
      </c>
      <c r="S366" s="348">
        <f t="shared" si="135"/>
        <v>0</v>
      </c>
      <c r="T366" s="348">
        <f t="shared" si="136"/>
        <v>0</v>
      </c>
      <c r="U366" s="348">
        <f t="shared" si="137"/>
        <v>0</v>
      </c>
      <c r="V366" s="348">
        <f t="shared" si="138"/>
        <v>0</v>
      </c>
      <c r="W366" s="348">
        <f t="shared" si="139"/>
        <v>0</v>
      </c>
      <c r="X366" s="348">
        <f t="shared" si="140"/>
        <v>0</v>
      </c>
      <c r="Y366" s="348">
        <f t="shared" si="141"/>
        <v>0</v>
      </c>
      <c r="Z366" s="348">
        <f t="shared" si="142"/>
        <v>0</v>
      </c>
      <c r="AA366" s="348">
        <f t="shared" si="143"/>
        <v>0</v>
      </c>
      <c r="AB366" s="348">
        <f t="shared" si="144"/>
        <v>0</v>
      </c>
      <c r="AC366" s="348">
        <f t="shared" si="145"/>
        <v>0</v>
      </c>
      <c r="AD366" s="348">
        <f t="shared" si="146"/>
        <v>0</v>
      </c>
      <c r="AE366" s="348">
        <f t="shared" si="147"/>
        <v>0</v>
      </c>
      <c r="AF366" s="348">
        <f t="shared" si="148"/>
        <v>0</v>
      </c>
      <c r="AG366" s="348">
        <f t="shared" si="149"/>
        <v>0</v>
      </c>
      <c r="AH366" s="348">
        <f t="shared" si="150"/>
        <v>0</v>
      </c>
      <c r="AI366" s="348">
        <f t="shared" si="151"/>
        <v>0</v>
      </c>
      <c r="AJ366" s="348">
        <f t="shared" si="152"/>
        <v>0</v>
      </c>
      <c r="AK366" s="348">
        <f t="shared" si="153"/>
        <v>0</v>
      </c>
      <c r="AL366" s="348">
        <f t="shared" si="154"/>
        <v>0</v>
      </c>
      <c r="AM366" s="348">
        <f t="shared" si="155"/>
        <v>0</v>
      </c>
      <c r="AN366" s="348">
        <f t="shared" si="156"/>
        <v>0</v>
      </c>
      <c r="AO366" s="334">
        <v>15</v>
      </c>
    </row>
    <row r="367" spans="1:41" s="335" customFormat="1" ht="18" customHeight="1">
      <c r="A367" s="343">
        <f t="shared" si="132"/>
        <v>362</v>
      </c>
      <c r="B367" s="344" t="s">
        <v>882</v>
      </c>
      <c r="C367" s="345" t="s">
        <v>883</v>
      </c>
      <c r="D367" s="346">
        <v>0</v>
      </c>
      <c r="E367" s="346">
        <v>0</v>
      </c>
      <c r="F367" s="346">
        <v>0</v>
      </c>
      <c r="G367" s="346">
        <v>0</v>
      </c>
      <c r="H367" s="346"/>
      <c r="I367" s="346"/>
      <c r="J367" s="346"/>
      <c r="K367" s="346"/>
      <c r="L367" s="346"/>
      <c r="M367" s="346"/>
      <c r="N367" s="346"/>
      <c r="O367" s="346"/>
      <c r="P367" s="347">
        <f t="shared" si="157"/>
        <v>0</v>
      </c>
      <c r="Q367" s="348">
        <f t="shared" si="133"/>
        <v>0</v>
      </c>
      <c r="R367" s="348">
        <f t="shared" si="134"/>
        <v>0</v>
      </c>
      <c r="S367" s="348">
        <f t="shared" si="135"/>
        <v>0</v>
      </c>
      <c r="T367" s="348">
        <f t="shared" si="136"/>
        <v>0</v>
      </c>
      <c r="U367" s="348">
        <f t="shared" si="137"/>
        <v>0</v>
      </c>
      <c r="V367" s="348">
        <f t="shared" si="138"/>
        <v>0</v>
      </c>
      <c r="W367" s="348">
        <f t="shared" si="139"/>
        <v>0</v>
      </c>
      <c r="X367" s="348">
        <f t="shared" si="140"/>
        <v>0</v>
      </c>
      <c r="Y367" s="348">
        <f t="shared" si="141"/>
        <v>0</v>
      </c>
      <c r="Z367" s="348">
        <f t="shared" si="142"/>
        <v>0</v>
      </c>
      <c r="AA367" s="348">
        <f t="shared" si="143"/>
        <v>0</v>
      </c>
      <c r="AB367" s="348">
        <f t="shared" si="144"/>
        <v>0</v>
      </c>
      <c r="AC367" s="348">
        <f t="shared" si="145"/>
        <v>0</v>
      </c>
      <c r="AD367" s="348">
        <f t="shared" si="146"/>
        <v>0</v>
      </c>
      <c r="AE367" s="348">
        <f t="shared" si="147"/>
        <v>0</v>
      </c>
      <c r="AF367" s="348">
        <f t="shared" si="148"/>
        <v>0</v>
      </c>
      <c r="AG367" s="348">
        <f t="shared" si="149"/>
        <v>0</v>
      </c>
      <c r="AH367" s="348">
        <f t="shared" si="150"/>
        <v>0</v>
      </c>
      <c r="AI367" s="348">
        <f t="shared" si="151"/>
        <v>0</v>
      </c>
      <c r="AJ367" s="348">
        <f t="shared" si="152"/>
        <v>0</v>
      </c>
      <c r="AK367" s="348">
        <f t="shared" si="153"/>
        <v>0</v>
      </c>
      <c r="AL367" s="348">
        <f t="shared" si="154"/>
        <v>0</v>
      </c>
      <c r="AM367" s="348">
        <f t="shared" si="155"/>
        <v>0</v>
      </c>
      <c r="AN367" s="348">
        <f t="shared" si="156"/>
        <v>0</v>
      </c>
      <c r="AO367" s="334">
        <v>12</v>
      </c>
    </row>
    <row r="368" spans="1:41" s="335" customFormat="1" ht="18" customHeight="1">
      <c r="A368" s="343">
        <f t="shared" si="132"/>
        <v>363</v>
      </c>
      <c r="B368" s="344" t="s">
        <v>596</v>
      </c>
      <c r="C368" s="345" t="s">
        <v>399</v>
      </c>
      <c r="D368" s="346">
        <v>0</v>
      </c>
      <c r="E368" s="346">
        <v>0</v>
      </c>
      <c r="F368" s="346">
        <v>0</v>
      </c>
      <c r="G368" s="346">
        <v>0</v>
      </c>
      <c r="H368" s="346"/>
      <c r="I368" s="346"/>
      <c r="J368" s="346"/>
      <c r="K368" s="346"/>
      <c r="L368" s="346"/>
      <c r="M368" s="346"/>
      <c r="N368" s="346"/>
      <c r="O368" s="346"/>
      <c r="P368" s="347">
        <f t="shared" si="157"/>
        <v>0</v>
      </c>
      <c r="Q368" s="348">
        <f t="shared" si="133"/>
        <v>0</v>
      </c>
      <c r="R368" s="348">
        <f t="shared" si="134"/>
        <v>0</v>
      </c>
      <c r="S368" s="348">
        <f t="shared" si="135"/>
        <v>0</v>
      </c>
      <c r="T368" s="348">
        <f t="shared" si="136"/>
        <v>0</v>
      </c>
      <c r="U368" s="348">
        <f t="shared" si="137"/>
        <v>0</v>
      </c>
      <c r="V368" s="348">
        <f t="shared" si="138"/>
        <v>0</v>
      </c>
      <c r="W368" s="348">
        <f t="shared" si="139"/>
        <v>0</v>
      </c>
      <c r="X368" s="348">
        <f t="shared" si="140"/>
        <v>0</v>
      </c>
      <c r="Y368" s="348">
        <f t="shared" si="141"/>
        <v>0</v>
      </c>
      <c r="Z368" s="348">
        <f t="shared" si="142"/>
        <v>0</v>
      </c>
      <c r="AA368" s="348">
        <f t="shared" si="143"/>
        <v>0</v>
      </c>
      <c r="AB368" s="348">
        <f t="shared" si="144"/>
        <v>0</v>
      </c>
      <c r="AC368" s="348">
        <f t="shared" si="145"/>
        <v>0</v>
      </c>
      <c r="AD368" s="348">
        <f t="shared" si="146"/>
        <v>0</v>
      </c>
      <c r="AE368" s="348">
        <f t="shared" si="147"/>
        <v>0</v>
      </c>
      <c r="AF368" s="348">
        <f t="shared" si="148"/>
        <v>0</v>
      </c>
      <c r="AG368" s="348">
        <f t="shared" si="149"/>
        <v>0</v>
      </c>
      <c r="AH368" s="348">
        <f t="shared" si="150"/>
        <v>0</v>
      </c>
      <c r="AI368" s="348">
        <f t="shared" si="151"/>
        <v>0</v>
      </c>
      <c r="AJ368" s="348">
        <f t="shared" si="152"/>
        <v>0</v>
      </c>
      <c r="AK368" s="348">
        <f t="shared" si="153"/>
        <v>0</v>
      </c>
      <c r="AL368" s="348">
        <f t="shared" si="154"/>
        <v>0</v>
      </c>
      <c r="AM368" s="348">
        <f t="shared" si="155"/>
        <v>0</v>
      </c>
      <c r="AN368" s="348">
        <f t="shared" si="156"/>
        <v>0</v>
      </c>
      <c r="AO368" s="334">
        <v>14</v>
      </c>
    </row>
    <row r="369" spans="1:41" s="335" customFormat="1" ht="18" customHeight="1">
      <c r="A369" s="343">
        <f t="shared" si="132"/>
        <v>364</v>
      </c>
      <c r="B369" s="344" t="s">
        <v>597</v>
      </c>
      <c r="C369" s="345" t="s">
        <v>598</v>
      </c>
      <c r="D369" s="346">
        <v>0</v>
      </c>
      <c r="E369" s="346">
        <v>0</v>
      </c>
      <c r="F369" s="346">
        <v>0</v>
      </c>
      <c r="G369" s="346">
        <v>0</v>
      </c>
      <c r="H369" s="346"/>
      <c r="I369" s="346"/>
      <c r="J369" s="346"/>
      <c r="K369" s="346"/>
      <c r="L369" s="346"/>
      <c r="M369" s="346"/>
      <c r="N369" s="346"/>
      <c r="O369" s="346"/>
      <c r="P369" s="347">
        <f t="shared" si="157"/>
        <v>0</v>
      </c>
      <c r="Q369" s="348">
        <f t="shared" si="133"/>
        <v>0</v>
      </c>
      <c r="R369" s="348">
        <f t="shared" si="134"/>
        <v>0</v>
      </c>
      <c r="S369" s="348">
        <f t="shared" si="135"/>
        <v>0</v>
      </c>
      <c r="T369" s="348">
        <f t="shared" si="136"/>
        <v>0</v>
      </c>
      <c r="U369" s="348">
        <f t="shared" si="137"/>
        <v>0</v>
      </c>
      <c r="V369" s="348">
        <f t="shared" si="138"/>
        <v>0</v>
      </c>
      <c r="W369" s="348">
        <f t="shared" si="139"/>
        <v>0</v>
      </c>
      <c r="X369" s="348">
        <f t="shared" si="140"/>
        <v>0</v>
      </c>
      <c r="Y369" s="348">
        <f t="shared" si="141"/>
        <v>0</v>
      </c>
      <c r="Z369" s="348">
        <f t="shared" si="142"/>
        <v>0</v>
      </c>
      <c r="AA369" s="348">
        <f t="shared" si="143"/>
        <v>0</v>
      </c>
      <c r="AB369" s="348">
        <f t="shared" si="144"/>
        <v>0</v>
      </c>
      <c r="AC369" s="348">
        <f t="shared" si="145"/>
        <v>0</v>
      </c>
      <c r="AD369" s="348">
        <f t="shared" si="146"/>
        <v>0</v>
      </c>
      <c r="AE369" s="348">
        <f t="shared" si="147"/>
        <v>0</v>
      </c>
      <c r="AF369" s="348">
        <f t="shared" si="148"/>
        <v>0</v>
      </c>
      <c r="AG369" s="348">
        <f t="shared" si="149"/>
        <v>0</v>
      </c>
      <c r="AH369" s="348">
        <f t="shared" si="150"/>
        <v>0</v>
      </c>
      <c r="AI369" s="348">
        <f t="shared" si="151"/>
        <v>0</v>
      </c>
      <c r="AJ369" s="348">
        <f t="shared" si="152"/>
        <v>0</v>
      </c>
      <c r="AK369" s="348">
        <f t="shared" si="153"/>
        <v>0</v>
      </c>
      <c r="AL369" s="348">
        <f t="shared" si="154"/>
        <v>0</v>
      </c>
      <c r="AM369" s="348">
        <f t="shared" si="155"/>
        <v>0</v>
      </c>
      <c r="AN369" s="348">
        <f t="shared" si="156"/>
        <v>0</v>
      </c>
      <c r="AO369" s="334">
        <v>14</v>
      </c>
    </row>
    <row r="370" spans="1:41" s="335" customFormat="1" ht="18" customHeight="1">
      <c r="A370" s="343">
        <f t="shared" si="132"/>
        <v>365</v>
      </c>
      <c r="B370" s="344" t="s">
        <v>599</v>
      </c>
      <c r="C370" s="345" t="s">
        <v>600</v>
      </c>
      <c r="D370" s="346">
        <v>0</v>
      </c>
      <c r="E370" s="346">
        <v>0</v>
      </c>
      <c r="F370" s="346">
        <v>0</v>
      </c>
      <c r="G370" s="346">
        <v>0</v>
      </c>
      <c r="H370" s="346"/>
      <c r="I370" s="346"/>
      <c r="J370" s="346"/>
      <c r="K370" s="346"/>
      <c r="L370" s="346"/>
      <c r="M370" s="346"/>
      <c r="N370" s="346"/>
      <c r="O370" s="346"/>
      <c r="P370" s="347">
        <f t="shared" si="157"/>
        <v>0</v>
      </c>
      <c r="Q370" s="348">
        <f t="shared" si="133"/>
        <v>0</v>
      </c>
      <c r="R370" s="348">
        <f t="shared" si="134"/>
        <v>0</v>
      </c>
      <c r="S370" s="348">
        <f t="shared" si="135"/>
        <v>0</v>
      </c>
      <c r="T370" s="348">
        <f t="shared" si="136"/>
        <v>0</v>
      </c>
      <c r="U370" s="348">
        <f t="shared" si="137"/>
        <v>0</v>
      </c>
      <c r="V370" s="348">
        <f t="shared" si="138"/>
        <v>0</v>
      </c>
      <c r="W370" s="348">
        <f t="shared" si="139"/>
        <v>0</v>
      </c>
      <c r="X370" s="348">
        <f t="shared" si="140"/>
        <v>0</v>
      </c>
      <c r="Y370" s="348">
        <f t="shared" si="141"/>
        <v>0</v>
      </c>
      <c r="Z370" s="348">
        <f t="shared" si="142"/>
        <v>0</v>
      </c>
      <c r="AA370" s="348">
        <f t="shared" si="143"/>
        <v>0</v>
      </c>
      <c r="AB370" s="348">
        <f t="shared" si="144"/>
        <v>0</v>
      </c>
      <c r="AC370" s="348">
        <f t="shared" si="145"/>
        <v>0</v>
      </c>
      <c r="AD370" s="348">
        <f t="shared" si="146"/>
        <v>0</v>
      </c>
      <c r="AE370" s="348">
        <f t="shared" si="147"/>
        <v>0</v>
      </c>
      <c r="AF370" s="348">
        <f t="shared" si="148"/>
        <v>0</v>
      </c>
      <c r="AG370" s="348">
        <f t="shared" si="149"/>
        <v>0</v>
      </c>
      <c r="AH370" s="348">
        <f t="shared" si="150"/>
        <v>0</v>
      </c>
      <c r="AI370" s="348">
        <f t="shared" si="151"/>
        <v>0</v>
      </c>
      <c r="AJ370" s="348">
        <f t="shared" si="152"/>
        <v>0</v>
      </c>
      <c r="AK370" s="348">
        <f t="shared" si="153"/>
        <v>0</v>
      </c>
      <c r="AL370" s="348">
        <f t="shared" si="154"/>
        <v>0</v>
      </c>
      <c r="AM370" s="348">
        <f t="shared" si="155"/>
        <v>0</v>
      </c>
      <c r="AN370" s="348">
        <f t="shared" si="156"/>
        <v>0</v>
      </c>
      <c r="AO370" s="334">
        <v>13</v>
      </c>
    </row>
    <row r="371" spans="1:41" s="335" customFormat="1" ht="18" customHeight="1">
      <c r="A371" s="343">
        <f t="shared" si="132"/>
        <v>366</v>
      </c>
      <c r="B371" s="344" t="s">
        <v>601</v>
      </c>
      <c r="C371" s="345" t="s">
        <v>602</v>
      </c>
      <c r="D371" s="346">
        <v>0</v>
      </c>
      <c r="E371" s="346">
        <v>0</v>
      </c>
      <c r="F371" s="346">
        <v>0</v>
      </c>
      <c r="G371" s="346">
        <v>0</v>
      </c>
      <c r="H371" s="346"/>
      <c r="I371" s="346"/>
      <c r="J371" s="346"/>
      <c r="K371" s="346"/>
      <c r="L371" s="346"/>
      <c r="M371" s="346"/>
      <c r="N371" s="346"/>
      <c r="O371" s="346"/>
      <c r="P371" s="347">
        <f t="shared" si="157"/>
        <v>0</v>
      </c>
      <c r="Q371" s="348">
        <f t="shared" si="133"/>
        <v>0</v>
      </c>
      <c r="R371" s="348">
        <f t="shared" si="134"/>
        <v>0</v>
      </c>
      <c r="S371" s="348">
        <f t="shared" si="135"/>
        <v>0</v>
      </c>
      <c r="T371" s="348">
        <f t="shared" si="136"/>
        <v>0</v>
      </c>
      <c r="U371" s="348">
        <f t="shared" si="137"/>
        <v>0</v>
      </c>
      <c r="V371" s="348">
        <f t="shared" si="138"/>
        <v>0</v>
      </c>
      <c r="W371" s="348">
        <f t="shared" si="139"/>
        <v>0</v>
      </c>
      <c r="X371" s="348">
        <f t="shared" si="140"/>
        <v>0</v>
      </c>
      <c r="Y371" s="348">
        <f t="shared" si="141"/>
        <v>0</v>
      </c>
      <c r="Z371" s="348">
        <f t="shared" si="142"/>
        <v>0</v>
      </c>
      <c r="AA371" s="348">
        <f t="shared" si="143"/>
        <v>0</v>
      </c>
      <c r="AB371" s="348">
        <f t="shared" si="144"/>
        <v>0</v>
      </c>
      <c r="AC371" s="348">
        <f t="shared" si="145"/>
        <v>0</v>
      </c>
      <c r="AD371" s="348">
        <f t="shared" si="146"/>
        <v>0</v>
      </c>
      <c r="AE371" s="348">
        <f t="shared" si="147"/>
        <v>0</v>
      </c>
      <c r="AF371" s="348">
        <f t="shared" si="148"/>
        <v>0</v>
      </c>
      <c r="AG371" s="348">
        <f t="shared" si="149"/>
        <v>0</v>
      </c>
      <c r="AH371" s="348">
        <f t="shared" si="150"/>
        <v>0</v>
      </c>
      <c r="AI371" s="348">
        <f t="shared" si="151"/>
        <v>0</v>
      </c>
      <c r="AJ371" s="348">
        <f t="shared" si="152"/>
        <v>0</v>
      </c>
      <c r="AK371" s="348">
        <f t="shared" si="153"/>
        <v>0</v>
      </c>
      <c r="AL371" s="348">
        <f t="shared" si="154"/>
        <v>0</v>
      </c>
      <c r="AM371" s="348">
        <f t="shared" si="155"/>
        <v>0</v>
      </c>
      <c r="AN371" s="348">
        <f t="shared" si="156"/>
        <v>0</v>
      </c>
      <c r="AO371" s="334">
        <v>15</v>
      </c>
    </row>
    <row r="372" spans="1:41" s="335" customFormat="1" ht="18" customHeight="1">
      <c r="A372" s="343">
        <f t="shared" si="132"/>
        <v>367</v>
      </c>
      <c r="B372" s="344" t="s">
        <v>603</v>
      </c>
      <c r="C372" s="345" t="s">
        <v>604</v>
      </c>
      <c r="D372" s="346">
        <v>0</v>
      </c>
      <c r="E372" s="346">
        <v>0</v>
      </c>
      <c r="F372" s="346">
        <v>0</v>
      </c>
      <c r="G372" s="346">
        <v>0</v>
      </c>
      <c r="H372" s="346"/>
      <c r="I372" s="346"/>
      <c r="J372" s="346"/>
      <c r="K372" s="346"/>
      <c r="L372" s="346"/>
      <c r="M372" s="346"/>
      <c r="N372" s="346"/>
      <c r="O372" s="346"/>
      <c r="P372" s="347">
        <f t="shared" si="157"/>
        <v>0</v>
      </c>
      <c r="Q372" s="348">
        <f t="shared" si="133"/>
        <v>0</v>
      </c>
      <c r="R372" s="348">
        <f t="shared" si="134"/>
        <v>0</v>
      </c>
      <c r="S372" s="348">
        <f t="shared" si="135"/>
        <v>0</v>
      </c>
      <c r="T372" s="348">
        <f t="shared" si="136"/>
        <v>0</v>
      </c>
      <c r="U372" s="348">
        <f t="shared" si="137"/>
        <v>0</v>
      </c>
      <c r="V372" s="348">
        <f t="shared" si="138"/>
        <v>0</v>
      </c>
      <c r="W372" s="348">
        <f t="shared" si="139"/>
        <v>0</v>
      </c>
      <c r="X372" s="348">
        <f t="shared" si="140"/>
        <v>0</v>
      </c>
      <c r="Y372" s="348">
        <f t="shared" si="141"/>
        <v>0</v>
      </c>
      <c r="Z372" s="348">
        <f t="shared" si="142"/>
        <v>0</v>
      </c>
      <c r="AA372" s="348">
        <f t="shared" si="143"/>
        <v>0</v>
      </c>
      <c r="AB372" s="348">
        <f t="shared" si="144"/>
        <v>0</v>
      </c>
      <c r="AC372" s="348">
        <f t="shared" si="145"/>
        <v>0</v>
      </c>
      <c r="AD372" s="348">
        <f t="shared" si="146"/>
        <v>0</v>
      </c>
      <c r="AE372" s="348">
        <f t="shared" si="147"/>
        <v>0</v>
      </c>
      <c r="AF372" s="348">
        <f t="shared" si="148"/>
        <v>0</v>
      </c>
      <c r="AG372" s="348">
        <f t="shared" si="149"/>
        <v>0</v>
      </c>
      <c r="AH372" s="348">
        <f t="shared" si="150"/>
        <v>0</v>
      </c>
      <c r="AI372" s="348">
        <f t="shared" si="151"/>
        <v>0</v>
      </c>
      <c r="AJ372" s="348">
        <f t="shared" si="152"/>
        <v>0</v>
      </c>
      <c r="AK372" s="348">
        <f t="shared" si="153"/>
        <v>0</v>
      </c>
      <c r="AL372" s="348">
        <f t="shared" si="154"/>
        <v>0</v>
      </c>
      <c r="AM372" s="348">
        <f t="shared" si="155"/>
        <v>0</v>
      </c>
      <c r="AN372" s="348">
        <f t="shared" si="156"/>
        <v>0</v>
      </c>
      <c r="AO372" s="334">
        <v>15</v>
      </c>
    </row>
    <row r="373" spans="1:41" s="335" customFormat="1" ht="18" customHeight="1">
      <c r="A373" s="343">
        <f t="shared" si="132"/>
        <v>368</v>
      </c>
      <c r="B373" s="344" t="s">
        <v>605</v>
      </c>
      <c r="C373" s="345" t="s">
        <v>606</v>
      </c>
      <c r="D373" s="346">
        <v>0</v>
      </c>
      <c r="E373" s="346">
        <v>0</v>
      </c>
      <c r="F373" s="346">
        <v>0</v>
      </c>
      <c r="G373" s="346">
        <v>0</v>
      </c>
      <c r="H373" s="346"/>
      <c r="I373" s="346"/>
      <c r="J373" s="346"/>
      <c r="K373" s="346"/>
      <c r="L373" s="346"/>
      <c r="M373" s="346"/>
      <c r="N373" s="346"/>
      <c r="O373" s="346"/>
      <c r="P373" s="347">
        <f t="shared" si="157"/>
        <v>0</v>
      </c>
      <c r="Q373" s="348">
        <f t="shared" si="133"/>
        <v>0</v>
      </c>
      <c r="R373" s="348">
        <f t="shared" si="134"/>
        <v>0</v>
      </c>
      <c r="S373" s="348">
        <f t="shared" si="135"/>
        <v>0</v>
      </c>
      <c r="T373" s="348">
        <f t="shared" si="136"/>
        <v>0</v>
      </c>
      <c r="U373" s="348">
        <f t="shared" si="137"/>
        <v>0</v>
      </c>
      <c r="V373" s="348">
        <f t="shared" si="138"/>
        <v>0</v>
      </c>
      <c r="W373" s="348">
        <f t="shared" si="139"/>
        <v>0</v>
      </c>
      <c r="X373" s="348">
        <f t="shared" si="140"/>
        <v>0</v>
      </c>
      <c r="Y373" s="348">
        <f t="shared" si="141"/>
        <v>0</v>
      </c>
      <c r="Z373" s="348">
        <f t="shared" si="142"/>
        <v>0</v>
      </c>
      <c r="AA373" s="348">
        <f t="shared" si="143"/>
        <v>0</v>
      </c>
      <c r="AB373" s="348">
        <f t="shared" si="144"/>
        <v>0</v>
      </c>
      <c r="AC373" s="348">
        <f t="shared" si="145"/>
        <v>0</v>
      </c>
      <c r="AD373" s="348">
        <f t="shared" si="146"/>
        <v>0</v>
      </c>
      <c r="AE373" s="348">
        <f t="shared" si="147"/>
        <v>0</v>
      </c>
      <c r="AF373" s="348">
        <f t="shared" si="148"/>
        <v>0</v>
      </c>
      <c r="AG373" s="348">
        <f t="shared" si="149"/>
        <v>0</v>
      </c>
      <c r="AH373" s="348">
        <f t="shared" si="150"/>
        <v>0</v>
      </c>
      <c r="AI373" s="348">
        <f t="shared" si="151"/>
        <v>0</v>
      </c>
      <c r="AJ373" s="348">
        <f t="shared" si="152"/>
        <v>0</v>
      </c>
      <c r="AK373" s="348">
        <f t="shared" si="153"/>
        <v>0</v>
      </c>
      <c r="AL373" s="348">
        <f t="shared" si="154"/>
        <v>0</v>
      </c>
      <c r="AM373" s="348">
        <f t="shared" si="155"/>
        <v>0</v>
      </c>
      <c r="AN373" s="348">
        <f t="shared" si="156"/>
        <v>0</v>
      </c>
      <c r="AO373" s="334">
        <v>14</v>
      </c>
    </row>
    <row r="374" spans="1:41" s="335" customFormat="1" ht="18" customHeight="1">
      <c r="A374" s="343">
        <f t="shared" si="132"/>
        <v>369</v>
      </c>
      <c r="B374" s="344" t="s">
        <v>607</v>
      </c>
      <c r="C374" s="345" t="s">
        <v>608</v>
      </c>
      <c r="D374" s="346">
        <v>0</v>
      </c>
      <c r="E374" s="346">
        <v>0</v>
      </c>
      <c r="F374" s="346">
        <v>0</v>
      </c>
      <c r="G374" s="346">
        <v>0</v>
      </c>
      <c r="H374" s="346"/>
      <c r="I374" s="346"/>
      <c r="J374" s="346"/>
      <c r="K374" s="346"/>
      <c r="L374" s="346"/>
      <c r="M374" s="346"/>
      <c r="N374" s="346"/>
      <c r="O374" s="346"/>
      <c r="P374" s="347">
        <f t="shared" si="157"/>
        <v>0</v>
      </c>
      <c r="Q374" s="348">
        <f t="shared" si="133"/>
        <v>0</v>
      </c>
      <c r="R374" s="348">
        <f t="shared" si="134"/>
        <v>0</v>
      </c>
      <c r="S374" s="348">
        <f t="shared" si="135"/>
        <v>0</v>
      </c>
      <c r="T374" s="348">
        <f t="shared" si="136"/>
        <v>0</v>
      </c>
      <c r="U374" s="348">
        <f t="shared" si="137"/>
        <v>0</v>
      </c>
      <c r="V374" s="348">
        <f t="shared" si="138"/>
        <v>0</v>
      </c>
      <c r="W374" s="348">
        <f t="shared" si="139"/>
        <v>0</v>
      </c>
      <c r="X374" s="348">
        <f t="shared" si="140"/>
        <v>0</v>
      </c>
      <c r="Y374" s="348">
        <f t="shared" si="141"/>
        <v>0</v>
      </c>
      <c r="Z374" s="348">
        <f t="shared" si="142"/>
        <v>0</v>
      </c>
      <c r="AA374" s="348">
        <f t="shared" si="143"/>
        <v>0</v>
      </c>
      <c r="AB374" s="348">
        <f t="shared" si="144"/>
        <v>0</v>
      </c>
      <c r="AC374" s="348">
        <f t="shared" si="145"/>
        <v>0</v>
      </c>
      <c r="AD374" s="348">
        <f t="shared" si="146"/>
        <v>0</v>
      </c>
      <c r="AE374" s="348">
        <f t="shared" si="147"/>
        <v>0</v>
      </c>
      <c r="AF374" s="348">
        <f t="shared" si="148"/>
        <v>0</v>
      </c>
      <c r="AG374" s="348">
        <f t="shared" si="149"/>
        <v>0</v>
      </c>
      <c r="AH374" s="348">
        <f t="shared" si="150"/>
        <v>0</v>
      </c>
      <c r="AI374" s="348">
        <f t="shared" si="151"/>
        <v>0</v>
      </c>
      <c r="AJ374" s="348">
        <f t="shared" si="152"/>
        <v>0</v>
      </c>
      <c r="AK374" s="348">
        <f t="shared" si="153"/>
        <v>0</v>
      </c>
      <c r="AL374" s="348">
        <f t="shared" si="154"/>
        <v>0</v>
      </c>
      <c r="AM374" s="348">
        <f t="shared" si="155"/>
        <v>0</v>
      </c>
      <c r="AN374" s="348">
        <f t="shared" si="156"/>
        <v>0</v>
      </c>
      <c r="AO374" s="334">
        <v>13</v>
      </c>
    </row>
    <row r="375" spans="1:41" s="335" customFormat="1" ht="18" customHeight="1">
      <c r="A375" s="343">
        <f t="shared" si="132"/>
        <v>370</v>
      </c>
      <c r="B375" s="344" t="s">
        <v>609</v>
      </c>
      <c r="C375" s="345" t="s">
        <v>610</v>
      </c>
      <c r="D375" s="346">
        <v>0</v>
      </c>
      <c r="E375" s="346">
        <v>0</v>
      </c>
      <c r="F375" s="346">
        <v>0</v>
      </c>
      <c r="G375" s="346">
        <v>0</v>
      </c>
      <c r="H375" s="346"/>
      <c r="I375" s="346"/>
      <c r="J375" s="346"/>
      <c r="K375" s="346"/>
      <c r="L375" s="346"/>
      <c r="M375" s="346"/>
      <c r="N375" s="346"/>
      <c r="O375" s="346"/>
      <c r="P375" s="347">
        <f t="shared" si="157"/>
        <v>0</v>
      </c>
      <c r="Q375" s="348">
        <f t="shared" si="133"/>
        <v>0</v>
      </c>
      <c r="R375" s="348">
        <f t="shared" si="134"/>
        <v>0</v>
      </c>
      <c r="S375" s="348">
        <f t="shared" si="135"/>
        <v>0</v>
      </c>
      <c r="T375" s="348">
        <f t="shared" si="136"/>
        <v>0</v>
      </c>
      <c r="U375" s="348">
        <f t="shared" si="137"/>
        <v>0</v>
      </c>
      <c r="V375" s="348">
        <f t="shared" si="138"/>
        <v>0</v>
      </c>
      <c r="W375" s="348">
        <f t="shared" si="139"/>
        <v>0</v>
      </c>
      <c r="X375" s="348">
        <f t="shared" si="140"/>
        <v>0</v>
      </c>
      <c r="Y375" s="348">
        <f t="shared" si="141"/>
        <v>0</v>
      </c>
      <c r="Z375" s="348">
        <f t="shared" si="142"/>
        <v>0</v>
      </c>
      <c r="AA375" s="348">
        <f t="shared" si="143"/>
        <v>0</v>
      </c>
      <c r="AB375" s="348">
        <f t="shared" si="144"/>
        <v>0</v>
      </c>
      <c r="AC375" s="348">
        <f t="shared" si="145"/>
        <v>0</v>
      </c>
      <c r="AD375" s="348">
        <f t="shared" si="146"/>
        <v>0</v>
      </c>
      <c r="AE375" s="348">
        <f t="shared" si="147"/>
        <v>0</v>
      </c>
      <c r="AF375" s="348">
        <f t="shared" si="148"/>
        <v>0</v>
      </c>
      <c r="AG375" s="348">
        <f t="shared" si="149"/>
        <v>0</v>
      </c>
      <c r="AH375" s="348">
        <f t="shared" si="150"/>
        <v>0</v>
      </c>
      <c r="AI375" s="348">
        <f t="shared" si="151"/>
        <v>0</v>
      </c>
      <c r="AJ375" s="348">
        <f t="shared" si="152"/>
        <v>0</v>
      </c>
      <c r="AK375" s="348">
        <f t="shared" si="153"/>
        <v>0</v>
      </c>
      <c r="AL375" s="348">
        <f t="shared" si="154"/>
        <v>0</v>
      </c>
      <c r="AM375" s="348">
        <f t="shared" si="155"/>
        <v>0</v>
      </c>
      <c r="AN375" s="348">
        <f t="shared" si="156"/>
        <v>0</v>
      </c>
      <c r="AO375" s="334">
        <v>13</v>
      </c>
    </row>
    <row r="376" spans="1:41" s="335" customFormat="1" ht="18" customHeight="1">
      <c r="A376" s="343">
        <f t="shared" si="132"/>
        <v>371</v>
      </c>
      <c r="B376" s="344" t="s">
        <v>611</v>
      </c>
      <c r="C376" s="345" t="s">
        <v>612</v>
      </c>
      <c r="D376" s="346">
        <v>0</v>
      </c>
      <c r="E376" s="346">
        <v>0</v>
      </c>
      <c r="F376" s="346">
        <v>0</v>
      </c>
      <c r="G376" s="346">
        <v>0</v>
      </c>
      <c r="H376" s="346"/>
      <c r="I376" s="346"/>
      <c r="J376" s="346"/>
      <c r="K376" s="346"/>
      <c r="L376" s="346"/>
      <c r="M376" s="346"/>
      <c r="N376" s="346"/>
      <c r="O376" s="346"/>
      <c r="P376" s="347">
        <f t="shared" si="157"/>
        <v>0</v>
      </c>
      <c r="Q376" s="348">
        <f t="shared" si="133"/>
        <v>0</v>
      </c>
      <c r="R376" s="348">
        <f t="shared" si="134"/>
        <v>0</v>
      </c>
      <c r="S376" s="348">
        <f t="shared" si="135"/>
        <v>0</v>
      </c>
      <c r="T376" s="348">
        <f t="shared" si="136"/>
        <v>0</v>
      </c>
      <c r="U376" s="348">
        <f t="shared" si="137"/>
        <v>0</v>
      </c>
      <c r="V376" s="348">
        <f t="shared" si="138"/>
        <v>0</v>
      </c>
      <c r="W376" s="348">
        <f t="shared" si="139"/>
        <v>0</v>
      </c>
      <c r="X376" s="348">
        <f t="shared" si="140"/>
        <v>0</v>
      </c>
      <c r="Y376" s="348">
        <f t="shared" si="141"/>
        <v>0</v>
      </c>
      <c r="Z376" s="348">
        <f t="shared" si="142"/>
        <v>0</v>
      </c>
      <c r="AA376" s="348">
        <f t="shared" si="143"/>
        <v>0</v>
      </c>
      <c r="AB376" s="348">
        <f t="shared" si="144"/>
        <v>0</v>
      </c>
      <c r="AC376" s="348">
        <f t="shared" si="145"/>
        <v>0</v>
      </c>
      <c r="AD376" s="348">
        <f t="shared" si="146"/>
        <v>0</v>
      </c>
      <c r="AE376" s="348">
        <f t="shared" si="147"/>
        <v>0</v>
      </c>
      <c r="AF376" s="348">
        <f t="shared" si="148"/>
        <v>0</v>
      </c>
      <c r="AG376" s="348">
        <f t="shared" si="149"/>
        <v>0</v>
      </c>
      <c r="AH376" s="348">
        <f t="shared" si="150"/>
        <v>0</v>
      </c>
      <c r="AI376" s="348">
        <f t="shared" si="151"/>
        <v>0</v>
      </c>
      <c r="AJ376" s="348">
        <f t="shared" si="152"/>
        <v>0</v>
      </c>
      <c r="AK376" s="348">
        <f t="shared" si="153"/>
        <v>0</v>
      </c>
      <c r="AL376" s="348">
        <f t="shared" si="154"/>
        <v>0</v>
      </c>
      <c r="AM376" s="348">
        <f t="shared" si="155"/>
        <v>0</v>
      </c>
      <c r="AN376" s="348">
        <f t="shared" si="156"/>
        <v>0</v>
      </c>
      <c r="AO376" s="334">
        <v>14</v>
      </c>
    </row>
    <row r="377" spans="1:41" s="335" customFormat="1" ht="18" customHeight="1">
      <c r="A377" s="343">
        <f t="shared" si="132"/>
        <v>372</v>
      </c>
      <c r="B377" s="344" t="s">
        <v>613</v>
      </c>
      <c r="C377" s="345" t="s">
        <v>614</v>
      </c>
      <c r="D377" s="346">
        <v>0</v>
      </c>
      <c r="E377" s="346">
        <v>0</v>
      </c>
      <c r="F377" s="346">
        <v>0</v>
      </c>
      <c r="G377" s="346">
        <v>0</v>
      </c>
      <c r="H377" s="346"/>
      <c r="I377" s="346"/>
      <c r="J377" s="346"/>
      <c r="K377" s="346"/>
      <c r="L377" s="346"/>
      <c r="M377" s="346"/>
      <c r="N377" s="346"/>
      <c r="O377" s="346"/>
      <c r="P377" s="347">
        <f t="shared" si="157"/>
        <v>0</v>
      </c>
      <c r="Q377" s="348">
        <f t="shared" si="133"/>
        <v>0</v>
      </c>
      <c r="R377" s="348">
        <f t="shared" si="134"/>
        <v>0</v>
      </c>
      <c r="S377" s="348">
        <f t="shared" si="135"/>
        <v>0</v>
      </c>
      <c r="T377" s="348">
        <f t="shared" si="136"/>
        <v>0</v>
      </c>
      <c r="U377" s="348">
        <f t="shared" si="137"/>
        <v>0</v>
      </c>
      <c r="V377" s="348">
        <f t="shared" si="138"/>
        <v>0</v>
      </c>
      <c r="W377" s="348">
        <f t="shared" si="139"/>
        <v>0</v>
      </c>
      <c r="X377" s="348">
        <f t="shared" si="140"/>
        <v>0</v>
      </c>
      <c r="Y377" s="348">
        <f t="shared" si="141"/>
        <v>0</v>
      </c>
      <c r="Z377" s="348">
        <f t="shared" si="142"/>
        <v>0</v>
      </c>
      <c r="AA377" s="348">
        <f t="shared" si="143"/>
        <v>0</v>
      </c>
      <c r="AB377" s="348">
        <f t="shared" si="144"/>
        <v>0</v>
      </c>
      <c r="AC377" s="348">
        <f t="shared" si="145"/>
        <v>0</v>
      </c>
      <c r="AD377" s="348">
        <f t="shared" si="146"/>
        <v>0</v>
      </c>
      <c r="AE377" s="348">
        <f t="shared" si="147"/>
        <v>0</v>
      </c>
      <c r="AF377" s="348">
        <f t="shared" si="148"/>
        <v>0</v>
      </c>
      <c r="AG377" s="348">
        <f t="shared" si="149"/>
        <v>0</v>
      </c>
      <c r="AH377" s="348">
        <f t="shared" si="150"/>
        <v>0</v>
      </c>
      <c r="AI377" s="348">
        <f t="shared" si="151"/>
        <v>0</v>
      </c>
      <c r="AJ377" s="348">
        <f t="shared" si="152"/>
        <v>0</v>
      </c>
      <c r="AK377" s="348">
        <f t="shared" si="153"/>
        <v>0</v>
      </c>
      <c r="AL377" s="348">
        <f t="shared" si="154"/>
        <v>0</v>
      </c>
      <c r="AM377" s="348">
        <f t="shared" si="155"/>
        <v>0</v>
      </c>
      <c r="AN377" s="348">
        <f t="shared" si="156"/>
        <v>0</v>
      </c>
      <c r="AO377" s="334">
        <v>15</v>
      </c>
    </row>
    <row r="378" spans="1:41" s="335" customFormat="1" ht="18" customHeight="1">
      <c r="A378" s="343">
        <f t="shared" si="132"/>
        <v>373</v>
      </c>
      <c r="B378" s="344" t="s">
        <v>615</v>
      </c>
      <c r="C378" s="345" t="s">
        <v>616</v>
      </c>
      <c r="D378" s="346">
        <v>0</v>
      </c>
      <c r="E378" s="346">
        <v>0</v>
      </c>
      <c r="F378" s="346">
        <v>0</v>
      </c>
      <c r="G378" s="346">
        <v>0</v>
      </c>
      <c r="H378" s="346"/>
      <c r="I378" s="346"/>
      <c r="J378" s="346"/>
      <c r="K378" s="346"/>
      <c r="L378" s="346"/>
      <c r="M378" s="346"/>
      <c r="N378" s="346"/>
      <c r="O378" s="346"/>
      <c r="P378" s="347">
        <f t="shared" si="157"/>
        <v>0</v>
      </c>
      <c r="Q378" s="348">
        <f t="shared" si="133"/>
        <v>0</v>
      </c>
      <c r="R378" s="348">
        <f t="shared" si="134"/>
        <v>0</v>
      </c>
      <c r="S378" s="348">
        <f t="shared" si="135"/>
        <v>0</v>
      </c>
      <c r="T378" s="348">
        <f t="shared" si="136"/>
        <v>0</v>
      </c>
      <c r="U378" s="348">
        <f t="shared" si="137"/>
        <v>0</v>
      </c>
      <c r="V378" s="348">
        <f t="shared" si="138"/>
        <v>0</v>
      </c>
      <c r="W378" s="348">
        <f t="shared" si="139"/>
        <v>0</v>
      </c>
      <c r="X378" s="348">
        <f t="shared" si="140"/>
        <v>0</v>
      </c>
      <c r="Y378" s="348">
        <f t="shared" si="141"/>
        <v>0</v>
      </c>
      <c r="Z378" s="348">
        <f t="shared" si="142"/>
        <v>0</v>
      </c>
      <c r="AA378" s="348">
        <f t="shared" si="143"/>
        <v>0</v>
      </c>
      <c r="AB378" s="348">
        <f t="shared" si="144"/>
        <v>0</v>
      </c>
      <c r="AC378" s="348">
        <f t="shared" si="145"/>
        <v>0</v>
      </c>
      <c r="AD378" s="348">
        <f t="shared" si="146"/>
        <v>0</v>
      </c>
      <c r="AE378" s="348">
        <f t="shared" si="147"/>
        <v>0</v>
      </c>
      <c r="AF378" s="348">
        <f t="shared" si="148"/>
        <v>0</v>
      </c>
      <c r="AG378" s="348">
        <f t="shared" si="149"/>
        <v>0</v>
      </c>
      <c r="AH378" s="348">
        <f t="shared" si="150"/>
        <v>0</v>
      </c>
      <c r="AI378" s="348">
        <f t="shared" si="151"/>
        <v>0</v>
      </c>
      <c r="AJ378" s="348">
        <f t="shared" si="152"/>
        <v>0</v>
      </c>
      <c r="AK378" s="348">
        <f t="shared" si="153"/>
        <v>0</v>
      </c>
      <c r="AL378" s="348">
        <f t="shared" si="154"/>
        <v>0</v>
      </c>
      <c r="AM378" s="348">
        <f t="shared" si="155"/>
        <v>0</v>
      </c>
      <c r="AN378" s="348">
        <f t="shared" si="156"/>
        <v>0</v>
      </c>
      <c r="AO378" s="334">
        <v>14</v>
      </c>
    </row>
    <row r="379" spans="1:41" s="335" customFormat="1" ht="18" customHeight="1">
      <c r="A379" s="343">
        <f t="shared" si="132"/>
        <v>374</v>
      </c>
      <c r="B379" s="344" t="s">
        <v>617</v>
      </c>
      <c r="C379" s="345" t="s">
        <v>618</v>
      </c>
      <c r="D379" s="346">
        <v>0</v>
      </c>
      <c r="E379" s="346">
        <v>0</v>
      </c>
      <c r="F379" s="346">
        <v>0</v>
      </c>
      <c r="G379" s="346">
        <v>0</v>
      </c>
      <c r="H379" s="346"/>
      <c r="I379" s="346"/>
      <c r="J379" s="346"/>
      <c r="K379" s="346"/>
      <c r="L379" s="346"/>
      <c r="M379" s="346"/>
      <c r="N379" s="346"/>
      <c r="O379" s="346"/>
      <c r="P379" s="347">
        <f t="shared" si="157"/>
        <v>0</v>
      </c>
      <c r="Q379" s="348">
        <f t="shared" si="133"/>
        <v>0</v>
      </c>
      <c r="R379" s="348">
        <f t="shared" si="134"/>
        <v>0</v>
      </c>
      <c r="S379" s="348">
        <f t="shared" si="135"/>
        <v>0</v>
      </c>
      <c r="T379" s="348">
        <f t="shared" si="136"/>
        <v>0</v>
      </c>
      <c r="U379" s="348">
        <f t="shared" si="137"/>
        <v>0</v>
      </c>
      <c r="V379" s="348">
        <f t="shared" si="138"/>
        <v>0</v>
      </c>
      <c r="W379" s="348">
        <f t="shared" si="139"/>
        <v>0</v>
      </c>
      <c r="X379" s="348">
        <f t="shared" si="140"/>
        <v>0</v>
      </c>
      <c r="Y379" s="348">
        <f t="shared" si="141"/>
        <v>0</v>
      </c>
      <c r="Z379" s="348">
        <f t="shared" si="142"/>
        <v>0</v>
      </c>
      <c r="AA379" s="348">
        <f t="shared" si="143"/>
        <v>0</v>
      </c>
      <c r="AB379" s="348">
        <f t="shared" si="144"/>
        <v>0</v>
      </c>
      <c r="AC379" s="348">
        <f t="shared" si="145"/>
        <v>0</v>
      </c>
      <c r="AD379" s="348">
        <f t="shared" si="146"/>
        <v>0</v>
      </c>
      <c r="AE379" s="348">
        <f t="shared" si="147"/>
        <v>0</v>
      </c>
      <c r="AF379" s="348">
        <f t="shared" si="148"/>
        <v>0</v>
      </c>
      <c r="AG379" s="348">
        <f t="shared" si="149"/>
        <v>0</v>
      </c>
      <c r="AH379" s="348">
        <f t="shared" si="150"/>
        <v>0</v>
      </c>
      <c r="AI379" s="348">
        <f t="shared" si="151"/>
        <v>0</v>
      </c>
      <c r="AJ379" s="348">
        <f t="shared" si="152"/>
        <v>0</v>
      </c>
      <c r="AK379" s="348">
        <f t="shared" si="153"/>
        <v>0</v>
      </c>
      <c r="AL379" s="348">
        <f t="shared" si="154"/>
        <v>0</v>
      </c>
      <c r="AM379" s="348">
        <f t="shared" si="155"/>
        <v>0</v>
      </c>
      <c r="AN379" s="348">
        <f t="shared" si="156"/>
        <v>0</v>
      </c>
      <c r="AO379" s="334">
        <v>13</v>
      </c>
    </row>
    <row r="380" spans="1:41" s="335" customFormat="1" ht="18" customHeight="1">
      <c r="A380" s="343">
        <f t="shared" si="132"/>
        <v>375</v>
      </c>
      <c r="B380" s="344" t="s">
        <v>619</v>
      </c>
      <c r="C380" s="345" t="s">
        <v>620</v>
      </c>
      <c r="D380" s="346">
        <v>0</v>
      </c>
      <c r="E380" s="346">
        <v>0</v>
      </c>
      <c r="F380" s="346">
        <v>0</v>
      </c>
      <c r="G380" s="346">
        <v>0</v>
      </c>
      <c r="H380" s="346"/>
      <c r="I380" s="346"/>
      <c r="J380" s="346"/>
      <c r="K380" s="346"/>
      <c r="L380" s="346"/>
      <c r="M380" s="346"/>
      <c r="N380" s="346"/>
      <c r="O380" s="346"/>
      <c r="P380" s="347">
        <f t="shared" si="157"/>
        <v>0</v>
      </c>
      <c r="Q380" s="348">
        <f t="shared" si="133"/>
        <v>0</v>
      </c>
      <c r="R380" s="348">
        <f t="shared" si="134"/>
        <v>0</v>
      </c>
      <c r="S380" s="348">
        <f t="shared" si="135"/>
        <v>0</v>
      </c>
      <c r="T380" s="348">
        <f t="shared" si="136"/>
        <v>0</v>
      </c>
      <c r="U380" s="348">
        <f t="shared" si="137"/>
        <v>0</v>
      </c>
      <c r="V380" s="348">
        <f t="shared" si="138"/>
        <v>0</v>
      </c>
      <c r="W380" s="348">
        <f t="shared" si="139"/>
        <v>0</v>
      </c>
      <c r="X380" s="348">
        <f t="shared" si="140"/>
        <v>0</v>
      </c>
      <c r="Y380" s="348">
        <f t="shared" si="141"/>
        <v>0</v>
      </c>
      <c r="Z380" s="348">
        <f t="shared" si="142"/>
        <v>0</v>
      </c>
      <c r="AA380" s="348">
        <f t="shared" si="143"/>
        <v>0</v>
      </c>
      <c r="AB380" s="348">
        <f t="shared" si="144"/>
        <v>0</v>
      </c>
      <c r="AC380" s="348">
        <f t="shared" si="145"/>
        <v>0</v>
      </c>
      <c r="AD380" s="348">
        <f t="shared" si="146"/>
        <v>0</v>
      </c>
      <c r="AE380" s="348">
        <f t="shared" si="147"/>
        <v>0</v>
      </c>
      <c r="AF380" s="348">
        <f t="shared" si="148"/>
        <v>0</v>
      </c>
      <c r="AG380" s="348">
        <f t="shared" si="149"/>
        <v>0</v>
      </c>
      <c r="AH380" s="348">
        <f t="shared" si="150"/>
        <v>0</v>
      </c>
      <c r="AI380" s="348">
        <f t="shared" si="151"/>
        <v>0</v>
      </c>
      <c r="AJ380" s="348">
        <f t="shared" si="152"/>
        <v>0</v>
      </c>
      <c r="AK380" s="348">
        <f t="shared" si="153"/>
        <v>0</v>
      </c>
      <c r="AL380" s="348">
        <f t="shared" si="154"/>
        <v>0</v>
      </c>
      <c r="AM380" s="348">
        <f t="shared" si="155"/>
        <v>0</v>
      </c>
      <c r="AN380" s="348">
        <f t="shared" si="156"/>
        <v>0</v>
      </c>
      <c r="AO380" s="334">
        <v>12</v>
      </c>
    </row>
    <row r="381" spans="1:41" s="335" customFormat="1" ht="18" customHeight="1">
      <c r="A381" s="343">
        <f t="shared" si="132"/>
        <v>376</v>
      </c>
      <c r="B381" s="344" t="s">
        <v>113</v>
      </c>
      <c r="C381" s="345" t="s">
        <v>114</v>
      </c>
      <c r="D381" s="346">
        <v>0</v>
      </c>
      <c r="E381" s="346">
        <v>0</v>
      </c>
      <c r="F381" s="346">
        <v>0</v>
      </c>
      <c r="G381" s="346">
        <v>0</v>
      </c>
      <c r="H381" s="346"/>
      <c r="I381" s="346"/>
      <c r="J381" s="346"/>
      <c r="K381" s="346"/>
      <c r="L381" s="346"/>
      <c r="M381" s="346"/>
      <c r="N381" s="346"/>
      <c r="O381" s="346"/>
      <c r="P381" s="347">
        <f t="shared" si="157"/>
        <v>0</v>
      </c>
      <c r="Q381" s="348">
        <f t="shared" si="133"/>
        <v>0</v>
      </c>
      <c r="R381" s="348">
        <f t="shared" si="134"/>
        <v>0</v>
      </c>
      <c r="S381" s="348">
        <f t="shared" si="135"/>
        <v>0</v>
      </c>
      <c r="T381" s="348">
        <f t="shared" si="136"/>
        <v>0</v>
      </c>
      <c r="U381" s="348">
        <f t="shared" si="137"/>
        <v>0</v>
      </c>
      <c r="V381" s="348">
        <f t="shared" si="138"/>
        <v>0</v>
      </c>
      <c r="W381" s="348">
        <f t="shared" si="139"/>
        <v>0</v>
      </c>
      <c r="X381" s="348">
        <f t="shared" si="140"/>
        <v>0</v>
      </c>
      <c r="Y381" s="348">
        <f t="shared" si="141"/>
        <v>0</v>
      </c>
      <c r="Z381" s="348">
        <f t="shared" si="142"/>
        <v>0</v>
      </c>
      <c r="AA381" s="348">
        <f t="shared" si="143"/>
        <v>0</v>
      </c>
      <c r="AB381" s="348">
        <f t="shared" si="144"/>
        <v>0</v>
      </c>
      <c r="AC381" s="348">
        <f t="shared" si="145"/>
        <v>0</v>
      </c>
      <c r="AD381" s="348">
        <f t="shared" si="146"/>
        <v>0</v>
      </c>
      <c r="AE381" s="348">
        <f t="shared" si="147"/>
        <v>0</v>
      </c>
      <c r="AF381" s="348">
        <f t="shared" si="148"/>
        <v>0</v>
      </c>
      <c r="AG381" s="348">
        <f t="shared" si="149"/>
        <v>0</v>
      </c>
      <c r="AH381" s="348">
        <f t="shared" si="150"/>
        <v>0</v>
      </c>
      <c r="AI381" s="348">
        <f t="shared" si="151"/>
        <v>0</v>
      </c>
      <c r="AJ381" s="348">
        <f t="shared" si="152"/>
        <v>0</v>
      </c>
      <c r="AK381" s="348">
        <f t="shared" si="153"/>
        <v>0</v>
      </c>
      <c r="AL381" s="348">
        <f t="shared" si="154"/>
        <v>0</v>
      </c>
      <c r="AM381" s="348">
        <f t="shared" si="155"/>
        <v>0</v>
      </c>
      <c r="AN381" s="348">
        <f t="shared" si="156"/>
        <v>0</v>
      </c>
      <c r="AO381" s="334">
        <v>14</v>
      </c>
    </row>
    <row r="382" spans="1:41" s="335" customFormat="1" ht="18" customHeight="1">
      <c r="A382" s="343">
        <f t="shared" si="132"/>
        <v>377</v>
      </c>
      <c r="B382" s="344" t="s">
        <v>623</v>
      </c>
      <c r="C382" s="345" t="s">
        <v>624</v>
      </c>
      <c r="D382" s="346">
        <v>0</v>
      </c>
      <c r="E382" s="346">
        <v>0</v>
      </c>
      <c r="F382" s="346">
        <v>0</v>
      </c>
      <c r="G382" s="346">
        <v>0</v>
      </c>
      <c r="H382" s="346"/>
      <c r="I382" s="346"/>
      <c r="J382" s="346"/>
      <c r="K382" s="346"/>
      <c r="L382" s="346"/>
      <c r="M382" s="346"/>
      <c r="N382" s="346"/>
      <c r="O382" s="346"/>
      <c r="P382" s="347">
        <f t="shared" si="157"/>
        <v>0</v>
      </c>
      <c r="Q382" s="348">
        <f t="shared" si="133"/>
        <v>0</v>
      </c>
      <c r="R382" s="348">
        <f t="shared" si="134"/>
        <v>0</v>
      </c>
      <c r="S382" s="348">
        <f t="shared" si="135"/>
        <v>0</v>
      </c>
      <c r="T382" s="348">
        <f t="shared" si="136"/>
        <v>0</v>
      </c>
      <c r="U382" s="348">
        <f t="shared" si="137"/>
        <v>0</v>
      </c>
      <c r="V382" s="348">
        <f t="shared" si="138"/>
        <v>0</v>
      </c>
      <c r="W382" s="348">
        <f t="shared" si="139"/>
        <v>0</v>
      </c>
      <c r="X382" s="348">
        <f t="shared" si="140"/>
        <v>0</v>
      </c>
      <c r="Y382" s="348">
        <f t="shared" si="141"/>
        <v>0</v>
      </c>
      <c r="Z382" s="348">
        <f t="shared" si="142"/>
        <v>0</v>
      </c>
      <c r="AA382" s="348">
        <f t="shared" si="143"/>
        <v>0</v>
      </c>
      <c r="AB382" s="348">
        <f t="shared" si="144"/>
        <v>0</v>
      </c>
      <c r="AC382" s="348">
        <f t="shared" si="145"/>
        <v>0</v>
      </c>
      <c r="AD382" s="348">
        <f t="shared" si="146"/>
        <v>0</v>
      </c>
      <c r="AE382" s="348">
        <f t="shared" si="147"/>
        <v>0</v>
      </c>
      <c r="AF382" s="348">
        <f t="shared" si="148"/>
        <v>0</v>
      </c>
      <c r="AG382" s="348">
        <f t="shared" si="149"/>
        <v>0</v>
      </c>
      <c r="AH382" s="348">
        <f t="shared" si="150"/>
        <v>0</v>
      </c>
      <c r="AI382" s="348">
        <f t="shared" si="151"/>
        <v>0</v>
      </c>
      <c r="AJ382" s="348">
        <f t="shared" si="152"/>
        <v>0</v>
      </c>
      <c r="AK382" s="348">
        <f t="shared" si="153"/>
        <v>0</v>
      </c>
      <c r="AL382" s="348">
        <f t="shared" si="154"/>
        <v>0</v>
      </c>
      <c r="AM382" s="348">
        <f t="shared" si="155"/>
        <v>0</v>
      </c>
      <c r="AN382" s="348">
        <f t="shared" si="156"/>
        <v>0</v>
      </c>
      <c r="AO382" s="334">
        <v>16</v>
      </c>
    </row>
    <row r="383" spans="1:41" s="335" customFormat="1" ht="18" customHeight="1">
      <c r="A383" s="343">
        <f t="shared" si="132"/>
        <v>378</v>
      </c>
      <c r="B383" s="344" t="s">
        <v>625</v>
      </c>
      <c r="C383" s="345" t="s">
        <v>626</v>
      </c>
      <c r="D383" s="346">
        <v>0</v>
      </c>
      <c r="E383" s="346">
        <v>0</v>
      </c>
      <c r="F383" s="346">
        <v>0</v>
      </c>
      <c r="G383" s="346">
        <v>0</v>
      </c>
      <c r="H383" s="346"/>
      <c r="I383" s="346"/>
      <c r="J383" s="346"/>
      <c r="K383" s="346"/>
      <c r="L383" s="346"/>
      <c r="M383" s="346"/>
      <c r="N383" s="346"/>
      <c r="O383" s="346"/>
      <c r="P383" s="347">
        <f t="shared" si="157"/>
        <v>0</v>
      </c>
      <c r="Q383" s="348">
        <f t="shared" si="133"/>
        <v>0</v>
      </c>
      <c r="R383" s="348">
        <f t="shared" si="134"/>
        <v>0</v>
      </c>
      <c r="S383" s="348">
        <f t="shared" si="135"/>
        <v>0</v>
      </c>
      <c r="T383" s="348">
        <f t="shared" si="136"/>
        <v>0</v>
      </c>
      <c r="U383" s="348">
        <f t="shared" si="137"/>
        <v>0</v>
      </c>
      <c r="V383" s="348">
        <f t="shared" si="138"/>
        <v>0</v>
      </c>
      <c r="W383" s="348">
        <f t="shared" si="139"/>
        <v>0</v>
      </c>
      <c r="X383" s="348">
        <f t="shared" si="140"/>
        <v>0</v>
      </c>
      <c r="Y383" s="348">
        <f t="shared" si="141"/>
        <v>0</v>
      </c>
      <c r="Z383" s="348">
        <f t="shared" si="142"/>
        <v>0</v>
      </c>
      <c r="AA383" s="348">
        <f t="shared" si="143"/>
        <v>0</v>
      </c>
      <c r="AB383" s="348">
        <f t="shared" si="144"/>
        <v>0</v>
      </c>
      <c r="AC383" s="348">
        <f t="shared" si="145"/>
        <v>0</v>
      </c>
      <c r="AD383" s="348">
        <f t="shared" si="146"/>
        <v>0</v>
      </c>
      <c r="AE383" s="348">
        <f t="shared" si="147"/>
        <v>0</v>
      </c>
      <c r="AF383" s="348">
        <f t="shared" si="148"/>
        <v>0</v>
      </c>
      <c r="AG383" s="348">
        <f t="shared" si="149"/>
        <v>0</v>
      </c>
      <c r="AH383" s="348">
        <f t="shared" si="150"/>
        <v>0</v>
      </c>
      <c r="AI383" s="348">
        <f t="shared" si="151"/>
        <v>0</v>
      </c>
      <c r="AJ383" s="348">
        <f t="shared" si="152"/>
        <v>0</v>
      </c>
      <c r="AK383" s="348">
        <f t="shared" si="153"/>
        <v>0</v>
      </c>
      <c r="AL383" s="348">
        <f t="shared" si="154"/>
        <v>0</v>
      </c>
      <c r="AM383" s="348">
        <f t="shared" si="155"/>
        <v>0</v>
      </c>
      <c r="AN383" s="348">
        <f t="shared" si="156"/>
        <v>0</v>
      </c>
      <c r="AO383" s="334">
        <v>14</v>
      </c>
    </row>
    <row r="384" spans="1:41" s="335" customFormat="1" ht="18" customHeight="1">
      <c r="A384" s="343">
        <f t="shared" si="132"/>
        <v>379</v>
      </c>
      <c r="B384" s="344" t="s">
        <v>627</v>
      </c>
      <c r="C384" s="345" t="s">
        <v>628</v>
      </c>
      <c r="D384" s="346">
        <v>0</v>
      </c>
      <c r="E384" s="346">
        <v>0</v>
      </c>
      <c r="F384" s="346">
        <v>0</v>
      </c>
      <c r="G384" s="346">
        <v>0</v>
      </c>
      <c r="H384" s="346"/>
      <c r="I384" s="346"/>
      <c r="J384" s="346"/>
      <c r="K384" s="346"/>
      <c r="L384" s="346"/>
      <c r="M384" s="346"/>
      <c r="N384" s="346"/>
      <c r="O384" s="346"/>
      <c r="P384" s="347">
        <f t="shared" si="157"/>
        <v>0</v>
      </c>
      <c r="Q384" s="348">
        <f t="shared" si="133"/>
        <v>0</v>
      </c>
      <c r="R384" s="348">
        <f t="shared" si="134"/>
        <v>0</v>
      </c>
      <c r="S384" s="348">
        <f t="shared" si="135"/>
        <v>0</v>
      </c>
      <c r="T384" s="348">
        <f t="shared" si="136"/>
        <v>0</v>
      </c>
      <c r="U384" s="348">
        <f t="shared" si="137"/>
        <v>0</v>
      </c>
      <c r="V384" s="348">
        <f t="shared" si="138"/>
        <v>0</v>
      </c>
      <c r="W384" s="348">
        <f t="shared" si="139"/>
        <v>0</v>
      </c>
      <c r="X384" s="348">
        <f t="shared" si="140"/>
        <v>0</v>
      </c>
      <c r="Y384" s="348">
        <f t="shared" si="141"/>
        <v>0</v>
      </c>
      <c r="Z384" s="348">
        <f t="shared" si="142"/>
        <v>0</v>
      </c>
      <c r="AA384" s="348">
        <f t="shared" si="143"/>
        <v>0</v>
      </c>
      <c r="AB384" s="348">
        <f t="shared" si="144"/>
        <v>0</v>
      </c>
      <c r="AC384" s="348">
        <f t="shared" si="145"/>
        <v>0</v>
      </c>
      <c r="AD384" s="348">
        <f t="shared" si="146"/>
        <v>0</v>
      </c>
      <c r="AE384" s="348">
        <f t="shared" si="147"/>
        <v>0</v>
      </c>
      <c r="AF384" s="348">
        <f t="shared" si="148"/>
        <v>0</v>
      </c>
      <c r="AG384" s="348">
        <f t="shared" si="149"/>
        <v>0</v>
      </c>
      <c r="AH384" s="348">
        <f t="shared" si="150"/>
        <v>0</v>
      </c>
      <c r="AI384" s="348">
        <f t="shared" si="151"/>
        <v>0</v>
      </c>
      <c r="AJ384" s="348">
        <f t="shared" si="152"/>
        <v>0</v>
      </c>
      <c r="AK384" s="348">
        <f t="shared" si="153"/>
        <v>0</v>
      </c>
      <c r="AL384" s="348">
        <f t="shared" si="154"/>
        <v>0</v>
      </c>
      <c r="AM384" s="348">
        <f t="shared" si="155"/>
        <v>0</v>
      </c>
      <c r="AN384" s="348">
        <f t="shared" si="156"/>
        <v>0</v>
      </c>
      <c r="AO384" s="334">
        <v>15</v>
      </c>
    </row>
    <row r="385" spans="1:41" s="335" customFormat="1" ht="18" customHeight="1">
      <c r="A385" s="343">
        <f t="shared" si="132"/>
        <v>380</v>
      </c>
      <c r="B385" s="344" t="s">
        <v>629</v>
      </c>
      <c r="C385" s="345" t="s">
        <v>630</v>
      </c>
      <c r="D385" s="346">
        <v>0</v>
      </c>
      <c r="E385" s="346">
        <v>0</v>
      </c>
      <c r="F385" s="346">
        <v>0</v>
      </c>
      <c r="G385" s="346">
        <v>0</v>
      </c>
      <c r="H385" s="346"/>
      <c r="I385" s="346"/>
      <c r="J385" s="346"/>
      <c r="K385" s="346"/>
      <c r="L385" s="346"/>
      <c r="M385" s="346"/>
      <c r="N385" s="346"/>
      <c r="O385" s="346"/>
      <c r="P385" s="347">
        <f t="shared" si="157"/>
        <v>0</v>
      </c>
      <c r="Q385" s="348">
        <f t="shared" si="133"/>
        <v>0</v>
      </c>
      <c r="R385" s="348">
        <f t="shared" si="134"/>
        <v>0</v>
      </c>
      <c r="S385" s="348">
        <f t="shared" si="135"/>
        <v>0</v>
      </c>
      <c r="T385" s="348">
        <f t="shared" si="136"/>
        <v>0</v>
      </c>
      <c r="U385" s="348">
        <f t="shared" si="137"/>
        <v>0</v>
      </c>
      <c r="V385" s="348">
        <f t="shared" si="138"/>
        <v>0</v>
      </c>
      <c r="W385" s="348">
        <f t="shared" si="139"/>
        <v>0</v>
      </c>
      <c r="X385" s="348">
        <f t="shared" si="140"/>
        <v>0</v>
      </c>
      <c r="Y385" s="348">
        <f t="shared" si="141"/>
        <v>0</v>
      </c>
      <c r="Z385" s="348">
        <f t="shared" si="142"/>
        <v>0</v>
      </c>
      <c r="AA385" s="348">
        <f t="shared" si="143"/>
        <v>0</v>
      </c>
      <c r="AB385" s="348">
        <f t="shared" si="144"/>
        <v>0</v>
      </c>
      <c r="AC385" s="348">
        <f t="shared" si="145"/>
        <v>0</v>
      </c>
      <c r="AD385" s="348">
        <f t="shared" si="146"/>
        <v>0</v>
      </c>
      <c r="AE385" s="348">
        <f t="shared" si="147"/>
        <v>0</v>
      </c>
      <c r="AF385" s="348">
        <f t="shared" si="148"/>
        <v>0</v>
      </c>
      <c r="AG385" s="348">
        <f t="shared" si="149"/>
        <v>0</v>
      </c>
      <c r="AH385" s="348">
        <f t="shared" si="150"/>
        <v>0</v>
      </c>
      <c r="AI385" s="348">
        <f t="shared" si="151"/>
        <v>0</v>
      </c>
      <c r="AJ385" s="348">
        <f t="shared" si="152"/>
        <v>0</v>
      </c>
      <c r="AK385" s="348">
        <f t="shared" si="153"/>
        <v>0</v>
      </c>
      <c r="AL385" s="348">
        <f t="shared" si="154"/>
        <v>0</v>
      </c>
      <c r="AM385" s="348">
        <f t="shared" si="155"/>
        <v>0</v>
      </c>
      <c r="AN385" s="348">
        <f t="shared" si="156"/>
        <v>0</v>
      </c>
      <c r="AO385" s="334">
        <v>11</v>
      </c>
    </row>
    <row r="386" spans="1:41" s="335" customFormat="1" ht="18" customHeight="1">
      <c r="A386" s="343">
        <f t="shared" si="132"/>
        <v>381</v>
      </c>
      <c r="B386" s="344" t="s">
        <v>631</v>
      </c>
      <c r="C386" s="345" t="s">
        <v>632</v>
      </c>
      <c r="D386" s="346">
        <v>0</v>
      </c>
      <c r="E386" s="346">
        <v>0</v>
      </c>
      <c r="F386" s="346">
        <v>0</v>
      </c>
      <c r="G386" s="346">
        <v>0</v>
      </c>
      <c r="H386" s="346"/>
      <c r="I386" s="346"/>
      <c r="J386" s="346"/>
      <c r="K386" s="346"/>
      <c r="L386" s="346"/>
      <c r="M386" s="346"/>
      <c r="N386" s="346"/>
      <c r="O386" s="346"/>
      <c r="P386" s="347">
        <f t="shared" si="157"/>
        <v>0</v>
      </c>
      <c r="Q386" s="348">
        <f t="shared" si="133"/>
        <v>0</v>
      </c>
      <c r="R386" s="348">
        <f t="shared" si="134"/>
        <v>0</v>
      </c>
      <c r="S386" s="348">
        <f t="shared" si="135"/>
        <v>0</v>
      </c>
      <c r="T386" s="348">
        <f t="shared" si="136"/>
        <v>0</v>
      </c>
      <c r="U386" s="348">
        <f t="shared" si="137"/>
        <v>0</v>
      </c>
      <c r="V386" s="348">
        <f t="shared" si="138"/>
        <v>0</v>
      </c>
      <c r="W386" s="348">
        <f t="shared" si="139"/>
        <v>0</v>
      </c>
      <c r="X386" s="348">
        <f t="shared" si="140"/>
        <v>0</v>
      </c>
      <c r="Y386" s="348">
        <f t="shared" si="141"/>
        <v>0</v>
      </c>
      <c r="Z386" s="348">
        <f t="shared" si="142"/>
        <v>0</v>
      </c>
      <c r="AA386" s="348">
        <f t="shared" si="143"/>
        <v>0</v>
      </c>
      <c r="AB386" s="348">
        <f t="shared" si="144"/>
        <v>0</v>
      </c>
      <c r="AC386" s="348">
        <f t="shared" si="145"/>
        <v>0</v>
      </c>
      <c r="AD386" s="348">
        <f t="shared" si="146"/>
        <v>0</v>
      </c>
      <c r="AE386" s="348">
        <f t="shared" si="147"/>
        <v>0</v>
      </c>
      <c r="AF386" s="348">
        <f t="shared" si="148"/>
        <v>0</v>
      </c>
      <c r="AG386" s="348">
        <f t="shared" si="149"/>
        <v>0</v>
      </c>
      <c r="AH386" s="348">
        <f t="shared" si="150"/>
        <v>0</v>
      </c>
      <c r="AI386" s="348">
        <f t="shared" si="151"/>
        <v>0</v>
      </c>
      <c r="AJ386" s="348">
        <f t="shared" si="152"/>
        <v>0</v>
      </c>
      <c r="AK386" s="348">
        <f t="shared" si="153"/>
        <v>0</v>
      </c>
      <c r="AL386" s="348">
        <f t="shared" si="154"/>
        <v>0</v>
      </c>
      <c r="AM386" s="348">
        <f t="shared" si="155"/>
        <v>0</v>
      </c>
      <c r="AN386" s="348">
        <f t="shared" si="156"/>
        <v>0</v>
      </c>
      <c r="AO386" s="334">
        <v>15</v>
      </c>
    </row>
    <row r="387" spans="1:41" s="335" customFormat="1" ht="18" customHeight="1">
      <c r="A387" s="343">
        <f t="shared" si="132"/>
        <v>382</v>
      </c>
      <c r="B387" s="344" t="s">
        <v>633</v>
      </c>
      <c r="C387" s="345" t="s">
        <v>634</v>
      </c>
      <c r="D387" s="346">
        <v>0</v>
      </c>
      <c r="E387" s="346">
        <v>0</v>
      </c>
      <c r="F387" s="346">
        <v>0</v>
      </c>
      <c r="G387" s="346">
        <v>0</v>
      </c>
      <c r="H387" s="346"/>
      <c r="I387" s="346"/>
      <c r="J387" s="346"/>
      <c r="K387" s="346"/>
      <c r="L387" s="346"/>
      <c r="M387" s="346"/>
      <c r="N387" s="346"/>
      <c r="O387" s="346"/>
      <c r="P387" s="347">
        <f t="shared" si="157"/>
        <v>0</v>
      </c>
      <c r="Q387" s="348">
        <f t="shared" si="133"/>
        <v>0</v>
      </c>
      <c r="R387" s="348">
        <f t="shared" si="134"/>
        <v>0</v>
      </c>
      <c r="S387" s="348">
        <f t="shared" si="135"/>
        <v>0</v>
      </c>
      <c r="T387" s="348">
        <f t="shared" si="136"/>
        <v>0</v>
      </c>
      <c r="U387" s="348">
        <f t="shared" si="137"/>
        <v>0</v>
      </c>
      <c r="V387" s="348">
        <f t="shared" si="138"/>
        <v>0</v>
      </c>
      <c r="W387" s="348">
        <f t="shared" si="139"/>
        <v>0</v>
      </c>
      <c r="X387" s="348">
        <f t="shared" si="140"/>
        <v>0</v>
      </c>
      <c r="Y387" s="348">
        <f t="shared" si="141"/>
        <v>0</v>
      </c>
      <c r="Z387" s="348">
        <f t="shared" si="142"/>
        <v>0</v>
      </c>
      <c r="AA387" s="348">
        <f t="shared" si="143"/>
        <v>0</v>
      </c>
      <c r="AB387" s="348">
        <f t="shared" si="144"/>
        <v>0</v>
      </c>
      <c r="AC387" s="348">
        <f t="shared" si="145"/>
        <v>0</v>
      </c>
      <c r="AD387" s="348">
        <f t="shared" si="146"/>
        <v>0</v>
      </c>
      <c r="AE387" s="348">
        <f t="shared" si="147"/>
        <v>0</v>
      </c>
      <c r="AF387" s="348">
        <f t="shared" si="148"/>
        <v>0</v>
      </c>
      <c r="AG387" s="348">
        <f t="shared" si="149"/>
        <v>0</v>
      </c>
      <c r="AH387" s="348">
        <f t="shared" si="150"/>
        <v>0</v>
      </c>
      <c r="AI387" s="348">
        <f t="shared" si="151"/>
        <v>0</v>
      </c>
      <c r="AJ387" s="348">
        <f t="shared" si="152"/>
        <v>0</v>
      </c>
      <c r="AK387" s="348">
        <f t="shared" si="153"/>
        <v>0</v>
      </c>
      <c r="AL387" s="348">
        <f t="shared" si="154"/>
        <v>0</v>
      </c>
      <c r="AM387" s="348">
        <f t="shared" si="155"/>
        <v>0</v>
      </c>
      <c r="AN387" s="348">
        <f t="shared" si="156"/>
        <v>0</v>
      </c>
      <c r="AO387" s="334">
        <v>3</v>
      </c>
    </row>
    <row r="388" spans="1:41" s="335" customFormat="1" ht="18" customHeight="1">
      <c r="A388" s="343">
        <f t="shared" si="132"/>
        <v>383</v>
      </c>
      <c r="B388" s="344" t="s">
        <v>781</v>
      </c>
      <c r="C388" s="345" t="s">
        <v>782</v>
      </c>
      <c r="D388" s="346">
        <v>0</v>
      </c>
      <c r="E388" s="346">
        <v>0</v>
      </c>
      <c r="F388" s="346">
        <v>0</v>
      </c>
      <c r="G388" s="346">
        <v>0</v>
      </c>
      <c r="H388" s="346"/>
      <c r="I388" s="346"/>
      <c r="J388" s="346"/>
      <c r="K388" s="346"/>
      <c r="L388" s="346"/>
      <c r="M388" s="346"/>
      <c r="N388" s="346"/>
      <c r="O388" s="346"/>
      <c r="P388" s="347">
        <f t="shared" si="157"/>
        <v>0</v>
      </c>
      <c r="Q388" s="348">
        <f t="shared" si="133"/>
        <v>0</v>
      </c>
      <c r="R388" s="348">
        <f t="shared" si="134"/>
        <v>0</v>
      </c>
      <c r="S388" s="348">
        <f t="shared" si="135"/>
        <v>0</v>
      </c>
      <c r="T388" s="348">
        <f t="shared" si="136"/>
        <v>0</v>
      </c>
      <c r="U388" s="348">
        <f t="shared" si="137"/>
        <v>0</v>
      </c>
      <c r="V388" s="348">
        <f t="shared" si="138"/>
        <v>0</v>
      </c>
      <c r="W388" s="348">
        <f t="shared" si="139"/>
        <v>0</v>
      </c>
      <c r="X388" s="348">
        <f t="shared" si="140"/>
        <v>0</v>
      </c>
      <c r="Y388" s="348">
        <f t="shared" si="141"/>
        <v>0</v>
      </c>
      <c r="Z388" s="348">
        <f t="shared" si="142"/>
        <v>0</v>
      </c>
      <c r="AA388" s="348">
        <f t="shared" si="143"/>
        <v>0</v>
      </c>
      <c r="AB388" s="348">
        <f t="shared" si="144"/>
        <v>0</v>
      </c>
      <c r="AC388" s="348">
        <f t="shared" si="145"/>
        <v>0</v>
      </c>
      <c r="AD388" s="348">
        <f t="shared" si="146"/>
        <v>0</v>
      </c>
      <c r="AE388" s="348">
        <f t="shared" si="147"/>
        <v>0</v>
      </c>
      <c r="AF388" s="348">
        <f t="shared" si="148"/>
        <v>0</v>
      </c>
      <c r="AG388" s="348">
        <f t="shared" si="149"/>
        <v>0</v>
      </c>
      <c r="AH388" s="348">
        <f t="shared" si="150"/>
        <v>0</v>
      </c>
      <c r="AI388" s="348">
        <f t="shared" si="151"/>
        <v>0</v>
      </c>
      <c r="AJ388" s="348">
        <f t="shared" si="152"/>
        <v>0</v>
      </c>
      <c r="AK388" s="348">
        <f t="shared" si="153"/>
        <v>0</v>
      </c>
      <c r="AL388" s="348">
        <f t="shared" si="154"/>
        <v>0</v>
      </c>
      <c r="AM388" s="348">
        <f t="shared" si="155"/>
        <v>0</v>
      </c>
      <c r="AN388" s="348">
        <f t="shared" si="156"/>
        <v>0</v>
      </c>
      <c r="AO388" s="334">
        <v>11</v>
      </c>
    </row>
    <row r="389" spans="1:41" s="335" customFormat="1" ht="18" customHeight="1">
      <c r="A389" s="343">
        <f t="shared" si="132"/>
        <v>384</v>
      </c>
      <c r="B389" s="344" t="s">
        <v>366</v>
      </c>
      <c r="C389" s="345" t="s">
        <v>367</v>
      </c>
      <c r="D389" s="346">
        <v>0</v>
      </c>
      <c r="E389" s="346">
        <v>0</v>
      </c>
      <c r="F389" s="346">
        <v>0</v>
      </c>
      <c r="G389" s="346">
        <v>0</v>
      </c>
      <c r="H389" s="346"/>
      <c r="I389" s="346"/>
      <c r="J389" s="346"/>
      <c r="K389" s="346"/>
      <c r="L389" s="346"/>
      <c r="M389" s="346"/>
      <c r="N389" s="346"/>
      <c r="O389" s="346"/>
      <c r="P389" s="347">
        <f t="shared" si="157"/>
        <v>0</v>
      </c>
      <c r="Q389" s="348">
        <f t="shared" si="133"/>
        <v>0</v>
      </c>
      <c r="R389" s="348">
        <f t="shared" si="134"/>
        <v>0</v>
      </c>
      <c r="S389" s="348">
        <f t="shared" si="135"/>
        <v>0</v>
      </c>
      <c r="T389" s="348">
        <f t="shared" si="136"/>
        <v>0</v>
      </c>
      <c r="U389" s="348">
        <f t="shared" si="137"/>
        <v>0</v>
      </c>
      <c r="V389" s="348">
        <f t="shared" si="138"/>
        <v>0</v>
      </c>
      <c r="W389" s="348">
        <f t="shared" si="139"/>
        <v>0</v>
      </c>
      <c r="X389" s="348">
        <f t="shared" si="140"/>
        <v>0</v>
      </c>
      <c r="Y389" s="348">
        <f t="shared" si="141"/>
        <v>0</v>
      </c>
      <c r="Z389" s="348">
        <f t="shared" si="142"/>
        <v>0</v>
      </c>
      <c r="AA389" s="348">
        <f t="shared" si="143"/>
        <v>0</v>
      </c>
      <c r="AB389" s="348">
        <f t="shared" si="144"/>
        <v>0</v>
      </c>
      <c r="AC389" s="348">
        <f t="shared" si="145"/>
        <v>0</v>
      </c>
      <c r="AD389" s="348">
        <f t="shared" si="146"/>
        <v>0</v>
      </c>
      <c r="AE389" s="348">
        <f t="shared" si="147"/>
        <v>0</v>
      </c>
      <c r="AF389" s="348">
        <f t="shared" si="148"/>
        <v>0</v>
      </c>
      <c r="AG389" s="348">
        <f t="shared" si="149"/>
        <v>0</v>
      </c>
      <c r="AH389" s="348">
        <f t="shared" si="150"/>
        <v>0</v>
      </c>
      <c r="AI389" s="348">
        <f t="shared" si="151"/>
        <v>0</v>
      </c>
      <c r="AJ389" s="348">
        <f t="shared" si="152"/>
        <v>0</v>
      </c>
      <c r="AK389" s="348">
        <f t="shared" si="153"/>
        <v>0</v>
      </c>
      <c r="AL389" s="348">
        <f t="shared" si="154"/>
        <v>0</v>
      </c>
      <c r="AM389" s="348">
        <f t="shared" si="155"/>
        <v>0</v>
      </c>
      <c r="AN389" s="348">
        <f t="shared" si="156"/>
        <v>0</v>
      </c>
      <c r="AO389" s="334">
        <v>13</v>
      </c>
    </row>
    <row r="390" spans="1:41" s="335" customFormat="1" ht="18" customHeight="1">
      <c r="A390" s="343">
        <f t="shared" si="132"/>
        <v>385</v>
      </c>
      <c r="B390" s="344" t="s">
        <v>635</v>
      </c>
      <c r="C390" s="345" t="s">
        <v>636</v>
      </c>
      <c r="D390" s="346">
        <v>0</v>
      </c>
      <c r="E390" s="346">
        <v>0</v>
      </c>
      <c r="F390" s="346">
        <v>0</v>
      </c>
      <c r="G390" s="346">
        <v>0</v>
      </c>
      <c r="H390" s="346"/>
      <c r="I390" s="346"/>
      <c r="J390" s="346"/>
      <c r="K390" s="346"/>
      <c r="L390" s="346"/>
      <c r="M390" s="346"/>
      <c r="N390" s="346"/>
      <c r="O390" s="346"/>
      <c r="P390" s="347">
        <f t="shared" si="157"/>
        <v>0</v>
      </c>
      <c r="Q390" s="348">
        <f t="shared" si="133"/>
        <v>0</v>
      </c>
      <c r="R390" s="348">
        <f t="shared" si="134"/>
        <v>0</v>
      </c>
      <c r="S390" s="348">
        <f t="shared" si="135"/>
        <v>0</v>
      </c>
      <c r="T390" s="348">
        <f t="shared" si="136"/>
        <v>0</v>
      </c>
      <c r="U390" s="348">
        <f t="shared" si="137"/>
        <v>0</v>
      </c>
      <c r="V390" s="348">
        <f t="shared" si="138"/>
        <v>0</v>
      </c>
      <c r="W390" s="348">
        <f t="shared" si="139"/>
        <v>0</v>
      </c>
      <c r="X390" s="348">
        <f t="shared" si="140"/>
        <v>0</v>
      </c>
      <c r="Y390" s="348">
        <f t="shared" si="141"/>
        <v>0</v>
      </c>
      <c r="Z390" s="348">
        <f t="shared" si="142"/>
        <v>0</v>
      </c>
      <c r="AA390" s="348">
        <f t="shared" si="143"/>
        <v>0</v>
      </c>
      <c r="AB390" s="348">
        <f t="shared" si="144"/>
        <v>0</v>
      </c>
      <c r="AC390" s="348">
        <f t="shared" si="145"/>
        <v>0</v>
      </c>
      <c r="AD390" s="348">
        <f t="shared" si="146"/>
        <v>0</v>
      </c>
      <c r="AE390" s="348">
        <f t="shared" si="147"/>
        <v>0</v>
      </c>
      <c r="AF390" s="348">
        <f t="shared" si="148"/>
        <v>0</v>
      </c>
      <c r="AG390" s="348">
        <f t="shared" si="149"/>
        <v>0</v>
      </c>
      <c r="AH390" s="348">
        <f t="shared" si="150"/>
        <v>0</v>
      </c>
      <c r="AI390" s="348">
        <f t="shared" si="151"/>
        <v>0</v>
      </c>
      <c r="AJ390" s="348">
        <f t="shared" si="152"/>
        <v>0</v>
      </c>
      <c r="AK390" s="348">
        <f t="shared" si="153"/>
        <v>0</v>
      </c>
      <c r="AL390" s="348">
        <f t="shared" si="154"/>
        <v>0</v>
      </c>
      <c r="AM390" s="348">
        <f t="shared" si="155"/>
        <v>0</v>
      </c>
      <c r="AN390" s="348">
        <f t="shared" si="156"/>
        <v>0</v>
      </c>
      <c r="AO390" s="334">
        <v>11</v>
      </c>
    </row>
    <row r="391" spans="1:41" s="335" customFormat="1" ht="18" customHeight="1">
      <c r="A391" s="343">
        <f t="shared" ref="A391:A454" si="158">IF($B391="","",MAX($A390:$A390)+1)</f>
        <v>386</v>
      </c>
      <c r="B391" s="344" t="s">
        <v>694</v>
      </c>
      <c r="C391" s="345" t="s">
        <v>695</v>
      </c>
      <c r="D391" s="346">
        <v>0</v>
      </c>
      <c r="E391" s="346">
        <v>0</v>
      </c>
      <c r="F391" s="346">
        <v>0</v>
      </c>
      <c r="G391" s="346">
        <v>0</v>
      </c>
      <c r="H391" s="346"/>
      <c r="I391" s="346"/>
      <c r="J391" s="346"/>
      <c r="K391" s="346"/>
      <c r="L391" s="346"/>
      <c r="M391" s="346"/>
      <c r="N391" s="346"/>
      <c r="O391" s="346"/>
      <c r="P391" s="347">
        <f t="shared" si="157"/>
        <v>0</v>
      </c>
      <c r="Q391" s="348">
        <f t="shared" si="133"/>
        <v>0</v>
      </c>
      <c r="R391" s="348">
        <f t="shared" si="134"/>
        <v>0</v>
      </c>
      <c r="S391" s="348">
        <f t="shared" si="135"/>
        <v>0</v>
      </c>
      <c r="T391" s="348">
        <f t="shared" si="136"/>
        <v>0</v>
      </c>
      <c r="U391" s="348">
        <f t="shared" si="137"/>
        <v>0</v>
      </c>
      <c r="V391" s="348">
        <f t="shared" si="138"/>
        <v>0</v>
      </c>
      <c r="W391" s="348">
        <f t="shared" si="139"/>
        <v>0</v>
      </c>
      <c r="X391" s="348">
        <f t="shared" si="140"/>
        <v>0</v>
      </c>
      <c r="Y391" s="348">
        <f t="shared" si="141"/>
        <v>0</v>
      </c>
      <c r="Z391" s="348">
        <f t="shared" si="142"/>
        <v>0</v>
      </c>
      <c r="AA391" s="348">
        <f t="shared" si="143"/>
        <v>0</v>
      </c>
      <c r="AB391" s="348">
        <f t="shared" si="144"/>
        <v>0</v>
      </c>
      <c r="AC391" s="348">
        <f t="shared" si="145"/>
        <v>0</v>
      </c>
      <c r="AD391" s="348">
        <f t="shared" si="146"/>
        <v>0</v>
      </c>
      <c r="AE391" s="348">
        <f t="shared" si="147"/>
        <v>0</v>
      </c>
      <c r="AF391" s="348">
        <f t="shared" si="148"/>
        <v>0</v>
      </c>
      <c r="AG391" s="348">
        <f t="shared" si="149"/>
        <v>0</v>
      </c>
      <c r="AH391" s="348">
        <f t="shared" si="150"/>
        <v>0</v>
      </c>
      <c r="AI391" s="348">
        <f t="shared" si="151"/>
        <v>0</v>
      </c>
      <c r="AJ391" s="348">
        <f t="shared" si="152"/>
        <v>0</v>
      </c>
      <c r="AK391" s="348">
        <f t="shared" si="153"/>
        <v>0</v>
      </c>
      <c r="AL391" s="348">
        <f t="shared" si="154"/>
        <v>0</v>
      </c>
      <c r="AM391" s="348">
        <f t="shared" si="155"/>
        <v>0</v>
      </c>
      <c r="AN391" s="348">
        <f t="shared" si="156"/>
        <v>0</v>
      </c>
      <c r="AO391" s="334">
        <v>2</v>
      </c>
    </row>
    <row r="392" spans="1:41" s="335" customFormat="1" ht="18" customHeight="1">
      <c r="A392" s="343">
        <f t="shared" si="158"/>
        <v>387</v>
      </c>
      <c r="B392" s="344" t="s">
        <v>1342</v>
      </c>
      <c r="C392" s="345" t="s">
        <v>1343</v>
      </c>
      <c r="D392" s="346">
        <v>0</v>
      </c>
      <c r="E392" s="346">
        <v>0</v>
      </c>
      <c r="F392" s="346">
        <v>0</v>
      </c>
      <c r="G392" s="346">
        <v>0</v>
      </c>
      <c r="H392" s="346"/>
      <c r="I392" s="346"/>
      <c r="J392" s="346"/>
      <c r="K392" s="346"/>
      <c r="L392" s="346"/>
      <c r="M392" s="346"/>
      <c r="N392" s="346"/>
      <c r="O392" s="346"/>
      <c r="P392" s="347">
        <f t="shared" si="157"/>
        <v>0</v>
      </c>
      <c r="Q392" s="348">
        <f t="shared" si="133"/>
        <v>0</v>
      </c>
      <c r="R392" s="348">
        <f t="shared" si="134"/>
        <v>0</v>
      </c>
      <c r="S392" s="348">
        <f t="shared" si="135"/>
        <v>0</v>
      </c>
      <c r="T392" s="348">
        <f t="shared" si="136"/>
        <v>0</v>
      </c>
      <c r="U392" s="348">
        <f t="shared" si="137"/>
        <v>0</v>
      </c>
      <c r="V392" s="348">
        <f t="shared" si="138"/>
        <v>0</v>
      </c>
      <c r="W392" s="348">
        <f t="shared" si="139"/>
        <v>0</v>
      </c>
      <c r="X392" s="348">
        <f t="shared" si="140"/>
        <v>0</v>
      </c>
      <c r="Y392" s="348">
        <f t="shared" si="141"/>
        <v>0</v>
      </c>
      <c r="Z392" s="348">
        <f t="shared" si="142"/>
        <v>0</v>
      </c>
      <c r="AA392" s="348">
        <f t="shared" si="143"/>
        <v>0</v>
      </c>
      <c r="AB392" s="348">
        <f t="shared" si="144"/>
        <v>0</v>
      </c>
      <c r="AC392" s="348">
        <f t="shared" si="145"/>
        <v>0</v>
      </c>
      <c r="AD392" s="348">
        <f t="shared" si="146"/>
        <v>0</v>
      </c>
      <c r="AE392" s="348">
        <f t="shared" si="147"/>
        <v>0</v>
      </c>
      <c r="AF392" s="348">
        <f t="shared" si="148"/>
        <v>0</v>
      </c>
      <c r="AG392" s="348">
        <f t="shared" si="149"/>
        <v>0</v>
      </c>
      <c r="AH392" s="348">
        <f t="shared" si="150"/>
        <v>0</v>
      </c>
      <c r="AI392" s="348">
        <f t="shared" si="151"/>
        <v>0</v>
      </c>
      <c r="AJ392" s="348">
        <f t="shared" si="152"/>
        <v>0</v>
      </c>
      <c r="AK392" s="348">
        <f t="shared" si="153"/>
        <v>0</v>
      </c>
      <c r="AL392" s="348">
        <f t="shared" si="154"/>
        <v>0</v>
      </c>
      <c r="AM392" s="348">
        <f t="shared" si="155"/>
        <v>0</v>
      </c>
      <c r="AN392" s="348">
        <f t="shared" si="156"/>
        <v>0</v>
      </c>
      <c r="AO392" s="334">
        <v>14</v>
      </c>
    </row>
    <row r="393" spans="1:41" s="335" customFormat="1" ht="18" customHeight="1">
      <c r="A393" s="343">
        <f t="shared" si="158"/>
        <v>388</v>
      </c>
      <c r="B393" s="344" t="s">
        <v>1502</v>
      </c>
      <c r="C393" s="345" t="s">
        <v>1503</v>
      </c>
      <c r="D393" s="346">
        <v>0</v>
      </c>
      <c r="E393" s="346">
        <v>0</v>
      </c>
      <c r="F393" s="346">
        <v>0</v>
      </c>
      <c r="G393" s="346">
        <v>0</v>
      </c>
      <c r="H393" s="346"/>
      <c r="I393" s="346"/>
      <c r="J393" s="346"/>
      <c r="K393" s="346"/>
      <c r="L393" s="346"/>
      <c r="M393" s="346"/>
      <c r="N393" s="346"/>
      <c r="O393" s="346"/>
      <c r="P393" s="347">
        <f t="shared" si="157"/>
        <v>0</v>
      </c>
      <c r="Q393" s="348">
        <f t="shared" si="133"/>
        <v>0</v>
      </c>
      <c r="R393" s="348">
        <f t="shared" si="134"/>
        <v>0</v>
      </c>
      <c r="S393" s="348">
        <f t="shared" si="135"/>
        <v>0</v>
      </c>
      <c r="T393" s="348">
        <f t="shared" si="136"/>
        <v>0</v>
      </c>
      <c r="U393" s="348">
        <f t="shared" si="137"/>
        <v>0</v>
      </c>
      <c r="V393" s="348">
        <f t="shared" si="138"/>
        <v>0</v>
      </c>
      <c r="W393" s="348">
        <f t="shared" si="139"/>
        <v>0</v>
      </c>
      <c r="X393" s="348">
        <f t="shared" si="140"/>
        <v>0</v>
      </c>
      <c r="Y393" s="348">
        <f t="shared" si="141"/>
        <v>0</v>
      </c>
      <c r="Z393" s="348">
        <f t="shared" si="142"/>
        <v>0</v>
      </c>
      <c r="AA393" s="348">
        <f t="shared" si="143"/>
        <v>0</v>
      </c>
      <c r="AB393" s="348">
        <f t="shared" si="144"/>
        <v>0</v>
      </c>
      <c r="AC393" s="348">
        <f t="shared" si="145"/>
        <v>0</v>
      </c>
      <c r="AD393" s="348">
        <f t="shared" si="146"/>
        <v>0</v>
      </c>
      <c r="AE393" s="348">
        <f t="shared" si="147"/>
        <v>0</v>
      </c>
      <c r="AF393" s="348">
        <f t="shared" si="148"/>
        <v>0</v>
      </c>
      <c r="AG393" s="348">
        <f t="shared" si="149"/>
        <v>0</v>
      </c>
      <c r="AH393" s="348">
        <f t="shared" si="150"/>
        <v>0</v>
      </c>
      <c r="AI393" s="348">
        <f t="shared" si="151"/>
        <v>0</v>
      </c>
      <c r="AJ393" s="348">
        <f t="shared" si="152"/>
        <v>0</v>
      </c>
      <c r="AK393" s="348">
        <f t="shared" si="153"/>
        <v>0</v>
      </c>
      <c r="AL393" s="348">
        <f t="shared" si="154"/>
        <v>0</v>
      </c>
      <c r="AM393" s="348">
        <f t="shared" si="155"/>
        <v>0</v>
      </c>
      <c r="AN393" s="348">
        <f t="shared" si="156"/>
        <v>0</v>
      </c>
      <c r="AO393" s="334">
        <v>16</v>
      </c>
    </row>
    <row r="394" spans="1:41" s="335" customFormat="1" ht="18" customHeight="1">
      <c r="A394" s="343">
        <f t="shared" si="158"/>
        <v>389</v>
      </c>
      <c r="B394" s="344" t="s">
        <v>850</v>
      </c>
      <c r="C394" s="345" t="s">
        <v>851</v>
      </c>
      <c r="D394" s="346">
        <v>0</v>
      </c>
      <c r="E394" s="346">
        <v>0</v>
      </c>
      <c r="F394" s="346">
        <v>0</v>
      </c>
      <c r="G394" s="346">
        <v>0</v>
      </c>
      <c r="H394" s="346"/>
      <c r="I394" s="346"/>
      <c r="J394" s="346"/>
      <c r="K394" s="346"/>
      <c r="L394" s="346"/>
      <c r="M394" s="346"/>
      <c r="N394" s="346"/>
      <c r="O394" s="346"/>
      <c r="P394" s="347">
        <f t="shared" si="157"/>
        <v>0</v>
      </c>
      <c r="Q394" s="348">
        <f t="shared" ref="Q394:Q453" si="159">IF(D394&lt;14,D394,14)</f>
        <v>0</v>
      </c>
      <c r="R394" s="348">
        <f t="shared" ref="R394:R453" si="160">D394-Q394</f>
        <v>0</v>
      </c>
      <c r="S394" s="348">
        <f t="shared" ref="S394:S453" si="161">IF(D394&gt;=14,0,IF((D394+E394)&lt;14,E394,14-D394))</f>
        <v>0</v>
      </c>
      <c r="T394" s="348">
        <f t="shared" ref="T394:T453" si="162">IF(D394&gt;=14,E394,E394-S394)</f>
        <v>0</v>
      </c>
      <c r="U394" s="348">
        <f t="shared" ref="U394:U453" si="163">IF((D394+E394)&gt;=14,0,IF((D394+E394+F394)&lt;14,F394,14-(D394+E394)))</f>
        <v>0</v>
      </c>
      <c r="V394" s="348">
        <f t="shared" ref="V394:V453" si="164">IF((D394+E394)&gt;=14,F394,F394-U394)</f>
        <v>0</v>
      </c>
      <c r="W394" s="348">
        <f t="shared" ref="W394:W453" si="165">IF((D394+E394+F394)&gt;=14,0,IF((D394+E394+F394+G394)&lt;14,G394,14-(D394+E394+F394)))</f>
        <v>0</v>
      </c>
      <c r="X394" s="348">
        <f t="shared" ref="X394:X453" si="166">IF((D394+E394+F394)&gt;=14,G394,G394-W394)</f>
        <v>0</v>
      </c>
      <c r="Y394" s="348">
        <f t="shared" ref="Y394:Y453" si="167">IF((D394+E394+F394+G394)&gt;=14,0,IF((D394+E394+F394+G394+H394)&lt;14,H394,14-(D394+E394+F394+G394)))</f>
        <v>0</v>
      </c>
      <c r="Z394" s="348">
        <f t="shared" ref="Z394:Z453" si="168">IF((D394+E394+F394+G394)&gt;=14,H394,H394-Y394)</f>
        <v>0</v>
      </c>
      <c r="AA394" s="348">
        <f t="shared" ref="AA394:AA453" si="169">IF((D394+E394+F394+G394+H394)&gt;=14,0,IF((D394+E394+F394+G394+H394+I394)&lt;14,I394,14-(D394+E394+F394+G394+H394)))</f>
        <v>0</v>
      </c>
      <c r="AB394" s="348">
        <f t="shared" ref="AB394:AB453" si="170">IF((D394+E394+F394+G394+H394)&gt;=14,I394,I394-AA394)</f>
        <v>0</v>
      </c>
      <c r="AC394" s="348">
        <f t="shared" ref="AC394:AC453" si="171">IF((D394+E394+F394+G394+H394+I394)&gt;=14,0,IF((D394+E394+F394+G394+H394+I394+J394)&lt;14,J394,14-(D394+E394+F394+G394+H394+I394)))</f>
        <v>0</v>
      </c>
      <c r="AD394" s="348">
        <f t="shared" ref="AD394:AD453" si="172">IF((D394+E394+F394+G394+H394+I394)&gt;=14,J394,J394-AC394)</f>
        <v>0</v>
      </c>
      <c r="AE394" s="348">
        <f t="shared" ref="AE394:AE453" si="173">IF((D394+E394+F394+G394+H394+I394+J394)&gt;=14,0,IF((D394+E394+F394+G394+H394+I394+J394+K394)&lt;14,K394,14-(D394+E394+F394+G394+H394+I394+J394)))</f>
        <v>0</v>
      </c>
      <c r="AF394" s="348">
        <f t="shared" ref="AF394:AF453" si="174">IF((D394+E394+F394+G394+H394+I394+J394)&gt;=14,K394,K394-AE394)</f>
        <v>0</v>
      </c>
      <c r="AG394" s="348">
        <f t="shared" ref="AG394:AG453" si="175">IF((D394+E394+F394+G394+H394+I394+J394+K394)&gt;=14,0,IF((D394+E394+F394+G394+H394+I394+J394+K394+L394)&lt;14,L394,14-(D394+E394+F394+G394+H394+I394+J394+K394)))</f>
        <v>0</v>
      </c>
      <c r="AH394" s="348">
        <f t="shared" ref="AH394:AH453" si="176">IF((D394+E394+F394+G394+H394+I394+J394+K394)&gt;=14,L394,L394-AG394)</f>
        <v>0</v>
      </c>
      <c r="AI394" s="348">
        <f t="shared" ref="AI394:AI453" si="177">IF((D394+E394+F394+G394+H394+I394+J394+K394+L394)&gt;=14,0,IF((D394+E394+F394+G394+H394+I394+J394+K394+L394+M394)&lt;14,M394,14-(D394+E394+F394+G394+H394+I394+J394+K394+L394)))</f>
        <v>0</v>
      </c>
      <c r="AJ394" s="348">
        <f t="shared" ref="AJ394:AJ453" si="178">IF((D394+E394+F394+G394+H394+I394+J394+K394+L394)&gt;=14,M394,M394-AI394)</f>
        <v>0</v>
      </c>
      <c r="AK394" s="348">
        <f t="shared" ref="AK394:AK453" si="179">IF((D394+E394+F394+G394+H394+I394+J394+K394+L394+M394)&gt;=14,0,IF((D394+E394+F394+G394+H394+I394+J394+K394+L394+M394+N394)&lt;14,N394,14-(D394+E394+F394+G394+H394+I394+J394+K394+L394+M394)))</f>
        <v>0</v>
      </c>
      <c r="AL394" s="348">
        <f t="shared" ref="AL394:AL453" si="180">IF((D394+E394+F394+G394+H394+I394+J394+K394+L394+M394)&gt;=14,N394,N394-AK394)</f>
        <v>0</v>
      </c>
      <c r="AM394" s="348">
        <f t="shared" ref="AM394:AM453" si="181">IF((D394+E394+F394+G394+H394+I394+J394+K394+L394+M394+N394)&gt;=14,0,IF((D394+E394+F394+G394+H394+I394+J394+K394+L394+M394+N394+O394)&lt;14,O394,14-(D394+E394+F394+G394+H394+I394+J394+K394+L394+M394+N394)))</f>
        <v>0</v>
      </c>
      <c r="AN394" s="348">
        <f t="shared" ref="AN394:AN453" si="182">IF((D394+E394+F394+G394+H394+I394+J394+K394+L394+M394+N394)&gt;=14,O394,O394-AM394)</f>
        <v>0</v>
      </c>
      <c r="AO394" s="334">
        <v>11</v>
      </c>
    </row>
    <row r="395" spans="1:41" s="335" customFormat="1" ht="18" customHeight="1">
      <c r="A395" s="343">
        <f t="shared" si="158"/>
        <v>390</v>
      </c>
      <c r="B395" s="344" t="s">
        <v>1345</v>
      </c>
      <c r="C395" s="345" t="s">
        <v>1346</v>
      </c>
      <c r="D395" s="346">
        <v>0</v>
      </c>
      <c r="E395" s="346">
        <v>0</v>
      </c>
      <c r="F395" s="346">
        <v>0</v>
      </c>
      <c r="G395" s="346">
        <v>0</v>
      </c>
      <c r="H395" s="346"/>
      <c r="I395" s="346"/>
      <c r="J395" s="346"/>
      <c r="K395" s="346"/>
      <c r="L395" s="346"/>
      <c r="M395" s="346"/>
      <c r="N395" s="346"/>
      <c r="O395" s="346"/>
      <c r="P395" s="347">
        <f t="shared" ref="P395:P456" si="183">SUM(D395:O395)</f>
        <v>0</v>
      </c>
      <c r="Q395" s="348">
        <f t="shared" si="159"/>
        <v>0</v>
      </c>
      <c r="R395" s="348">
        <f t="shared" si="160"/>
        <v>0</v>
      </c>
      <c r="S395" s="348">
        <f t="shared" si="161"/>
        <v>0</v>
      </c>
      <c r="T395" s="348">
        <f t="shared" si="162"/>
        <v>0</v>
      </c>
      <c r="U395" s="348">
        <f t="shared" si="163"/>
        <v>0</v>
      </c>
      <c r="V395" s="348">
        <f t="shared" si="164"/>
        <v>0</v>
      </c>
      <c r="W395" s="348">
        <f t="shared" si="165"/>
        <v>0</v>
      </c>
      <c r="X395" s="348">
        <f t="shared" si="166"/>
        <v>0</v>
      </c>
      <c r="Y395" s="348">
        <f t="shared" si="167"/>
        <v>0</v>
      </c>
      <c r="Z395" s="348">
        <f t="shared" si="168"/>
        <v>0</v>
      </c>
      <c r="AA395" s="348">
        <f t="shared" si="169"/>
        <v>0</v>
      </c>
      <c r="AB395" s="348">
        <f t="shared" si="170"/>
        <v>0</v>
      </c>
      <c r="AC395" s="348">
        <f t="shared" si="171"/>
        <v>0</v>
      </c>
      <c r="AD395" s="348">
        <f t="shared" si="172"/>
        <v>0</v>
      </c>
      <c r="AE395" s="348">
        <f t="shared" si="173"/>
        <v>0</v>
      </c>
      <c r="AF395" s="348">
        <f t="shared" si="174"/>
        <v>0</v>
      </c>
      <c r="AG395" s="348">
        <f t="shared" si="175"/>
        <v>0</v>
      </c>
      <c r="AH395" s="348">
        <f t="shared" si="176"/>
        <v>0</v>
      </c>
      <c r="AI395" s="348">
        <f t="shared" si="177"/>
        <v>0</v>
      </c>
      <c r="AJ395" s="348">
        <f t="shared" si="178"/>
        <v>0</v>
      </c>
      <c r="AK395" s="348">
        <f t="shared" si="179"/>
        <v>0</v>
      </c>
      <c r="AL395" s="348">
        <f t="shared" si="180"/>
        <v>0</v>
      </c>
      <c r="AM395" s="348">
        <f t="shared" si="181"/>
        <v>0</v>
      </c>
      <c r="AN395" s="348">
        <f t="shared" si="182"/>
        <v>0</v>
      </c>
      <c r="AO395" s="334">
        <v>17</v>
      </c>
    </row>
    <row r="396" spans="1:41" s="335" customFormat="1" ht="18" customHeight="1">
      <c r="A396" s="343">
        <f t="shared" si="158"/>
        <v>391</v>
      </c>
      <c r="B396" s="344" t="s">
        <v>1504</v>
      </c>
      <c r="C396" s="345" t="s">
        <v>1505</v>
      </c>
      <c r="D396" s="346">
        <v>0</v>
      </c>
      <c r="E396" s="346">
        <v>0</v>
      </c>
      <c r="F396" s="346">
        <v>0</v>
      </c>
      <c r="G396" s="346">
        <v>0</v>
      </c>
      <c r="H396" s="346"/>
      <c r="I396" s="346"/>
      <c r="J396" s="346"/>
      <c r="K396" s="346"/>
      <c r="L396" s="346"/>
      <c r="M396" s="346"/>
      <c r="N396" s="346"/>
      <c r="O396" s="346"/>
      <c r="P396" s="347">
        <f t="shared" si="183"/>
        <v>0</v>
      </c>
      <c r="Q396" s="348">
        <f t="shared" si="159"/>
        <v>0</v>
      </c>
      <c r="R396" s="348">
        <f t="shared" si="160"/>
        <v>0</v>
      </c>
      <c r="S396" s="348">
        <f t="shared" si="161"/>
        <v>0</v>
      </c>
      <c r="T396" s="348">
        <f t="shared" si="162"/>
        <v>0</v>
      </c>
      <c r="U396" s="348">
        <f t="shared" si="163"/>
        <v>0</v>
      </c>
      <c r="V396" s="348">
        <f t="shared" si="164"/>
        <v>0</v>
      </c>
      <c r="W396" s="348">
        <f t="shared" si="165"/>
        <v>0</v>
      </c>
      <c r="X396" s="348">
        <f t="shared" si="166"/>
        <v>0</v>
      </c>
      <c r="Y396" s="348">
        <f t="shared" si="167"/>
        <v>0</v>
      </c>
      <c r="Z396" s="348">
        <f t="shared" si="168"/>
        <v>0</v>
      </c>
      <c r="AA396" s="348">
        <f t="shared" si="169"/>
        <v>0</v>
      </c>
      <c r="AB396" s="348">
        <f t="shared" si="170"/>
        <v>0</v>
      </c>
      <c r="AC396" s="348">
        <f t="shared" si="171"/>
        <v>0</v>
      </c>
      <c r="AD396" s="348">
        <f t="shared" si="172"/>
        <v>0</v>
      </c>
      <c r="AE396" s="348">
        <f t="shared" si="173"/>
        <v>0</v>
      </c>
      <c r="AF396" s="348">
        <f t="shared" si="174"/>
        <v>0</v>
      </c>
      <c r="AG396" s="348">
        <f t="shared" si="175"/>
        <v>0</v>
      </c>
      <c r="AH396" s="348">
        <f t="shared" si="176"/>
        <v>0</v>
      </c>
      <c r="AI396" s="348">
        <f t="shared" si="177"/>
        <v>0</v>
      </c>
      <c r="AJ396" s="348">
        <f t="shared" si="178"/>
        <v>0</v>
      </c>
      <c r="AK396" s="348">
        <f t="shared" si="179"/>
        <v>0</v>
      </c>
      <c r="AL396" s="348">
        <f t="shared" si="180"/>
        <v>0</v>
      </c>
      <c r="AM396" s="348">
        <f t="shared" si="181"/>
        <v>0</v>
      </c>
      <c r="AN396" s="348">
        <f t="shared" si="182"/>
        <v>0</v>
      </c>
      <c r="AO396" s="334">
        <v>15</v>
      </c>
    </row>
    <row r="397" spans="1:41" s="335" customFormat="1" ht="18" customHeight="1">
      <c r="A397" s="343">
        <f t="shared" si="158"/>
        <v>392</v>
      </c>
      <c r="B397" s="344" t="s">
        <v>1506</v>
      </c>
      <c r="C397" s="345" t="s">
        <v>1507</v>
      </c>
      <c r="D397" s="346">
        <v>0</v>
      </c>
      <c r="E397" s="346">
        <v>0</v>
      </c>
      <c r="F397" s="346">
        <v>0</v>
      </c>
      <c r="G397" s="346">
        <v>0</v>
      </c>
      <c r="H397" s="346"/>
      <c r="I397" s="346"/>
      <c r="J397" s="346"/>
      <c r="K397" s="346"/>
      <c r="L397" s="346"/>
      <c r="M397" s="346"/>
      <c r="N397" s="346"/>
      <c r="O397" s="346"/>
      <c r="P397" s="347">
        <f t="shared" si="183"/>
        <v>0</v>
      </c>
      <c r="Q397" s="348">
        <f t="shared" si="159"/>
        <v>0</v>
      </c>
      <c r="R397" s="348">
        <f t="shared" si="160"/>
        <v>0</v>
      </c>
      <c r="S397" s="348">
        <f t="shared" si="161"/>
        <v>0</v>
      </c>
      <c r="T397" s="348">
        <f t="shared" si="162"/>
        <v>0</v>
      </c>
      <c r="U397" s="348">
        <f t="shared" si="163"/>
        <v>0</v>
      </c>
      <c r="V397" s="348">
        <f t="shared" si="164"/>
        <v>0</v>
      </c>
      <c r="W397" s="348">
        <f t="shared" si="165"/>
        <v>0</v>
      </c>
      <c r="X397" s="348">
        <f t="shared" si="166"/>
        <v>0</v>
      </c>
      <c r="Y397" s="348">
        <f t="shared" si="167"/>
        <v>0</v>
      </c>
      <c r="Z397" s="348">
        <f t="shared" si="168"/>
        <v>0</v>
      </c>
      <c r="AA397" s="348">
        <f t="shared" si="169"/>
        <v>0</v>
      </c>
      <c r="AB397" s="348">
        <f t="shared" si="170"/>
        <v>0</v>
      </c>
      <c r="AC397" s="348">
        <f t="shared" si="171"/>
        <v>0</v>
      </c>
      <c r="AD397" s="348">
        <f t="shared" si="172"/>
        <v>0</v>
      </c>
      <c r="AE397" s="348">
        <f t="shared" si="173"/>
        <v>0</v>
      </c>
      <c r="AF397" s="348">
        <f t="shared" si="174"/>
        <v>0</v>
      </c>
      <c r="AG397" s="348">
        <f t="shared" si="175"/>
        <v>0</v>
      </c>
      <c r="AH397" s="348">
        <f t="shared" si="176"/>
        <v>0</v>
      </c>
      <c r="AI397" s="348">
        <f t="shared" si="177"/>
        <v>0</v>
      </c>
      <c r="AJ397" s="348">
        <f t="shared" si="178"/>
        <v>0</v>
      </c>
      <c r="AK397" s="348">
        <f t="shared" si="179"/>
        <v>0</v>
      </c>
      <c r="AL397" s="348">
        <f t="shared" si="180"/>
        <v>0</v>
      </c>
      <c r="AM397" s="348">
        <f t="shared" si="181"/>
        <v>0</v>
      </c>
      <c r="AN397" s="348">
        <f t="shared" si="182"/>
        <v>0</v>
      </c>
      <c r="AO397" s="334">
        <v>14</v>
      </c>
    </row>
    <row r="398" spans="1:41" s="335" customFormat="1" ht="18" customHeight="1">
      <c r="A398" s="343">
        <f t="shared" si="158"/>
        <v>393</v>
      </c>
      <c r="B398" s="344" t="s">
        <v>1508</v>
      </c>
      <c r="C398" s="345" t="s">
        <v>1509</v>
      </c>
      <c r="D398" s="346">
        <v>0</v>
      </c>
      <c r="E398" s="346">
        <v>0</v>
      </c>
      <c r="F398" s="346">
        <v>0</v>
      </c>
      <c r="G398" s="346">
        <v>0</v>
      </c>
      <c r="H398" s="346"/>
      <c r="I398" s="346"/>
      <c r="J398" s="346"/>
      <c r="K398" s="346"/>
      <c r="L398" s="346"/>
      <c r="M398" s="346"/>
      <c r="N398" s="346"/>
      <c r="O398" s="346"/>
      <c r="P398" s="347">
        <f t="shared" si="183"/>
        <v>0</v>
      </c>
      <c r="Q398" s="348">
        <f t="shared" si="159"/>
        <v>0</v>
      </c>
      <c r="R398" s="348">
        <f t="shared" si="160"/>
        <v>0</v>
      </c>
      <c r="S398" s="348">
        <f t="shared" si="161"/>
        <v>0</v>
      </c>
      <c r="T398" s="348">
        <f t="shared" si="162"/>
        <v>0</v>
      </c>
      <c r="U398" s="348">
        <f t="shared" si="163"/>
        <v>0</v>
      </c>
      <c r="V398" s="348">
        <f t="shared" si="164"/>
        <v>0</v>
      </c>
      <c r="W398" s="348">
        <f t="shared" si="165"/>
        <v>0</v>
      </c>
      <c r="X398" s="348">
        <f t="shared" si="166"/>
        <v>0</v>
      </c>
      <c r="Y398" s="348">
        <f t="shared" si="167"/>
        <v>0</v>
      </c>
      <c r="Z398" s="348">
        <f t="shared" si="168"/>
        <v>0</v>
      </c>
      <c r="AA398" s="348">
        <f t="shared" si="169"/>
        <v>0</v>
      </c>
      <c r="AB398" s="348">
        <f t="shared" si="170"/>
        <v>0</v>
      </c>
      <c r="AC398" s="348">
        <f t="shared" si="171"/>
        <v>0</v>
      </c>
      <c r="AD398" s="348">
        <f t="shared" si="172"/>
        <v>0</v>
      </c>
      <c r="AE398" s="348">
        <f t="shared" si="173"/>
        <v>0</v>
      </c>
      <c r="AF398" s="348">
        <f t="shared" si="174"/>
        <v>0</v>
      </c>
      <c r="AG398" s="348">
        <f t="shared" si="175"/>
        <v>0</v>
      </c>
      <c r="AH398" s="348">
        <f t="shared" si="176"/>
        <v>0</v>
      </c>
      <c r="AI398" s="348">
        <f t="shared" si="177"/>
        <v>0</v>
      </c>
      <c r="AJ398" s="348">
        <f t="shared" si="178"/>
        <v>0</v>
      </c>
      <c r="AK398" s="348">
        <f t="shared" si="179"/>
        <v>0</v>
      </c>
      <c r="AL398" s="348">
        <f t="shared" si="180"/>
        <v>0</v>
      </c>
      <c r="AM398" s="348">
        <f t="shared" si="181"/>
        <v>0</v>
      </c>
      <c r="AN398" s="348">
        <f t="shared" si="182"/>
        <v>0</v>
      </c>
      <c r="AO398" s="334">
        <v>13</v>
      </c>
    </row>
    <row r="399" spans="1:41" s="335" customFormat="1" ht="18" customHeight="1">
      <c r="A399" s="343">
        <f t="shared" si="158"/>
        <v>394</v>
      </c>
      <c r="B399" s="344" t="s">
        <v>1348</v>
      </c>
      <c r="C399" s="345" t="s">
        <v>1349</v>
      </c>
      <c r="D399" s="346">
        <v>0</v>
      </c>
      <c r="E399" s="346">
        <v>0</v>
      </c>
      <c r="F399" s="346">
        <v>0</v>
      </c>
      <c r="G399" s="346">
        <v>0</v>
      </c>
      <c r="H399" s="346"/>
      <c r="I399" s="346"/>
      <c r="J399" s="346"/>
      <c r="K399" s="346"/>
      <c r="L399" s="346"/>
      <c r="M399" s="346"/>
      <c r="N399" s="346"/>
      <c r="O399" s="346"/>
      <c r="P399" s="347">
        <f t="shared" si="183"/>
        <v>0</v>
      </c>
      <c r="Q399" s="348">
        <f t="shared" si="159"/>
        <v>0</v>
      </c>
      <c r="R399" s="348">
        <f t="shared" si="160"/>
        <v>0</v>
      </c>
      <c r="S399" s="348">
        <f t="shared" si="161"/>
        <v>0</v>
      </c>
      <c r="T399" s="348">
        <f t="shared" si="162"/>
        <v>0</v>
      </c>
      <c r="U399" s="348">
        <f t="shared" si="163"/>
        <v>0</v>
      </c>
      <c r="V399" s="348">
        <f t="shared" si="164"/>
        <v>0</v>
      </c>
      <c r="W399" s="348">
        <f t="shared" si="165"/>
        <v>0</v>
      </c>
      <c r="X399" s="348">
        <f t="shared" si="166"/>
        <v>0</v>
      </c>
      <c r="Y399" s="348">
        <f t="shared" si="167"/>
        <v>0</v>
      </c>
      <c r="Z399" s="348">
        <f t="shared" si="168"/>
        <v>0</v>
      </c>
      <c r="AA399" s="348">
        <f t="shared" si="169"/>
        <v>0</v>
      </c>
      <c r="AB399" s="348">
        <f t="shared" si="170"/>
        <v>0</v>
      </c>
      <c r="AC399" s="348">
        <f t="shared" si="171"/>
        <v>0</v>
      </c>
      <c r="AD399" s="348">
        <f t="shared" si="172"/>
        <v>0</v>
      </c>
      <c r="AE399" s="348">
        <f t="shared" si="173"/>
        <v>0</v>
      </c>
      <c r="AF399" s="348">
        <f t="shared" si="174"/>
        <v>0</v>
      </c>
      <c r="AG399" s="348">
        <f t="shared" si="175"/>
        <v>0</v>
      </c>
      <c r="AH399" s="348">
        <f t="shared" si="176"/>
        <v>0</v>
      </c>
      <c r="AI399" s="348">
        <f t="shared" si="177"/>
        <v>0</v>
      </c>
      <c r="AJ399" s="348">
        <f t="shared" si="178"/>
        <v>0</v>
      </c>
      <c r="AK399" s="348">
        <f t="shared" si="179"/>
        <v>0</v>
      </c>
      <c r="AL399" s="348">
        <f t="shared" si="180"/>
        <v>0</v>
      </c>
      <c r="AM399" s="348">
        <f t="shared" si="181"/>
        <v>0</v>
      </c>
      <c r="AN399" s="348">
        <f t="shared" si="182"/>
        <v>0</v>
      </c>
      <c r="AO399" s="334">
        <v>14</v>
      </c>
    </row>
    <row r="400" spans="1:41" s="335" customFormat="1" ht="18" customHeight="1">
      <c r="A400" s="343">
        <f t="shared" si="158"/>
        <v>395</v>
      </c>
      <c r="B400" s="344" t="s">
        <v>394</v>
      </c>
      <c r="C400" s="345" t="s">
        <v>395</v>
      </c>
      <c r="D400" s="346">
        <v>0</v>
      </c>
      <c r="E400" s="346">
        <v>0</v>
      </c>
      <c r="F400" s="346">
        <v>0</v>
      </c>
      <c r="G400" s="346">
        <v>0</v>
      </c>
      <c r="H400" s="346"/>
      <c r="I400" s="346"/>
      <c r="J400" s="346"/>
      <c r="K400" s="346"/>
      <c r="L400" s="346"/>
      <c r="M400" s="346"/>
      <c r="N400" s="346"/>
      <c r="O400" s="346"/>
      <c r="P400" s="347">
        <f t="shared" si="183"/>
        <v>0</v>
      </c>
      <c r="Q400" s="348">
        <f t="shared" si="159"/>
        <v>0</v>
      </c>
      <c r="R400" s="348">
        <f t="shared" si="160"/>
        <v>0</v>
      </c>
      <c r="S400" s="348">
        <f t="shared" si="161"/>
        <v>0</v>
      </c>
      <c r="T400" s="348">
        <f t="shared" si="162"/>
        <v>0</v>
      </c>
      <c r="U400" s="348">
        <f t="shared" si="163"/>
        <v>0</v>
      </c>
      <c r="V400" s="348">
        <f t="shared" si="164"/>
        <v>0</v>
      </c>
      <c r="W400" s="348">
        <f t="shared" si="165"/>
        <v>0</v>
      </c>
      <c r="X400" s="348">
        <f t="shared" si="166"/>
        <v>0</v>
      </c>
      <c r="Y400" s="348">
        <f t="shared" si="167"/>
        <v>0</v>
      </c>
      <c r="Z400" s="348">
        <f t="shared" si="168"/>
        <v>0</v>
      </c>
      <c r="AA400" s="348">
        <f t="shared" si="169"/>
        <v>0</v>
      </c>
      <c r="AB400" s="348">
        <f t="shared" si="170"/>
        <v>0</v>
      </c>
      <c r="AC400" s="348">
        <f t="shared" si="171"/>
        <v>0</v>
      </c>
      <c r="AD400" s="348">
        <f t="shared" si="172"/>
        <v>0</v>
      </c>
      <c r="AE400" s="348">
        <f t="shared" si="173"/>
        <v>0</v>
      </c>
      <c r="AF400" s="348">
        <f t="shared" si="174"/>
        <v>0</v>
      </c>
      <c r="AG400" s="348">
        <f t="shared" si="175"/>
        <v>0</v>
      </c>
      <c r="AH400" s="348">
        <f t="shared" si="176"/>
        <v>0</v>
      </c>
      <c r="AI400" s="348">
        <f t="shared" si="177"/>
        <v>0</v>
      </c>
      <c r="AJ400" s="348">
        <f t="shared" si="178"/>
        <v>0</v>
      </c>
      <c r="AK400" s="348">
        <f t="shared" si="179"/>
        <v>0</v>
      </c>
      <c r="AL400" s="348">
        <f t="shared" si="180"/>
        <v>0</v>
      </c>
      <c r="AM400" s="348">
        <f t="shared" si="181"/>
        <v>0</v>
      </c>
      <c r="AN400" s="348">
        <f t="shared" si="182"/>
        <v>0</v>
      </c>
      <c r="AO400" s="334">
        <v>13</v>
      </c>
    </row>
    <row r="401" spans="1:41" s="335" customFormat="1" ht="18" customHeight="1">
      <c r="A401" s="343">
        <f t="shared" si="158"/>
        <v>396</v>
      </c>
      <c r="B401" s="344" t="s">
        <v>1351</v>
      </c>
      <c r="C401" s="345" t="s">
        <v>1352</v>
      </c>
      <c r="D401" s="346">
        <v>0</v>
      </c>
      <c r="E401" s="346">
        <v>0</v>
      </c>
      <c r="F401" s="346">
        <v>0</v>
      </c>
      <c r="G401" s="346">
        <v>0</v>
      </c>
      <c r="H401" s="346"/>
      <c r="I401" s="346"/>
      <c r="J401" s="346"/>
      <c r="K401" s="346"/>
      <c r="L401" s="346"/>
      <c r="M401" s="346"/>
      <c r="N401" s="346"/>
      <c r="O401" s="346"/>
      <c r="P401" s="347">
        <f t="shared" si="183"/>
        <v>0</v>
      </c>
      <c r="Q401" s="348">
        <f t="shared" si="159"/>
        <v>0</v>
      </c>
      <c r="R401" s="348">
        <f t="shared" si="160"/>
        <v>0</v>
      </c>
      <c r="S401" s="348">
        <f t="shared" si="161"/>
        <v>0</v>
      </c>
      <c r="T401" s="348">
        <f t="shared" si="162"/>
        <v>0</v>
      </c>
      <c r="U401" s="348">
        <f t="shared" si="163"/>
        <v>0</v>
      </c>
      <c r="V401" s="348">
        <f t="shared" si="164"/>
        <v>0</v>
      </c>
      <c r="W401" s="348">
        <f t="shared" si="165"/>
        <v>0</v>
      </c>
      <c r="X401" s="348">
        <f t="shared" si="166"/>
        <v>0</v>
      </c>
      <c r="Y401" s="348">
        <f t="shared" si="167"/>
        <v>0</v>
      </c>
      <c r="Z401" s="348">
        <f t="shared" si="168"/>
        <v>0</v>
      </c>
      <c r="AA401" s="348">
        <f t="shared" si="169"/>
        <v>0</v>
      </c>
      <c r="AB401" s="348">
        <f t="shared" si="170"/>
        <v>0</v>
      </c>
      <c r="AC401" s="348">
        <f t="shared" si="171"/>
        <v>0</v>
      </c>
      <c r="AD401" s="348">
        <f t="shared" si="172"/>
        <v>0</v>
      </c>
      <c r="AE401" s="348">
        <f t="shared" si="173"/>
        <v>0</v>
      </c>
      <c r="AF401" s="348">
        <f t="shared" si="174"/>
        <v>0</v>
      </c>
      <c r="AG401" s="348">
        <f t="shared" si="175"/>
        <v>0</v>
      </c>
      <c r="AH401" s="348">
        <f t="shared" si="176"/>
        <v>0</v>
      </c>
      <c r="AI401" s="348">
        <f t="shared" si="177"/>
        <v>0</v>
      </c>
      <c r="AJ401" s="348">
        <f t="shared" si="178"/>
        <v>0</v>
      </c>
      <c r="AK401" s="348">
        <f t="shared" si="179"/>
        <v>0</v>
      </c>
      <c r="AL401" s="348">
        <f t="shared" si="180"/>
        <v>0</v>
      </c>
      <c r="AM401" s="348">
        <f t="shared" si="181"/>
        <v>0</v>
      </c>
      <c r="AN401" s="348">
        <f t="shared" si="182"/>
        <v>0</v>
      </c>
      <c r="AO401" s="334">
        <v>0</v>
      </c>
    </row>
    <row r="402" spans="1:41" s="335" customFormat="1" ht="18" customHeight="1">
      <c r="A402" s="343">
        <f t="shared" si="158"/>
        <v>397</v>
      </c>
      <c r="B402" s="344" t="s">
        <v>805</v>
      </c>
      <c r="C402" s="345" t="s">
        <v>806</v>
      </c>
      <c r="D402" s="346">
        <v>0</v>
      </c>
      <c r="E402" s="346">
        <v>0</v>
      </c>
      <c r="F402" s="346">
        <v>0</v>
      </c>
      <c r="G402" s="346">
        <v>0</v>
      </c>
      <c r="H402" s="346"/>
      <c r="I402" s="346"/>
      <c r="J402" s="346"/>
      <c r="K402" s="346"/>
      <c r="L402" s="346"/>
      <c r="M402" s="346"/>
      <c r="N402" s="346"/>
      <c r="O402" s="346"/>
      <c r="P402" s="347">
        <f t="shared" si="183"/>
        <v>0</v>
      </c>
      <c r="Q402" s="348">
        <f t="shared" si="159"/>
        <v>0</v>
      </c>
      <c r="R402" s="348">
        <f t="shared" si="160"/>
        <v>0</v>
      </c>
      <c r="S402" s="348">
        <f t="shared" si="161"/>
        <v>0</v>
      </c>
      <c r="T402" s="348">
        <f t="shared" si="162"/>
        <v>0</v>
      </c>
      <c r="U402" s="348">
        <f t="shared" si="163"/>
        <v>0</v>
      </c>
      <c r="V402" s="348">
        <f t="shared" si="164"/>
        <v>0</v>
      </c>
      <c r="W402" s="348">
        <f t="shared" si="165"/>
        <v>0</v>
      </c>
      <c r="X402" s="348">
        <f t="shared" si="166"/>
        <v>0</v>
      </c>
      <c r="Y402" s="348">
        <f t="shared" si="167"/>
        <v>0</v>
      </c>
      <c r="Z402" s="348">
        <f t="shared" si="168"/>
        <v>0</v>
      </c>
      <c r="AA402" s="348">
        <f t="shared" si="169"/>
        <v>0</v>
      </c>
      <c r="AB402" s="348">
        <f t="shared" si="170"/>
        <v>0</v>
      </c>
      <c r="AC402" s="348">
        <f t="shared" si="171"/>
        <v>0</v>
      </c>
      <c r="AD402" s="348">
        <f t="shared" si="172"/>
        <v>0</v>
      </c>
      <c r="AE402" s="348">
        <f t="shared" si="173"/>
        <v>0</v>
      </c>
      <c r="AF402" s="348">
        <f t="shared" si="174"/>
        <v>0</v>
      </c>
      <c r="AG402" s="348">
        <f t="shared" si="175"/>
        <v>0</v>
      </c>
      <c r="AH402" s="348">
        <f t="shared" si="176"/>
        <v>0</v>
      </c>
      <c r="AI402" s="348">
        <f t="shared" si="177"/>
        <v>0</v>
      </c>
      <c r="AJ402" s="348">
        <f t="shared" si="178"/>
        <v>0</v>
      </c>
      <c r="AK402" s="348">
        <f t="shared" si="179"/>
        <v>0</v>
      </c>
      <c r="AL402" s="348">
        <f t="shared" si="180"/>
        <v>0</v>
      </c>
      <c r="AM402" s="348">
        <f t="shared" si="181"/>
        <v>0</v>
      </c>
      <c r="AN402" s="348">
        <f t="shared" si="182"/>
        <v>0</v>
      </c>
      <c r="AO402" s="334">
        <v>15</v>
      </c>
    </row>
    <row r="403" spans="1:41" s="335" customFormat="1" ht="18" customHeight="1">
      <c r="A403" s="343">
        <f t="shared" si="158"/>
        <v>398</v>
      </c>
      <c r="B403" s="344" t="s">
        <v>1510</v>
      </c>
      <c r="C403" s="345" t="s">
        <v>1511</v>
      </c>
      <c r="D403" s="346">
        <v>0</v>
      </c>
      <c r="E403" s="346">
        <v>0</v>
      </c>
      <c r="F403" s="346">
        <v>0</v>
      </c>
      <c r="G403" s="346">
        <v>0</v>
      </c>
      <c r="H403" s="346"/>
      <c r="I403" s="346"/>
      <c r="J403" s="346"/>
      <c r="K403" s="346"/>
      <c r="L403" s="346"/>
      <c r="M403" s="346"/>
      <c r="N403" s="346"/>
      <c r="O403" s="346"/>
      <c r="P403" s="347">
        <f t="shared" si="183"/>
        <v>0</v>
      </c>
      <c r="Q403" s="348">
        <f t="shared" si="159"/>
        <v>0</v>
      </c>
      <c r="R403" s="348">
        <f t="shared" si="160"/>
        <v>0</v>
      </c>
      <c r="S403" s="348">
        <f t="shared" si="161"/>
        <v>0</v>
      </c>
      <c r="T403" s="348">
        <f t="shared" si="162"/>
        <v>0</v>
      </c>
      <c r="U403" s="348">
        <f t="shared" si="163"/>
        <v>0</v>
      </c>
      <c r="V403" s="348">
        <f t="shared" si="164"/>
        <v>0</v>
      </c>
      <c r="W403" s="348">
        <f t="shared" si="165"/>
        <v>0</v>
      </c>
      <c r="X403" s="348">
        <f t="shared" si="166"/>
        <v>0</v>
      </c>
      <c r="Y403" s="348">
        <f t="shared" si="167"/>
        <v>0</v>
      </c>
      <c r="Z403" s="348">
        <f t="shared" si="168"/>
        <v>0</v>
      </c>
      <c r="AA403" s="348">
        <f t="shared" si="169"/>
        <v>0</v>
      </c>
      <c r="AB403" s="348">
        <f t="shared" si="170"/>
        <v>0</v>
      </c>
      <c r="AC403" s="348">
        <f t="shared" si="171"/>
        <v>0</v>
      </c>
      <c r="AD403" s="348">
        <f t="shared" si="172"/>
        <v>0</v>
      </c>
      <c r="AE403" s="348">
        <f t="shared" si="173"/>
        <v>0</v>
      </c>
      <c r="AF403" s="348">
        <f t="shared" si="174"/>
        <v>0</v>
      </c>
      <c r="AG403" s="348">
        <f t="shared" si="175"/>
        <v>0</v>
      </c>
      <c r="AH403" s="348">
        <f t="shared" si="176"/>
        <v>0</v>
      </c>
      <c r="AI403" s="348">
        <f t="shared" si="177"/>
        <v>0</v>
      </c>
      <c r="AJ403" s="348">
        <f t="shared" si="178"/>
        <v>0</v>
      </c>
      <c r="AK403" s="348">
        <f t="shared" si="179"/>
        <v>0</v>
      </c>
      <c r="AL403" s="348">
        <f t="shared" si="180"/>
        <v>0</v>
      </c>
      <c r="AM403" s="348">
        <f t="shared" si="181"/>
        <v>0</v>
      </c>
      <c r="AN403" s="348">
        <f t="shared" si="182"/>
        <v>0</v>
      </c>
      <c r="AO403" s="334">
        <v>4</v>
      </c>
    </row>
    <row r="404" spans="1:41" s="335" customFormat="1" ht="18" customHeight="1">
      <c r="A404" s="343">
        <f t="shared" si="158"/>
        <v>399</v>
      </c>
      <c r="B404" s="344" t="s">
        <v>1512</v>
      </c>
      <c r="C404" s="345" t="s">
        <v>1513</v>
      </c>
      <c r="D404" s="346">
        <v>0</v>
      </c>
      <c r="E404" s="346">
        <v>0</v>
      </c>
      <c r="F404" s="346">
        <v>0</v>
      </c>
      <c r="G404" s="346"/>
      <c r="H404" s="346"/>
      <c r="I404" s="346"/>
      <c r="J404" s="346"/>
      <c r="K404" s="346"/>
      <c r="L404" s="346"/>
      <c r="M404" s="346"/>
      <c r="N404" s="346"/>
      <c r="O404" s="346"/>
      <c r="P404" s="347">
        <f t="shared" si="183"/>
        <v>0</v>
      </c>
      <c r="Q404" s="348">
        <f t="shared" si="159"/>
        <v>0</v>
      </c>
      <c r="R404" s="348">
        <f t="shared" si="160"/>
        <v>0</v>
      </c>
      <c r="S404" s="348">
        <f t="shared" si="161"/>
        <v>0</v>
      </c>
      <c r="T404" s="348">
        <f t="shared" si="162"/>
        <v>0</v>
      </c>
      <c r="U404" s="348">
        <f t="shared" si="163"/>
        <v>0</v>
      </c>
      <c r="V404" s="348">
        <f t="shared" si="164"/>
        <v>0</v>
      </c>
      <c r="W404" s="348">
        <f t="shared" si="165"/>
        <v>0</v>
      </c>
      <c r="X404" s="348">
        <f t="shared" si="166"/>
        <v>0</v>
      </c>
      <c r="Y404" s="348">
        <f t="shared" si="167"/>
        <v>0</v>
      </c>
      <c r="Z404" s="348">
        <f t="shared" si="168"/>
        <v>0</v>
      </c>
      <c r="AA404" s="348">
        <f t="shared" si="169"/>
        <v>0</v>
      </c>
      <c r="AB404" s="348">
        <f t="shared" si="170"/>
        <v>0</v>
      </c>
      <c r="AC404" s="348">
        <f t="shared" si="171"/>
        <v>0</v>
      </c>
      <c r="AD404" s="348">
        <f t="shared" si="172"/>
        <v>0</v>
      </c>
      <c r="AE404" s="348">
        <f t="shared" si="173"/>
        <v>0</v>
      </c>
      <c r="AF404" s="348">
        <f t="shared" si="174"/>
        <v>0</v>
      </c>
      <c r="AG404" s="348">
        <f t="shared" si="175"/>
        <v>0</v>
      </c>
      <c r="AH404" s="348">
        <f t="shared" si="176"/>
        <v>0</v>
      </c>
      <c r="AI404" s="348">
        <f t="shared" si="177"/>
        <v>0</v>
      </c>
      <c r="AJ404" s="348">
        <f t="shared" si="178"/>
        <v>0</v>
      </c>
      <c r="AK404" s="348">
        <f t="shared" si="179"/>
        <v>0</v>
      </c>
      <c r="AL404" s="348">
        <f t="shared" si="180"/>
        <v>0</v>
      </c>
      <c r="AM404" s="348">
        <f t="shared" si="181"/>
        <v>0</v>
      </c>
      <c r="AN404" s="348">
        <f t="shared" si="182"/>
        <v>0</v>
      </c>
      <c r="AO404" s="334">
        <v>14</v>
      </c>
    </row>
    <row r="405" spans="1:41" s="335" customFormat="1" ht="18" customHeight="1">
      <c r="A405" s="343">
        <f t="shared" si="158"/>
        <v>400</v>
      </c>
      <c r="B405" s="344" t="s">
        <v>1354</v>
      </c>
      <c r="C405" s="345" t="s">
        <v>1355</v>
      </c>
      <c r="D405" s="346">
        <v>0</v>
      </c>
      <c r="E405" s="346">
        <v>0</v>
      </c>
      <c r="F405" s="346">
        <v>0</v>
      </c>
      <c r="G405" s="346">
        <v>0</v>
      </c>
      <c r="H405" s="346"/>
      <c r="I405" s="346"/>
      <c r="J405" s="346"/>
      <c r="K405" s="346"/>
      <c r="L405" s="346"/>
      <c r="M405" s="346"/>
      <c r="N405" s="346"/>
      <c r="O405" s="346"/>
      <c r="P405" s="347">
        <f t="shared" si="183"/>
        <v>0</v>
      </c>
      <c r="Q405" s="348">
        <f t="shared" si="159"/>
        <v>0</v>
      </c>
      <c r="R405" s="348">
        <f t="shared" si="160"/>
        <v>0</v>
      </c>
      <c r="S405" s="348">
        <f t="shared" si="161"/>
        <v>0</v>
      </c>
      <c r="T405" s="348">
        <f t="shared" si="162"/>
        <v>0</v>
      </c>
      <c r="U405" s="348">
        <f t="shared" si="163"/>
        <v>0</v>
      </c>
      <c r="V405" s="348">
        <f t="shared" si="164"/>
        <v>0</v>
      </c>
      <c r="W405" s="348">
        <f t="shared" si="165"/>
        <v>0</v>
      </c>
      <c r="X405" s="348">
        <f t="shared" si="166"/>
        <v>0</v>
      </c>
      <c r="Y405" s="348">
        <f t="shared" si="167"/>
        <v>0</v>
      </c>
      <c r="Z405" s="348">
        <f t="shared" si="168"/>
        <v>0</v>
      </c>
      <c r="AA405" s="348">
        <f t="shared" si="169"/>
        <v>0</v>
      </c>
      <c r="AB405" s="348">
        <f t="shared" si="170"/>
        <v>0</v>
      </c>
      <c r="AC405" s="348">
        <f t="shared" si="171"/>
        <v>0</v>
      </c>
      <c r="AD405" s="348">
        <f t="shared" si="172"/>
        <v>0</v>
      </c>
      <c r="AE405" s="348">
        <f t="shared" si="173"/>
        <v>0</v>
      </c>
      <c r="AF405" s="348">
        <f t="shared" si="174"/>
        <v>0</v>
      </c>
      <c r="AG405" s="348">
        <f t="shared" si="175"/>
        <v>0</v>
      </c>
      <c r="AH405" s="348">
        <f t="shared" si="176"/>
        <v>0</v>
      </c>
      <c r="AI405" s="348">
        <f t="shared" si="177"/>
        <v>0</v>
      </c>
      <c r="AJ405" s="348">
        <f t="shared" si="178"/>
        <v>0</v>
      </c>
      <c r="AK405" s="348">
        <f t="shared" si="179"/>
        <v>0</v>
      </c>
      <c r="AL405" s="348">
        <f t="shared" si="180"/>
        <v>0</v>
      </c>
      <c r="AM405" s="348">
        <f t="shared" si="181"/>
        <v>0</v>
      </c>
      <c r="AN405" s="348">
        <f t="shared" si="182"/>
        <v>0</v>
      </c>
      <c r="AO405" s="334">
        <v>14</v>
      </c>
    </row>
    <row r="406" spans="1:41" s="335" customFormat="1" ht="18" customHeight="1">
      <c r="A406" s="343">
        <f t="shared" si="158"/>
        <v>401</v>
      </c>
      <c r="B406" s="344" t="s">
        <v>1357</v>
      </c>
      <c r="C406" s="345" t="s">
        <v>1358</v>
      </c>
      <c r="D406" s="346">
        <v>0</v>
      </c>
      <c r="E406" s="346">
        <v>0</v>
      </c>
      <c r="F406" s="346">
        <v>0</v>
      </c>
      <c r="G406" s="346">
        <v>0</v>
      </c>
      <c r="H406" s="346"/>
      <c r="I406" s="346"/>
      <c r="J406" s="346"/>
      <c r="K406" s="346"/>
      <c r="L406" s="346"/>
      <c r="M406" s="346"/>
      <c r="N406" s="346"/>
      <c r="O406" s="346"/>
      <c r="P406" s="347">
        <f t="shared" si="183"/>
        <v>0</v>
      </c>
      <c r="Q406" s="348">
        <f t="shared" si="159"/>
        <v>0</v>
      </c>
      <c r="R406" s="348">
        <f t="shared" si="160"/>
        <v>0</v>
      </c>
      <c r="S406" s="348">
        <f t="shared" si="161"/>
        <v>0</v>
      </c>
      <c r="T406" s="348">
        <f t="shared" si="162"/>
        <v>0</v>
      </c>
      <c r="U406" s="348">
        <f t="shared" si="163"/>
        <v>0</v>
      </c>
      <c r="V406" s="348">
        <f t="shared" si="164"/>
        <v>0</v>
      </c>
      <c r="W406" s="348">
        <f t="shared" si="165"/>
        <v>0</v>
      </c>
      <c r="X406" s="348">
        <f t="shared" si="166"/>
        <v>0</v>
      </c>
      <c r="Y406" s="348">
        <f t="shared" si="167"/>
        <v>0</v>
      </c>
      <c r="Z406" s="348">
        <f t="shared" si="168"/>
        <v>0</v>
      </c>
      <c r="AA406" s="348">
        <f t="shared" si="169"/>
        <v>0</v>
      </c>
      <c r="AB406" s="348">
        <f t="shared" si="170"/>
        <v>0</v>
      </c>
      <c r="AC406" s="348">
        <f t="shared" si="171"/>
        <v>0</v>
      </c>
      <c r="AD406" s="348">
        <f t="shared" si="172"/>
        <v>0</v>
      </c>
      <c r="AE406" s="348">
        <f t="shared" si="173"/>
        <v>0</v>
      </c>
      <c r="AF406" s="348">
        <f t="shared" si="174"/>
        <v>0</v>
      </c>
      <c r="AG406" s="348">
        <f t="shared" si="175"/>
        <v>0</v>
      </c>
      <c r="AH406" s="348">
        <f t="shared" si="176"/>
        <v>0</v>
      </c>
      <c r="AI406" s="348">
        <f t="shared" si="177"/>
        <v>0</v>
      </c>
      <c r="AJ406" s="348">
        <f t="shared" si="178"/>
        <v>0</v>
      </c>
      <c r="AK406" s="348">
        <f t="shared" si="179"/>
        <v>0</v>
      </c>
      <c r="AL406" s="348">
        <f t="shared" si="180"/>
        <v>0</v>
      </c>
      <c r="AM406" s="348">
        <f t="shared" si="181"/>
        <v>0</v>
      </c>
      <c r="AN406" s="348">
        <f t="shared" si="182"/>
        <v>0</v>
      </c>
      <c r="AO406" s="334">
        <v>9</v>
      </c>
    </row>
    <row r="407" spans="1:41" s="335" customFormat="1" ht="18" customHeight="1">
      <c r="A407" s="343">
        <f t="shared" si="158"/>
        <v>402</v>
      </c>
      <c r="B407" s="344" t="s">
        <v>682</v>
      </c>
      <c r="C407" s="345" t="s">
        <v>683</v>
      </c>
      <c r="D407" s="346">
        <v>0</v>
      </c>
      <c r="E407" s="346">
        <v>0</v>
      </c>
      <c r="F407" s="346">
        <v>0</v>
      </c>
      <c r="G407" s="346">
        <v>0</v>
      </c>
      <c r="H407" s="346"/>
      <c r="I407" s="346"/>
      <c r="J407" s="346"/>
      <c r="K407" s="346"/>
      <c r="L407" s="346"/>
      <c r="M407" s="346"/>
      <c r="N407" s="346"/>
      <c r="O407" s="346"/>
      <c r="P407" s="347">
        <f t="shared" si="183"/>
        <v>0</v>
      </c>
      <c r="Q407" s="348">
        <f t="shared" si="159"/>
        <v>0</v>
      </c>
      <c r="R407" s="348">
        <f t="shared" si="160"/>
        <v>0</v>
      </c>
      <c r="S407" s="348">
        <f t="shared" si="161"/>
        <v>0</v>
      </c>
      <c r="T407" s="348">
        <f t="shared" si="162"/>
        <v>0</v>
      </c>
      <c r="U407" s="348">
        <f t="shared" si="163"/>
        <v>0</v>
      </c>
      <c r="V407" s="348">
        <f t="shared" si="164"/>
        <v>0</v>
      </c>
      <c r="W407" s="348">
        <f t="shared" si="165"/>
        <v>0</v>
      </c>
      <c r="X407" s="348">
        <f t="shared" si="166"/>
        <v>0</v>
      </c>
      <c r="Y407" s="348">
        <f t="shared" si="167"/>
        <v>0</v>
      </c>
      <c r="Z407" s="348">
        <f t="shared" si="168"/>
        <v>0</v>
      </c>
      <c r="AA407" s="348">
        <f t="shared" si="169"/>
        <v>0</v>
      </c>
      <c r="AB407" s="348">
        <f t="shared" si="170"/>
        <v>0</v>
      </c>
      <c r="AC407" s="348">
        <f t="shared" si="171"/>
        <v>0</v>
      </c>
      <c r="AD407" s="348">
        <f t="shared" si="172"/>
        <v>0</v>
      </c>
      <c r="AE407" s="348">
        <f t="shared" si="173"/>
        <v>0</v>
      </c>
      <c r="AF407" s="348">
        <f t="shared" si="174"/>
        <v>0</v>
      </c>
      <c r="AG407" s="348">
        <f t="shared" si="175"/>
        <v>0</v>
      </c>
      <c r="AH407" s="348">
        <f t="shared" si="176"/>
        <v>0</v>
      </c>
      <c r="AI407" s="348">
        <f t="shared" si="177"/>
        <v>0</v>
      </c>
      <c r="AJ407" s="348">
        <f t="shared" si="178"/>
        <v>0</v>
      </c>
      <c r="AK407" s="348">
        <f t="shared" si="179"/>
        <v>0</v>
      </c>
      <c r="AL407" s="348">
        <f t="shared" si="180"/>
        <v>0</v>
      </c>
      <c r="AM407" s="348">
        <f t="shared" si="181"/>
        <v>0</v>
      </c>
      <c r="AN407" s="348">
        <f t="shared" si="182"/>
        <v>0</v>
      </c>
      <c r="AO407" s="334">
        <v>17</v>
      </c>
    </row>
    <row r="408" spans="1:41" s="335" customFormat="1" ht="18" customHeight="1">
      <c r="A408" s="343">
        <f t="shared" si="158"/>
        <v>403</v>
      </c>
      <c r="B408" s="344" t="s">
        <v>852</v>
      </c>
      <c r="C408" s="345" t="s">
        <v>853</v>
      </c>
      <c r="D408" s="346">
        <v>0</v>
      </c>
      <c r="E408" s="346">
        <v>0</v>
      </c>
      <c r="F408" s="346">
        <v>0</v>
      </c>
      <c r="G408" s="346">
        <v>0</v>
      </c>
      <c r="H408" s="346"/>
      <c r="I408" s="346"/>
      <c r="J408" s="346"/>
      <c r="K408" s="346"/>
      <c r="L408" s="346"/>
      <c r="M408" s="346"/>
      <c r="N408" s="346"/>
      <c r="O408" s="346"/>
      <c r="P408" s="347">
        <f t="shared" si="183"/>
        <v>0</v>
      </c>
      <c r="Q408" s="348">
        <f t="shared" si="159"/>
        <v>0</v>
      </c>
      <c r="R408" s="348">
        <f t="shared" si="160"/>
        <v>0</v>
      </c>
      <c r="S408" s="348">
        <f t="shared" si="161"/>
        <v>0</v>
      </c>
      <c r="T408" s="348">
        <f t="shared" si="162"/>
        <v>0</v>
      </c>
      <c r="U408" s="348">
        <f t="shared" si="163"/>
        <v>0</v>
      </c>
      <c r="V408" s="348">
        <f t="shared" si="164"/>
        <v>0</v>
      </c>
      <c r="W408" s="348">
        <f t="shared" si="165"/>
        <v>0</v>
      </c>
      <c r="X408" s="348">
        <f t="shared" si="166"/>
        <v>0</v>
      </c>
      <c r="Y408" s="348">
        <f t="shared" si="167"/>
        <v>0</v>
      </c>
      <c r="Z408" s="348">
        <f t="shared" si="168"/>
        <v>0</v>
      </c>
      <c r="AA408" s="348">
        <f t="shared" si="169"/>
        <v>0</v>
      </c>
      <c r="AB408" s="348">
        <f t="shared" si="170"/>
        <v>0</v>
      </c>
      <c r="AC408" s="348">
        <f t="shared" si="171"/>
        <v>0</v>
      </c>
      <c r="AD408" s="348">
        <f t="shared" si="172"/>
        <v>0</v>
      </c>
      <c r="AE408" s="348">
        <f t="shared" si="173"/>
        <v>0</v>
      </c>
      <c r="AF408" s="348">
        <f t="shared" si="174"/>
        <v>0</v>
      </c>
      <c r="AG408" s="348">
        <f t="shared" si="175"/>
        <v>0</v>
      </c>
      <c r="AH408" s="348">
        <f t="shared" si="176"/>
        <v>0</v>
      </c>
      <c r="AI408" s="348">
        <f t="shared" si="177"/>
        <v>0</v>
      </c>
      <c r="AJ408" s="348">
        <f t="shared" si="178"/>
        <v>0</v>
      </c>
      <c r="AK408" s="348">
        <f t="shared" si="179"/>
        <v>0</v>
      </c>
      <c r="AL408" s="348">
        <f t="shared" si="180"/>
        <v>0</v>
      </c>
      <c r="AM408" s="348">
        <f t="shared" si="181"/>
        <v>0</v>
      </c>
      <c r="AN408" s="348">
        <f t="shared" si="182"/>
        <v>0</v>
      </c>
      <c r="AO408" s="334">
        <v>13</v>
      </c>
    </row>
    <row r="409" spans="1:41" s="335" customFormat="1" ht="18" customHeight="1">
      <c r="A409" s="343">
        <f t="shared" si="158"/>
        <v>404</v>
      </c>
      <c r="B409" s="344" t="s">
        <v>1514</v>
      </c>
      <c r="C409" s="345" t="s">
        <v>1515</v>
      </c>
      <c r="D409" s="346">
        <v>0</v>
      </c>
      <c r="E409" s="346">
        <v>0</v>
      </c>
      <c r="F409" s="346">
        <v>0</v>
      </c>
      <c r="G409" s="346">
        <v>0</v>
      </c>
      <c r="H409" s="346"/>
      <c r="I409" s="346"/>
      <c r="J409" s="346"/>
      <c r="K409" s="346"/>
      <c r="L409" s="346"/>
      <c r="M409" s="346"/>
      <c r="N409" s="346"/>
      <c r="O409" s="346"/>
      <c r="P409" s="347">
        <f t="shared" si="183"/>
        <v>0</v>
      </c>
      <c r="Q409" s="348">
        <f t="shared" si="159"/>
        <v>0</v>
      </c>
      <c r="R409" s="348">
        <f t="shared" si="160"/>
        <v>0</v>
      </c>
      <c r="S409" s="348">
        <f t="shared" si="161"/>
        <v>0</v>
      </c>
      <c r="T409" s="348">
        <f t="shared" si="162"/>
        <v>0</v>
      </c>
      <c r="U409" s="348">
        <f t="shared" si="163"/>
        <v>0</v>
      </c>
      <c r="V409" s="348">
        <f t="shared" si="164"/>
        <v>0</v>
      </c>
      <c r="W409" s="348">
        <f t="shared" si="165"/>
        <v>0</v>
      </c>
      <c r="X409" s="348">
        <f t="shared" si="166"/>
        <v>0</v>
      </c>
      <c r="Y409" s="348">
        <f t="shared" si="167"/>
        <v>0</v>
      </c>
      <c r="Z409" s="348">
        <f t="shared" si="168"/>
        <v>0</v>
      </c>
      <c r="AA409" s="348">
        <f t="shared" si="169"/>
        <v>0</v>
      </c>
      <c r="AB409" s="348">
        <f t="shared" si="170"/>
        <v>0</v>
      </c>
      <c r="AC409" s="348">
        <f t="shared" si="171"/>
        <v>0</v>
      </c>
      <c r="AD409" s="348">
        <f t="shared" si="172"/>
        <v>0</v>
      </c>
      <c r="AE409" s="348">
        <f t="shared" si="173"/>
        <v>0</v>
      </c>
      <c r="AF409" s="348">
        <f t="shared" si="174"/>
        <v>0</v>
      </c>
      <c r="AG409" s="348">
        <f t="shared" si="175"/>
        <v>0</v>
      </c>
      <c r="AH409" s="348">
        <f t="shared" si="176"/>
        <v>0</v>
      </c>
      <c r="AI409" s="348">
        <f t="shared" si="177"/>
        <v>0</v>
      </c>
      <c r="AJ409" s="348">
        <f t="shared" si="178"/>
        <v>0</v>
      </c>
      <c r="AK409" s="348">
        <f t="shared" si="179"/>
        <v>0</v>
      </c>
      <c r="AL409" s="348">
        <f t="shared" si="180"/>
        <v>0</v>
      </c>
      <c r="AM409" s="348">
        <f t="shared" si="181"/>
        <v>0</v>
      </c>
      <c r="AN409" s="348">
        <f t="shared" si="182"/>
        <v>0</v>
      </c>
      <c r="AO409" s="334">
        <v>16</v>
      </c>
    </row>
    <row r="410" spans="1:41" s="335" customFormat="1" ht="18" customHeight="1">
      <c r="A410" s="343">
        <f t="shared" si="158"/>
        <v>405</v>
      </c>
      <c r="B410" s="344" t="s">
        <v>1362</v>
      </c>
      <c r="C410" s="345" t="s">
        <v>1363</v>
      </c>
      <c r="D410" s="346">
        <v>0</v>
      </c>
      <c r="E410" s="346">
        <v>0</v>
      </c>
      <c r="F410" s="346">
        <v>0</v>
      </c>
      <c r="G410" s="346">
        <v>0</v>
      </c>
      <c r="H410" s="346"/>
      <c r="I410" s="346"/>
      <c r="J410" s="346"/>
      <c r="K410" s="346"/>
      <c r="L410" s="346"/>
      <c r="M410" s="346"/>
      <c r="N410" s="346"/>
      <c r="O410" s="346"/>
      <c r="P410" s="347">
        <f t="shared" si="183"/>
        <v>0</v>
      </c>
      <c r="Q410" s="348">
        <f t="shared" si="159"/>
        <v>0</v>
      </c>
      <c r="R410" s="348">
        <f t="shared" si="160"/>
        <v>0</v>
      </c>
      <c r="S410" s="348">
        <f t="shared" si="161"/>
        <v>0</v>
      </c>
      <c r="T410" s="348">
        <f t="shared" si="162"/>
        <v>0</v>
      </c>
      <c r="U410" s="348">
        <f t="shared" si="163"/>
        <v>0</v>
      </c>
      <c r="V410" s="348">
        <f t="shared" si="164"/>
        <v>0</v>
      </c>
      <c r="W410" s="348">
        <f t="shared" si="165"/>
        <v>0</v>
      </c>
      <c r="X410" s="348">
        <f t="shared" si="166"/>
        <v>0</v>
      </c>
      <c r="Y410" s="348">
        <f t="shared" si="167"/>
        <v>0</v>
      </c>
      <c r="Z410" s="348">
        <f t="shared" si="168"/>
        <v>0</v>
      </c>
      <c r="AA410" s="348">
        <f t="shared" si="169"/>
        <v>0</v>
      </c>
      <c r="AB410" s="348">
        <f t="shared" si="170"/>
        <v>0</v>
      </c>
      <c r="AC410" s="348">
        <f t="shared" si="171"/>
        <v>0</v>
      </c>
      <c r="AD410" s="348">
        <f t="shared" si="172"/>
        <v>0</v>
      </c>
      <c r="AE410" s="348">
        <f t="shared" si="173"/>
        <v>0</v>
      </c>
      <c r="AF410" s="348">
        <f t="shared" si="174"/>
        <v>0</v>
      </c>
      <c r="AG410" s="348">
        <f t="shared" si="175"/>
        <v>0</v>
      </c>
      <c r="AH410" s="348">
        <f t="shared" si="176"/>
        <v>0</v>
      </c>
      <c r="AI410" s="348">
        <f t="shared" si="177"/>
        <v>0</v>
      </c>
      <c r="AJ410" s="348">
        <f t="shared" si="178"/>
        <v>0</v>
      </c>
      <c r="AK410" s="348">
        <f t="shared" si="179"/>
        <v>0</v>
      </c>
      <c r="AL410" s="348">
        <f t="shared" si="180"/>
        <v>0</v>
      </c>
      <c r="AM410" s="348">
        <f t="shared" si="181"/>
        <v>0</v>
      </c>
      <c r="AN410" s="348">
        <f t="shared" si="182"/>
        <v>0</v>
      </c>
      <c r="AO410" s="334">
        <v>14</v>
      </c>
    </row>
    <row r="411" spans="1:41" s="335" customFormat="1" ht="18" customHeight="1">
      <c r="A411" s="343">
        <f t="shared" si="158"/>
        <v>406</v>
      </c>
      <c r="B411" s="344" t="s">
        <v>1364</v>
      </c>
      <c r="C411" s="345" t="s">
        <v>1365</v>
      </c>
      <c r="D411" s="346">
        <v>0</v>
      </c>
      <c r="E411" s="346"/>
      <c r="F411" s="346">
        <v>0</v>
      </c>
      <c r="G411" s="346">
        <v>0</v>
      </c>
      <c r="H411" s="346"/>
      <c r="I411" s="346"/>
      <c r="J411" s="346"/>
      <c r="K411" s="346"/>
      <c r="L411" s="346"/>
      <c r="M411" s="346"/>
      <c r="N411" s="346"/>
      <c r="O411" s="346"/>
      <c r="P411" s="347">
        <f t="shared" si="183"/>
        <v>0</v>
      </c>
      <c r="Q411" s="348">
        <f t="shared" si="159"/>
        <v>0</v>
      </c>
      <c r="R411" s="348">
        <f t="shared" si="160"/>
        <v>0</v>
      </c>
      <c r="S411" s="348">
        <f t="shared" si="161"/>
        <v>0</v>
      </c>
      <c r="T411" s="348">
        <f t="shared" si="162"/>
        <v>0</v>
      </c>
      <c r="U411" s="348">
        <f t="shared" si="163"/>
        <v>0</v>
      </c>
      <c r="V411" s="348">
        <f t="shared" si="164"/>
        <v>0</v>
      </c>
      <c r="W411" s="348">
        <f t="shared" si="165"/>
        <v>0</v>
      </c>
      <c r="X411" s="348">
        <f t="shared" si="166"/>
        <v>0</v>
      </c>
      <c r="Y411" s="348">
        <f t="shared" si="167"/>
        <v>0</v>
      </c>
      <c r="Z411" s="348">
        <f t="shared" si="168"/>
        <v>0</v>
      </c>
      <c r="AA411" s="348">
        <f t="shared" si="169"/>
        <v>0</v>
      </c>
      <c r="AB411" s="348">
        <f t="shared" si="170"/>
        <v>0</v>
      </c>
      <c r="AC411" s="348">
        <f t="shared" si="171"/>
        <v>0</v>
      </c>
      <c r="AD411" s="348">
        <f t="shared" si="172"/>
        <v>0</v>
      </c>
      <c r="AE411" s="348">
        <f t="shared" si="173"/>
        <v>0</v>
      </c>
      <c r="AF411" s="348">
        <f t="shared" si="174"/>
        <v>0</v>
      </c>
      <c r="AG411" s="348">
        <f t="shared" si="175"/>
        <v>0</v>
      </c>
      <c r="AH411" s="348">
        <f t="shared" si="176"/>
        <v>0</v>
      </c>
      <c r="AI411" s="348">
        <f t="shared" si="177"/>
        <v>0</v>
      </c>
      <c r="AJ411" s="348">
        <f t="shared" si="178"/>
        <v>0</v>
      </c>
      <c r="AK411" s="348">
        <f t="shared" si="179"/>
        <v>0</v>
      </c>
      <c r="AL411" s="348">
        <f t="shared" si="180"/>
        <v>0</v>
      </c>
      <c r="AM411" s="348">
        <f t="shared" si="181"/>
        <v>0</v>
      </c>
      <c r="AN411" s="348">
        <f t="shared" si="182"/>
        <v>0</v>
      </c>
      <c r="AO411" s="334">
        <v>12</v>
      </c>
    </row>
    <row r="412" spans="1:41" s="335" customFormat="1" ht="18" customHeight="1">
      <c r="A412" s="343">
        <f t="shared" si="158"/>
        <v>407</v>
      </c>
      <c r="B412" s="344" t="s">
        <v>637</v>
      </c>
      <c r="C412" s="345" t="s">
        <v>638</v>
      </c>
      <c r="D412" s="346">
        <v>0</v>
      </c>
      <c r="E412" s="346">
        <v>0</v>
      </c>
      <c r="F412" s="346">
        <v>0</v>
      </c>
      <c r="G412" s="346">
        <v>0</v>
      </c>
      <c r="H412" s="346"/>
      <c r="I412" s="346"/>
      <c r="J412" s="346"/>
      <c r="K412" s="346"/>
      <c r="L412" s="346"/>
      <c r="M412" s="346"/>
      <c r="N412" s="346"/>
      <c r="O412" s="346"/>
      <c r="P412" s="347">
        <f t="shared" si="183"/>
        <v>0</v>
      </c>
      <c r="Q412" s="348">
        <f t="shared" si="159"/>
        <v>0</v>
      </c>
      <c r="R412" s="348">
        <f t="shared" si="160"/>
        <v>0</v>
      </c>
      <c r="S412" s="348">
        <f t="shared" si="161"/>
        <v>0</v>
      </c>
      <c r="T412" s="348">
        <f t="shared" si="162"/>
        <v>0</v>
      </c>
      <c r="U412" s="348">
        <f t="shared" si="163"/>
        <v>0</v>
      </c>
      <c r="V412" s="348">
        <f t="shared" si="164"/>
        <v>0</v>
      </c>
      <c r="W412" s="348">
        <f t="shared" si="165"/>
        <v>0</v>
      </c>
      <c r="X412" s="348">
        <f t="shared" si="166"/>
        <v>0</v>
      </c>
      <c r="Y412" s="348">
        <f t="shared" si="167"/>
        <v>0</v>
      </c>
      <c r="Z412" s="348">
        <f t="shared" si="168"/>
        <v>0</v>
      </c>
      <c r="AA412" s="348">
        <f t="shared" si="169"/>
        <v>0</v>
      </c>
      <c r="AB412" s="348">
        <f t="shared" si="170"/>
        <v>0</v>
      </c>
      <c r="AC412" s="348">
        <f t="shared" si="171"/>
        <v>0</v>
      </c>
      <c r="AD412" s="348">
        <f t="shared" si="172"/>
        <v>0</v>
      </c>
      <c r="AE412" s="348">
        <f t="shared" si="173"/>
        <v>0</v>
      </c>
      <c r="AF412" s="348">
        <f t="shared" si="174"/>
        <v>0</v>
      </c>
      <c r="AG412" s="348">
        <f t="shared" si="175"/>
        <v>0</v>
      </c>
      <c r="AH412" s="348">
        <f t="shared" si="176"/>
        <v>0</v>
      </c>
      <c r="AI412" s="348">
        <f t="shared" si="177"/>
        <v>0</v>
      </c>
      <c r="AJ412" s="348">
        <f t="shared" si="178"/>
        <v>0</v>
      </c>
      <c r="AK412" s="348">
        <f t="shared" si="179"/>
        <v>0</v>
      </c>
      <c r="AL412" s="348">
        <f t="shared" si="180"/>
        <v>0</v>
      </c>
      <c r="AM412" s="348">
        <f t="shared" si="181"/>
        <v>0</v>
      </c>
      <c r="AN412" s="348">
        <f t="shared" si="182"/>
        <v>0</v>
      </c>
      <c r="AO412" s="334">
        <v>14</v>
      </c>
    </row>
    <row r="413" spans="1:41" s="335" customFormat="1" ht="18" customHeight="1">
      <c r="A413" s="343">
        <f t="shared" si="158"/>
        <v>408</v>
      </c>
      <c r="B413" s="344" t="s">
        <v>342</v>
      </c>
      <c r="C413" s="345" t="s">
        <v>343</v>
      </c>
      <c r="D413" s="346">
        <v>0</v>
      </c>
      <c r="E413" s="346">
        <v>0</v>
      </c>
      <c r="F413" s="346">
        <v>0</v>
      </c>
      <c r="G413" s="346">
        <v>0</v>
      </c>
      <c r="H413" s="346"/>
      <c r="I413" s="346"/>
      <c r="J413" s="346"/>
      <c r="K413" s="346"/>
      <c r="L413" s="346"/>
      <c r="M413" s="346"/>
      <c r="N413" s="346"/>
      <c r="O413" s="346"/>
      <c r="P413" s="347">
        <f t="shared" si="183"/>
        <v>0</v>
      </c>
      <c r="Q413" s="348">
        <f t="shared" si="159"/>
        <v>0</v>
      </c>
      <c r="R413" s="348">
        <f t="shared" si="160"/>
        <v>0</v>
      </c>
      <c r="S413" s="348">
        <f t="shared" si="161"/>
        <v>0</v>
      </c>
      <c r="T413" s="348">
        <f t="shared" si="162"/>
        <v>0</v>
      </c>
      <c r="U413" s="348">
        <f t="shared" si="163"/>
        <v>0</v>
      </c>
      <c r="V413" s="348">
        <f t="shared" si="164"/>
        <v>0</v>
      </c>
      <c r="W413" s="348">
        <f t="shared" si="165"/>
        <v>0</v>
      </c>
      <c r="X413" s="348">
        <f t="shared" si="166"/>
        <v>0</v>
      </c>
      <c r="Y413" s="348">
        <f t="shared" si="167"/>
        <v>0</v>
      </c>
      <c r="Z413" s="348">
        <f t="shared" si="168"/>
        <v>0</v>
      </c>
      <c r="AA413" s="348">
        <f t="shared" si="169"/>
        <v>0</v>
      </c>
      <c r="AB413" s="348">
        <f t="shared" si="170"/>
        <v>0</v>
      </c>
      <c r="AC413" s="348">
        <f t="shared" si="171"/>
        <v>0</v>
      </c>
      <c r="AD413" s="348">
        <f t="shared" si="172"/>
        <v>0</v>
      </c>
      <c r="AE413" s="348">
        <f t="shared" si="173"/>
        <v>0</v>
      </c>
      <c r="AF413" s="348">
        <f t="shared" si="174"/>
        <v>0</v>
      </c>
      <c r="AG413" s="348">
        <f t="shared" si="175"/>
        <v>0</v>
      </c>
      <c r="AH413" s="348">
        <f t="shared" si="176"/>
        <v>0</v>
      </c>
      <c r="AI413" s="348">
        <f t="shared" si="177"/>
        <v>0</v>
      </c>
      <c r="AJ413" s="348">
        <f t="shared" si="178"/>
        <v>0</v>
      </c>
      <c r="AK413" s="348">
        <f t="shared" si="179"/>
        <v>0</v>
      </c>
      <c r="AL413" s="348">
        <f t="shared" si="180"/>
        <v>0</v>
      </c>
      <c r="AM413" s="348">
        <f t="shared" si="181"/>
        <v>0</v>
      </c>
      <c r="AN413" s="348">
        <f t="shared" si="182"/>
        <v>0</v>
      </c>
      <c r="AO413" s="334">
        <v>12</v>
      </c>
    </row>
    <row r="414" spans="1:41" s="335" customFormat="1" ht="18" customHeight="1">
      <c r="A414" s="343">
        <f t="shared" si="158"/>
        <v>409</v>
      </c>
      <c r="B414" s="344" t="s">
        <v>1079</v>
      </c>
      <c r="C414" s="345" t="s">
        <v>1080</v>
      </c>
      <c r="D414" s="346">
        <v>0</v>
      </c>
      <c r="E414" s="346"/>
      <c r="F414" s="346">
        <v>0</v>
      </c>
      <c r="G414" s="346"/>
      <c r="H414" s="346"/>
      <c r="I414" s="346"/>
      <c r="J414" s="346"/>
      <c r="K414" s="346"/>
      <c r="L414" s="346"/>
      <c r="M414" s="346"/>
      <c r="N414" s="346"/>
      <c r="O414" s="346"/>
      <c r="P414" s="347">
        <f t="shared" si="183"/>
        <v>0</v>
      </c>
      <c r="Q414" s="348">
        <f t="shared" si="159"/>
        <v>0</v>
      </c>
      <c r="R414" s="348">
        <f t="shared" si="160"/>
        <v>0</v>
      </c>
      <c r="S414" s="348">
        <f t="shared" si="161"/>
        <v>0</v>
      </c>
      <c r="T414" s="348">
        <f t="shared" si="162"/>
        <v>0</v>
      </c>
      <c r="U414" s="348">
        <f t="shared" si="163"/>
        <v>0</v>
      </c>
      <c r="V414" s="348">
        <f t="shared" si="164"/>
        <v>0</v>
      </c>
      <c r="W414" s="348">
        <f t="shared" si="165"/>
        <v>0</v>
      </c>
      <c r="X414" s="348">
        <f t="shared" si="166"/>
        <v>0</v>
      </c>
      <c r="Y414" s="348">
        <f t="shared" si="167"/>
        <v>0</v>
      </c>
      <c r="Z414" s="348">
        <f t="shared" si="168"/>
        <v>0</v>
      </c>
      <c r="AA414" s="348">
        <f t="shared" si="169"/>
        <v>0</v>
      </c>
      <c r="AB414" s="348">
        <f t="shared" si="170"/>
        <v>0</v>
      </c>
      <c r="AC414" s="348">
        <f t="shared" si="171"/>
        <v>0</v>
      </c>
      <c r="AD414" s="348">
        <f t="shared" si="172"/>
        <v>0</v>
      </c>
      <c r="AE414" s="348">
        <f t="shared" si="173"/>
        <v>0</v>
      </c>
      <c r="AF414" s="348">
        <f t="shared" si="174"/>
        <v>0</v>
      </c>
      <c r="AG414" s="348">
        <f t="shared" si="175"/>
        <v>0</v>
      </c>
      <c r="AH414" s="348">
        <f t="shared" si="176"/>
        <v>0</v>
      </c>
      <c r="AI414" s="348">
        <f t="shared" si="177"/>
        <v>0</v>
      </c>
      <c r="AJ414" s="348">
        <f t="shared" si="178"/>
        <v>0</v>
      </c>
      <c r="AK414" s="348">
        <f t="shared" si="179"/>
        <v>0</v>
      </c>
      <c r="AL414" s="348">
        <f t="shared" si="180"/>
        <v>0</v>
      </c>
      <c r="AM414" s="348">
        <f t="shared" si="181"/>
        <v>0</v>
      </c>
      <c r="AN414" s="348">
        <f t="shared" si="182"/>
        <v>0</v>
      </c>
      <c r="AO414" s="334">
        <v>7</v>
      </c>
    </row>
    <row r="415" spans="1:41" s="335" customFormat="1" ht="18" customHeight="1">
      <c r="A415" s="343">
        <f t="shared" si="158"/>
        <v>410</v>
      </c>
      <c r="B415" s="344" t="s">
        <v>1081</v>
      </c>
      <c r="C415" s="345" t="s">
        <v>1082</v>
      </c>
      <c r="D415" s="346">
        <v>0</v>
      </c>
      <c r="E415" s="346"/>
      <c r="F415" s="346">
        <v>0</v>
      </c>
      <c r="G415" s="346"/>
      <c r="H415" s="346"/>
      <c r="I415" s="346"/>
      <c r="J415" s="346"/>
      <c r="K415" s="346"/>
      <c r="L415" s="346"/>
      <c r="M415" s="346"/>
      <c r="N415" s="346"/>
      <c r="O415" s="346"/>
      <c r="P415" s="347">
        <f t="shared" si="183"/>
        <v>0</v>
      </c>
      <c r="Q415" s="348">
        <f t="shared" si="159"/>
        <v>0</v>
      </c>
      <c r="R415" s="348">
        <f t="shared" si="160"/>
        <v>0</v>
      </c>
      <c r="S415" s="348">
        <f t="shared" si="161"/>
        <v>0</v>
      </c>
      <c r="T415" s="348">
        <f t="shared" si="162"/>
        <v>0</v>
      </c>
      <c r="U415" s="348">
        <f t="shared" si="163"/>
        <v>0</v>
      </c>
      <c r="V415" s="348">
        <f t="shared" si="164"/>
        <v>0</v>
      </c>
      <c r="W415" s="348">
        <f t="shared" si="165"/>
        <v>0</v>
      </c>
      <c r="X415" s="348">
        <f t="shared" si="166"/>
        <v>0</v>
      </c>
      <c r="Y415" s="348">
        <f t="shared" si="167"/>
        <v>0</v>
      </c>
      <c r="Z415" s="348">
        <f t="shared" si="168"/>
        <v>0</v>
      </c>
      <c r="AA415" s="348">
        <f t="shared" si="169"/>
        <v>0</v>
      </c>
      <c r="AB415" s="348">
        <f t="shared" si="170"/>
        <v>0</v>
      </c>
      <c r="AC415" s="348">
        <f t="shared" si="171"/>
        <v>0</v>
      </c>
      <c r="AD415" s="348">
        <f t="shared" si="172"/>
        <v>0</v>
      </c>
      <c r="AE415" s="348">
        <f t="shared" si="173"/>
        <v>0</v>
      </c>
      <c r="AF415" s="348">
        <f t="shared" si="174"/>
        <v>0</v>
      </c>
      <c r="AG415" s="348">
        <f t="shared" si="175"/>
        <v>0</v>
      </c>
      <c r="AH415" s="348">
        <f t="shared" si="176"/>
        <v>0</v>
      </c>
      <c r="AI415" s="348">
        <f t="shared" si="177"/>
        <v>0</v>
      </c>
      <c r="AJ415" s="348">
        <f t="shared" si="178"/>
        <v>0</v>
      </c>
      <c r="AK415" s="348">
        <f t="shared" si="179"/>
        <v>0</v>
      </c>
      <c r="AL415" s="348">
        <f t="shared" si="180"/>
        <v>0</v>
      </c>
      <c r="AM415" s="348">
        <f t="shared" si="181"/>
        <v>0</v>
      </c>
      <c r="AN415" s="348">
        <f t="shared" si="182"/>
        <v>0</v>
      </c>
      <c r="AO415" s="334">
        <v>12</v>
      </c>
    </row>
    <row r="416" spans="1:41" s="335" customFormat="1" ht="18" customHeight="1">
      <c r="A416" s="343">
        <f t="shared" si="158"/>
        <v>411</v>
      </c>
      <c r="B416" s="344" t="s">
        <v>1516</v>
      </c>
      <c r="C416" s="345" t="s">
        <v>1517</v>
      </c>
      <c r="D416" s="346">
        <v>0</v>
      </c>
      <c r="E416" s="346">
        <v>0</v>
      </c>
      <c r="F416" s="346">
        <v>0</v>
      </c>
      <c r="G416" s="346">
        <v>0</v>
      </c>
      <c r="H416" s="346"/>
      <c r="I416" s="346"/>
      <c r="J416" s="346"/>
      <c r="K416" s="346"/>
      <c r="L416" s="346"/>
      <c r="M416" s="346"/>
      <c r="N416" s="346"/>
      <c r="O416" s="346"/>
      <c r="P416" s="347">
        <f t="shared" si="183"/>
        <v>0</v>
      </c>
      <c r="Q416" s="348">
        <f t="shared" si="159"/>
        <v>0</v>
      </c>
      <c r="R416" s="348">
        <f t="shared" si="160"/>
        <v>0</v>
      </c>
      <c r="S416" s="348">
        <f t="shared" si="161"/>
        <v>0</v>
      </c>
      <c r="T416" s="348">
        <f t="shared" si="162"/>
        <v>0</v>
      </c>
      <c r="U416" s="348">
        <f t="shared" si="163"/>
        <v>0</v>
      </c>
      <c r="V416" s="348">
        <f t="shared" si="164"/>
        <v>0</v>
      </c>
      <c r="W416" s="348">
        <f t="shared" si="165"/>
        <v>0</v>
      </c>
      <c r="X416" s="348">
        <f t="shared" si="166"/>
        <v>0</v>
      </c>
      <c r="Y416" s="348">
        <f t="shared" si="167"/>
        <v>0</v>
      </c>
      <c r="Z416" s="348">
        <f t="shared" si="168"/>
        <v>0</v>
      </c>
      <c r="AA416" s="348">
        <f t="shared" si="169"/>
        <v>0</v>
      </c>
      <c r="AB416" s="348">
        <f t="shared" si="170"/>
        <v>0</v>
      </c>
      <c r="AC416" s="348">
        <f t="shared" si="171"/>
        <v>0</v>
      </c>
      <c r="AD416" s="348">
        <f t="shared" si="172"/>
        <v>0</v>
      </c>
      <c r="AE416" s="348">
        <f t="shared" si="173"/>
        <v>0</v>
      </c>
      <c r="AF416" s="348">
        <f t="shared" si="174"/>
        <v>0</v>
      </c>
      <c r="AG416" s="348">
        <f t="shared" si="175"/>
        <v>0</v>
      </c>
      <c r="AH416" s="348">
        <f t="shared" si="176"/>
        <v>0</v>
      </c>
      <c r="AI416" s="348">
        <f t="shared" si="177"/>
        <v>0</v>
      </c>
      <c r="AJ416" s="348">
        <f t="shared" si="178"/>
        <v>0</v>
      </c>
      <c r="AK416" s="348">
        <f t="shared" si="179"/>
        <v>0</v>
      </c>
      <c r="AL416" s="348">
        <f t="shared" si="180"/>
        <v>0</v>
      </c>
      <c r="AM416" s="348">
        <f t="shared" si="181"/>
        <v>0</v>
      </c>
      <c r="AN416" s="348">
        <f t="shared" si="182"/>
        <v>0</v>
      </c>
      <c r="AO416" s="334">
        <v>14</v>
      </c>
    </row>
    <row r="417" spans="1:41" s="335" customFormat="1" ht="18" customHeight="1">
      <c r="A417" s="343">
        <f t="shared" si="158"/>
        <v>412</v>
      </c>
      <c r="B417" s="344" t="s">
        <v>1083</v>
      </c>
      <c r="C417" s="345" t="s">
        <v>1084</v>
      </c>
      <c r="D417" s="346">
        <v>0</v>
      </c>
      <c r="E417" s="346"/>
      <c r="F417" s="346">
        <v>0</v>
      </c>
      <c r="G417" s="346"/>
      <c r="H417" s="346"/>
      <c r="I417" s="346"/>
      <c r="J417" s="346"/>
      <c r="K417" s="346"/>
      <c r="L417" s="346"/>
      <c r="M417" s="346"/>
      <c r="N417" s="346"/>
      <c r="O417" s="346"/>
      <c r="P417" s="347">
        <f t="shared" si="183"/>
        <v>0</v>
      </c>
      <c r="Q417" s="348">
        <f t="shared" si="159"/>
        <v>0</v>
      </c>
      <c r="R417" s="348">
        <f t="shared" si="160"/>
        <v>0</v>
      </c>
      <c r="S417" s="348">
        <f t="shared" si="161"/>
        <v>0</v>
      </c>
      <c r="T417" s="348">
        <f t="shared" si="162"/>
        <v>0</v>
      </c>
      <c r="U417" s="348">
        <f t="shared" si="163"/>
        <v>0</v>
      </c>
      <c r="V417" s="348">
        <f t="shared" si="164"/>
        <v>0</v>
      </c>
      <c r="W417" s="348">
        <f t="shared" si="165"/>
        <v>0</v>
      </c>
      <c r="X417" s="348">
        <f t="shared" si="166"/>
        <v>0</v>
      </c>
      <c r="Y417" s="348">
        <f t="shared" si="167"/>
        <v>0</v>
      </c>
      <c r="Z417" s="348">
        <f t="shared" si="168"/>
        <v>0</v>
      </c>
      <c r="AA417" s="348">
        <f t="shared" si="169"/>
        <v>0</v>
      </c>
      <c r="AB417" s="348">
        <f t="shared" si="170"/>
        <v>0</v>
      </c>
      <c r="AC417" s="348">
        <f t="shared" si="171"/>
        <v>0</v>
      </c>
      <c r="AD417" s="348">
        <f t="shared" si="172"/>
        <v>0</v>
      </c>
      <c r="AE417" s="348">
        <f t="shared" si="173"/>
        <v>0</v>
      </c>
      <c r="AF417" s="348">
        <f t="shared" si="174"/>
        <v>0</v>
      </c>
      <c r="AG417" s="348">
        <f t="shared" si="175"/>
        <v>0</v>
      </c>
      <c r="AH417" s="348">
        <f t="shared" si="176"/>
        <v>0</v>
      </c>
      <c r="AI417" s="348">
        <f t="shared" si="177"/>
        <v>0</v>
      </c>
      <c r="AJ417" s="348">
        <f t="shared" si="178"/>
        <v>0</v>
      </c>
      <c r="AK417" s="348">
        <f t="shared" si="179"/>
        <v>0</v>
      </c>
      <c r="AL417" s="348">
        <f t="shared" si="180"/>
        <v>0</v>
      </c>
      <c r="AM417" s="348">
        <f t="shared" si="181"/>
        <v>0</v>
      </c>
      <c r="AN417" s="348">
        <f t="shared" si="182"/>
        <v>0</v>
      </c>
      <c r="AO417" s="334">
        <v>16</v>
      </c>
    </row>
    <row r="418" spans="1:41" s="335" customFormat="1" ht="18" customHeight="1">
      <c r="A418" s="343">
        <f t="shared" si="158"/>
        <v>413</v>
      </c>
      <c r="B418" s="344" t="s">
        <v>1518</v>
      </c>
      <c r="C418" s="345" t="s">
        <v>1519</v>
      </c>
      <c r="D418" s="346">
        <v>0</v>
      </c>
      <c r="E418" s="346">
        <v>0</v>
      </c>
      <c r="F418" s="346">
        <v>0</v>
      </c>
      <c r="G418" s="346">
        <v>0</v>
      </c>
      <c r="H418" s="346"/>
      <c r="I418" s="346"/>
      <c r="J418" s="346"/>
      <c r="K418" s="346"/>
      <c r="L418" s="346"/>
      <c r="M418" s="346"/>
      <c r="N418" s="346"/>
      <c r="O418" s="346"/>
      <c r="P418" s="347">
        <f t="shared" si="183"/>
        <v>0</v>
      </c>
      <c r="Q418" s="348">
        <f t="shared" si="159"/>
        <v>0</v>
      </c>
      <c r="R418" s="348">
        <f t="shared" si="160"/>
        <v>0</v>
      </c>
      <c r="S418" s="348">
        <f t="shared" si="161"/>
        <v>0</v>
      </c>
      <c r="T418" s="348">
        <f t="shared" si="162"/>
        <v>0</v>
      </c>
      <c r="U418" s="348">
        <f t="shared" si="163"/>
        <v>0</v>
      </c>
      <c r="V418" s="348">
        <f t="shared" si="164"/>
        <v>0</v>
      </c>
      <c r="W418" s="348">
        <f t="shared" si="165"/>
        <v>0</v>
      </c>
      <c r="X418" s="348">
        <f t="shared" si="166"/>
        <v>0</v>
      </c>
      <c r="Y418" s="348">
        <f t="shared" si="167"/>
        <v>0</v>
      </c>
      <c r="Z418" s="348">
        <f t="shared" si="168"/>
        <v>0</v>
      </c>
      <c r="AA418" s="348">
        <f t="shared" si="169"/>
        <v>0</v>
      </c>
      <c r="AB418" s="348">
        <f t="shared" si="170"/>
        <v>0</v>
      </c>
      <c r="AC418" s="348">
        <f t="shared" si="171"/>
        <v>0</v>
      </c>
      <c r="AD418" s="348">
        <f t="shared" si="172"/>
        <v>0</v>
      </c>
      <c r="AE418" s="348">
        <f t="shared" si="173"/>
        <v>0</v>
      </c>
      <c r="AF418" s="348">
        <f t="shared" si="174"/>
        <v>0</v>
      </c>
      <c r="AG418" s="348">
        <f t="shared" si="175"/>
        <v>0</v>
      </c>
      <c r="AH418" s="348">
        <f t="shared" si="176"/>
        <v>0</v>
      </c>
      <c r="AI418" s="348">
        <f t="shared" si="177"/>
        <v>0</v>
      </c>
      <c r="AJ418" s="348">
        <f t="shared" si="178"/>
        <v>0</v>
      </c>
      <c r="AK418" s="348">
        <f t="shared" si="179"/>
        <v>0</v>
      </c>
      <c r="AL418" s="348">
        <f t="shared" si="180"/>
        <v>0</v>
      </c>
      <c r="AM418" s="348">
        <f t="shared" si="181"/>
        <v>0</v>
      </c>
      <c r="AN418" s="348">
        <f t="shared" si="182"/>
        <v>0</v>
      </c>
      <c r="AO418" s="334">
        <v>12</v>
      </c>
    </row>
    <row r="419" spans="1:41" s="335" customFormat="1" ht="18" customHeight="1">
      <c r="A419" s="343">
        <f t="shared" si="158"/>
        <v>414</v>
      </c>
      <c r="B419" s="344" t="s">
        <v>1520</v>
      </c>
      <c r="C419" s="345" t="s">
        <v>1521</v>
      </c>
      <c r="D419" s="346">
        <v>0</v>
      </c>
      <c r="E419" s="346">
        <v>0</v>
      </c>
      <c r="F419" s="346">
        <v>0</v>
      </c>
      <c r="G419" s="346">
        <v>0</v>
      </c>
      <c r="H419" s="346"/>
      <c r="I419" s="346"/>
      <c r="J419" s="346"/>
      <c r="K419" s="346"/>
      <c r="L419" s="346"/>
      <c r="M419" s="346"/>
      <c r="N419" s="346"/>
      <c r="O419" s="346"/>
      <c r="P419" s="347">
        <f t="shared" si="183"/>
        <v>0</v>
      </c>
      <c r="Q419" s="348">
        <f t="shared" si="159"/>
        <v>0</v>
      </c>
      <c r="R419" s="348">
        <f t="shared" si="160"/>
        <v>0</v>
      </c>
      <c r="S419" s="348">
        <f t="shared" si="161"/>
        <v>0</v>
      </c>
      <c r="T419" s="348">
        <f t="shared" si="162"/>
        <v>0</v>
      </c>
      <c r="U419" s="348">
        <f t="shared" si="163"/>
        <v>0</v>
      </c>
      <c r="V419" s="348">
        <f t="shared" si="164"/>
        <v>0</v>
      </c>
      <c r="W419" s="348">
        <f t="shared" si="165"/>
        <v>0</v>
      </c>
      <c r="X419" s="348">
        <f t="shared" si="166"/>
        <v>0</v>
      </c>
      <c r="Y419" s="348">
        <f t="shared" si="167"/>
        <v>0</v>
      </c>
      <c r="Z419" s="348">
        <f t="shared" si="168"/>
        <v>0</v>
      </c>
      <c r="AA419" s="348">
        <f t="shared" si="169"/>
        <v>0</v>
      </c>
      <c r="AB419" s="348">
        <f t="shared" si="170"/>
        <v>0</v>
      </c>
      <c r="AC419" s="348">
        <f t="shared" si="171"/>
        <v>0</v>
      </c>
      <c r="AD419" s="348">
        <f t="shared" si="172"/>
        <v>0</v>
      </c>
      <c r="AE419" s="348">
        <f t="shared" si="173"/>
        <v>0</v>
      </c>
      <c r="AF419" s="348">
        <f t="shared" si="174"/>
        <v>0</v>
      </c>
      <c r="AG419" s="348">
        <f t="shared" si="175"/>
        <v>0</v>
      </c>
      <c r="AH419" s="348">
        <f t="shared" si="176"/>
        <v>0</v>
      </c>
      <c r="AI419" s="348">
        <f t="shared" si="177"/>
        <v>0</v>
      </c>
      <c r="AJ419" s="348">
        <f t="shared" si="178"/>
        <v>0</v>
      </c>
      <c r="AK419" s="348">
        <f t="shared" si="179"/>
        <v>0</v>
      </c>
      <c r="AL419" s="348">
        <f t="shared" si="180"/>
        <v>0</v>
      </c>
      <c r="AM419" s="348">
        <f t="shared" si="181"/>
        <v>0</v>
      </c>
      <c r="AN419" s="348">
        <f t="shared" si="182"/>
        <v>0</v>
      </c>
      <c r="AO419" s="334">
        <v>11</v>
      </c>
    </row>
    <row r="420" spans="1:41" s="335" customFormat="1" ht="18" customHeight="1">
      <c r="A420" s="343">
        <f t="shared" si="158"/>
        <v>415</v>
      </c>
      <c r="B420" s="344" t="s">
        <v>1076</v>
      </c>
      <c r="C420" s="345" t="s">
        <v>245</v>
      </c>
      <c r="D420" s="346">
        <v>0</v>
      </c>
      <c r="E420" s="346"/>
      <c r="F420" s="346">
        <v>0</v>
      </c>
      <c r="G420" s="346"/>
      <c r="H420" s="346"/>
      <c r="I420" s="346"/>
      <c r="J420" s="346"/>
      <c r="K420" s="346"/>
      <c r="L420" s="346"/>
      <c r="M420" s="346"/>
      <c r="N420" s="346"/>
      <c r="O420" s="346"/>
      <c r="P420" s="347">
        <f t="shared" si="183"/>
        <v>0</v>
      </c>
      <c r="Q420" s="348">
        <f t="shared" si="159"/>
        <v>0</v>
      </c>
      <c r="R420" s="348">
        <f t="shared" si="160"/>
        <v>0</v>
      </c>
      <c r="S420" s="348">
        <f t="shared" si="161"/>
        <v>0</v>
      </c>
      <c r="T420" s="348">
        <f t="shared" si="162"/>
        <v>0</v>
      </c>
      <c r="U420" s="348">
        <f t="shared" si="163"/>
        <v>0</v>
      </c>
      <c r="V420" s="348">
        <f t="shared" si="164"/>
        <v>0</v>
      </c>
      <c r="W420" s="348">
        <f t="shared" si="165"/>
        <v>0</v>
      </c>
      <c r="X420" s="348">
        <f t="shared" si="166"/>
        <v>0</v>
      </c>
      <c r="Y420" s="348">
        <f t="shared" si="167"/>
        <v>0</v>
      </c>
      <c r="Z420" s="348">
        <f t="shared" si="168"/>
        <v>0</v>
      </c>
      <c r="AA420" s="348">
        <f t="shared" si="169"/>
        <v>0</v>
      </c>
      <c r="AB420" s="348">
        <f t="shared" si="170"/>
        <v>0</v>
      </c>
      <c r="AC420" s="348">
        <f t="shared" si="171"/>
        <v>0</v>
      </c>
      <c r="AD420" s="348">
        <f t="shared" si="172"/>
        <v>0</v>
      </c>
      <c r="AE420" s="348">
        <f t="shared" si="173"/>
        <v>0</v>
      </c>
      <c r="AF420" s="348">
        <f t="shared" si="174"/>
        <v>0</v>
      </c>
      <c r="AG420" s="348">
        <f t="shared" si="175"/>
        <v>0</v>
      </c>
      <c r="AH420" s="348">
        <f t="shared" si="176"/>
        <v>0</v>
      </c>
      <c r="AI420" s="348">
        <f t="shared" si="177"/>
        <v>0</v>
      </c>
      <c r="AJ420" s="348">
        <f t="shared" si="178"/>
        <v>0</v>
      </c>
      <c r="AK420" s="348">
        <f t="shared" si="179"/>
        <v>0</v>
      </c>
      <c r="AL420" s="348">
        <f t="shared" si="180"/>
        <v>0</v>
      </c>
      <c r="AM420" s="348">
        <f t="shared" si="181"/>
        <v>0</v>
      </c>
      <c r="AN420" s="348">
        <f t="shared" si="182"/>
        <v>0</v>
      </c>
      <c r="AO420" s="334">
        <v>15</v>
      </c>
    </row>
    <row r="421" spans="1:41" s="335" customFormat="1" ht="18" customHeight="1">
      <c r="A421" s="343">
        <f t="shared" si="158"/>
        <v>416</v>
      </c>
      <c r="B421" s="344" t="s">
        <v>1522</v>
      </c>
      <c r="C421" s="345" t="s">
        <v>1523</v>
      </c>
      <c r="D421" s="346">
        <v>0</v>
      </c>
      <c r="E421" s="346">
        <v>0</v>
      </c>
      <c r="F421" s="346">
        <v>0</v>
      </c>
      <c r="G421" s="346">
        <v>0</v>
      </c>
      <c r="H421" s="346"/>
      <c r="I421" s="346"/>
      <c r="J421" s="346"/>
      <c r="K421" s="346"/>
      <c r="L421" s="346"/>
      <c r="M421" s="346"/>
      <c r="N421" s="346"/>
      <c r="O421" s="346"/>
      <c r="P421" s="347">
        <f t="shared" si="183"/>
        <v>0</v>
      </c>
      <c r="Q421" s="348">
        <f t="shared" si="159"/>
        <v>0</v>
      </c>
      <c r="R421" s="348">
        <f t="shared" si="160"/>
        <v>0</v>
      </c>
      <c r="S421" s="348">
        <f t="shared" si="161"/>
        <v>0</v>
      </c>
      <c r="T421" s="348">
        <f t="shared" si="162"/>
        <v>0</v>
      </c>
      <c r="U421" s="348">
        <f t="shared" si="163"/>
        <v>0</v>
      </c>
      <c r="V421" s="348">
        <f t="shared" si="164"/>
        <v>0</v>
      </c>
      <c r="W421" s="348">
        <f t="shared" si="165"/>
        <v>0</v>
      </c>
      <c r="X421" s="348">
        <f t="shared" si="166"/>
        <v>0</v>
      </c>
      <c r="Y421" s="348">
        <f t="shared" si="167"/>
        <v>0</v>
      </c>
      <c r="Z421" s="348">
        <f t="shared" si="168"/>
        <v>0</v>
      </c>
      <c r="AA421" s="348">
        <f t="shared" si="169"/>
        <v>0</v>
      </c>
      <c r="AB421" s="348">
        <f t="shared" si="170"/>
        <v>0</v>
      </c>
      <c r="AC421" s="348">
        <f t="shared" si="171"/>
        <v>0</v>
      </c>
      <c r="AD421" s="348">
        <f t="shared" si="172"/>
        <v>0</v>
      </c>
      <c r="AE421" s="348">
        <f t="shared" si="173"/>
        <v>0</v>
      </c>
      <c r="AF421" s="348">
        <f t="shared" si="174"/>
        <v>0</v>
      </c>
      <c r="AG421" s="348">
        <f t="shared" si="175"/>
        <v>0</v>
      </c>
      <c r="AH421" s="348">
        <f t="shared" si="176"/>
        <v>0</v>
      </c>
      <c r="AI421" s="348">
        <f t="shared" si="177"/>
        <v>0</v>
      </c>
      <c r="AJ421" s="348">
        <f t="shared" si="178"/>
        <v>0</v>
      </c>
      <c r="AK421" s="348">
        <f t="shared" si="179"/>
        <v>0</v>
      </c>
      <c r="AL421" s="348">
        <f t="shared" si="180"/>
        <v>0</v>
      </c>
      <c r="AM421" s="348">
        <f t="shared" si="181"/>
        <v>0</v>
      </c>
      <c r="AN421" s="348">
        <f t="shared" si="182"/>
        <v>0</v>
      </c>
      <c r="AO421" s="334">
        <v>11</v>
      </c>
    </row>
    <row r="422" spans="1:41" s="335" customFormat="1" ht="18" customHeight="1">
      <c r="A422" s="343">
        <f t="shared" si="158"/>
        <v>417</v>
      </c>
      <c r="B422" s="344" t="s">
        <v>1524</v>
      </c>
      <c r="C422" s="345" t="s">
        <v>591</v>
      </c>
      <c r="D422" s="346">
        <v>0</v>
      </c>
      <c r="E422" s="346">
        <v>0</v>
      </c>
      <c r="F422" s="346">
        <v>0</v>
      </c>
      <c r="G422" s="346">
        <v>0</v>
      </c>
      <c r="H422" s="346"/>
      <c r="I422" s="346"/>
      <c r="J422" s="346"/>
      <c r="K422" s="346"/>
      <c r="L422" s="346"/>
      <c r="M422" s="346"/>
      <c r="N422" s="346"/>
      <c r="O422" s="346"/>
      <c r="P422" s="347">
        <f t="shared" si="183"/>
        <v>0</v>
      </c>
      <c r="Q422" s="348">
        <f t="shared" si="159"/>
        <v>0</v>
      </c>
      <c r="R422" s="348">
        <f t="shared" si="160"/>
        <v>0</v>
      </c>
      <c r="S422" s="348">
        <f t="shared" si="161"/>
        <v>0</v>
      </c>
      <c r="T422" s="348">
        <f t="shared" si="162"/>
        <v>0</v>
      </c>
      <c r="U422" s="348">
        <f t="shared" si="163"/>
        <v>0</v>
      </c>
      <c r="V422" s="348">
        <f t="shared" si="164"/>
        <v>0</v>
      </c>
      <c r="W422" s="348">
        <f t="shared" si="165"/>
        <v>0</v>
      </c>
      <c r="X422" s="348">
        <f t="shared" si="166"/>
        <v>0</v>
      </c>
      <c r="Y422" s="348">
        <f t="shared" si="167"/>
        <v>0</v>
      </c>
      <c r="Z422" s="348">
        <f t="shared" si="168"/>
        <v>0</v>
      </c>
      <c r="AA422" s="348">
        <f t="shared" si="169"/>
        <v>0</v>
      </c>
      <c r="AB422" s="348">
        <f t="shared" si="170"/>
        <v>0</v>
      </c>
      <c r="AC422" s="348">
        <f t="shared" si="171"/>
        <v>0</v>
      </c>
      <c r="AD422" s="348">
        <f t="shared" si="172"/>
        <v>0</v>
      </c>
      <c r="AE422" s="348">
        <f t="shared" si="173"/>
        <v>0</v>
      </c>
      <c r="AF422" s="348">
        <f t="shared" si="174"/>
        <v>0</v>
      </c>
      <c r="AG422" s="348">
        <f t="shared" si="175"/>
        <v>0</v>
      </c>
      <c r="AH422" s="348">
        <f t="shared" si="176"/>
        <v>0</v>
      </c>
      <c r="AI422" s="348">
        <f t="shared" si="177"/>
        <v>0</v>
      </c>
      <c r="AJ422" s="348">
        <f t="shared" si="178"/>
        <v>0</v>
      </c>
      <c r="AK422" s="348">
        <f t="shared" si="179"/>
        <v>0</v>
      </c>
      <c r="AL422" s="348">
        <f t="shared" si="180"/>
        <v>0</v>
      </c>
      <c r="AM422" s="348">
        <f t="shared" si="181"/>
        <v>0</v>
      </c>
      <c r="AN422" s="348">
        <f t="shared" si="182"/>
        <v>0</v>
      </c>
      <c r="AO422" s="334">
        <v>13</v>
      </c>
    </row>
    <row r="423" spans="1:41" s="335" customFormat="1" ht="18" customHeight="1">
      <c r="A423" s="343">
        <f t="shared" si="158"/>
        <v>418</v>
      </c>
      <c r="B423" s="344" t="s">
        <v>1525</v>
      </c>
      <c r="C423" s="345" t="s">
        <v>1526</v>
      </c>
      <c r="D423" s="346">
        <v>0</v>
      </c>
      <c r="E423" s="346">
        <v>0</v>
      </c>
      <c r="F423" s="346">
        <v>0</v>
      </c>
      <c r="G423" s="346">
        <v>0</v>
      </c>
      <c r="H423" s="346"/>
      <c r="I423" s="346"/>
      <c r="J423" s="346"/>
      <c r="K423" s="346"/>
      <c r="L423" s="346"/>
      <c r="M423" s="346"/>
      <c r="N423" s="346"/>
      <c r="O423" s="346"/>
      <c r="P423" s="347">
        <f t="shared" si="183"/>
        <v>0</v>
      </c>
      <c r="Q423" s="348">
        <f t="shared" si="159"/>
        <v>0</v>
      </c>
      <c r="R423" s="348">
        <f t="shared" si="160"/>
        <v>0</v>
      </c>
      <c r="S423" s="348">
        <f t="shared" si="161"/>
        <v>0</v>
      </c>
      <c r="T423" s="348">
        <f t="shared" si="162"/>
        <v>0</v>
      </c>
      <c r="U423" s="348">
        <f t="shared" si="163"/>
        <v>0</v>
      </c>
      <c r="V423" s="348">
        <f t="shared" si="164"/>
        <v>0</v>
      </c>
      <c r="W423" s="348">
        <f t="shared" si="165"/>
        <v>0</v>
      </c>
      <c r="X423" s="348">
        <f t="shared" si="166"/>
        <v>0</v>
      </c>
      <c r="Y423" s="348">
        <f t="shared" si="167"/>
        <v>0</v>
      </c>
      <c r="Z423" s="348">
        <f t="shared" si="168"/>
        <v>0</v>
      </c>
      <c r="AA423" s="348">
        <f t="shared" si="169"/>
        <v>0</v>
      </c>
      <c r="AB423" s="348">
        <f t="shared" si="170"/>
        <v>0</v>
      </c>
      <c r="AC423" s="348">
        <f t="shared" si="171"/>
        <v>0</v>
      </c>
      <c r="AD423" s="348">
        <f t="shared" si="172"/>
        <v>0</v>
      </c>
      <c r="AE423" s="348">
        <f t="shared" si="173"/>
        <v>0</v>
      </c>
      <c r="AF423" s="348">
        <f t="shared" si="174"/>
        <v>0</v>
      </c>
      <c r="AG423" s="348">
        <f t="shared" si="175"/>
        <v>0</v>
      </c>
      <c r="AH423" s="348">
        <f t="shared" si="176"/>
        <v>0</v>
      </c>
      <c r="AI423" s="348">
        <f t="shared" si="177"/>
        <v>0</v>
      </c>
      <c r="AJ423" s="348">
        <f t="shared" si="178"/>
        <v>0</v>
      </c>
      <c r="AK423" s="348">
        <f t="shared" si="179"/>
        <v>0</v>
      </c>
      <c r="AL423" s="348">
        <f t="shared" si="180"/>
        <v>0</v>
      </c>
      <c r="AM423" s="348">
        <f t="shared" si="181"/>
        <v>0</v>
      </c>
      <c r="AN423" s="348">
        <f t="shared" si="182"/>
        <v>0</v>
      </c>
      <c r="AO423" s="334">
        <v>15</v>
      </c>
    </row>
    <row r="424" spans="1:41" s="335" customFormat="1" ht="18" customHeight="1">
      <c r="A424" s="343">
        <f t="shared" si="158"/>
        <v>419</v>
      </c>
      <c r="B424" s="344" t="s">
        <v>666</v>
      </c>
      <c r="C424" s="345" t="s">
        <v>667</v>
      </c>
      <c r="D424" s="346">
        <v>0</v>
      </c>
      <c r="E424" s="346">
        <v>0</v>
      </c>
      <c r="F424" s="346">
        <v>0</v>
      </c>
      <c r="G424" s="346">
        <v>0</v>
      </c>
      <c r="H424" s="346"/>
      <c r="I424" s="346"/>
      <c r="J424" s="346"/>
      <c r="K424" s="346"/>
      <c r="L424" s="346"/>
      <c r="M424" s="346"/>
      <c r="N424" s="346"/>
      <c r="O424" s="346"/>
      <c r="P424" s="347">
        <f t="shared" si="183"/>
        <v>0</v>
      </c>
      <c r="Q424" s="348">
        <f t="shared" si="159"/>
        <v>0</v>
      </c>
      <c r="R424" s="348">
        <f t="shared" si="160"/>
        <v>0</v>
      </c>
      <c r="S424" s="348">
        <f t="shared" si="161"/>
        <v>0</v>
      </c>
      <c r="T424" s="348">
        <f t="shared" si="162"/>
        <v>0</v>
      </c>
      <c r="U424" s="348">
        <f t="shared" si="163"/>
        <v>0</v>
      </c>
      <c r="V424" s="348">
        <f t="shared" si="164"/>
        <v>0</v>
      </c>
      <c r="W424" s="348">
        <f t="shared" si="165"/>
        <v>0</v>
      </c>
      <c r="X424" s="348">
        <f t="shared" si="166"/>
        <v>0</v>
      </c>
      <c r="Y424" s="348">
        <f t="shared" si="167"/>
        <v>0</v>
      </c>
      <c r="Z424" s="348">
        <f t="shared" si="168"/>
        <v>0</v>
      </c>
      <c r="AA424" s="348">
        <f t="shared" si="169"/>
        <v>0</v>
      </c>
      <c r="AB424" s="348">
        <f t="shared" si="170"/>
        <v>0</v>
      </c>
      <c r="AC424" s="348">
        <f t="shared" si="171"/>
        <v>0</v>
      </c>
      <c r="AD424" s="348">
        <f t="shared" si="172"/>
        <v>0</v>
      </c>
      <c r="AE424" s="348">
        <f t="shared" si="173"/>
        <v>0</v>
      </c>
      <c r="AF424" s="348">
        <f t="shared" si="174"/>
        <v>0</v>
      </c>
      <c r="AG424" s="348">
        <f t="shared" si="175"/>
        <v>0</v>
      </c>
      <c r="AH424" s="348">
        <f t="shared" si="176"/>
        <v>0</v>
      </c>
      <c r="AI424" s="348">
        <f t="shared" si="177"/>
        <v>0</v>
      </c>
      <c r="AJ424" s="348">
        <f t="shared" si="178"/>
        <v>0</v>
      </c>
      <c r="AK424" s="348">
        <f t="shared" si="179"/>
        <v>0</v>
      </c>
      <c r="AL424" s="348">
        <f t="shared" si="180"/>
        <v>0</v>
      </c>
      <c r="AM424" s="348">
        <f t="shared" si="181"/>
        <v>0</v>
      </c>
      <c r="AN424" s="348">
        <f t="shared" si="182"/>
        <v>0</v>
      </c>
      <c r="AO424" s="334">
        <v>0</v>
      </c>
    </row>
    <row r="425" spans="1:41" s="335" customFormat="1" ht="18" customHeight="1">
      <c r="A425" s="343">
        <f t="shared" si="158"/>
        <v>420</v>
      </c>
      <c r="B425" s="344" t="s">
        <v>344</v>
      </c>
      <c r="C425" s="345" t="s">
        <v>345</v>
      </c>
      <c r="D425" s="346">
        <v>0</v>
      </c>
      <c r="E425" s="346">
        <v>0</v>
      </c>
      <c r="F425" s="346">
        <v>0</v>
      </c>
      <c r="G425" s="346">
        <v>0</v>
      </c>
      <c r="H425" s="346"/>
      <c r="I425" s="346"/>
      <c r="J425" s="346"/>
      <c r="K425" s="346"/>
      <c r="L425" s="346"/>
      <c r="M425" s="346"/>
      <c r="N425" s="346"/>
      <c r="O425" s="346"/>
      <c r="P425" s="347">
        <f t="shared" si="183"/>
        <v>0</v>
      </c>
      <c r="Q425" s="348">
        <f t="shared" si="159"/>
        <v>0</v>
      </c>
      <c r="R425" s="348">
        <f t="shared" si="160"/>
        <v>0</v>
      </c>
      <c r="S425" s="348">
        <f t="shared" si="161"/>
        <v>0</v>
      </c>
      <c r="T425" s="348">
        <f t="shared" si="162"/>
        <v>0</v>
      </c>
      <c r="U425" s="348">
        <f t="shared" si="163"/>
        <v>0</v>
      </c>
      <c r="V425" s="348">
        <f t="shared" si="164"/>
        <v>0</v>
      </c>
      <c r="W425" s="348">
        <f t="shared" si="165"/>
        <v>0</v>
      </c>
      <c r="X425" s="348">
        <f t="shared" si="166"/>
        <v>0</v>
      </c>
      <c r="Y425" s="348">
        <f t="shared" si="167"/>
        <v>0</v>
      </c>
      <c r="Z425" s="348">
        <f t="shared" si="168"/>
        <v>0</v>
      </c>
      <c r="AA425" s="348">
        <f t="shared" si="169"/>
        <v>0</v>
      </c>
      <c r="AB425" s="348">
        <f t="shared" si="170"/>
        <v>0</v>
      </c>
      <c r="AC425" s="348">
        <f t="shared" si="171"/>
        <v>0</v>
      </c>
      <c r="AD425" s="348">
        <f t="shared" si="172"/>
        <v>0</v>
      </c>
      <c r="AE425" s="348">
        <f t="shared" si="173"/>
        <v>0</v>
      </c>
      <c r="AF425" s="348">
        <f t="shared" si="174"/>
        <v>0</v>
      </c>
      <c r="AG425" s="348">
        <f t="shared" si="175"/>
        <v>0</v>
      </c>
      <c r="AH425" s="348">
        <f t="shared" si="176"/>
        <v>0</v>
      </c>
      <c r="AI425" s="348">
        <f t="shared" si="177"/>
        <v>0</v>
      </c>
      <c r="AJ425" s="348">
        <f t="shared" si="178"/>
        <v>0</v>
      </c>
      <c r="AK425" s="348">
        <f t="shared" si="179"/>
        <v>0</v>
      </c>
      <c r="AL425" s="348">
        <f t="shared" si="180"/>
        <v>0</v>
      </c>
      <c r="AM425" s="348">
        <f t="shared" si="181"/>
        <v>0</v>
      </c>
      <c r="AN425" s="348">
        <f t="shared" si="182"/>
        <v>0</v>
      </c>
      <c r="AO425" s="334">
        <v>0</v>
      </c>
    </row>
    <row r="426" spans="1:41" s="335" customFormat="1" ht="18" customHeight="1">
      <c r="A426" s="343">
        <f t="shared" si="158"/>
        <v>421</v>
      </c>
      <c r="B426" s="344" t="s">
        <v>346</v>
      </c>
      <c r="C426" s="345" t="s">
        <v>347</v>
      </c>
      <c r="D426" s="346">
        <v>0</v>
      </c>
      <c r="E426" s="346">
        <v>0</v>
      </c>
      <c r="F426" s="346">
        <v>0</v>
      </c>
      <c r="G426" s="346">
        <v>0</v>
      </c>
      <c r="H426" s="346"/>
      <c r="I426" s="346"/>
      <c r="J426" s="346"/>
      <c r="K426" s="346"/>
      <c r="L426" s="346"/>
      <c r="M426" s="346"/>
      <c r="N426" s="346"/>
      <c r="O426" s="346"/>
      <c r="P426" s="347">
        <f t="shared" si="183"/>
        <v>0</v>
      </c>
      <c r="Q426" s="348">
        <f t="shared" si="159"/>
        <v>0</v>
      </c>
      <c r="R426" s="348">
        <f t="shared" si="160"/>
        <v>0</v>
      </c>
      <c r="S426" s="348">
        <f t="shared" si="161"/>
        <v>0</v>
      </c>
      <c r="T426" s="348">
        <f t="shared" si="162"/>
        <v>0</v>
      </c>
      <c r="U426" s="348">
        <f t="shared" si="163"/>
        <v>0</v>
      </c>
      <c r="V426" s="348">
        <f t="shared" si="164"/>
        <v>0</v>
      </c>
      <c r="W426" s="348">
        <f t="shared" si="165"/>
        <v>0</v>
      </c>
      <c r="X426" s="348">
        <f t="shared" si="166"/>
        <v>0</v>
      </c>
      <c r="Y426" s="348">
        <f t="shared" si="167"/>
        <v>0</v>
      </c>
      <c r="Z426" s="348">
        <f t="shared" si="168"/>
        <v>0</v>
      </c>
      <c r="AA426" s="348">
        <f t="shared" si="169"/>
        <v>0</v>
      </c>
      <c r="AB426" s="348">
        <f t="shared" si="170"/>
        <v>0</v>
      </c>
      <c r="AC426" s="348">
        <f t="shared" si="171"/>
        <v>0</v>
      </c>
      <c r="AD426" s="348">
        <f t="shared" si="172"/>
        <v>0</v>
      </c>
      <c r="AE426" s="348">
        <f t="shared" si="173"/>
        <v>0</v>
      </c>
      <c r="AF426" s="348">
        <f t="shared" si="174"/>
        <v>0</v>
      </c>
      <c r="AG426" s="348">
        <f t="shared" si="175"/>
        <v>0</v>
      </c>
      <c r="AH426" s="348">
        <f t="shared" si="176"/>
        <v>0</v>
      </c>
      <c r="AI426" s="348">
        <f t="shared" si="177"/>
        <v>0</v>
      </c>
      <c r="AJ426" s="348">
        <f t="shared" si="178"/>
        <v>0</v>
      </c>
      <c r="AK426" s="348">
        <f t="shared" si="179"/>
        <v>0</v>
      </c>
      <c r="AL426" s="348">
        <f t="shared" si="180"/>
        <v>0</v>
      </c>
      <c r="AM426" s="348">
        <f t="shared" si="181"/>
        <v>0</v>
      </c>
      <c r="AN426" s="348">
        <f t="shared" si="182"/>
        <v>0</v>
      </c>
      <c r="AO426" s="334">
        <v>16</v>
      </c>
    </row>
    <row r="427" spans="1:41" s="335" customFormat="1" ht="18" customHeight="1">
      <c r="A427" s="343">
        <f t="shared" si="158"/>
        <v>422</v>
      </c>
      <c r="B427" s="344" t="s">
        <v>348</v>
      </c>
      <c r="C427" s="345" t="s">
        <v>349</v>
      </c>
      <c r="D427" s="346">
        <v>0</v>
      </c>
      <c r="E427" s="346">
        <v>0</v>
      </c>
      <c r="F427" s="346">
        <v>0</v>
      </c>
      <c r="G427" s="346">
        <v>0</v>
      </c>
      <c r="H427" s="346"/>
      <c r="I427" s="346"/>
      <c r="J427" s="346"/>
      <c r="K427" s="346"/>
      <c r="L427" s="346"/>
      <c r="M427" s="346"/>
      <c r="N427" s="346"/>
      <c r="O427" s="346"/>
      <c r="P427" s="347">
        <f t="shared" si="183"/>
        <v>0</v>
      </c>
      <c r="Q427" s="348">
        <f t="shared" si="159"/>
        <v>0</v>
      </c>
      <c r="R427" s="348">
        <f t="shared" si="160"/>
        <v>0</v>
      </c>
      <c r="S427" s="348">
        <f t="shared" si="161"/>
        <v>0</v>
      </c>
      <c r="T427" s="348">
        <f t="shared" si="162"/>
        <v>0</v>
      </c>
      <c r="U427" s="348">
        <f t="shared" si="163"/>
        <v>0</v>
      </c>
      <c r="V427" s="348">
        <f t="shared" si="164"/>
        <v>0</v>
      </c>
      <c r="W427" s="348">
        <f t="shared" si="165"/>
        <v>0</v>
      </c>
      <c r="X427" s="348">
        <f t="shared" si="166"/>
        <v>0</v>
      </c>
      <c r="Y427" s="348">
        <f t="shared" si="167"/>
        <v>0</v>
      </c>
      <c r="Z427" s="348">
        <f t="shared" si="168"/>
        <v>0</v>
      </c>
      <c r="AA427" s="348">
        <f t="shared" si="169"/>
        <v>0</v>
      </c>
      <c r="AB427" s="348">
        <f t="shared" si="170"/>
        <v>0</v>
      </c>
      <c r="AC427" s="348">
        <f t="shared" si="171"/>
        <v>0</v>
      </c>
      <c r="AD427" s="348">
        <f t="shared" si="172"/>
        <v>0</v>
      </c>
      <c r="AE427" s="348">
        <f t="shared" si="173"/>
        <v>0</v>
      </c>
      <c r="AF427" s="348">
        <f t="shared" si="174"/>
        <v>0</v>
      </c>
      <c r="AG427" s="348">
        <f t="shared" si="175"/>
        <v>0</v>
      </c>
      <c r="AH427" s="348">
        <f t="shared" si="176"/>
        <v>0</v>
      </c>
      <c r="AI427" s="348">
        <f t="shared" si="177"/>
        <v>0</v>
      </c>
      <c r="AJ427" s="348">
        <f t="shared" si="178"/>
        <v>0</v>
      </c>
      <c r="AK427" s="348">
        <f t="shared" si="179"/>
        <v>0</v>
      </c>
      <c r="AL427" s="348">
        <f t="shared" si="180"/>
        <v>0</v>
      </c>
      <c r="AM427" s="348">
        <f t="shared" si="181"/>
        <v>0</v>
      </c>
      <c r="AN427" s="348">
        <f t="shared" si="182"/>
        <v>0</v>
      </c>
      <c r="AO427" s="334">
        <v>14</v>
      </c>
    </row>
    <row r="428" spans="1:41" s="335" customFormat="1" ht="18" customHeight="1">
      <c r="A428" s="343">
        <f t="shared" si="158"/>
        <v>423</v>
      </c>
      <c r="B428" s="344" t="s">
        <v>350</v>
      </c>
      <c r="C428" s="345" t="s">
        <v>351</v>
      </c>
      <c r="D428" s="346">
        <v>0</v>
      </c>
      <c r="E428" s="346">
        <v>0</v>
      </c>
      <c r="F428" s="346">
        <v>0</v>
      </c>
      <c r="G428" s="346">
        <v>0</v>
      </c>
      <c r="H428" s="346"/>
      <c r="I428" s="346"/>
      <c r="J428" s="346"/>
      <c r="K428" s="346"/>
      <c r="L428" s="346"/>
      <c r="M428" s="346"/>
      <c r="N428" s="346"/>
      <c r="O428" s="346"/>
      <c r="P428" s="347">
        <f t="shared" si="183"/>
        <v>0</v>
      </c>
      <c r="Q428" s="348">
        <f t="shared" si="159"/>
        <v>0</v>
      </c>
      <c r="R428" s="348">
        <f t="shared" si="160"/>
        <v>0</v>
      </c>
      <c r="S428" s="348">
        <f t="shared" si="161"/>
        <v>0</v>
      </c>
      <c r="T428" s="348">
        <f t="shared" si="162"/>
        <v>0</v>
      </c>
      <c r="U428" s="348">
        <f t="shared" si="163"/>
        <v>0</v>
      </c>
      <c r="V428" s="348">
        <f t="shared" si="164"/>
        <v>0</v>
      </c>
      <c r="W428" s="348">
        <f t="shared" si="165"/>
        <v>0</v>
      </c>
      <c r="X428" s="348">
        <f t="shared" si="166"/>
        <v>0</v>
      </c>
      <c r="Y428" s="348">
        <f t="shared" si="167"/>
        <v>0</v>
      </c>
      <c r="Z428" s="348">
        <f t="shared" si="168"/>
        <v>0</v>
      </c>
      <c r="AA428" s="348">
        <f t="shared" si="169"/>
        <v>0</v>
      </c>
      <c r="AB428" s="348">
        <f t="shared" si="170"/>
        <v>0</v>
      </c>
      <c r="AC428" s="348">
        <f t="shared" si="171"/>
        <v>0</v>
      </c>
      <c r="AD428" s="348">
        <f t="shared" si="172"/>
        <v>0</v>
      </c>
      <c r="AE428" s="348">
        <f t="shared" si="173"/>
        <v>0</v>
      </c>
      <c r="AF428" s="348">
        <f t="shared" si="174"/>
        <v>0</v>
      </c>
      <c r="AG428" s="348">
        <f t="shared" si="175"/>
        <v>0</v>
      </c>
      <c r="AH428" s="348">
        <f t="shared" si="176"/>
        <v>0</v>
      </c>
      <c r="AI428" s="348">
        <f t="shared" si="177"/>
        <v>0</v>
      </c>
      <c r="AJ428" s="348">
        <f t="shared" si="178"/>
        <v>0</v>
      </c>
      <c r="AK428" s="348">
        <f t="shared" si="179"/>
        <v>0</v>
      </c>
      <c r="AL428" s="348">
        <f t="shared" si="180"/>
        <v>0</v>
      </c>
      <c r="AM428" s="348">
        <f t="shared" si="181"/>
        <v>0</v>
      </c>
      <c r="AN428" s="348">
        <f t="shared" si="182"/>
        <v>0</v>
      </c>
      <c r="AO428" s="334">
        <v>14</v>
      </c>
    </row>
    <row r="429" spans="1:41" s="335" customFormat="1" ht="18" customHeight="1">
      <c r="A429" s="343">
        <f t="shared" si="158"/>
        <v>424</v>
      </c>
      <c r="B429" s="344" t="s">
        <v>352</v>
      </c>
      <c r="C429" s="345" t="s">
        <v>353</v>
      </c>
      <c r="D429" s="346">
        <v>0</v>
      </c>
      <c r="E429" s="346">
        <v>0</v>
      </c>
      <c r="F429" s="346">
        <v>0</v>
      </c>
      <c r="G429" s="346">
        <v>0</v>
      </c>
      <c r="H429" s="346"/>
      <c r="I429" s="346"/>
      <c r="J429" s="346"/>
      <c r="K429" s="346"/>
      <c r="L429" s="346"/>
      <c r="M429" s="346"/>
      <c r="N429" s="346"/>
      <c r="O429" s="346"/>
      <c r="P429" s="347">
        <f t="shared" si="183"/>
        <v>0</v>
      </c>
      <c r="Q429" s="348">
        <f t="shared" si="159"/>
        <v>0</v>
      </c>
      <c r="R429" s="348">
        <f t="shared" si="160"/>
        <v>0</v>
      </c>
      <c r="S429" s="348">
        <f t="shared" si="161"/>
        <v>0</v>
      </c>
      <c r="T429" s="348">
        <f t="shared" si="162"/>
        <v>0</v>
      </c>
      <c r="U429" s="348">
        <f t="shared" si="163"/>
        <v>0</v>
      </c>
      <c r="V429" s="348">
        <f t="shared" si="164"/>
        <v>0</v>
      </c>
      <c r="W429" s="348">
        <f t="shared" si="165"/>
        <v>0</v>
      </c>
      <c r="X429" s="348">
        <f t="shared" si="166"/>
        <v>0</v>
      </c>
      <c r="Y429" s="348">
        <f t="shared" si="167"/>
        <v>0</v>
      </c>
      <c r="Z429" s="348">
        <f t="shared" si="168"/>
        <v>0</v>
      </c>
      <c r="AA429" s="348">
        <f t="shared" si="169"/>
        <v>0</v>
      </c>
      <c r="AB429" s="348">
        <f t="shared" si="170"/>
        <v>0</v>
      </c>
      <c r="AC429" s="348">
        <f t="shared" si="171"/>
        <v>0</v>
      </c>
      <c r="AD429" s="348">
        <f t="shared" si="172"/>
        <v>0</v>
      </c>
      <c r="AE429" s="348">
        <f t="shared" si="173"/>
        <v>0</v>
      </c>
      <c r="AF429" s="348">
        <f t="shared" si="174"/>
        <v>0</v>
      </c>
      <c r="AG429" s="348">
        <f t="shared" si="175"/>
        <v>0</v>
      </c>
      <c r="AH429" s="348">
        <f t="shared" si="176"/>
        <v>0</v>
      </c>
      <c r="AI429" s="348">
        <f t="shared" si="177"/>
        <v>0</v>
      </c>
      <c r="AJ429" s="348">
        <f t="shared" si="178"/>
        <v>0</v>
      </c>
      <c r="AK429" s="348">
        <f t="shared" si="179"/>
        <v>0</v>
      </c>
      <c r="AL429" s="348">
        <f t="shared" si="180"/>
        <v>0</v>
      </c>
      <c r="AM429" s="348">
        <f t="shared" si="181"/>
        <v>0</v>
      </c>
      <c r="AN429" s="348">
        <f t="shared" si="182"/>
        <v>0</v>
      </c>
      <c r="AO429" s="334">
        <v>15</v>
      </c>
    </row>
    <row r="430" spans="1:41" s="335" customFormat="1" ht="18" customHeight="1">
      <c r="A430" s="343">
        <f t="shared" si="158"/>
        <v>425</v>
      </c>
      <c r="B430" s="344" t="s">
        <v>354</v>
      </c>
      <c r="C430" s="345" t="s">
        <v>355</v>
      </c>
      <c r="D430" s="346">
        <v>0</v>
      </c>
      <c r="E430" s="346"/>
      <c r="F430" s="346">
        <v>0</v>
      </c>
      <c r="G430" s="346"/>
      <c r="H430" s="346"/>
      <c r="I430" s="346"/>
      <c r="J430" s="346"/>
      <c r="K430" s="346"/>
      <c r="L430" s="346"/>
      <c r="M430" s="346"/>
      <c r="N430" s="346"/>
      <c r="O430" s="346"/>
      <c r="P430" s="347">
        <f t="shared" si="183"/>
        <v>0</v>
      </c>
      <c r="Q430" s="348">
        <f t="shared" si="159"/>
        <v>0</v>
      </c>
      <c r="R430" s="348">
        <f t="shared" si="160"/>
        <v>0</v>
      </c>
      <c r="S430" s="348">
        <f t="shared" si="161"/>
        <v>0</v>
      </c>
      <c r="T430" s="348">
        <f t="shared" si="162"/>
        <v>0</v>
      </c>
      <c r="U430" s="348">
        <f t="shared" si="163"/>
        <v>0</v>
      </c>
      <c r="V430" s="348">
        <f t="shared" si="164"/>
        <v>0</v>
      </c>
      <c r="W430" s="348">
        <f t="shared" si="165"/>
        <v>0</v>
      </c>
      <c r="X430" s="348">
        <f t="shared" si="166"/>
        <v>0</v>
      </c>
      <c r="Y430" s="348">
        <f t="shared" si="167"/>
        <v>0</v>
      </c>
      <c r="Z430" s="348">
        <f t="shared" si="168"/>
        <v>0</v>
      </c>
      <c r="AA430" s="348">
        <f t="shared" si="169"/>
        <v>0</v>
      </c>
      <c r="AB430" s="348">
        <f t="shared" si="170"/>
        <v>0</v>
      </c>
      <c r="AC430" s="348">
        <f t="shared" si="171"/>
        <v>0</v>
      </c>
      <c r="AD430" s="348">
        <f t="shared" si="172"/>
        <v>0</v>
      </c>
      <c r="AE430" s="348">
        <f t="shared" si="173"/>
        <v>0</v>
      </c>
      <c r="AF430" s="348">
        <f t="shared" si="174"/>
        <v>0</v>
      </c>
      <c r="AG430" s="348">
        <f t="shared" si="175"/>
        <v>0</v>
      </c>
      <c r="AH430" s="348">
        <f t="shared" si="176"/>
        <v>0</v>
      </c>
      <c r="AI430" s="348">
        <f t="shared" si="177"/>
        <v>0</v>
      </c>
      <c r="AJ430" s="348">
        <f t="shared" si="178"/>
        <v>0</v>
      </c>
      <c r="AK430" s="348">
        <f t="shared" si="179"/>
        <v>0</v>
      </c>
      <c r="AL430" s="348">
        <f t="shared" si="180"/>
        <v>0</v>
      </c>
      <c r="AM430" s="348">
        <f t="shared" si="181"/>
        <v>0</v>
      </c>
      <c r="AN430" s="348">
        <f t="shared" si="182"/>
        <v>0</v>
      </c>
      <c r="AO430" s="334">
        <v>13</v>
      </c>
    </row>
    <row r="431" spans="1:41" s="335" customFormat="1" ht="18" customHeight="1">
      <c r="A431" s="343">
        <f t="shared" si="158"/>
        <v>426</v>
      </c>
      <c r="B431" s="344" t="s">
        <v>356</v>
      </c>
      <c r="C431" s="345" t="s">
        <v>357</v>
      </c>
      <c r="D431" s="346">
        <v>0</v>
      </c>
      <c r="E431" s="346">
        <v>0</v>
      </c>
      <c r="F431" s="346">
        <v>0</v>
      </c>
      <c r="G431" s="346">
        <v>0</v>
      </c>
      <c r="H431" s="346"/>
      <c r="I431" s="346"/>
      <c r="J431" s="346"/>
      <c r="K431" s="346"/>
      <c r="L431" s="346"/>
      <c r="M431" s="346"/>
      <c r="N431" s="346"/>
      <c r="O431" s="346"/>
      <c r="P431" s="347">
        <f t="shared" si="183"/>
        <v>0</v>
      </c>
      <c r="Q431" s="348">
        <f t="shared" si="159"/>
        <v>0</v>
      </c>
      <c r="R431" s="348">
        <f t="shared" si="160"/>
        <v>0</v>
      </c>
      <c r="S431" s="348">
        <f t="shared" si="161"/>
        <v>0</v>
      </c>
      <c r="T431" s="348">
        <f t="shared" si="162"/>
        <v>0</v>
      </c>
      <c r="U431" s="348">
        <f t="shared" si="163"/>
        <v>0</v>
      </c>
      <c r="V431" s="348">
        <f t="shared" si="164"/>
        <v>0</v>
      </c>
      <c r="W431" s="348">
        <f t="shared" si="165"/>
        <v>0</v>
      </c>
      <c r="X431" s="348">
        <f t="shared" si="166"/>
        <v>0</v>
      </c>
      <c r="Y431" s="348">
        <f t="shared" si="167"/>
        <v>0</v>
      </c>
      <c r="Z431" s="348">
        <f t="shared" si="168"/>
        <v>0</v>
      </c>
      <c r="AA431" s="348">
        <f t="shared" si="169"/>
        <v>0</v>
      </c>
      <c r="AB431" s="348">
        <f t="shared" si="170"/>
        <v>0</v>
      </c>
      <c r="AC431" s="348">
        <f t="shared" si="171"/>
        <v>0</v>
      </c>
      <c r="AD431" s="348">
        <f t="shared" si="172"/>
        <v>0</v>
      </c>
      <c r="AE431" s="348">
        <f t="shared" si="173"/>
        <v>0</v>
      </c>
      <c r="AF431" s="348">
        <f t="shared" si="174"/>
        <v>0</v>
      </c>
      <c r="AG431" s="348">
        <f t="shared" si="175"/>
        <v>0</v>
      </c>
      <c r="AH431" s="348">
        <f t="shared" si="176"/>
        <v>0</v>
      </c>
      <c r="AI431" s="348">
        <f t="shared" si="177"/>
        <v>0</v>
      </c>
      <c r="AJ431" s="348">
        <f t="shared" si="178"/>
        <v>0</v>
      </c>
      <c r="AK431" s="348">
        <f t="shared" si="179"/>
        <v>0</v>
      </c>
      <c r="AL431" s="348">
        <f t="shared" si="180"/>
        <v>0</v>
      </c>
      <c r="AM431" s="348">
        <f t="shared" si="181"/>
        <v>0</v>
      </c>
      <c r="AN431" s="348">
        <f t="shared" si="182"/>
        <v>0</v>
      </c>
      <c r="AO431" s="334">
        <v>7</v>
      </c>
    </row>
    <row r="432" spans="1:41" s="335" customFormat="1" ht="18" customHeight="1">
      <c r="A432" s="343">
        <f t="shared" si="158"/>
        <v>427</v>
      </c>
      <c r="B432" s="344" t="s">
        <v>358</v>
      </c>
      <c r="C432" s="345" t="s">
        <v>359</v>
      </c>
      <c r="D432" s="346">
        <v>0</v>
      </c>
      <c r="E432" s="346">
        <v>0</v>
      </c>
      <c r="F432" s="346">
        <v>0</v>
      </c>
      <c r="G432" s="346">
        <v>0</v>
      </c>
      <c r="H432" s="346"/>
      <c r="I432" s="346"/>
      <c r="J432" s="346"/>
      <c r="K432" s="346"/>
      <c r="L432" s="346"/>
      <c r="M432" s="346"/>
      <c r="N432" s="346"/>
      <c r="O432" s="346"/>
      <c r="P432" s="347">
        <f t="shared" si="183"/>
        <v>0</v>
      </c>
      <c r="Q432" s="348">
        <f t="shared" si="159"/>
        <v>0</v>
      </c>
      <c r="R432" s="348">
        <f t="shared" si="160"/>
        <v>0</v>
      </c>
      <c r="S432" s="348">
        <f t="shared" si="161"/>
        <v>0</v>
      </c>
      <c r="T432" s="348">
        <f t="shared" si="162"/>
        <v>0</v>
      </c>
      <c r="U432" s="348">
        <f t="shared" si="163"/>
        <v>0</v>
      </c>
      <c r="V432" s="348">
        <f t="shared" si="164"/>
        <v>0</v>
      </c>
      <c r="W432" s="348">
        <f t="shared" si="165"/>
        <v>0</v>
      </c>
      <c r="X432" s="348">
        <f t="shared" si="166"/>
        <v>0</v>
      </c>
      <c r="Y432" s="348">
        <f t="shared" si="167"/>
        <v>0</v>
      </c>
      <c r="Z432" s="348">
        <f t="shared" si="168"/>
        <v>0</v>
      </c>
      <c r="AA432" s="348">
        <f t="shared" si="169"/>
        <v>0</v>
      </c>
      <c r="AB432" s="348">
        <f t="shared" si="170"/>
        <v>0</v>
      </c>
      <c r="AC432" s="348">
        <f t="shared" si="171"/>
        <v>0</v>
      </c>
      <c r="AD432" s="348">
        <f t="shared" si="172"/>
        <v>0</v>
      </c>
      <c r="AE432" s="348">
        <f t="shared" si="173"/>
        <v>0</v>
      </c>
      <c r="AF432" s="348">
        <f t="shared" si="174"/>
        <v>0</v>
      </c>
      <c r="AG432" s="348">
        <f t="shared" si="175"/>
        <v>0</v>
      </c>
      <c r="AH432" s="348">
        <f t="shared" si="176"/>
        <v>0</v>
      </c>
      <c r="AI432" s="348">
        <f t="shared" si="177"/>
        <v>0</v>
      </c>
      <c r="AJ432" s="348">
        <f t="shared" si="178"/>
        <v>0</v>
      </c>
      <c r="AK432" s="348">
        <f t="shared" si="179"/>
        <v>0</v>
      </c>
      <c r="AL432" s="348">
        <f t="shared" si="180"/>
        <v>0</v>
      </c>
      <c r="AM432" s="348">
        <f t="shared" si="181"/>
        <v>0</v>
      </c>
      <c r="AN432" s="348">
        <f t="shared" si="182"/>
        <v>0</v>
      </c>
      <c r="AO432" s="334">
        <v>13</v>
      </c>
    </row>
    <row r="433" spans="1:41" s="335" customFormat="1" ht="18" customHeight="1">
      <c r="A433" s="343">
        <f t="shared" si="158"/>
        <v>428</v>
      </c>
      <c r="B433" s="344" t="s">
        <v>360</v>
      </c>
      <c r="C433" s="345" t="s">
        <v>361</v>
      </c>
      <c r="D433" s="346">
        <v>0</v>
      </c>
      <c r="E433" s="346">
        <v>0</v>
      </c>
      <c r="F433" s="346">
        <v>0</v>
      </c>
      <c r="G433" s="346">
        <v>0</v>
      </c>
      <c r="H433" s="346"/>
      <c r="I433" s="346"/>
      <c r="J433" s="346"/>
      <c r="K433" s="346"/>
      <c r="L433" s="346"/>
      <c r="M433" s="346"/>
      <c r="N433" s="346"/>
      <c r="O433" s="346"/>
      <c r="P433" s="347">
        <f t="shared" si="183"/>
        <v>0</v>
      </c>
      <c r="Q433" s="348">
        <f t="shared" si="159"/>
        <v>0</v>
      </c>
      <c r="R433" s="348">
        <f t="shared" si="160"/>
        <v>0</v>
      </c>
      <c r="S433" s="348">
        <f t="shared" si="161"/>
        <v>0</v>
      </c>
      <c r="T433" s="348">
        <f t="shared" si="162"/>
        <v>0</v>
      </c>
      <c r="U433" s="348">
        <f t="shared" si="163"/>
        <v>0</v>
      </c>
      <c r="V433" s="348">
        <f t="shared" si="164"/>
        <v>0</v>
      </c>
      <c r="W433" s="348">
        <f t="shared" si="165"/>
        <v>0</v>
      </c>
      <c r="X433" s="348">
        <f t="shared" si="166"/>
        <v>0</v>
      </c>
      <c r="Y433" s="348">
        <f t="shared" si="167"/>
        <v>0</v>
      </c>
      <c r="Z433" s="348">
        <f t="shared" si="168"/>
        <v>0</v>
      </c>
      <c r="AA433" s="348">
        <f t="shared" si="169"/>
        <v>0</v>
      </c>
      <c r="AB433" s="348">
        <f t="shared" si="170"/>
        <v>0</v>
      </c>
      <c r="AC433" s="348">
        <f t="shared" si="171"/>
        <v>0</v>
      </c>
      <c r="AD433" s="348">
        <f t="shared" si="172"/>
        <v>0</v>
      </c>
      <c r="AE433" s="348">
        <f t="shared" si="173"/>
        <v>0</v>
      </c>
      <c r="AF433" s="348">
        <f t="shared" si="174"/>
        <v>0</v>
      </c>
      <c r="AG433" s="348">
        <f t="shared" si="175"/>
        <v>0</v>
      </c>
      <c r="AH433" s="348">
        <f t="shared" si="176"/>
        <v>0</v>
      </c>
      <c r="AI433" s="348">
        <f t="shared" si="177"/>
        <v>0</v>
      </c>
      <c r="AJ433" s="348">
        <f t="shared" si="178"/>
        <v>0</v>
      </c>
      <c r="AK433" s="348">
        <f t="shared" si="179"/>
        <v>0</v>
      </c>
      <c r="AL433" s="348">
        <f t="shared" si="180"/>
        <v>0</v>
      </c>
      <c r="AM433" s="348">
        <f t="shared" si="181"/>
        <v>0</v>
      </c>
      <c r="AN433" s="348">
        <f t="shared" si="182"/>
        <v>0</v>
      </c>
      <c r="AO433" s="334">
        <v>14</v>
      </c>
    </row>
    <row r="434" spans="1:41" s="335" customFormat="1" ht="18" customHeight="1">
      <c r="A434" s="343">
        <f t="shared" si="158"/>
        <v>429</v>
      </c>
      <c r="B434" s="344" t="s">
        <v>362</v>
      </c>
      <c r="C434" s="345" t="s">
        <v>363</v>
      </c>
      <c r="D434" s="346">
        <v>0</v>
      </c>
      <c r="E434" s="346">
        <v>0</v>
      </c>
      <c r="F434" s="346">
        <v>0</v>
      </c>
      <c r="G434" s="346">
        <v>0</v>
      </c>
      <c r="H434" s="346"/>
      <c r="I434" s="346"/>
      <c r="J434" s="346"/>
      <c r="K434" s="346"/>
      <c r="L434" s="346"/>
      <c r="M434" s="346"/>
      <c r="N434" s="346"/>
      <c r="O434" s="346"/>
      <c r="P434" s="347">
        <f t="shared" si="183"/>
        <v>0</v>
      </c>
      <c r="Q434" s="348">
        <f t="shared" si="159"/>
        <v>0</v>
      </c>
      <c r="R434" s="348">
        <f t="shared" si="160"/>
        <v>0</v>
      </c>
      <c r="S434" s="348">
        <f t="shared" si="161"/>
        <v>0</v>
      </c>
      <c r="T434" s="348">
        <f t="shared" si="162"/>
        <v>0</v>
      </c>
      <c r="U434" s="348">
        <f t="shared" si="163"/>
        <v>0</v>
      </c>
      <c r="V434" s="348">
        <f t="shared" si="164"/>
        <v>0</v>
      </c>
      <c r="W434" s="348">
        <f t="shared" si="165"/>
        <v>0</v>
      </c>
      <c r="X434" s="348">
        <f t="shared" si="166"/>
        <v>0</v>
      </c>
      <c r="Y434" s="348">
        <f t="shared" si="167"/>
        <v>0</v>
      </c>
      <c r="Z434" s="348">
        <f t="shared" si="168"/>
        <v>0</v>
      </c>
      <c r="AA434" s="348">
        <f t="shared" si="169"/>
        <v>0</v>
      </c>
      <c r="AB434" s="348">
        <f t="shared" si="170"/>
        <v>0</v>
      </c>
      <c r="AC434" s="348">
        <f t="shared" si="171"/>
        <v>0</v>
      </c>
      <c r="AD434" s="348">
        <f t="shared" si="172"/>
        <v>0</v>
      </c>
      <c r="AE434" s="348">
        <f t="shared" si="173"/>
        <v>0</v>
      </c>
      <c r="AF434" s="348">
        <f t="shared" si="174"/>
        <v>0</v>
      </c>
      <c r="AG434" s="348">
        <f t="shared" si="175"/>
        <v>0</v>
      </c>
      <c r="AH434" s="348">
        <f t="shared" si="176"/>
        <v>0</v>
      </c>
      <c r="AI434" s="348">
        <f t="shared" si="177"/>
        <v>0</v>
      </c>
      <c r="AJ434" s="348">
        <f t="shared" si="178"/>
        <v>0</v>
      </c>
      <c r="AK434" s="348">
        <f t="shared" si="179"/>
        <v>0</v>
      </c>
      <c r="AL434" s="348">
        <f t="shared" si="180"/>
        <v>0</v>
      </c>
      <c r="AM434" s="348">
        <f t="shared" si="181"/>
        <v>0</v>
      </c>
      <c r="AN434" s="348">
        <f t="shared" si="182"/>
        <v>0</v>
      </c>
      <c r="AO434" s="334">
        <v>15</v>
      </c>
    </row>
    <row r="435" spans="1:41" s="335" customFormat="1" ht="18" customHeight="1">
      <c r="A435" s="343">
        <f t="shared" si="158"/>
        <v>430</v>
      </c>
      <c r="B435" s="344" t="s">
        <v>364</v>
      </c>
      <c r="C435" s="345" t="s">
        <v>365</v>
      </c>
      <c r="D435" s="346">
        <v>0</v>
      </c>
      <c r="E435" s="346">
        <v>0</v>
      </c>
      <c r="F435" s="346">
        <v>0</v>
      </c>
      <c r="G435" s="346"/>
      <c r="H435" s="346"/>
      <c r="I435" s="346"/>
      <c r="J435" s="346"/>
      <c r="K435" s="346"/>
      <c r="L435" s="346"/>
      <c r="M435" s="346"/>
      <c r="N435" s="346"/>
      <c r="O435" s="346"/>
      <c r="P435" s="347">
        <f t="shared" si="183"/>
        <v>0</v>
      </c>
      <c r="Q435" s="348">
        <f t="shared" si="159"/>
        <v>0</v>
      </c>
      <c r="R435" s="348">
        <f t="shared" si="160"/>
        <v>0</v>
      </c>
      <c r="S435" s="348">
        <f t="shared" si="161"/>
        <v>0</v>
      </c>
      <c r="T435" s="348">
        <f t="shared" si="162"/>
        <v>0</v>
      </c>
      <c r="U435" s="348">
        <f t="shared" si="163"/>
        <v>0</v>
      </c>
      <c r="V435" s="348">
        <f t="shared" si="164"/>
        <v>0</v>
      </c>
      <c r="W435" s="348">
        <f t="shared" si="165"/>
        <v>0</v>
      </c>
      <c r="X435" s="348">
        <f t="shared" si="166"/>
        <v>0</v>
      </c>
      <c r="Y435" s="348">
        <f t="shared" si="167"/>
        <v>0</v>
      </c>
      <c r="Z435" s="348">
        <f t="shared" si="168"/>
        <v>0</v>
      </c>
      <c r="AA435" s="348">
        <f t="shared" si="169"/>
        <v>0</v>
      </c>
      <c r="AB435" s="348">
        <f t="shared" si="170"/>
        <v>0</v>
      </c>
      <c r="AC435" s="348">
        <f t="shared" si="171"/>
        <v>0</v>
      </c>
      <c r="AD435" s="348">
        <f t="shared" si="172"/>
        <v>0</v>
      </c>
      <c r="AE435" s="348">
        <f t="shared" si="173"/>
        <v>0</v>
      </c>
      <c r="AF435" s="348">
        <f t="shared" si="174"/>
        <v>0</v>
      </c>
      <c r="AG435" s="348">
        <f t="shared" si="175"/>
        <v>0</v>
      </c>
      <c r="AH435" s="348">
        <f t="shared" si="176"/>
        <v>0</v>
      </c>
      <c r="AI435" s="348">
        <f t="shared" si="177"/>
        <v>0</v>
      </c>
      <c r="AJ435" s="348">
        <f t="shared" si="178"/>
        <v>0</v>
      </c>
      <c r="AK435" s="348">
        <f t="shared" si="179"/>
        <v>0</v>
      </c>
      <c r="AL435" s="348">
        <f t="shared" si="180"/>
        <v>0</v>
      </c>
      <c r="AM435" s="348">
        <f t="shared" si="181"/>
        <v>0</v>
      </c>
      <c r="AN435" s="348">
        <f t="shared" si="182"/>
        <v>0</v>
      </c>
      <c r="AO435" s="334">
        <v>14</v>
      </c>
    </row>
    <row r="436" spans="1:41" s="335" customFormat="1" ht="18" customHeight="1">
      <c r="A436" s="343">
        <f t="shared" si="158"/>
        <v>431</v>
      </c>
      <c r="B436" s="344" t="s">
        <v>368</v>
      </c>
      <c r="C436" s="345" t="s">
        <v>369</v>
      </c>
      <c r="D436" s="346">
        <v>0</v>
      </c>
      <c r="E436" s="346">
        <v>0</v>
      </c>
      <c r="F436" s="346">
        <v>0</v>
      </c>
      <c r="G436" s="346">
        <v>0</v>
      </c>
      <c r="H436" s="346"/>
      <c r="I436" s="346"/>
      <c r="J436" s="346"/>
      <c r="K436" s="346"/>
      <c r="L436" s="346"/>
      <c r="M436" s="346"/>
      <c r="N436" s="346"/>
      <c r="O436" s="346"/>
      <c r="P436" s="347">
        <f t="shared" si="183"/>
        <v>0</v>
      </c>
      <c r="Q436" s="348">
        <f t="shared" si="159"/>
        <v>0</v>
      </c>
      <c r="R436" s="348">
        <f t="shared" si="160"/>
        <v>0</v>
      </c>
      <c r="S436" s="348">
        <f t="shared" si="161"/>
        <v>0</v>
      </c>
      <c r="T436" s="348">
        <f t="shared" si="162"/>
        <v>0</v>
      </c>
      <c r="U436" s="348">
        <f t="shared" si="163"/>
        <v>0</v>
      </c>
      <c r="V436" s="348">
        <f t="shared" si="164"/>
        <v>0</v>
      </c>
      <c r="W436" s="348">
        <f t="shared" si="165"/>
        <v>0</v>
      </c>
      <c r="X436" s="348">
        <f t="shared" si="166"/>
        <v>0</v>
      </c>
      <c r="Y436" s="348">
        <f t="shared" si="167"/>
        <v>0</v>
      </c>
      <c r="Z436" s="348">
        <f t="shared" si="168"/>
        <v>0</v>
      </c>
      <c r="AA436" s="348">
        <f t="shared" si="169"/>
        <v>0</v>
      </c>
      <c r="AB436" s="348">
        <f t="shared" si="170"/>
        <v>0</v>
      </c>
      <c r="AC436" s="348">
        <f t="shared" si="171"/>
        <v>0</v>
      </c>
      <c r="AD436" s="348">
        <f t="shared" si="172"/>
        <v>0</v>
      </c>
      <c r="AE436" s="348">
        <f t="shared" si="173"/>
        <v>0</v>
      </c>
      <c r="AF436" s="348">
        <f t="shared" si="174"/>
        <v>0</v>
      </c>
      <c r="AG436" s="348">
        <f t="shared" si="175"/>
        <v>0</v>
      </c>
      <c r="AH436" s="348">
        <f t="shared" si="176"/>
        <v>0</v>
      </c>
      <c r="AI436" s="348">
        <f t="shared" si="177"/>
        <v>0</v>
      </c>
      <c r="AJ436" s="348">
        <f t="shared" si="178"/>
        <v>0</v>
      </c>
      <c r="AK436" s="348">
        <f t="shared" si="179"/>
        <v>0</v>
      </c>
      <c r="AL436" s="348">
        <f t="shared" si="180"/>
        <v>0</v>
      </c>
      <c r="AM436" s="348">
        <f t="shared" si="181"/>
        <v>0</v>
      </c>
      <c r="AN436" s="348">
        <f t="shared" si="182"/>
        <v>0</v>
      </c>
      <c r="AO436" s="334">
        <v>15</v>
      </c>
    </row>
    <row r="437" spans="1:41" s="335" customFormat="1" ht="18" customHeight="1">
      <c r="A437" s="343">
        <f t="shared" si="158"/>
        <v>432</v>
      </c>
      <c r="B437" s="344" t="s">
        <v>370</v>
      </c>
      <c r="C437" s="345" t="s">
        <v>371</v>
      </c>
      <c r="D437" s="346">
        <v>0</v>
      </c>
      <c r="E437" s="346">
        <v>0</v>
      </c>
      <c r="F437" s="346">
        <v>0</v>
      </c>
      <c r="G437" s="346">
        <v>0</v>
      </c>
      <c r="H437" s="346"/>
      <c r="I437" s="346"/>
      <c r="J437" s="346"/>
      <c r="K437" s="346"/>
      <c r="L437" s="346"/>
      <c r="M437" s="346"/>
      <c r="N437" s="346"/>
      <c r="O437" s="346"/>
      <c r="P437" s="347">
        <f t="shared" si="183"/>
        <v>0</v>
      </c>
      <c r="Q437" s="348">
        <f t="shared" si="159"/>
        <v>0</v>
      </c>
      <c r="R437" s="348">
        <f t="shared" si="160"/>
        <v>0</v>
      </c>
      <c r="S437" s="348">
        <f t="shared" si="161"/>
        <v>0</v>
      </c>
      <c r="T437" s="348">
        <f t="shared" si="162"/>
        <v>0</v>
      </c>
      <c r="U437" s="348">
        <f t="shared" si="163"/>
        <v>0</v>
      </c>
      <c r="V437" s="348">
        <f t="shared" si="164"/>
        <v>0</v>
      </c>
      <c r="W437" s="348">
        <f t="shared" si="165"/>
        <v>0</v>
      </c>
      <c r="X437" s="348">
        <f t="shared" si="166"/>
        <v>0</v>
      </c>
      <c r="Y437" s="348">
        <f t="shared" si="167"/>
        <v>0</v>
      </c>
      <c r="Z437" s="348">
        <f t="shared" si="168"/>
        <v>0</v>
      </c>
      <c r="AA437" s="348">
        <f t="shared" si="169"/>
        <v>0</v>
      </c>
      <c r="AB437" s="348">
        <f t="shared" si="170"/>
        <v>0</v>
      </c>
      <c r="AC437" s="348">
        <f t="shared" si="171"/>
        <v>0</v>
      </c>
      <c r="AD437" s="348">
        <f t="shared" si="172"/>
        <v>0</v>
      </c>
      <c r="AE437" s="348">
        <f t="shared" si="173"/>
        <v>0</v>
      </c>
      <c r="AF437" s="348">
        <f t="shared" si="174"/>
        <v>0</v>
      </c>
      <c r="AG437" s="348">
        <f t="shared" si="175"/>
        <v>0</v>
      </c>
      <c r="AH437" s="348">
        <f t="shared" si="176"/>
        <v>0</v>
      </c>
      <c r="AI437" s="348">
        <f t="shared" si="177"/>
        <v>0</v>
      </c>
      <c r="AJ437" s="348">
        <f t="shared" si="178"/>
        <v>0</v>
      </c>
      <c r="AK437" s="348">
        <f t="shared" si="179"/>
        <v>0</v>
      </c>
      <c r="AL437" s="348">
        <f t="shared" si="180"/>
        <v>0</v>
      </c>
      <c r="AM437" s="348">
        <f t="shared" si="181"/>
        <v>0</v>
      </c>
      <c r="AN437" s="348">
        <f t="shared" si="182"/>
        <v>0</v>
      </c>
      <c r="AO437" s="334">
        <v>15</v>
      </c>
    </row>
    <row r="438" spans="1:41" s="335" customFormat="1" ht="18" customHeight="1">
      <c r="A438" s="343">
        <f t="shared" si="158"/>
        <v>433</v>
      </c>
      <c r="B438" s="344" t="s">
        <v>372</v>
      </c>
      <c r="C438" s="345" t="s">
        <v>373</v>
      </c>
      <c r="D438" s="346">
        <v>0</v>
      </c>
      <c r="E438" s="346">
        <v>0</v>
      </c>
      <c r="F438" s="346">
        <v>0</v>
      </c>
      <c r="G438" s="346">
        <v>0</v>
      </c>
      <c r="H438" s="346"/>
      <c r="I438" s="346"/>
      <c r="J438" s="346"/>
      <c r="K438" s="346"/>
      <c r="L438" s="346"/>
      <c r="M438" s="346"/>
      <c r="N438" s="346"/>
      <c r="O438" s="346"/>
      <c r="P438" s="347">
        <f t="shared" si="183"/>
        <v>0</v>
      </c>
      <c r="Q438" s="348">
        <f t="shared" si="159"/>
        <v>0</v>
      </c>
      <c r="R438" s="348">
        <f t="shared" si="160"/>
        <v>0</v>
      </c>
      <c r="S438" s="348">
        <f t="shared" si="161"/>
        <v>0</v>
      </c>
      <c r="T438" s="348">
        <f t="shared" si="162"/>
        <v>0</v>
      </c>
      <c r="U438" s="348">
        <f t="shared" si="163"/>
        <v>0</v>
      </c>
      <c r="V438" s="348">
        <f t="shared" si="164"/>
        <v>0</v>
      </c>
      <c r="W438" s="348">
        <f t="shared" si="165"/>
        <v>0</v>
      </c>
      <c r="X438" s="348">
        <f t="shared" si="166"/>
        <v>0</v>
      </c>
      <c r="Y438" s="348">
        <f t="shared" si="167"/>
        <v>0</v>
      </c>
      <c r="Z438" s="348">
        <f t="shared" si="168"/>
        <v>0</v>
      </c>
      <c r="AA438" s="348">
        <f t="shared" si="169"/>
        <v>0</v>
      </c>
      <c r="AB438" s="348">
        <f t="shared" si="170"/>
        <v>0</v>
      </c>
      <c r="AC438" s="348">
        <f t="shared" si="171"/>
        <v>0</v>
      </c>
      <c r="AD438" s="348">
        <f t="shared" si="172"/>
        <v>0</v>
      </c>
      <c r="AE438" s="348">
        <f t="shared" si="173"/>
        <v>0</v>
      </c>
      <c r="AF438" s="348">
        <f t="shared" si="174"/>
        <v>0</v>
      </c>
      <c r="AG438" s="348">
        <f t="shared" si="175"/>
        <v>0</v>
      </c>
      <c r="AH438" s="348">
        <f t="shared" si="176"/>
        <v>0</v>
      </c>
      <c r="AI438" s="348">
        <f t="shared" si="177"/>
        <v>0</v>
      </c>
      <c r="AJ438" s="348">
        <f t="shared" si="178"/>
        <v>0</v>
      </c>
      <c r="AK438" s="348">
        <f t="shared" si="179"/>
        <v>0</v>
      </c>
      <c r="AL438" s="348">
        <f t="shared" si="180"/>
        <v>0</v>
      </c>
      <c r="AM438" s="348">
        <f t="shared" si="181"/>
        <v>0</v>
      </c>
      <c r="AN438" s="348">
        <f t="shared" si="182"/>
        <v>0</v>
      </c>
      <c r="AO438" s="334">
        <v>14</v>
      </c>
    </row>
    <row r="439" spans="1:41" s="335" customFormat="1" ht="18" customHeight="1">
      <c r="A439" s="343">
        <f t="shared" si="158"/>
        <v>434</v>
      </c>
      <c r="B439" s="344" t="s">
        <v>374</v>
      </c>
      <c r="C439" s="345" t="s">
        <v>375</v>
      </c>
      <c r="D439" s="346">
        <v>0</v>
      </c>
      <c r="E439" s="346">
        <v>0</v>
      </c>
      <c r="F439" s="346">
        <v>0</v>
      </c>
      <c r="G439" s="346">
        <v>0</v>
      </c>
      <c r="H439" s="346"/>
      <c r="I439" s="346"/>
      <c r="J439" s="346"/>
      <c r="K439" s="346"/>
      <c r="L439" s="346"/>
      <c r="M439" s="346"/>
      <c r="N439" s="346"/>
      <c r="O439" s="346"/>
      <c r="P439" s="347">
        <f t="shared" si="183"/>
        <v>0</v>
      </c>
      <c r="Q439" s="348">
        <f t="shared" si="159"/>
        <v>0</v>
      </c>
      <c r="R439" s="348">
        <f t="shared" si="160"/>
        <v>0</v>
      </c>
      <c r="S439" s="348">
        <f t="shared" si="161"/>
        <v>0</v>
      </c>
      <c r="T439" s="348">
        <f t="shared" si="162"/>
        <v>0</v>
      </c>
      <c r="U439" s="348">
        <f t="shared" si="163"/>
        <v>0</v>
      </c>
      <c r="V439" s="348">
        <f t="shared" si="164"/>
        <v>0</v>
      </c>
      <c r="W439" s="348">
        <f t="shared" si="165"/>
        <v>0</v>
      </c>
      <c r="X439" s="348">
        <f t="shared" si="166"/>
        <v>0</v>
      </c>
      <c r="Y439" s="348">
        <f t="shared" si="167"/>
        <v>0</v>
      </c>
      <c r="Z439" s="348">
        <f t="shared" si="168"/>
        <v>0</v>
      </c>
      <c r="AA439" s="348">
        <f t="shared" si="169"/>
        <v>0</v>
      </c>
      <c r="AB439" s="348">
        <f t="shared" si="170"/>
        <v>0</v>
      </c>
      <c r="AC439" s="348">
        <f t="shared" si="171"/>
        <v>0</v>
      </c>
      <c r="AD439" s="348">
        <f t="shared" si="172"/>
        <v>0</v>
      </c>
      <c r="AE439" s="348">
        <f t="shared" si="173"/>
        <v>0</v>
      </c>
      <c r="AF439" s="348">
        <f t="shared" si="174"/>
        <v>0</v>
      </c>
      <c r="AG439" s="348">
        <f t="shared" si="175"/>
        <v>0</v>
      </c>
      <c r="AH439" s="348">
        <f t="shared" si="176"/>
        <v>0</v>
      </c>
      <c r="AI439" s="348">
        <f t="shared" si="177"/>
        <v>0</v>
      </c>
      <c r="AJ439" s="348">
        <f t="shared" si="178"/>
        <v>0</v>
      </c>
      <c r="AK439" s="348">
        <f t="shared" si="179"/>
        <v>0</v>
      </c>
      <c r="AL439" s="348">
        <f t="shared" si="180"/>
        <v>0</v>
      </c>
      <c r="AM439" s="348">
        <f t="shared" si="181"/>
        <v>0</v>
      </c>
      <c r="AN439" s="348">
        <f t="shared" si="182"/>
        <v>0</v>
      </c>
      <c r="AO439" s="334">
        <v>16</v>
      </c>
    </row>
    <row r="440" spans="1:41" s="335" customFormat="1" ht="18" customHeight="1">
      <c r="A440" s="343">
        <f t="shared" si="158"/>
        <v>435</v>
      </c>
      <c r="B440" s="344" t="s">
        <v>376</v>
      </c>
      <c r="C440" s="345" t="s">
        <v>377</v>
      </c>
      <c r="D440" s="346">
        <v>0</v>
      </c>
      <c r="E440" s="346">
        <v>0</v>
      </c>
      <c r="F440" s="346">
        <v>0</v>
      </c>
      <c r="G440" s="346">
        <v>0</v>
      </c>
      <c r="H440" s="346"/>
      <c r="I440" s="346"/>
      <c r="J440" s="346"/>
      <c r="K440" s="346"/>
      <c r="L440" s="346"/>
      <c r="M440" s="346"/>
      <c r="N440" s="346"/>
      <c r="O440" s="346"/>
      <c r="P440" s="347">
        <f t="shared" si="183"/>
        <v>0</v>
      </c>
      <c r="Q440" s="348">
        <f t="shared" si="159"/>
        <v>0</v>
      </c>
      <c r="R440" s="348">
        <f t="shared" si="160"/>
        <v>0</v>
      </c>
      <c r="S440" s="348">
        <f t="shared" si="161"/>
        <v>0</v>
      </c>
      <c r="T440" s="348">
        <f t="shared" si="162"/>
        <v>0</v>
      </c>
      <c r="U440" s="348">
        <f t="shared" si="163"/>
        <v>0</v>
      </c>
      <c r="V440" s="348">
        <f t="shared" si="164"/>
        <v>0</v>
      </c>
      <c r="W440" s="348">
        <f t="shared" si="165"/>
        <v>0</v>
      </c>
      <c r="X440" s="348">
        <f t="shared" si="166"/>
        <v>0</v>
      </c>
      <c r="Y440" s="348">
        <f t="shared" si="167"/>
        <v>0</v>
      </c>
      <c r="Z440" s="348">
        <f t="shared" si="168"/>
        <v>0</v>
      </c>
      <c r="AA440" s="348">
        <f t="shared" si="169"/>
        <v>0</v>
      </c>
      <c r="AB440" s="348">
        <f t="shared" si="170"/>
        <v>0</v>
      </c>
      <c r="AC440" s="348">
        <f t="shared" si="171"/>
        <v>0</v>
      </c>
      <c r="AD440" s="348">
        <f t="shared" si="172"/>
        <v>0</v>
      </c>
      <c r="AE440" s="348">
        <f t="shared" si="173"/>
        <v>0</v>
      </c>
      <c r="AF440" s="348">
        <f t="shared" si="174"/>
        <v>0</v>
      </c>
      <c r="AG440" s="348">
        <f t="shared" si="175"/>
        <v>0</v>
      </c>
      <c r="AH440" s="348">
        <f t="shared" si="176"/>
        <v>0</v>
      </c>
      <c r="AI440" s="348">
        <f t="shared" si="177"/>
        <v>0</v>
      </c>
      <c r="AJ440" s="348">
        <f t="shared" si="178"/>
        <v>0</v>
      </c>
      <c r="AK440" s="348">
        <f t="shared" si="179"/>
        <v>0</v>
      </c>
      <c r="AL440" s="348">
        <f t="shared" si="180"/>
        <v>0</v>
      </c>
      <c r="AM440" s="348">
        <f t="shared" si="181"/>
        <v>0</v>
      </c>
      <c r="AN440" s="348">
        <f t="shared" si="182"/>
        <v>0</v>
      </c>
      <c r="AO440" s="334">
        <v>14</v>
      </c>
    </row>
    <row r="441" spans="1:41" s="335" customFormat="1" ht="18" customHeight="1">
      <c r="A441" s="343">
        <f t="shared" si="158"/>
        <v>436</v>
      </c>
      <c r="B441" s="344" t="s">
        <v>378</v>
      </c>
      <c r="C441" s="345" t="s">
        <v>379</v>
      </c>
      <c r="D441" s="346">
        <v>0</v>
      </c>
      <c r="E441" s="346">
        <v>0</v>
      </c>
      <c r="F441" s="346">
        <v>0</v>
      </c>
      <c r="G441" s="346">
        <v>0</v>
      </c>
      <c r="H441" s="346"/>
      <c r="I441" s="346"/>
      <c r="J441" s="346"/>
      <c r="K441" s="346"/>
      <c r="L441" s="346"/>
      <c r="M441" s="346"/>
      <c r="N441" s="346"/>
      <c r="O441" s="346"/>
      <c r="P441" s="347">
        <f t="shared" si="183"/>
        <v>0</v>
      </c>
      <c r="Q441" s="348">
        <f t="shared" si="159"/>
        <v>0</v>
      </c>
      <c r="R441" s="348">
        <f t="shared" si="160"/>
        <v>0</v>
      </c>
      <c r="S441" s="348">
        <f t="shared" si="161"/>
        <v>0</v>
      </c>
      <c r="T441" s="348">
        <f t="shared" si="162"/>
        <v>0</v>
      </c>
      <c r="U441" s="348">
        <f t="shared" si="163"/>
        <v>0</v>
      </c>
      <c r="V441" s="348">
        <f t="shared" si="164"/>
        <v>0</v>
      </c>
      <c r="W441" s="348">
        <f t="shared" si="165"/>
        <v>0</v>
      </c>
      <c r="X441" s="348">
        <f t="shared" si="166"/>
        <v>0</v>
      </c>
      <c r="Y441" s="348">
        <f t="shared" si="167"/>
        <v>0</v>
      </c>
      <c r="Z441" s="348">
        <f t="shared" si="168"/>
        <v>0</v>
      </c>
      <c r="AA441" s="348">
        <f t="shared" si="169"/>
        <v>0</v>
      </c>
      <c r="AB441" s="348">
        <f t="shared" si="170"/>
        <v>0</v>
      </c>
      <c r="AC441" s="348">
        <f t="shared" si="171"/>
        <v>0</v>
      </c>
      <c r="AD441" s="348">
        <f t="shared" si="172"/>
        <v>0</v>
      </c>
      <c r="AE441" s="348">
        <f t="shared" si="173"/>
        <v>0</v>
      </c>
      <c r="AF441" s="348">
        <f t="shared" si="174"/>
        <v>0</v>
      </c>
      <c r="AG441" s="348">
        <f t="shared" si="175"/>
        <v>0</v>
      </c>
      <c r="AH441" s="348">
        <f t="shared" si="176"/>
        <v>0</v>
      </c>
      <c r="AI441" s="348">
        <f t="shared" si="177"/>
        <v>0</v>
      </c>
      <c r="AJ441" s="348">
        <f t="shared" si="178"/>
        <v>0</v>
      </c>
      <c r="AK441" s="348">
        <f t="shared" si="179"/>
        <v>0</v>
      </c>
      <c r="AL441" s="348">
        <f t="shared" si="180"/>
        <v>0</v>
      </c>
      <c r="AM441" s="348">
        <f t="shared" si="181"/>
        <v>0</v>
      </c>
      <c r="AN441" s="348">
        <f t="shared" si="182"/>
        <v>0</v>
      </c>
      <c r="AO441" s="334">
        <v>15</v>
      </c>
    </row>
    <row r="442" spans="1:41" s="335" customFormat="1" ht="18" customHeight="1">
      <c r="A442" s="343">
        <f t="shared" si="158"/>
        <v>437</v>
      </c>
      <c r="B442" s="344" t="s">
        <v>380</v>
      </c>
      <c r="C442" s="345" t="s">
        <v>381</v>
      </c>
      <c r="D442" s="346">
        <v>0</v>
      </c>
      <c r="E442" s="346">
        <v>0</v>
      </c>
      <c r="F442" s="346">
        <v>0</v>
      </c>
      <c r="G442" s="346">
        <v>0</v>
      </c>
      <c r="H442" s="346"/>
      <c r="I442" s="346"/>
      <c r="J442" s="346"/>
      <c r="K442" s="346"/>
      <c r="L442" s="346"/>
      <c r="M442" s="346"/>
      <c r="N442" s="346"/>
      <c r="O442" s="346"/>
      <c r="P442" s="347">
        <f t="shared" si="183"/>
        <v>0</v>
      </c>
      <c r="Q442" s="348">
        <f t="shared" si="159"/>
        <v>0</v>
      </c>
      <c r="R442" s="348">
        <f t="shared" si="160"/>
        <v>0</v>
      </c>
      <c r="S442" s="348">
        <f t="shared" si="161"/>
        <v>0</v>
      </c>
      <c r="T442" s="348">
        <f t="shared" si="162"/>
        <v>0</v>
      </c>
      <c r="U442" s="348">
        <f t="shared" si="163"/>
        <v>0</v>
      </c>
      <c r="V442" s="348">
        <f t="shared" si="164"/>
        <v>0</v>
      </c>
      <c r="W442" s="348">
        <f t="shared" si="165"/>
        <v>0</v>
      </c>
      <c r="X442" s="348">
        <f t="shared" si="166"/>
        <v>0</v>
      </c>
      <c r="Y442" s="348">
        <f t="shared" si="167"/>
        <v>0</v>
      </c>
      <c r="Z442" s="348">
        <f t="shared" si="168"/>
        <v>0</v>
      </c>
      <c r="AA442" s="348">
        <f t="shared" si="169"/>
        <v>0</v>
      </c>
      <c r="AB442" s="348">
        <f t="shared" si="170"/>
        <v>0</v>
      </c>
      <c r="AC442" s="348">
        <f t="shared" si="171"/>
        <v>0</v>
      </c>
      <c r="AD442" s="348">
        <f t="shared" si="172"/>
        <v>0</v>
      </c>
      <c r="AE442" s="348">
        <f t="shared" si="173"/>
        <v>0</v>
      </c>
      <c r="AF442" s="348">
        <f t="shared" si="174"/>
        <v>0</v>
      </c>
      <c r="AG442" s="348">
        <f t="shared" si="175"/>
        <v>0</v>
      </c>
      <c r="AH442" s="348">
        <f t="shared" si="176"/>
        <v>0</v>
      </c>
      <c r="AI442" s="348">
        <f t="shared" si="177"/>
        <v>0</v>
      </c>
      <c r="AJ442" s="348">
        <f t="shared" si="178"/>
        <v>0</v>
      </c>
      <c r="AK442" s="348">
        <f t="shared" si="179"/>
        <v>0</v>
      </c>
      <c r="AL442" s="348">
        <f t="shared" si="180"/>
        <v>0</v>
      </c>
      <c r="AM442" s="348">
        <f t="shared" si="181"/>
        <v>0</v>
      </c>
      <c r="AN442" s="348">
        <f t="shared" si="182"/>
        <v>0</v>
      </c>
      <c r="AO442" s="334">
        <v>13</v>
      </c>
    </row>
    <row r="443" spans="1:41" s="335" customFormat="1" ht="18" customHeight="1">
      <c r="A443" s="343">
        <f t="shared" si="158"/>
        <v>438</v>
      </c>
      <c r="B443" s="344" t="s">
        <v>382</v>
      </c>
      <c r="C443" s="345" t="s">
        <v>383</v>
      </c>
      <c r="D443" s="346">
        <v>0</v>
      </c>
      <c r="E443" s="346">
        <v>0</v>
      </c>
      <c r="F443" s="346">
        <v>0</v>
      </c>
      <c r="G443" s="346">
        <v>0</v>
      </c>
      <c r="H443" s="346"/>
      <c r="I443" s="346"/>
      <c r="J443" s="346"/>
      <c r="K443" s="346"/>
      <c r="L443" s="346"/>
      <c r="M443" s="346"/>
      <c r="N443" s="346"/>
      <c r="O443" s="346"/>
      <c r="P443" s="347">
        <f t="shared" si="183"/>
        <v>0</v>
      </c>
      <c r="Q443" s="348">
        <f t="shared" si="159"/>
        <v>0</v>
      </c>
      <c r="R443" s="348">
        <f t="shared" si="160"/>
        <v>0</v>
      </c>
      <c r="S443" s="348">
        <f t="shared" si="161"/>
        <v>0</v>
      </c>
      <c r="T443" s="348">
        <f t="shared" si="162"/>
        <v>0</v>
      </c>
      <c r="U443" s="348">
        <f t="shared" si="163"/>
        <v>0</v>
      </c>
      <c r="V443" s="348">
        <f t="shared" si="164"/>
        <v>0</v>
      </c>
      <c r="W443" s="348">
        <f t="shared" si="165"/>
        <v>0</v>
      </c>
      <c r="X443" s="348">
        <f t="shared" si="166"/>
        <v>0</v>
      </c>
      <c r="Y443" s="348">
        <f t="shared" si="167"/>
        <v>0</v>
      </c>
      <c r="Z443" s="348">
        <f t="shared" si="168"/>
        <v>0</v>
      </c>
      <c r="AA443" s="348">
        <f t="shared" si="169"/>
        <v>0</v>
      </c>
      <c r="AB443" s="348">
        <f t="shared" si="170"/>
        <v>0</v>
      </c>
      <c r="AC443" s="348">
        <f t="shared" si="171"/>
        <v>0</v>
      </c>
      <c r="AD443" s="348">
        <f t="shared" si="172"/>
        <v>0</v>
      </c>
      <c r="AE443" s="348">
        <f t="shared" si="173"/>
        <v>0</v>
      </c>
      <c r="AF443" s="348">
        <f t="shared" si="174"/>
        <v>0</v>
      </c>
      <c r="AG443" s="348">
        <f t="shared" si="175"/>
        <v>0</v>
      </c>
      <c r="AH443" s="348">
        <f t="shared" si="176"/>
        <v>0</v>
      </c>
      <c r="AI443" s="348">
        <f t="shared" si="177"/>
        <v>0</v>
      </c>
      <c r="AJ443" s="348">
        <f t="shared" si="178"/>
        <v>0</v>
      </c>
      <c r="AK443" s="348">
        <f t="shared" si="179"/>
        <v>0</v>
      </c>
      <c r="AL443" s="348">
        <f t="shared" si="180"/>
        <v>0</v>
      </c>
      <c r="AM443" s="348">
        <f t="shared" si="181"/>
        <v>0</v>
      </c>
      <c r="AN443" s="348">
        <f t="shared" si="182"/>
        <v>0</v>
      </c>
      <c r="AO443" s="334">
        <v>12</v>
      </c>
    </row>
    <row r="444" spans="1:41" s="335" customFormat="1" ht="18" customHeight="1">
      <c r="A444" s="343">
        <f t="shared" si="158"/>
        <v>439</v>
      </c>
      <c r="B444" s="344" t="s">
        <v>384</v>
      </c>
      <c r="C444" s="345" t="s">
        <v>385</v>
      </c>
      <c r="D444" s="346">
        <v>0</v>
      </c>
      <c r="E444" s="346">
        <v>0</v>
      </c>
      <c r="F444" s="346">
        <v>0</v>
      </c>
      <c r="G444" s="346">
        <v>0</v>
      </c>
      <c r="H444" s="346"/>
      <c r="I444" s="346"/>
      <c r="J444" s="346"/>
      <c r="K444" s="346"/>
      <c r="L444" s="346"/>
      <c r="M444" s="346"/>
      <c r="N444" s="346"/>
      <c r="O444" s="346"/>
      <c r="P444" s="347">
        <f t="shared" si="183"/>
        <v>0</v>
      </c>
      <c r="Q444" s="348">
        <f t="shared" si="159"/>
        <v>0</v>
      </c>
      <c r="R444" s="348">
        <f t="shared" si="160"/>
        <v>0</v>
      </c>
      <c r="S444" s="348">
        <f t="shared" si="161"/>
        <v>0</v>
      </c>
      <c r="T444" s="348">
        <f t="shared" si="162"/>
        <v>0</v>
      </c>
      <c r="U444" s="348">
        <f t="shared" si="163"/>
        <v>0</v>
      </c>
      <c r="V444" s="348">
        <f t="shared" si="164"/>
        <v>0</v>
      </c>
      <c r="W444" s="348">
        <f t="shared" si="165"/>
        <v>0</v>
      </c>
      <c r="X444" s="348">
        <f t="shared" si="166"/>
        <v>0</v>
      </c>
      <c r="Y444" s="348">
        <f t="shared" si="167"/>
        <v>0</v>
      </c>
      <c r="Z444" s="348">
        <f t="shared" si="168"/>
        <v>0</v>
      </c>
      <c r="AA444" s="348">
        <f t="shared" si="169"/>
        <v>0</v>
      </c>
      <c r="AB444" s="348">
        <f t="shared" si="170"/>
        <v>0</v>
      </c>
      <c r="AC444" s="348">
        <f t="shared" si="171"/>
        <v>0</v>
      </c>
      <c r="AD444" s="348">
        <f t="shared" si="172"/>
        <v>0</v>
      </c>
      <c r="AE444" s="348">
        <f t="shared" si="173"/>
        <v>0</v>
      </c>
      <c r="AF444" s="348">
        <f t="shared" si="174"/>
        <v>0</v>
      </c>
      <c r="AG444" s="348">
        <f t="shared" si="175"/>
        <v>0</v>
      </c>
      <c r="AH444" s="348">
        <f t="shared" si="176"/>
        <v>0</v>
      </c>
      <c r="AI444" s="348">
        <f t="shared" si="177"/>
        <v>0</v>
      </c>
      <c r="AJ444" s="348">
        <f t="shared" si="178"/>
        <v>0</v>
      </c>
      <c r="AK444" s="348">
        <f t="shared" si="179"/>
        <v>0</v>
      </c>
      <c r="AL444" s="348">
        <f t="shared" si="180"/>
        <v>0</v>
      </c>
      <c r="AM444" s="348">
        <f t="shared" si="181"/>
        <v>0</v>
      </c>
      <c r="AN444" s="348">
        <f t="shared" si="182"/>
        <v>0</v>
      </c>
      <c r="AO444" s="334">
        <v>12</v>
      </c>
    </row>
    <row r="445" spans="1:41" s="335" customFormat="1" ht="18" customHeight="1">
      <c r="A445" s="343">
        <f t="shared" si="158"/>
        <v>440</v>
      </c>
      <c r="B445" s="344" t="s">
        <v>386</v>
      </c>
      <c r="C445" s="345" t="s">
        <v>387</v>
      </c>
      <c r="D445" s="346">
        <v>0</v>
      </c>
      <c r="E445" s="346">
        <v>0</v>
      </c>
      <c r="F445" s="346">
        <v>0</v>
      </c>
      <c r="G445" s="346">
        <v>0</v>
      </c>
      <c r="H445" s="346"/>
      <c r="I445" s="346"/>
      <c r="J445" s="346"/>
      <c r="K445" s="346"/>
      <c r="L445" s="346"/>
      <c r="M445" s="346"/>
      <c r="N445" s="346"/>
      <c r="O445" s="346"/>
      <c r="P445" s="347">
        <f t="shared" si="183"/>
        <v>0</v>
      </c>
      <c r="Q445" s="348">
        <f t="shared" si="159"/>
        <v>0</v>
      </c>
      <c r="R445" s="348">
        <f t="shared" si="160"/>
        <v>0</v>
      </c>
      <c r="S445" s="348">
        <f t="shared" si="161"/>
        <v>0</v>
      </c>
      <c r="T445" s="348">
        <f t="shared" si="162"/>
        <v>0</v>
      </c>
      <c r="U445" s="348">
        <f t="shared" si="163"/>
        <v>0</v>
      </c>
      <c r="V445" s="348">
        <f t="shared" si="164"/>
        <v>0</v>
      </c>
      <c r="W445" s="348">
        <f t="shared" si="165"/>
        <v>0</v>
      </c>
      <c r="X445" s="348">
        <f t="shared" si="166"/>
        <v>0</v>
      </c>
      <c r="Y445" s="348">
        <f t="shared" si="167"/>
        <v>0</v>
      </c>
      <c r="Z445" s="348">
        <f t="shared" si="168"/>
        <v>0</v>
      </c>
      <c r="AA445" s="348">
        <f t="shared" si="169"/>
        <v>0</v>
      </c>
      <c r="AB445" s="348">
        <f t="shared" si="170"/>
        <v>0</v>
      </c>
      <c r="AC445" s="348">
        <f t="shared" si="171"/>
        <v>0</v>
      </c>
      <c r="AD445" s="348">
        <f t="shared" si="172"/>
        <v>0</v>
      </c>
      <c r="AE445" s="348">
        <f t="shared" si="173"/>
        <v>0</v>
      </c>
      <c r="AF445" s="348">
        <f t="shared" si="174"/>
        <v>0</v>
      </c>
      <c r="AG445" s="348">
        <f t="shared" si="175"/>
        <v>0</v>
      </c>
      <c r="AH445" s="348">
        <f t="shared" si="176"/>
        <v>0</v>
      </c>
      <c r="AI445" s="348">
        <f t="shared" si="177"/>
        <v>0</v>
      </c>
      <c r="AJ445" s="348">
        <f t="shared" si="178"/>
        <v>0</v>
      </c>
      <c r="AK445" s="348">
        <f t="shared" si="179"/>
        <v>0</v>
      </c>
      <c r="AL445" s="348">
        <f t="shared" si="180"/>
        <v>0</v>
      </c>
      <c r="AM445" s="348">
        <f t="shared" si="181"/>
        <v>0</v>
      </c>
      <c r="AN445" s="348">
        <f t="shared" si="182"/>
        <v>0</v>
      </c>
      <c r="AO445" s="334"/>
    </row>
    <row r="446" spans="1:41" s="335" customFormat="1" ht="18" customHeight="1">
      <c r="A446" s="343">
        <f t="shared" si="158"/>
        <v>441</v>
      </c>
      <c r="B446" s="344" t="s">
        <v>388</v>
      </c>
      <c r="C446" s="345" t="s">
        <v>389</v>
      </c>
      <c r="D446" s="346">
        <v>0</v>
      </c>
      <c r="E446" s="346">
        <v>0</v>
      </c>
      <c r="F446" s="346">
        <v>0</v>
      </c>
      <c r="G446" s="346">
        <v>0</v>
      </c>
      <c r="H446" s="346"/>
      <c r="I446" s="346"/>
      <c r="J446" s="346"/>
      <c r="K446" s="346"/>
      <c r="L446" s="346"/>
      <c r="M446" s="346"/>
      <c r="N446" s="346"/>
      <c r="O446" s="346"/>
      <c r="P446" s="347">
        <f t="shared" si="183"/>
        <v>0</v>
      </c>
      <c r="Q446" s="348">
        <f t="shared" si="159"/>
        <v>0</v>
      </c>
      <c r="R446" s="348">
        <f t="shared" si="160"/>
        <v>0</v>
      </c>
      <c r="S446" s="348">
        <f t="shared" si="161"/>
        <v>0</v>
      </c>
      <c r="T446" s="348">
        <f t="shared" si="162"/>
        <v>0</v>
      </c>
      <c r="U446" s="348">
        <f t="shared" si="163"/>
        <v>0</v>
      </c>
      <c r="V446" s="348">
        <f t="shared" si="164"/>
        <v>0</v>
      </c>
      <c r="W446" s="348">
        <f t="shared" si="165"/>
        <v>0</v>
      </c>
      <c r="X446" s="348">
        <f t="shared" si="166"/>
        <v>0</v>
      </c>
      <c r="Y446" s="348">
        <f t="shared" si="167"/>
        <v>0</v>
      </c>
      <c r="Z446" s="348">
        <f t="shared" si="168"/>
        <v>0</v>
      </c>
      <c r="AA446" s="348">
        <f t="shared" si="169"/>
        <v>0</v>
      </c>
      <c r="AB446" s="348">
        <f t="shared" si="170"/>
        <v>0</v>
      </c>
      <c r="AC446" s="348">
        <f t="shared" si="171"/>
        <v>0</v>
      </c>
      <c r="AD446" s="348">
        <f t="shared" si="172"/>
        <v>0</v>
      </c>
      <c r="AE446" s="348">
        <f t="shared" si="173"/>
        <v>0</v>
      </c>
      <c r="AF446" s="348">
        <f t="shared" si="174"/>
        <v>0</v>
      </c>
      <c r="AG446" s="348">
        <f t="shared" si="175"/>
        <v>0</v>
      </c>
      <c r="AH446" s="348">
        <f t="shared" si="176"/>
        <v>0</v>
      </c>
      <c r="AI446" s="348">
        <f t="shared" si="177"/>
        <v>0</v>
      </c>
      <c r="AJ446" s="348">
        <f t="shared" si="178"/>
        <v>0</v>
      </c>
      <c r="AK446" s="348">
        <f t="shared" si="179"/>
        <v>0</v>
      </c>
      <c r="AL446" s="348">
        <f t="shared" si="180"/>
        <v>0</v>
      </c>
      <c r="AM446" s="348">
        <f t="shared" si="181"/>
        <v>0</v>
      </c>
      <c r="AN446" s="348">
        <f t="shared" si="182"/>
        <v>0</v>
      </c>
      <c r="AO446" s="334"/>
    </row>
    <row r="447" spans="1:41" s="335" customFormat="1" ht="18" customHeight="1">
      <c r="A447" s="343">
        <f t="shared" si="158"/>
        <v>442</v>
      </c>
      <c r="B447" s="344" t="s">
        <v>390</v>
      </c>
      <c r="C447" s="345" t="s">
        <v>391</v>
      </c>
      <c r="D447" s="346">
        <v>0</v>
      </c>
      <c r="E447" s="346">
        <v>0</v>
      </c>
      <c r="F447" s="346">
        <v>0</v>
      </c>
      <c r="G447" s="346">
        <v>0</v>
      </c>
      <c r="H447" s="346"/>
      <c r="I447" s="346"/>
      <c r="J447" s="346"/>
      <c r="K447" s="346"/>
      <c r="L447" s="346"/>
      <c r="M447" s="346"/>
      <c r="N447" s="346"/>
      <c r="O447" s="346"/>
      <c r="P447" s="347">
        <f t="shared" si="183"/>
        <v>0</v>
      </c>
      <c r="Q447" s="348">
        <f t="shared" si="159"/>
        <v>0</v>
      </c>
      <c r="R447" s="348">
        <f t="shared" si="160"/>
        <v>0</v>
      </c>
      <c r="S447" s="348">
        <f t="shared" si="161"/>
        <v>0</v>
      </c>
      <c r="T447" s="348">
        <f t="shared" si="162"/>
        <v>0</v>
      </c>
      <c r="U447" s="348">
        <f t="shared" si="163"/>
        <v>0</v>
      </c>
      <c r="V447" s="348">
        <f t="shared" si="164"/>
        <v>0</v>
      </c>
      <c r="W447" s="348">
        <f t="shared" si="165"/>
        <v>0</v>
      </c>
      <c r="X447" s="348">
        <f t="shared" si="166"/>
        <v>0</v>
      </c>
      <c r="Y447" s="348">
        <f t="shared" si="167"/>
        <v>0</v>
      </c>
      <c r="Z447" s="348">
        <f t="shared" si="168"/>
        <v>0</v>
      </c>
      <c r="AA447" s="348">
        <f t="shared" si="169"/>
        <v>0</v>
      </c>
      <c r="AB447" s="348">
        <f t="shared" si="170"/>
        <v>0</v>
      </c>
      <c r="AC447" s="348">
        <f t="shared" si="171"/>
        <v>0</v>
      </c>
      <c r="AD447" s="348">
        <f t="shared" si="172"/>
        <v>0</v>
      </c>
      <c r="AE447" s="348">
        <f t="shared" si="173"/>
        <v>0</v>
      </c>
      <c r="AF447" s="348">
        <f t="shared" si="174"/>
        <v>0</v>
      </c>
      <c r="AG447" s="348">
        <f t="shared" si="175"/>
        <v>0</v>
      </c>
      <c r="AH447" s="348">
        <f t="shared" si="176"/>
        <v>0</v>
      </c>
      <c r="AI447" s="348">
        <f t="shared" si="177"/>
        <v>0</v>
      </c>
      <c r="AJ447" s="348">
        <f t="shared" si="178"/>
        <v>0</v>
      </c>
      <c r="AK447" s="348">
        <f t="shared" si="179"/>
        <v>0</v>
      </c>
      <c r="AL447" s="348">
        <f t="shared" si="180"/>
        <v>0</v>
      </c>
      <c r="AM447" s="348">
        <f t="shared" si="181"/>
        <v>0</v>
      </c>
      <c r="AN447" s="348">
        <f t="shared" si="182"/>
        <v>0</v>
      </c>
      <c r="AO447" s="334"/>
    </row>
    <row r="448" spans="1:41" s="335" customFormat="1" ht="18" customHeight="1">
      <c r="A448" s="343">
        <f t="shared" si="158"/>
        <v>443</v>
      </c>
      <c r="B448" s="344" t="s">
        <v>392</v>
      </c>
      <c r="C448" s="345" t="s">
        <v>393</v>
      </c>
      <c r="D448" s="346">
        <v>0</v>
      </c>
      <c r="E448" s="346">
        <v>0</v>
      </c>
      <c r="F448" s="346">
        <v>0</v>
      </c>
      <c r="G448" s="346">
        <v>0</v>
      </c>
      <c r="H448" s="346"/>
      <c r="I448" s="346"/>
      <c r="J448" s="346"/>
      <c r="K448" s="346"/>
      <c r="L448" s="346"/>
      <c r="M448" s="346"/>
      <c r="N448" s="346"/>
      <c r="O448" s="346"/>
      <c r="P448" s="347">
        <f t="shared" si="183"/>
        <v>0</v>
      </c>
      <c r="Q448" s="348">
        <f t="shared" si="159"/>
        <v>0</v>
      </c>
      <c r="R448" s="348">
        <f t="shared" si="160"/>
        <v>0</v>
      </c>
      <c r="S448" s="348">
        <f t="shared" si="161"/>
        <v>0</v>
      </c>
      <c r="T448" s="348">
        <f t="shared" si="162"/>
        <v>0</v>
      </c>
      <c r="U448" s="348">
        <f t="shared" si="163"/>
        <v>0</v>
      </c>
      <c r="V448" s="348">
        <f t="shared" si="164"/>
        <v>0</v>
      </c>
      <c r="W448" s="348">
        <f t="shared" si="165"/>
        <v>0</v>
      </c>
      <c r="X448" s="348">
        <f t="shared" si="166"/>
        <v>0</v>
      </c>
      <c r="Y448" s="348">
        <f t="shared" si="167"/>
        <v>0</v>
      </c>
      <c r="Z448" s="348">
        <f t="shared" si="168"/>
        <v>0</v>
      </c>
      <c r="AA448" s="348">
        <f t="shared" si="169"/>
        <v>0</v>
      </c>
      <c r="AB448" s="348">
        <f t="shared" si="170"/>
        <v>0</v>
      </c>
      <c r="AC448" s="348">
        <f t="shared" si="171"/>
        <v>0</v>
      </c>
      <c r="AD448" s="348">
        <f t="shared" si="172"/>
        <v>0</v>
      </c>
      <c r="AE448" s="348">
        <f t="shared" si="173"/>
        <v>0</v>
      </c>
      <c r="AF448" s="348">
        <f t="shared" si="174"/>
        <v>0</v>
      </c>
      <c r="AG448" s="348">
        <f t="shared" si="175"/>
        <v>0</v>
      </c>
      <c r="AH448" s="348">
        <f t="shared" si="176"/>
        <v>0</v>
      </c>
      <c r="AI448" s="348">
        <f t="shared" si="177"/>
        <v>0</v>
      </c>
      <c r="AJ448" s="348">
        <f t="shared" si="178"/>
        <v>0</v>
      </c>
      <c r="AK448" s="348">
        <f t="shared" si="179"/>
        <v>0</v>
      </c>
      <c r="AL448" s="348">
        <f t="shared" si="180"/>
        <v>0</v>
      </c>
      <c r="AM448" s="348">
        <f t="shared" si="181"/>
        <v>0</v>
      </c>
      <c r="AN448" s="348">
        <f t="shared" si="182"/>
        <v>0</v>
      </c>
      <c r="AO448" s="334"/>
    </row>
    <row r="449" spans="1:41" s="335" customFormat="1" ht="18" customHeight="1">
      <c r="A449" s="343">
        <f t="shared" si="158"/>
        <v>444</v>
      </c>
      <c r="B449" s="344" t="s">
        <v>396</v>
      </c>
      <c r="C449" s="345" t="s">
        <v>397</v>
      </c>
      <c r="D449" s="346">
        <v>0</v>
      </c>
      <c r="E449" s="346">
        <v>0</v>
      </c>
      <c r="F449" s="346">
        <v>0</v>
      </c>
      <c r="G449" s="346">
        <v>0</v>
      </c>
      <c r="H449" s="346"/>
      <c r="I449" s="346"/>
      <c r="J449" s="346"/>
      <c r="K449" s="346"/>
      <c r="L449" s="346"/>
      <c r="M449" s="346"/>
      <c r="N449" s="346"/>
      <c r="O449" s="346"/>
      <c r="P449" s="347">
        <f t="shared" si="183"/>
        <v>0</v>
      </c>
      <c r="Q449" s="348">
        <f t="shared" si="159"/>
        <v>0</v>
      </c>
      <c r="R449" s="348">
        <f t="shared" si="160"/>
        <v>0</v>
      </c>
      <c r="S449" s="348">
        <f t="shared" si="161"/>
        <v>0</v>
      </c>
      <c r="T449" s="348">
        <f t="shared" si="162"/>
        <v>0</v>
      </c>
      <c r="U449" s="348">
        <f t="shared" si="163"/>
        <v>0</v>
      </c>
      <c r="V449" s="348">
        <f t="shared" si="164"/>
        <v>0</v>
      </c>
      <c r="W449" s="348">
        <f t="shared" si="165"/>
        <v>0</v>
      </c>
      <c r="X449" s="348">
        <f t="shared" si="166"/>
        <v>0</v>
      </c>
      <c r="Y449" s="348">
        <f t="shared" si="167"/>
        <v>0</v>
      </c>
      <c r="Z449" s="348">
        <f t="shared" si="168"/>
        <v>0</v>
      </c>
      <c r="AA449" s="348">
        <f t="shared" si="169"/>
        <v>0</v>
      </c>
      <c r="AB449" s="348">
        <f t="shared" si="170"/>
        <v>0</v>
      </c>
      <c r="AC449" s="348">
        <f t="shared" si="171"/>
        <v>0</v>
      </c>
      <c r="AD449" s="348">
        <f t="shared" si="172"/>
        <v>0</v>
      </c>
      <c r="AE449" s="348">
        <f t="shared" si="173"/>
        <v>0</v>
      </c>
      <c r="AF449" s="348">
        <f t="shared" si="174"/>
        <v>0</v>
      </c>
      <c r="AG449" s="348">
        <f t="shared" si="175"/>
        <v>0</v>
      </c>
      <c r="AH449" s="348">
        <f t="shared" si="176"/>
        <v>0</v>
      </c>
      <c r="AI449" s="348">
        <f t="shared" si="177"/>
        <v>0</v>
      </c>
      <c r="AJ449" s="348">
        <f t="shared" si="178"/>
        <v>0</v>
      </c>
      <c r="AK449" s="348">
        <f t="shared" si="179"/>
        <v>0</v>
      </c>
      <c r="AL449" s="348">
        <f t="shared" si="180"/>
        <v>0</v>
      </c>
      <c r="AM449" s="348">
        <f t="shared" si="181"/>
        <v>0</v>
      </c>
      <c r="AN449" s="348">
        <f t="shared" si="182"/>
        <v>0</v>
      </c>
      <c r="AO449" s="334"/>
    </row>
    <row r="450" spans="1:41" s="335" customFormat="1" ht="18" customHeight="1">
      <c r="A450" s="343">
        <f t="shared" si="158"/>
        <v>445</v>
      </c>
      <c r="B450" s="344" t="s">
        <v>398</v>
      </c>
      <c r="C450" s="345" t="s">
        <v>399</v>
      </c>
      <c r="D450" s="346">
        <v>0</v>
      </c>
      <c r="E450" s="346"/>
      <c r="F450" s="346">
        <v>0</v>
      </c>
      <c r="G450" s="346"/>
      <c r="H450" s="346"/>
      <c r="I450" s="346"/>
      <c r="J450" s="346"/>
      <c r="K450" s="346"/>
      <c r="L450" s="346"/>
      <c r="M450" s="346"/>
      <c r="N450" s="346"/>
      <c r="O450" s="346"/>
      <c r="P450" s="347">
        <f t="shared" si="183"/>
        <v>0</v>
      </c>
      <c r="Q450" s="348">
        <f t="shared" si="159"/>
        <v>0</v>
      </c>
      <c r="R450" s="348">
        <f t="shared" si="160"/>
        <v>0</v>
      </c>
      <c r="S450" s="348">
        <f t="shared" si="161"/>
        <v>0</v>
      </c>
      <c r="T450" s="348">
        <f t="shared" si="162"/>
        <v>0</v>
      </c>
      <c r="U450" s="348">
        <f t="shared" si="163"/>
        <v>0</v>
      </c>
      <c r="V450" s="348">
        <f t="shared" si="164"/>
        <v>0</v>
      </c>
      <c r="W450" s="348">
        <f t="shared" si="165"/>
        <v>0</v>
      </c>
      <c r="X450" s="348">
        <f t="shared" si="166"/>
        <v>0</v>
      </c>
      <c r="Y450" s="348">
        <f t="shared" si="167"/>
        <v>0</v>
      </c>
      <c r="Z450" s="348">
        <f t="shared" si="168"/>
        <v>0</v>
      </c>
      <c r="AA450" s="348">
        <f t="shared" si="169"/>
        <v>0</v>
      </c>
      <c r="AB450" s="348">
        <f t="shared" si="170"/>
        <v>0</v>
      </c>
      <c r="AC450" s="348">
        <f t="shared" si="171"/>
        <v>0</v>
      </c>
      <c r="AD450" s="348">
        <f t="shared" si="172"/>
        <v>0</v>
      </c>
      <c r="AE450" s="348">
        <f t="shared" si="173"/>
        <v>0</v>
      </c>
      <c r="AF450" s="348">
        <f t="shared" si="174"/>
        <v>0</v>
      </c>
      <c r="AG450" s="348">
        <f t="shared" si="175"/>
        <v>0</v>
      </c>
      <c r="AH450" s="348">
        <f t="shared" si="176"/>
        <v>0</v>
      </c>
      <c r="AI450" s="348">
        <f t="shared" si="177"/>
        <v>0</v>
      </c>
      <c r="AJ450" s="348">
        <f t="shared" si="178"/>
        <v>0</v>
      </c>
      <c r="AK450" s="348">
        <f t="shared" si="179"/>
        <v>0</v>
      </c>
      <c r="AL450" s="348">
        <f t="shared" si="180"/>
        <v>0</v>
      </c>
      <c r="AM450" s="348">
        <f t="shared" si="181"/>
        <v>0</v>
      </c>
      <c r="AN450" s="348">
        <f t="shared" si="182"/>
        <v>0</v>
      </c>
      <c r="AO450" s="334"/>
    </row>
    <row r="451" spans="1:41" s="335" customFormat="1" ht="18" customHeight="1">
      <c r="A451" s="343">
        <f t="shared" si="158"/>
        <v>446</v>
      </c>
      <c r="B451" s="344" t="s">
        <v>400</v>
      </c>
      <c r="C451" s="345" t="s">
        <v>401</v>
      </c>
      <c r="D451" s="346">
        <v>0</v>
      </c>
      <c r="E451" s="346">
        <v>0</v>
      </c>
      <c r="F451" s="346">
        <v>0</v>
      </c>
      <c r="G451" s="346">
        <v>0</v>
      </c>
      <c r="H451" s="346"/>
      <c r="I451" s="346"/>
      <c r="J451" s="346"/>
      <c r="K451" s="346"/>
      <c r="L451" s="346"/>
      <c r="M451" s="346"/>
      <c r="N451" s="346"/>
      <c r="O451" s="346"/>
      <c r="P451" s="347">
        <f t="shared" si="183"/>
        <v>0</v>
      </c>
      <c r="Q451" s="348">
        <f t="shared" si="159"/>
        <v>0</v>
      </c>
      <c r="R451" s="348">
        <f t="shared" si="160"/>
        <v>0</v>
      </c>
      <c r="S451" s="348">
        <f t="shared" si="161"/>
        <v>0</v>
      </c>
      <c r="T451" s="348">
        <f t="shared" si="162"/>
        <v>0</v>
      </c>
      <c r="U451" s="348">
        <f t="shared" si="163"/>
        <v>0</v>
      </c>
      <c r="V451" s="348">
        <f t="shared" si="164"/>
        <v>0</v>
      </c>
      <c r="W451" s="348">
        <f t="shared" si="165"/>
        <v>0</v>
      </c>
      <c r="X451" s="348">
        <f t="shared" si="166"/>
        <v>0</v>
      </c>
      <c r="Y451" s="348">
        <f t="shared" si="167"/>
        <v>0</v>
      </c>
      <c r="Z451" s="348">
        <f t="shared" si="168"/>
        <v>0</v>
      </c>
      <c r="AA451" s="348">
        <f t="shared" si="169"/>
        <v>0</v>
      </c>
      <c r="AB451" s="348">
        <f t="shared" si="170"/>
        <v>0</v>
      </c>
      <c r="AC451" s="348">
        <f t="shared" si="171"/>
        <v>0</v>
      </c>
      <c r="AD451" s="348">
        <f t="shared" si="172"/>
        <v>0</v>
      </c>
      <c r="AE451" s="348">
        <f t="shared" si="173"/>
        <v>0</v>
      </c>
      <c r="AF451" s="348">
        <f t="shared" si="174"/>
        <v>0</v>
      </c>
      <c r="AG451" s="348">
        <f t="shared" si="175"/>
        <v>0</v>
      </c>
      <c r="AH451" s="348">
        <f t="shared" si="176"/>
        <v>0</v>
      </c>
      <c r="AI451" s="348">
        <f t="shared" si="177"/>
        <v>0</v>
      </c>
      <c r="AJ451" s="348">
        <f t="shared" si="178"/>
        <v>0</v>
      </c>
      <c r="AK451" s="348">
        <f t="shared" si="179"/>
        <v>0</v>
      </c>
      <c r="AL451" s="348">
        <f t="shared" si="180"/>
        <v>0</v>
      </c>
      <c r="AM451" s="348">
        <f t="shared" si="181"/>
        <v>0</v>
      </c>
      <c r="AN451" s="348">
        <f t="shared" si="182"/>
        <v>0</v>
      </c>
      <c r="AO451" s="334"/>
    </row>
    <row r="452" spans="1:41" s="335" customFormat="1" ht="18" customHeight="1">
      <c r="A452" s="343">
        <f t="shared" si="158"/>
        <v>447</v>
      </c>
      <c r="B452" s="344" t="s">
        <v>402</v>
      </c>
      <c r="C452" s="345" t="s">
        <v>403</v>
      </c>
      <c r="D452" s="346">
        <v>0</v>
      </c>
      <c r="E452" s="346"/>
      <c r="F452" s="346">
        <v>0</v>
      </c>
      <c r="G452" s="346"/>
      <c r="H452" s="346"/>
      <c r="I452" s="346"/>
      <c r="J452" s="346"/>
      <c r="K452" s="346"/>
      <c r="L452" s="346"/>
      <c r="M452" s="346"/>
      <c r="N452" s="346"/>
      <c r="O452" s="346"/>
      <c r="P452" s="347">
        <f t="shared" si="183"/>
        <v>0</v>
      </c>
      <c r="Q452" s="348">
        <f t="shared" si="159"/>
        <v>0</v>
      </c>
      <c r="R452" s="348">
        <f t="shared" si="160"/>
        <v>0</v>
      </c>
      <c r="S452" s="348">
        <f t="shared" si="161"/>
        <v>0</v>
      </c>
      <c r="T452" s="348">
        <f t="shared" si="162"/>
        <v>0</v>
      </c>
      <c r="U452" s="348">
        <f t="shared" si="163"/>
        <v>0</v>
      </c>
      <c r="V452" s="348">
        <f t="shared" si="164"/>
        <v>0</v>
      </c>
      <c r="W452" s="348">
        <f t="shared" si="165"/>
        <v>0</v>
      </c>
      <c r="X452" s="348">
        <f t="shared" si="166"/>
        <v>0</v>
      </c>
      <c r="Y452" s="348">
        <f t="shared" si="167"/>
        <v>0</v>
      </c>
      <c r="Z452" s="348">
        <f t="shared" si="168"/>
        <v>0</v>
      </c>
      <c r="AA452" s="348">
        <f t="shared" si="169"/>
        <v>0</v>
      </c>
      <c r="AB452" s="348">
        <f t="shared" si="170"/>
        <v>0</v>
      </c>
      <c r="AC452" s="348">
        <f t="shared" si="171"/>
        <v>0</v>
      </c>
      <c r="AD452" s="348">
        <f t="shared" si="172"/>
        <v>0</v>
      </c>
      <c r="AE452" s="348">
        <f t="shared" si="173"/>
        <v>0</v>
      </c>
      <c r="AF452" s="348">
        <f t="shared" si="174"/>
        <v>0</v>
      </c>
      <c r="AG452" s="348">
        <f t="shared" si="175"/>
        <v>0</v>
      </c>
      <c r="AH452" s="348">
        <f t="shared" si="176"/>
        <v>0</v>
      </c>
      <c r="AI452" s="348">
        <f t="shared" si="177"/>
        <v>0</v>
      </c>
      <c r="AJ452" s="348">
        <f t="shared" si="178"/>
        <v>0</v>
      </c>
      <c r="AK452" s="348">
        <f t="shared" si="179"/>
        <v>0</v>
      </c>
      <c r="AL452" s="348">
        <f t="shared" si="180"/>
        <v>0</v>
      </c>
      <c r="AM452" s="348">
        <f t="shared" si="181"/>
        <v>0</v>
      </c>
      <c r="AN452" s="348">
        <f t="shared" si="182"/>
        <v>0</v>
      </c>
      <c r="AO452" s="334"/>
    </row>
    <row r="453" spans="1:41" s="335" customFormat="1" ht="18" customHeight="1">
      <c r="A453" s="343">
        <f t="shared" si="158"/>
        <v>448</v>
      </c>
      <c r="B453" s="344" t="s">
        <v>404</v>
      </c>
      <c r="C453" s="345" t="s">
        <v>405</v>
      </c>
      <c r="D453" s="346">
        <v>0</v>
      </c>
      <c r="E453" s="346"/>
      <c r="F453" s="346">
        <v>0</v>
      </c>
      <c r="G453" s="346"/>
      <c r="H453" s="346"/>
      <c r="I453" s="346"/>
      <c r="J453" s="346"/>
      <c r="K453" s="346"/>
      <c r="L453" s="346"/>
      <c r="M453" s="346"/>
      <c r="N453" s="346"/>
      <c r="O453" s="346"/>
      <c r="P453" s="347">
        <f t="shared" si="183"/>
        <v>0</v>
      </c>
      <c r="Q453" s="348">
        <f t="shared" si="159"/>
        <v>0</v>
      </c>
      <c r="R453" s="348">
        <f t="shared" si="160"/>
        <v>0</v>
      </c>
      <c r="S453" s="348">
        <f t="shared" si="161"/>
        <v>0</v>
      </c>
      <c r="T453" s="348">
        <f t="shared" si="162"/>
        <v>0</v>
      </c>
      <c r="U453" s="348">
        <f t="shared" si="163"/>
        <v>0</v>
      </c>
      <c r="V453" s="348">
        <f t="shared" si="164"/>
        <v>0</v>
      </c>
      <c r="W453" s="348">
        <f t="shared" si="165"/>
        <v>0</v>
      </c>
      <c r="X453" s="348">
        <f t="shared" si="166"/>
        <v>0</v>
      </c>
      <c r="Y453" s="348">
        <f t="shared" si="167"/>
        <v>0</v>
      </c>
      <c r="Z453" s="348">
        <f t="shared" si="168"/>
        <v>0</v>
      </c>
      <c r="AA453" s="348">
        <f t="shared" si="169"/>
        <v>0</v>
      </c>
      <c r="AB453" s="348">
        <f t="shared" si="170"/>
        <v>0</v>
      </c>
      <c r="AC453" s="348">
        <f t="shared" si="171"/>
        <v>0</v>
      </c>
      <c r="AD453" s="348">
        <f t="shared" si="172"/>
        <v>0</v>
      </c>
      <c r="AE453" s="348">
        <f t="shared" si="173"/>
        <v>0</v>
      </c>
      <c r="AF453" s="348">
        <f t="shared" si="174"/>
        <v>0</v>
      </c>
      <c r="AG453" s="348">
        <f t="shared" si="175"/>
        <v>0</v>
      </c>
      <c r="AH453" s="348">
        <f t="shared" si="176"/>
        <v>0</v>
      </c>
      <c r="AI453" s="348">
        <f t="shared" si="177"/>
        <v>0</v>
      </c>
      <c r="AJ453" s="348">
        <f t="shared" si="178"/>
        <v>0</v>
      </c>
      <c r="AK453" s="348">
        <f t="shared" si="179"/>
        <v>0</v>
      </c>
      <c r="AL453" s="348">
        <f t="shared" si="180"/>
        <v>0</v>
      </c>
      <c r="AM453" s="348">
        <f t="shared" si="181"/>
        <v>0</v>
      </c>
      <c r="AN453" s="348">
        <f t="shared" si="182"/>
        <v>0</v>
      </c>
      <c r="AO453" s="334"/>
    </row>
    <row r="454" spans="1:41" s="335" customFormat="1" ht="18" customHeight="1">
      <c r="A454" s="343">
        <f t="shared" si="158"/>
        <v>449</v>
      </c>
      <c r="B454" s="344" t="s">
        <v>406</v>
      </c>
      <c r="C454" s="345" t="s">
        <v>407</v>
      </c>
      <c r="D454" s="346">
        <v>0</v>
      </c>
      <c r="E454" s="346"/>
      <c r="F454" s="346">
        <v>0</v>
      </c>
      <c r="G454" s="346"/>
      <c r="H454" s="346"/>
      <c r="I454" s="346"/>
      <c r="J454" s="346"/>
      <c r="K454" s="346"/>
      <c r="L454" s="346"/>
      <c r="M454" s="346"/>
      <c r="N454" s="346"/>
      <c r="O454" s="346"/>
      <c r="P454" s="347">
        <f t="shared" si="183"/>
        <v>0</v>
      </c>
      <c r="Q454" s="348">
        <f>IF(D454&lt;14,D454,14)</f>
        <v>0</v>
      </c>
      <c r="R454" s="348">
        <f>D454-Q454</f>
        <v>0</v>
      </c>
      <c r="S454" s="348">
        <f>IF(D454&gt;=14,0,IF((D454+E454)&lt;14,E454,14-D454))</f>
        <v>0</v>
      </c>
      <c r="T454" s="348">
        <f>IF(D454&gt;=14,E454,E454-S454)</f>
        <v>0</v>
      </c>
      <c r="U454" s="348">
        <f>IF((D454+E454)&gt;=14,0,IF((D454+E454+F454)&lt;14,F454,14-(D454+E454)))</f>
        <v>0</v>
      </c>
      <c r="V454" s="348">
        <f>IF((D454+E454)&gt;=14,F454,F454-U454)</f>
        <v>0</v>
      </c>
      <c r="W454" s="348">
        <f>IF((D454+E454+F454)&gt;=14,0,IF((D454+E454+F454+G454)&lt;14,G454,14-(D454+E454+F454)))</f>
        <v>0</v>
      </c>
      <c r="X454" s="348">
        <f>IF((D454+E454+F454)&gt;=14,G454,G454-W454)</f>
        <v>0</v>
      </c>
      <c r="Y454" s="348">
        <f>IF((D454+E454+F454+G454)&gt;=14,0,IF((D454+E454+F454+G454+H454)&lt;14,H454,14-(D454+E454+F454+G454)))</f>
        <v>0</v>
      </c>
      <c r="Z454" s="348">
        <f>IF((D454+E454+F454+G454)&gt;=14,H454,H454-Y454)</f>
        <v>0</v>
      </c>
      <c r="AA454" s="348">
        <f>IF((D454+E454+F454+G454+H454)&gt;=14,0,IF((D454+E454+F454+G454+H454+I454)&lt;14,I454,14-(D454+E454+F454+G454+H454)))</f>
        <v>0</v>
      </c>
      <c r="AB454" s="348">
        <f>IF((D454+E454+F454+G454+H454)&gt;=14,I454,I454-AA454)</f>
        <v>0</v>
      </c>
      <c r="AC454" s="348">
        <f>IF((D454+E454+F454+G454+H454+I454)&gt;=14,0,IF((D454+E454+F454+G454+H454+I454+J454)&lt;14,J454,14-(D454+E454+F454+G454+H454+I454)))</f>
        <v>0</v>
      </c>
      <c r="AD454" s="348">
        <f>IF((D454+E454+F454+G454+H454+I454)&gt;=14,J454,J454-AC454)</f>
        <v>0</v>
      </c>
      <c r="AE454" s="348">
        <f>IF((D454+E454+F454+G454+H454+I454+J454)&gt;=14,0,IF((D454+E454+F454+G454+H454+I454+J454+K454)&lt;14,K454,14-(D454+E454+F454+G454+H454+I454+J454)))</f>
        <v>0</v>
      </c>
      <c r="AF454" s="348">
        <f>IF((D454+E454+F454+G454+H454+I454+J454)&gt;=14,K454,K454-AE454)</f>
        <v>0</v>
      </c>
      <c r="AG454" s="348">
        <f>IF((D454+E454+F454+G454+H454+I454+J454+K454)&gt;=14,0,IF((D454+E454+F454+G454+H454+I454+J454+K454+L454)&lt;14,L454,14-(D454+E454+F454+G454+H454+I454+J454+K454)))</f>
        <v>0</v>
      </c>
      <c r="AH454" s="348">
        <f>IF((D454+E454+F454+G454+H454+I454+J454+K454)&gt;=14,L454,L454-AG454)</f>
        <v>0</v>
      </c>
      <c r="AI454" s="348">
        <f>IF((D454+E454+F454+G454+H454+I454+J454+K454+L454)&gt;=14,0,IF((D454+E454+F454+G454+H454+I454+J454+K454+L454+M454)&lt;14,M454,14-(D454+E454+F454+G454+H454+I454+J454+K454+L454)))</f>
        <v>0</v>
      </c>
      <c r="AJ454" s="348">
        <f>IF((D454+E454+F454+G454+H454+I454+J454+K454+L454)&gt;=14,M454,M454-AI454)</f>
        <v>0</v>
      </c>
      <c r="AK454" s="348">
        <f>IF((D454+E454+F454+G454+H454+I454+J454+K454+L454+M454)&gt;=14,0,IF((D454+E454+F454+G454+H454+I454+J454+K454+L454+M454+N454)&lt;14,N454,14-(D454+E454+F454+G454+H454+I454+J454+K454+L454+M454)))</f>
        <v>0</v>
      </c>
      <c r="AL454" s="348">
        <f>IF((D454+E454+F454+G454+H454+I454+J454+K454+L454+M454)&gt;=14,N454,N454-AK454)</f>
        <v>0</v>
      </c>
      <c r="AM454" s="348">
        <f>IF((D454+E454+F454+G454+H454+I454+J454+K454+L454+M454+N454)&gt;=14,0,IF((D454+E454+F454+G454+H454+I454+J454+K454+L454+M454+N454+O454)&lt;14,O454,14-(D454+E454+F454+G454+H454+I454+J454+K454+L454+M454+N454)))</f>
        <v>0</v>
      </c>
      <c r="AN454" s="348">
        <f>IF((D454+E454+F454+G454+H454+I454+J454+K454+L454+M454+N454)&gt;=14,O454,O454-AM454)</f>
        <v>0</v>
      </c>
      <c r="AO454" s="334"/>
    </row>
    <row r="455" spans="1:41" s="335" customFormat="1" ht="18" customHeight="1">
      <c r="A455" s="343">
        <f t="shared" ref="A455:A518" si="184">IF($B455="","",MAX($A454:$A454)+1)</f>
        <v>450</v>
      </c>
      <c r="B455" s="344" t="s">
        <v>1527</v>
      </c>
      <c r="C455" s="345" t="s">
        <v>1528</v>
      </c>
      <c r="D455" s="346">
        <v>0</v>
      </c>
      <c r="E455" s="346">
        <v>0</v>
      </c>
      <c r="F455" s="346">
        <v>0</v>
      </c>
      <c r="G455" s="346">
        <v>0</v>
      </c>
      <c r="H455" s="346"/>
      <c r="I455" s="346"/>
      <c r="J455" s="346"/>
      <c r="K455" s="346"/>
      <c r="L455" s="346"/>
      <c r="M455" s="346"/>
      <c r="N455" s="346"/>
      <c r="O455" s="346"/>
      <c r="P455" s="347">
        <f t="shared" si="183"/>
        <v>0</v>
      </c>
      <c r="Q455" s="348">
        <f>IF(D455&lt;14,D455,14)</f>
        <v>0</v>
      </c>
      <c r="R455" s="348">
        <f>D455-Q455</f>
        <v>0</v>
      </c>
      <c r="S455" s="348">
        <f>IF(D455&gt;=14,0,IF((D455+E455)&lt;14,E455,14-D455))</f>
        <v>0</v>
      </c>
      <c r="T455" s="348">
        <f>IF(D455&gt;=14,E455,E455-S455)</f>
        <v>0</v>
      </c>
      <c r="U455" s="348">
        <f>IF((D455+E455)&gt;=14,0,IF((D455+E455+F455)&lt;14,F455,14-(D455+E455)))</f>
        <v>0</v>
      </c>
      <c r="V455" s="348">
        <f>IF((D455+E455)&gt;=14,F455,F455-U455)</f>
        <v>0</v>
      </c>
      <c r="W455" s="348">
        <f>IF((D455+E455+F455)&gt;=14,0,IF((D455+E455+F455+G455)&lt;14,G455,14-(D455+E455+F455)))</f>
        <v>0</v>
      </c>
      <c r="X455" s="348">
        <f>IF((D455+E455+F455)&gt;=14,G455,G455-W455)</f>
        <v>0</v>
      </c>
      <c r="Y455" s="348">
        <f>IF((D455+E455+F455+G455)&gt;=14,0,IF((D455+E455+F455+G455+H455)&lt;14,H455,14-(D455+E455+F455+G455)))</f>
        <v>0</v>
      </c>
      <c r="Z455" s="348">
        <f>IF((D455+E455+F455+G455)&gt;=14,H455,H455-Y455)</f>
        <v>0</v>
      </c>
      <c r="AA455" s="348">
        <f>IF((D455+E455+F455+G455+H455)&gt;=14,0,IF((D455+E455+F455+G455+H455+I455)&lt;14,I455,14-(D455+E455+F455+G455+H455)))</f>
        <v>0</v>
      </c>
      <c r="AB455" s="348">
        <f>IF((D455+E455+F455+G455+H455)&gt;=14,I455,I455-AA455)</f>
        <v>0</v>
      </c>
      <c r="AC455" s="348">
        <f>IF((D455+E455+F455+G455+H455+I455)&gt;=14,0,IF((D455+E455+F455+G455+H455+I455+J455)&lt;14,J455,14-(D455+E455+F455+G455+H455+I455)))</f>
        <v>0</v>
      </c>
      <c r="AD455" s="348">
        <f>IF((D455+E455+F455+G455+H455+I455)&gt;=14,J455,J455-AC455)</f>
        <v>0</v>
      </c>
      <c r="AE455" s="348">
        <f>IF((D455+E455+F455+G455+H455+I455+J455)&gt;=14,0,IF((D455+E455+F455+G455+H455+I455+J455+K455)&lt;14,K455,14-(D455+E455+F455+G455+H455+I455+J455)))</f>
        <v>0</v>
      </c>
      <c r="AF455" s="348">
        <f>IF((D455+E455+F455+G455+H455+I455+J455)&gt;=14,K455,K455-AE455)</f>
        <v>0</v>
      </c>
      <c r="AG455" s="348">
        <f>IF((D455+E455+F455+G455+H455+I455+J455+K455)&gt;=14,0,IF((D455+E455+F455+G455+H455+I455+J455+K455+L455)&lt;14,L455,14-(D455+E455+F455+G455+H455+I455+J455+K455)))</f>
        <v>0</v>
      </c>
      <c r="AH455" s="348">
        <f>IF((D455+E455+F455+G455+H455+I455+J455+K455)&gt;=14,L455,L455-AG455)</f>
        <v>0</v>
      </c>
      <c r="AI455" s="348">
        <f>IF((D455+E455+F455+G455+H455+I455+J455+K455+L455)&gt;=14,0,IF((D455+E455+F455+G455+H455+I455+J455+K455+L455+M455)&lt;14,M455,14-(D455+E455+F455+G455+H455+I455+J455+K455+L455)))</f>
        <v>0</v>
      </c>
      <c r="AJ455" s="348">
        <f>IF((D455+E455+F455+G455+H455+I455+J455+K455+L455)&gt;=14,M455,M455-AI455)</f>
        <v>0</v>
      </c>
      <c r="AK455" s="348">
        <f>IF((D455+E455+F455+G455+H455+I455+J455+K455+L455+M455)&gt;=14,0,IF((D455+E455+F455+G455+H455+I455+J455+K455+L455+M455+N455)&lt;14,N455,14-(D455+E455+F455+G455+H455+I455+J455+K455+L455+M455)))</f>
        <v>0</v>
      </c>
      <c r="AL455" s="348">
        <f>IF((D455+E455+F455+G455+H455+I455+J455+K455+L455+M455)&gt;=14,N455,N455-AK455)</f>
        <v>0</v>
      </c>
      <c r="AM455" s="348">
        <f>IF((D455+E455+F455+G455+H455+I455+J455+K455+L455+M455+N455)&gt;=14,0,IF((D455+E455+F455+G455+H455+I455+J455+K455+L455+M455+N455+O455)&lt;14,O455,14-(D455+E455+F455+G455+H455+I455+J455+K455+L455+M455+N455)))</f>
        <v>0</v>
      </c>
      <c r="AN455" s="348">
        <f>IF((D455+E455+F455+G455+H455+I455+J455+K455+L455+M455+N455)&gt;=14,O455,O455-AM455)</f>
        <v>0</v>
      </c>
      <c r="AO455" s="334"/>
    </row>
    <row r="456" spans="1:41" s="335" customFormat="1" ht="18" customHeight="1">
      <c r="A456" s="343">
        <f t="shared" si="184"/>
        <v>451</v>
      </c>
      <c r="B456" s="344" t="s">
        <v>1529</v>
      </c>
      <c r="C456" s="345" t="s">
        <v>1530</v>
      </c>
      <c r="D456" s="346">
        <v>0</v>
      </c>
      <c r="E456" s="346">
        <v>0</v>
      </c>
      <c r="F456" s="346">
        <v>0</v>
      </c>
      <c r="G456" s="346">
        <v>0</v>
      </c>
      <c r="H456" s="346"/>
      <c r="I456" s="346"/>
      <c r="J456" s="346"/>
      <c r="K456" s="346"/>
      <c r="L456" s="346"/>
      <c r="M456" s="346"/>
      <c r="N456" s="346"/>
      <c r="O456" s="346"/>
      <c r="P456" s="347">
        <f t="shared" si="183"/>
        <v>0</v>
      </c>
      <c r="Q456" s="348">
        <f>IF(D456&lt;14,D456,14)</f>
        <v>0</v>
      </c>
      <c r="R456" s="348">
        <f>D456-Q456</f>
        <v>0</v>
      </c>
      <c r="S456" s="348">
        <f>IF(D456&gt;=14,0,IF((D456+E456)&lt;14,E456,14-D456))</f>
        <v>0</v>
      </c>
      <c r="T456" s="348">
        <f>IF(D456&gt;=14,E456,E456-S456)</f>
        <v>0</v>
      </c>
      <c r="U456" s="348">
        <f>IF((D456+E456)&gt;=14,0,IF((D456+E456+F456)&lt;14,F456,14-(D456+E456)))</f>
        <v>0</v>
      </c>
      <c r="V456" s="348">
        <f>IF((D456+E456)&gt;=14,F456,F456-U456)</f>
        <v>0</v>
      </c>
      <c r="W456" s="348">
        <f>IF((D456+E456+F456)&gt;=14,0,IF((D456+E456+F456+G456)&lt;14,G456,14-(D456+E456+F456)))</f>
        <v>0</v>
      </c>
      <c r="X456" s="348">
        <f>IF((D456+E456+F456)&gt;=14,G456,G456-W456)</f>
        <v>0</v>
      </c>
      <c r="Y456" s="348">
        <f>IF((D456+E456+F456+G456)&gt;=14,0,IF((D456+E456+F456+G456+H456)&lt;14,H456,14-(D456+E456+F456+G456)))</f>
        <v>0</v>
      </c>
      <c r="Z456" s="348">
        <f>IF((D456+E456+F456+G456)&gt;=14,H456,H456-Y456)</f>
        <v>0</v>
      </c>
      <c r="AA456" s="348">
        <f>IF((D456+E456+F456+G456+H456)&gt;=14,0,IF((D456+E456+F456+G456+H456+I456)&lt;14,I456,14-(D456+E456+F456+G456+H456)))</f>
        <v>0</v>
      </c>
      <c r="AB456" s="348">
        <f>IF((D456+E456+F456+G456+H456)&gt;=14,I456,I456-AA456)</f>
        <v>0</v>
      </c>
      <c r="AC456" s="348">
        <f>IF((D456+E456+F456+G456+H456+I456)&gt;=14,0,IF((D456+E456+F456+G456+H456+I456+J456)&lt;14,J456,14-(D456+E456+F456+G456+H456+I456)))</f>
        <v>0</v>
      </c>
      <c r="AD456" s="348">
        <f>IF((D456+E456+F456+G456+H456+I456)&gt;=14,J456,J456-AC456)</f>
        <v>0</v>
      </c>
      <c r="AE456" s="348">
        <f>IF((D456+E456+F456+G456+H456+I456+J456)&gt;=14,0,IF((D456+E456+F456+G456+H456+I456+J456+K456)&lt;14,K456,14-(D456+E456+F456+G456+H456+I456+J456)))</f>
        <v>0</v>
      </c>
      <c r="AF456" s="348">
        <f>IF((D456+E456+F456+G456+H456+I456+J456)&gt;=14,K456,K456-AE456)</f>
        <v>0</v>
      </c>
      <c r="AG456" s="348">
        <f>IF((D456+E456+F456+G456+H456+I456+J456+K456)&gt;=14,0,IF((D456+E456+F456+G456+H456+I456+J456+K456+L456)&lt;14,L456,14-(D456+E456+F456+G456+H456+I456+J456+K456)))</f>
        <v>0</v>
      </c>
      <c r="AH456" s="348">
        <f>IF((D456+E456+F456+G456+H456+I456+J456+K456)&gt;=14,L456,L456-AG456)</f>
        <v>0</v>
      </c>
      <c r="AI456" s="348">
        <f>IF((D456+E456+F456+G456+H456+I456+J456+K456+L456)&gt;=14,0,IF((D456+E456+F456+G456+H456+I456+J456+K456+L456+M456)&lt;14,M456,14-(D456+E456+F456+G456+H456+I456+J456+K456+L456)))</f>
        <v>0</v>
      </c>
      <c r="AJ456" s="348">
        <f>IF((D456+E456+F456+G456+H456+I456+J456+K456+L456)&gt;=14,M456,M456-AI456)</f>
        <v>0</v>
      </c>
      <c r="AK456" s="348">
        <f>IF((D456+E456+F456+G456+H456+I456+J456+K456+L456+M456)&gt;=14,0,IF((D456+E456+F456+G456+H456+I456+J456+K456+L456+M456+N456)&lt;14,N456,14-(D456+E456+F456+G456+H456+I456+J456+K456+L456+M456)))</f>
        <v>0</v>
      </c>
      <c r="AL456" s="348">
        <f>IF((D456+E456+F456+G456+H456+I456+J456+K456+L456+M456)&gt;=14,N456,N456-AK456)</f>
        <v>0</v>
      </c>
      <c r="AM456" s="348">
        <f>IF((D456+E456+F456+G456+H456+I456+J456+K456+L456+M456+N456)&gt;=14,0,IF((D456+E456+F456+G456+H456+I456+J456+K456+L456+M456+N456+O456)&lt;14,O456,14-(D456+E456+F456+G456+H456+I456+J456+K456+L456+M456+N456)))</f>
        <v>0</v>
      </c>
      <c r="AN456" s="348">
        <f>IF((D456+E456+F456+G456+H456+I456+J456+K456+L456+M456+N456)&gt;=14,O456,O456-AM456)</f>
        <v>0</v>
      </c>
      <c r="AO456" s="334"/>
    </row>
    <row r="457" spans="1:41" s="335" customFormat="1" ht="18" customHeight="1">
      <c r="A457" s="343">
        <f t="shared" si="184"/>
        <v>452</v>
      </c>
      <c r="B457" s="344" t="s">
        <v>1531</v>
      </c>
      <c r="C457" s="345" t="s">
        <v>1532</v>
      </c>
      <c r="D457" s="346">
        <v>0</v>
      </c>
      <c r="E457" s="346">
        <v>0</v>
      </c>
      <c r="F457" s="346">
        <v>0</v>
      </c>
      <c r="G457" s="346">
        <v>0</v>
      </c>
      <c r="H457" s="346"/>
      <c r="I457" s="346"/>
      <c r="J457" s="346"/>
      <c r="K457" s="346"/>
      <c r="L457" s="346"/>
      <c r="M457" s="346"/>
      <c r="N457" s="346"/>
      <c r="O457" s="346"/>
      <c r="P457" s="347">
        <f t="shared" ref="P457:P534" si="185">SUM(D457:O457)</f>
        <v>0</v>
      </c>
      <c r="Q457" s="348">
        <f t="shared" ref="Q457:Q584" si="186">IF(D457&lt;14,D457,14)</f>
        <v>0</v>
      </c>
      <c r="R457" s="348">
        <f t="shared" ref="R457:R584" si="187">D457-Q457</f>
        <v>0</v>
      </c>
      <c r="S457" s="348">
        <f t="shared" ref="S457:S584" si="188">IF(D457&gt;=14,0,IF((D457+E457)&lt;14,E457,14-D457))</f>
        <v>0</v>
      </c>
      <c r="T457" s="348">
        <f t="shared" ref="T457:T584" si="189">IF(D457&gt;=14,E457,E457-S457)</f>
        <v>0</v>
      </c>
      <c r="U457" s="348">
        <f t="shared" ref="U457:U584" si="190">IF((D457+E457)&gt;=14,0,IF((D457+E457+F457)&lt;14,F457,14-(D457+E457)))</f>
        <v>0</v>
      </c>
      <c r="V457" s="348">
        <f t="shared" ref="V457:V584" si="191">IF((D457+E457)&gt;=14,F457,F457-U457)</f>
        <v>0</v>
      </c>
      <c r="W457" s="348">
        <f t="shared" ref="W457:W584" si="192">IF((D457+E457+F457)&gt;=14,0,IF((D457+E457+F457+G457)&lt;14,G457,14-(D457+E457+F457)))</f>
        <v>0</v>
      </c>
      <c r="X457" s="348">
        <f t="shared" ref="X457:X584" si="193">IF((D457+E457+F457)&gt;=14,G457,G457-W457)</f>
        <v>0</v>
      </c>
      <c r="Y457" s="348">
        <f t="shared" ref="Y457:Y584" si="194">IF((D457+E457+F457+G457)&gt;=14,0,IF((D457+E457+F457+G457+H457)&lt;14,H457,14-(D457+E457+F457+G457)))</f>
        <v>0</v>
      </c>
      <c r="Z457" s="348">
        <f t="shared" ref="Z457:Z584" si="195">IF((D457+E457+F457+G457)&gt;=14,H457,H457-Y457)</f>
        <v>0</v>
      </c>
      <c r="AA457" s="348">
        <f t="shared" ref="AA457:AA584" si="196">IF((D457+E457+F457+G457+H457)&gt;=14,0,IF((D457+E457+F457+G457+H457+I457)&lt;14,I457,14-(D457+E457+F457+G457+H457)))</f>
        <v>0</v>
      </c>
      <c r="AB457" s="348">
        <f t="shared" ref="AB457:AB584" si="197">IF((D457+E457+F457+G457+H457)&gt;=14,I457,I457-AA457)</f>
        <v>0</v>
      </c>
      <c r="AC457" s="348">
        <f t="shared" ref="AC457:AC584" si="198">IF((D457+E457+F457+G457+H457+I457)&gt;=14,0,IF((D457+E457+F457+G457+H457+I457+J457)&lt;14,J457,14-(D457+E457+F457+G457+H457+I457)))</f>
        <v>0</v>
      </c>
      <c r="AD457" s="348">
        <f t="shared" ref="AD457:AD584" si="199">IF((D457+E457+F457+G457+H457+I457)&gt;=14,J457,J457-AC457)</f>
        <v>0</v>
      </c>
      <c r="AE457" s="348">
        <f t="shared" ref="AE457:AE584" si="200">IF((D457+E457+F457+G457+H457+I457+J457)&gt;=14,0,IF((D457+E457+F457+G457+H457+I457+J457+K457)&lt;14,K457,14-(D457+E457+F457+G457+H457+I457+J457)))</f>
        <v>0</v>
      </c>
      <c r="AF457" s="348">
        <f t="shared" ref="AF457:AF584" si="201">IF((D457+E457+F457+G457+H457+I457+J457)&gt;=14,K457,K457-AE457)</f>
        <v>0</v>
      </c>
      <c r="AG457" s="348">
        <f t="shared" ref="AG457:AG584" si="202">IF((D457+E457+F457+G457+H457+I457+J457+K457)&gt;=14,0,IF((D457+E457+F457+G457+H457+I457+J457+K457+L457)&lt;14,L457,14-(D457+E457+F457+G457+H457+I457+J457+K457)))</f>
        <v>0</v>
      </c>
      <c r="AH457" s="348">
        <f t="shared" ref="AH457:AH584" si="203">IF((D457+E457+F457+G457+H457+I457+J457+K457)&gt;=14,L457,L457-AG457)</f>
        <v>0</v>
      </c>
      <c r="AI457" s="348">
        <f t="shared" ref="AI457:AI584" si="204">IF((D457+E457+F457+G457+H457+I457+J457+K457+L457)&gt;=14,0,IF((D457+E457+F457+G457+H457+I457+J457+K457+L457+M457)&lt;14,M457,14-(D457+E457+F457+G457+H457+I457+J457+K457+L457)))</f>
        <v>0</v>
      </c>
      <c r="AJ457" s="348">
        <f t="shared" ref="AJ457:AJ584" si="205">IF((D457+E457+F457+G457+H457+I457+J457+K457+L457)&gt;=14,M457,M457-AI457)</f>
        <v>0</v>
      </c>
      <c r="AK457" s="348">
        <f t="shared" ref="AK457:AK584" si="206">IF((D457+E457+F457+G457+H457+I457+J457+K457+L457+M457)&gt;=14,0,IF((D457+E457+F457+G457+H457+I457+J457+K457+L457+M457+N457)&lt;14,N457,14-(D457+E457+F457+G457+H457+I457+J457+K457+L457+M457)))</f>
        <v>0</v>
      </c>
      <c r="AL457" s="348">
        <f t="shared" ref="AL457:AL584" si="207">IF((D457+E457+F457+G457+H457+I457+J457+K457+L457+M457)&gt;=14,N457,N457-AK457)</f>
        <v>0</v>
      </c>
      <c r="AM457" s="348">
        <f t="shared" ref="AM457:AM584" si="208">IF((D457+E457+F457+G457+H457+I457+J457+K457+L457+M457+N457)&gt;=14,0,IF((D457+E457+F457+G457+H457+I457+J457+K457+L457+M457+N457+O457)&lt;14,O457,14-(D457+E457+F457+G457+H457+I457+J457+K457+L457+M457+N457)))</f>
        <v>0</v>
      </c>
      <c r="AN457" s="348">
        <f t="shared" ref="AN457:AN584" si="209">IF((D457+E457+F457+G457+H457+I457+J457+K457+L457+M457+N457)&gt;=14,O457,O457-AM457)</f>
        <v>0</v>
      </c>
      <c r="AO457" s="334"/>
    </row>
    <row r="458" spans="1:41" s="335" customFormat="1" ht="18" customHeight="1">
      <c r="A458" s="343">
        <f t="shared" si="184"/>
        <v>453</v>
      </c>
      <c r="B458" s="344" t="s">
        <v>1533</v>
      </c>
      <c r="C458" s="345" t="s">
        <v>1534</v>
      </c>
      <c r="D458" s="346">
        <v>0</v>
      </c>
      <c r="E458" s="346">
        <v>0</v>
      </c>
      <c r="F458" s="346">
        <v>0</v>
      </c>
      <c r="G458" s="346">
        <v>0</v>
      </c>
      <c r="H458" s="346"/>
      <c r="I458" s="346"/>
      <c r="J458" s="346"/>
      <c r="K458" s="346"/>
      <c r="L458" s="346"/>
      <c r="M458" s="346"/>
      <c r="N458" s="346"/>
      <c r="O458" s="346"/>
      <c r="P458" s="347">
        <f t="shared" si="185"/>
        <v>0</v>
      </c>
      <c r="Q458" s="348">
        <f t="shared" si="186"/>
        <v>0</v>
      </c>
      <c r="R458" s="348">
        <f t="shared" si="187"/>
        <v>0</v>
      </c>
      <c r="S458" s="348">
        <f t="shared" si="188"/>
        <v>0</v>
      </c>
      <c r="T458" s="348">
        <f t="shared" si="189"/>
        <v>0</v>
      </c>
      <c r="U458" s="348">
        <f t="shared" si="190"/>
        <v>0</v>
      </c>
      <c r="V458" s="348">
        <f t="shared" si="191"/>
        <v>0</v>
      </c>
      <c r="W458" s="348">
        <f t="shared" si="192"/>
        <v>0</v>
      </c>
      <c r="X458" s="348">
        <f t="shared" si="193"/>
        <v>0</v>
      </c>
      <c r="Y458" s="348">
        <f t="shared" si="194"/>
        <v>0</v>
      </c>
      <c r="Z458" s="348">
        <f t="shared" si="195"/>
        <v>0</v>
      </c>
      <c r="AA458" s="348">
        <f t="shared" si="196"/>
        <v>0</v>
      </c>
      <c r="AB458" s="348">
        <f t="shared" si="197"/>
        <v>0</v>
      </c>
      <c r="AC458" s="348">
        <f t="shared" si="198"/>
        <v>0</v>
      </c>
      <c r="AD458" s="348">
        <f t="shared" si="199"/>
        <v>0</v>
      </c>
      <c r="AE458" s="348">
        <f t="shared" si="200"/>
        <v>0</v>
      </c>
      <c r="AF458" s="348">
        <f t="shared" si="201"/>
        <v>0</v>
      </c>
      <c r="AG458" s="348">
        <f t="shared" si="202"/>
        <v>0</v>
      </c>
      <c r="AH458" s="348">
        <f t="shared" si="203"/>
        <v>0</v>
      </c>
      <c r="AI458" s="348">
        <f t="shared" si="204"/>
        <v>0</v>
      </c>
      <c r="AJ458" s="348">
        <f t="shared" si="205"/>
        <v>0</v>
      </c>
      <c r="AK458" s="348">
        <f t="shared" si="206"/>
        <v>0</v>
      </c>
      <c r="AL458" s="348">
        <f t="shared" si="207"/>
        <v>0</v>
      </c>
      <c r="AM458" s="348">
        <f t="shared" si="208"/>
        <v>0</v>
      </c>
      <c r="AN458" s="348">
        <f t="shared" si="209"/>
        <v>0</v>
      </c>
      <c r="AO458" s="334"/>
    </row>
    <row r="459" spans="1:41" s="335" customFormat="1" ht="18" customHeight="1">
      <c r="A459" s="343">
        <f t="shared" si="184"/>
        <v>454</v>
      </c>
      <c r="B459" s="344" t="s">
        <v>1535</v>
      </c>
      <c r="C459" s="345" t="s">
        <v>482</v>
      </c>
      <c r="D459" s="346">
        <v>0</v>
      </c>
      <c r="E459" s="346">
        <v>0</v>
      </c>
      <c r="F459" s="346">
        <v>0</v>
      </c>
      <c r="G459" s="346">
        <v>0</v>
      </c>
      <c r="H459" s="346"/>
      <c r="I459" s="346"/>
      <c r="J459" s="346"/>
      <c r="K459" s="346"/>
      <c r="L459" s="346"/>
      <c r="M459" s="346"/>
      <c r="N459" s="346"/>
      <c r="O459" s="346"/>
      <c r="P459" s="347">
        <f t="shared" si="185"/>
        <v>0</v>
      </c>
      <c r="Q459" s="348">
        <f t="shared" si="186"/>
        <v>0</v>
      </c>
      <c r="R459" s="348">
        <f t="shared" si="187"/>
        <v>0</v>
      </c>
      <c r="S459" s="348">
        <f t="shared" si="188"/>
        <v>0</v>
      </c>
      <c r="T459" s="348">
        <f t="shared" si="189"/>
        <v>0</v>
      </c>
      <c r="U459" s="348">
        <f t="shared" si="190"/>
        <v>0</v>
      </c>
      <c r="V459" s="348">
        <f t="shared" si="191"/>
        <v>0</v>
      </c>
      <c r="W459" s="348">
        <f t="shared" si="192"/>
        <v>0</v>
      </c>
      <c r="X459" s="348">
        <f t="shared" si="193"/>
        <v>0</v>
      </c>
      <c r="Y459" s="348">
        <f t="shared" si="194"/>
        <v>0</v>
      </c>
      <c r="Z459" s="348">
        <f t="shared" si="195"/>
        <v>0</v>
      </c>
      <c r="AA459" s="348">
        <f t="shared" si="196"/>
        <v>0</v>
      </c>
      <c r="AB459" s="348">
        <f t="shared" si="197"/>
        <v>0</v>
      </c>
      <c r="AC459" s="348">
        <f t="shared" si="198"/>
        <v>0</v>
      </c>
      <c r="AD459" s="348">
        <f t="shared" si="199"/>
        <v>0</v>
      </c>
      <c r="AE459" s="348">
        <f t="shared" si="200"/>
        <v>0</v>
      </c>
      <c r="AF459" s="348">
        <f t="shared" si="201"/>
        <v>0</v>
      </c>
      <c r="AG459" s="348">
        <f t="shared" si="202"/>
        <v>0</v>
      </c>
      <c r="AH459" s="348">
        <f t="shared" si="203"/>
        <v>0</v>
      </c>
      <c r="AI459" s="348">
        <f t="shared" si="204"/>
        <v>0</v>
      </c>
      <c r="AJ459" s="348">
        <f t="shared" si="205"/>
        <v>0</v>
      </c>
      <c r="AK459" s="348">
        <f t="shared" si="206"/>
        <v>0</v>
      </c>
      <c r="AL459" s="348">
        <f t="shared" si="207"/>
        <v>0</v>
      </c>
      <c r="AM459" s="348">
        <f t="shared" si="208"/>
        <v>0</v>
      </c>
      <c r="AN459" s="348">
        <f t="shared" si="209"/>
        <v>0</v>
      </c>
      <c r="AO459" s="334"/>
    </row>
    <row r="460" spans="1:41" s="335" customFormat="1" ht="18" customHeight="1">
      <c r="A460" s="343">
        <f t="shared" si="184"/>
        <v>455</v>
      </c>
      <c r="B460" s="344" t="s">
        <v>1536</v>
      </c>
      <c r="C460" s="345" t="s">
        <v>1537</v>
      </c>
      <c r="D460" s="346">
        <v>0</v>
      </c>
      <c r="E460" s="346">
        <v>0</v>
      </c>
      <c r="F460" s="346">
        <v>0</v>
      </c>
      <c r="G460" s="346">
        <v>0</v>
      </c>
      <c r="H460" s="346"/>
      <c r="I460" s="346"/>
      <c r="J460" s="346"/>
      <c r="K460" s="346"/>
      <c r="L460" s="346"/>
      <c r="M460" s="346"/>
      <c r="N460" s="346"/>
      <c r="O460" s="346"/>
      <c r="P460" s="347">
        <f t="shared" si="185"/>
        <v>0</v>
      </c>
      <c r="Q460" s="348">
        <f t="shared" si="186"/>
        <v>0</v>
      </c>
      <c r="R460" s="348">
        <f t="shared" si="187"/>
        <v>0</v>
      </c>
      <c r="S460" s="348">
        <f t="shared" si="188"/>
        <v>0</v>
      </c>
      <c r="T460" s="348">
        <f t="shared" si="189"/>
        <v>0</v>
      </c>
      <c r="U460" s="348">
        <f t="shared" si="190"/>
        <v>0</v>
      </c>
      <c r="V460" s="348">
        <f t="shared" si="191"/>
        <v>0</v>
      </c>
      <c r="W460" s="348">
        <f t="shared" si="192"/>
        <v>0</v>
      </c>
      <c r="X460" s="348">
        <f t="shared" si="193"/>
        <v>0</v>
      </c>
      <c r="Y460" s="348">
        <f t="shared" si="194"/>
        <v>0</v>
      </c>
      <c r="Z460" s="348">
        <f t="shared" si="195"/>
        <v>0</v>
      </c>
      <c r="AA460" s="348">
        <f t="shared" si="196"/>
        <v>0</v>
      </c>
      <c r="AB460" s="348">
        <f t="shared" si="197"/>
        <v>0</v>
      </c>
      <c r="AC460" s="348">
        <f t="shared" si="198"/>
        <v>0</v>
      </c>
      <c r="AD460" s="348">
        <f t="shared" si="199"/>
        <v>0</v>
      </c>
      <c r="AE460" s="348">
        <f t="shared" si="200"/>
        <v>0</v>
      </c>
      <c r="AF460" s="348">
        <f t="shared" si="201"/>
        <v>0</v>
      </c>
      <c r="AG460" s="348">
        <f t="shared" si="202"/>
        <v>0</v>
      </c>
      <c r="AH460" s="348">
        <f t="shared" si="203"/>
        <v>0</v>
      </c>
      <c r="AI460" s="348">
        <f t="shared" si="204"/>
        <v>0</v>
      </c>
      <c r="AJ460" s="348">
        <f t="shared" si="205"/>
        <v>0</v>
      </c>
      <c r="AK460" s="348">
        <f t="shared" si="206"/>
        <v>0</v>
      </c>
      <c r="AL460" s="348">
        <f t="shared" si="207"/>
        <v>0</v>
      </c>
      <c r="AM460" s="348">
        <f t="shared" si="208"/>
        <v>0</v>
      </c>
      <c r="AN460" s="348">
        <f t="shared" si="209"/>
        <v>0</v>
      </c>
      <c r="AO460" s="334"/>
    </row>
    <row r="461" spans="1:41" s="335" customFormat="1" ht="18" customHeight="1">
      <c r="A461" s="343">
        <f t="shared" si="184"/>
        <v>456</v>
      </c>
      <c r="B461" s="344" t="s">
        <v>1538</v>
      </c>
      <c r="C461" s="345" t="s">
        <v>1539</v>
      </c>
      <c r="D461" s="346">
        <v>0</v>
      </c>
      <c r="E461" s="346">
        <v>0</v>
      </c>
      <c r="F461" s="346">
        <v>0</v>
      </c>
      <c r="G461" s="346">
        <v>0</v>
      </c>
      <c r="H461" s="346"/>
      <c r="I461" s="346"/>
      <c r="J461" s="346"/>
      <c r="K461" s="346"/>
      <c r="L461" s="346"/>
      <c r="M461" s="346"/>
      <c r="N461" s="346"/>
      <c r="O461" s="346"/>
      <c r="P461" s="347">
        <f t="shared" si="185"/>
        <v>0</v>
      </c>
      <c r="Q461" s="348">
        <f t="shared" si="186"/>
        <v>0</v>
      </c>
      <c r="R461" s="348">
        <f t="shared" si="187"/>
        <v>0</v>
      </c>
      <c r="S461" s="348">
        <f t="shared" si="188"/>
        <v>0</v>
      </c>
      <c r="T461" s="348">
        <f t="shared" si="189"/>
        <v>0</v>
      </c>
      <c r="U461" s="348">
        <f t="shared" si="190"/>
        <v>0</v>
      </c>
      <c r="V461" s="348">
        <f t="shared" si="191"/>
        <v>0</v>
      </c>
      <c r="W461" s="348">
        <f t="shared" si="192"/>
        <v>0</v>
      </c>
      <c r="X461" s="348">
        <f t="shared" si="193"/>
        <v>0</v>
      </c>
      <c r="Y461" s="348">
        <f t="shared" si="194"/>
        <v>0</v>
      </c>
      <c r="Z461" s="348">
        <f t="shared" si="195"/>
        <v>0</v>
      </c>
      <c r="AA461" s="348">
        <f t="shared" si="196"/>
        <v>0</v>
      </c>
      <c r="AB461" s="348">
        <f t="shared" si="197"/>
        <v>0</v>
      </c>
      <c r="AC461" s="348">
        <f t="shared" si="198"/>
        <v>0</v>
      </c>
      <c r="AD461" s="348">
        <f t="shared" si="199"/>
        <v>0</v>
      </c>
      <c r="AE461" s="348">
        <f t="shared" si="200"/>
        <v>0</v>
      </c>
      <c r="AF461" s="348">
        <f t="shared" si="201"/>
        <v>0</v>
      </c>
      <c r="AG461" s="348">
        <f t="shared" si="202"/>
        <v>0</v>
      </c>
      <c r="AH461" s="348">
        <f t="shared" si="203"/>
        <v>0</v>
      </c>
      <c r="AI461" s="348">
        <f t="shared" si="204"/>
        <v>0</v>
      </c>
      <c r="AJ461" s="348">
        <f t="shared" si="205"/>
        <v>0</v>
      </c>
      <c r="AK461" s="348">
        <f t="shared" si="206"/>
        <v>0</v>
      </c>
      <c r="AL461" s="348">
        <f t="shared" si="207"/>
        <v>0</v>
      </c>
      <c r="AM461" s="348">
        <f t="shared" si="208"/>
        <v>0</v>
      </c>
      <c r="AN461" s="348">
        <f t="shared" si="209"/>
        <v>0</v>
      </c>
      <c r="AO461" s="334"/>
    </row>
    <row r="462" spans="1:41" s="335" customFormat="1" ht="18" customHeight="1">
      <c r="A462" s="343">
        <f t="shared" si="184"/>
        <v>457</v>
      </c>
      <c r="B462" s="344" t="s">
        <v>1540</v>
      </c>
      <c r="C462" s="345" t="s">
        <v>1541</v>
      </c>
      <c r="D462" s="346">
        <v>0</v>
      </c>
      <c r="E462" s="346">
        <v>0</v>
      </c>
      <c r="F462" s="346">
        <v>0</v>
      </c>
      <c r="G462" s="346">
        <v>0</v>
      </c>
      <c r="H462" s="346"/>
      <c r="I462" s="346"/>
      <c r="J462" s="346"/>
      <c r="K462" s="346"/>
      <c r="L462" s="346"/>
      <c r="M462" s="346"/>
      <c r="N462" s="346"/>
      <c r="O462" s="346"/>
      <c r="P462" s="347">
        <f t="shared" si="185"/>
        <v>0</v>
      </c>
      <c r="Q462" s="348">
        <f t="shared" si="186"/>
        <v>0</v>
      </c>
      <c r="R462" s="348">
        <f t="shared" si="187"/>
        <v>0</v>
      </c>
      <c r="S462" s="348">
        <f t="shared" si="188"/>
        <v>0</v>
      </c>
      <c r="T462" s="348">
        <f t="shared" si="189"/>
        <v>0</v>
      </c>
      <c r="U462" s="348">
        <f t="shared" si="190"/>
        <v>0</v>
      </c>
      <c r="V462" s="348">
        <f t="shared" si="191"/>
        <v>0</v>
      </c>
      <c r="W462" s="348">
        <f t="shared" si="192"/>
        <v>0</v>
      </c>
      <c r="X462" s="348">
        <f t="shared" si="193"/>
        <v>0</v>
      </c>
      <c r="Y462" s="348">
        <f t="shared" si="194"/>
        <v>0</v>
      </c>
      <c r="Z462" s="348">
        <f t="shared" si="195"/>
        <v>0</v>
      </c>
      <c r="AA462" s="348">
        <f t="shared" si="196"/>
        <v>0</v>
      </c>
      <c r="AB462" s="348">
        <f t="shared" si="197"/>
        <v>0</v>
      </c>
      <c r="AC462" s="348">
        <f t="shared" si="198"/>
        <v>0</v>
      </c>
      <c r="AD462" s="348">
        <f t="shared" si="199"/>
        <v>0</v>
      </c>
      <c r="AE462" s="348">
        <f t="shared" si="200"/>
        <v>0</v>
      </c>
      <c r="AF462" s="348">
        <f t="shared" si="201"/>
        <v>0</v>
      </c>
      <c r="AG462" s="348">
        <f t="shared" si="202"/>
        <v>0</v>
      </c>
      <c r="AH462" s="348">
        <f t="shared" si="203"/>
        <v>0</v>
      </c>
      <c r="AI462" s="348">
        <f t="shared" si="204"/>
        <v>0</v>
      </c>
      <c r="AJ462" s="348">
        <f t="shared" si="205"/>
        <v>0</v>
      </c>
      <c r="AK462" s="348">
        <f t="shared" si="206"/>
        <v>0</v>
      </c>
      <c r="AL462" s="348">
        <f t="shared" si="207"/>
        <v>0</v>
      </c>
      <c r="AM462" s="348">
        <f t="shared" si="208"/>
        <v>0</v>
      </c>
      <c r="AN462" s="348">
        <f t="shared" si="209"/>
        <v>0</v>
      </c>
      <c r="AO462" s="334"/>
    </row>
    <row r="463" spans="1:41" s="335" customFormat="1" ht="18" customHeight="1">
      <c r="A463" s="343">
        <f t="shared" si="184"/>
        <v>458</v>
      </c>
      <c r="B463" s="344" t="s">
        <v>1542</v>
      </c>
      <c r="C463" s="345" t="s">
        <v>1543</v>
      </c>
      <c r="D463" s="346">
        <v>0</v>
      </c>
      <c r="E463" s="346">
        <v>0</v>
      </c>
      <c r="F463" s="346">
        <v>0</v>
      </c>
      <c r="G463" s="346">
        <v>0</v>
      </c>
      <c r="H463" s="346"/>
      <c r="I463" s="346"/>
      <c r="J463" s="346"/>
      <c r="K463" s="346"/>
      <c r="L463" s="346"/>
      <c r="M463" s="346"/>
      <c r="N463" s="346"/>
      <c r="O463" s="346"/>
      <c r="P463" s="347">
        <f t="shared" si="185"/>
        <v>0</v>
      </c>
      <c r="Q463" s="348">
        <f t="shared" si="186"/>
        <v>0</v>
      </c>
      <c r="R463" s="348">
        <f t="shared" si="187"/>
        <v>0</v>
      </c>
      <c r="S463" s="348">
        <f t="shared" si="188"/>
        <v>0</v>
      </c>
      <c r="T463" s="348">
        <f t="shared" si="189"/>
        <v>0</v>
      </c>
      <c r="U463" s="348">
        <f t="shared" si="190"/>
        <v>0</v>
      </c>
      <c r="V463" s="348">
        <f t="shared" si="191"/>
        <v>0</v>
      </c>
      <c r="W463" s="348">
        <f t="shared" si="192"/>
        <v>0</v>
      </c>
      <c r="X463" s="348">
        <f t="shared" si="193"/>
        <v>0</v>
      </c>
      <c r="Y463" s="348">
        <f t="shared" si="194"/>
        <v>0</v>
      </c>
      <c r="Z463" s="348">
        <f t="shared" si="195"/>
        <v>0</v>
      </c>
      <c r="AA463" s="348">
        <f t="shared" si="196"/>
        <v>0</v>
      </c>
      <c r="AB463" s="348">
        <f t="shared" si="197"/>
        <v>0</v>
      </c>
      <c r="AC463" s="348">
        <f t="shared" si="198"/>
        <v>0</v>
      </c>
      <c r="AD463" s="348">
        <f t="shared" si="199"/>
        <v>0</v>
      </c>
      <c r="AE463" s="348">
        <f t="shared" si="200"/>
        <v>0</v>
      </c>
      <c r="AF463" s="348">
        <f t="shared" si="201"/>
        <v>0</v>
      </c>
      <c r="AG463" s="348">
        <f t="shared" si="202"/>
        <v>0</v>
      </c>
      <c r="AH463" s="348">
        <f t="shared" si="203"/>
        <v>0</v>
      </c>
      <c r="AI463" s="348">
        <f t="shared" si="204"/>
        <v>0</v>
      </c>
      <c r="AJ463" s="348">
        <f t="shared" si="205"/>
        <v>0</v>
      </c>
      <c r="AK463" s="348">
        <f t="shared" si="206"/>
        <v>0</v>
      </c>
      <c r="AL463" s="348">
        <f t="shared" si="207"/>
        <v>0</v>
      </c>
      <c r="AM463" s="348">
        <f t="shared" si="208"/>
        <v>0</v>
      </c>
      <c r="AN463" s="348">
        <f t="shared" si="209"/>
        <v>0</v>
      </c>
      <c r="AO463" s="334"/>
    </row>
    <row r="464" spans="1:41" s="335" customFormat="1" ht="18" customHeight="1">
      <c r="A464" s="343">
        <f t="shared" si="184"/>
        <v>459</v>
      </c>
      <c r="B464" s="344" t="s">
        <v>1544</v>
      </c>
      <c r="C464" s="345" t="s">
        <v>1545</v>
      </c>
      <c r="D464" s="346">
        <v>0</v>
      </c>
      <c r="E464" s="346">
        <v>0</v>
      </c>
      <c r="F464" s="346">
        <v>0</v>
      </c>
      <c r="G464" s="346">
        <v>0</v>
      </c>
      <c r="H464" s="346"/>
      <c r="I464" s="346"/>
      <c r="J464" s="346"/>
      <c r="K464" s="346"/>
      <c r="L464" s="346"/>
      <c r="M464" s="346"/>
      <c r="N464" s="346"/>
      <c r="O464" s="346"/>
      <c r="P464" s="347">
        <f t="shared" si="185"/>
        <v>0</v>
      </c>
      <c r="Q464" s="348">
        <f t="shared" si="186"/>
        <v>0</v>
      </c>
      <c r="R464" s="348">
        <f t="shared" si="187"/>
        <v>0</v>
      </c>
      <c r="S464" s="348">
        <f t="shared" si="188"/>
        <v>0</v>
      </c>
      <c r="T464" s="348">
        <f t="shared" si="189"/>
        <v>0</v>
      </c>
      <c r="U464" s="348">
        <f t="shared" si="190"/>
        <v>0</v>
      </c>
      <c r="V464" s="348">
        <f t="shared" si="191"/>
        <v>0</v>
      </c>
      <c r="W464" s="348">
        <f t="shared" si="192"/>
        <v>0</v>
      </c>
      <c r="X464" s="348">
        <f t="shared" si="193"/>
        <v>0</v>
      </c>
      <c r="Y464" s="348">
        <f t="shared" si="194"/>
        <v>0</v>
      </c>
      <c r="Z464" s="348">
        <f t="shared" si="195"/>
        <v>0</v>
      </c>
      <c r="AA464" s="348">
        <f t="shared" si="196"/>
        <v>0</v>
      </c>
      <c r="AB464" s="348">
        <f t="shared" si="197"/>
        <v>0</v>
      </c>
      <c r="AC464" s="348">
        <f t="shared" si="198"/>
        <v>0</v>
      </c>
      <c r="AD464" s="348">
        <f t="shared" si="199"/>
        <v>0</v>
      </c>
      <c r="AE464" s="348">
        <f t="shared" si="200"/>
        <v>0</v>
      </c>
      <c r="AF464" s="348">
        <f t="shared" si="201"/>
        <v>0</v>
      </c>
      <c r="AG464" s="348">
        <f t="shared" si="202"/>
        <v>0</v>
      </c>
      <c r="AH464" s="348">
        <f t="shared" si="203"/>
        <v>0</v>
      </c>
      <c r="AI464" s="348">
        <f t="shared" si="204"/>
        <v>0</v>
      </c>
      <c r="AJ464" s="348">
        <f t="shared" si="205"/>
        <v>0</v>
      </c>
      <c r="AK464" s="348">
        <f t="shared" si="206"/>
        <v>0</v>
      </c>
      <c r="AL464" s="348">
        <f t="shared" si="207"/>
        <v>0</v>
      </c>
      <c r="AM464" s="348">
        <f t="shared" si="208"/>
        <v>0</v>
      </c>
      <c r="AN464" s="348">
        <f t="shared" si="209"/>
        <v>0</v>
      </c>
      <c r="AO464" s="334">
        <v>13</v>
      </c>
    </row>
    <row r="465" spans="1:41" s="335" customFormat="1" ht="18" customHeight="1">
      <c r="A465" s="343">
        <f t="shared" si="184"/>
        <v>460</v>
      </c>
      <c r="B465" s="344" t="s">
        <v>1546</v>
      </c>
      <c r="C465" s="345" t="s">
        <v>1547</v>
      </c>
      <c r="D465" s="346">
        <v>0</v>
      </c>
      <c r="E465" s="346">
        <v>0</v>
      </c>
      <c r="F465" s="346">
        <v>0</v>
      </c>
      <c r="G465" s="346">
        <v>0</v>
      </c>
      <c r="H465" s="346"/>
      <c r="I465" s="346"/>
      <c r="J465" s="346"/>
      <c r="K465" s="346"/>
      <c r="L465" s="346"/>
      <c r="M465" s="346"/>
      <c r="N465" s="346"/>
      <c r="O465" s="346"/>
      <c r="P465" s="347">
        <f t="shared" si="185"/>
        <v>0</v>
      </c>
      <c r="Q465" s="348">
        <f t="shared" si="186"/>
        <v>0</v>
      </c>
      <c r="R465" s="348">
        <f t="shared" si="187"/>
        <v>0</v>
      </c>
      <c r="S465" s="348">
        <f t="shared" si="188"/>
        <v>0</v>
      </c>
      <c r="T465" s="348">
        <f t="shared" si="189"/>
        <v>0</v>
      </c>
      <c r="U465" s="348">
        <f t="shared" si="190"/>
        <v>0</v>
      </c>
      <c r="V465" s="348">
        <f t="shared" si="191"/>
        <v>0</v>
      </c>
      <c r="W465" s="348">
        <f t="shared" si="192"/>
        <v>0</v>
      </c>
      <c r="X465" s="348">
        <f t="shared" si="193"/>
        <v>0</v>
      </c>
      <c r="Y465" s="348">
        <f t="shared" si="194"/>
        <v>0</v>
      </c>
      <c r="Z465" s="348">
        <f t="shared" si="195"/>
        <v>0</v>
      </c>
      <c r="AA465" s="348">
        <f t="shared" si="196"/>
        <v>0</v>
      </c>
      <c r="AB465" s="348">
        <f t="shared" si="197"/>
        <v>0</v>
      </c>
      <c r="AC465" s="348">
        <f t="shared" si="198"/>
        <v>0</v>
      </c>
      <c r="AD465" s="348">
        <f t="shared" si="199"/>
        <v>0</v>
      </c>
      <c r="AE465" s="348">
        <f t="shared" si="200"/>
        <v>0</v>
      </c>
      <c r="AF465" s="348">
        <f t="shared" si="201"/>
        <v>0</v>
      </c>
      <c r="AG465" s="348">
        <f t="shared" si="202"/>
        <v>0</v>
      </c>
      <c r="AH465" s="348">
        <f t="shared" si="203"/>
        <v>0</v>
      </c>
      <c r="AI465" s="348">
        <f t="shared" si="204"/>
        <v>0</v>
      </c>
      <c r="AJ465" s="348">
        <f t="shared" si="205"/>
        <v>0</v>
      </c>
      <c r="AK465" s="348">
        <f t="shared" si="206"/>
        <v>0</v>
      </c>
      <c r="AL465" s="348">
        <f t="shared" si="207"/>
        <v>0</v>
      </c>
      <c r="AM465" s="348">
        <f t="shared" si="208"/>
        <v>0</v>
      </c>
      <c r="AN465" s="348">
        <f t="shared" si="209"/>
        <v>0</v>
      </c>
      <c r="AO465" s="334">
        <v>13</v>
      </c>
    </row>
    <row r="466" spans="1:41" s="335" customFormat="1" ht="18" customHeight="1">
      <c r="A466" s="343">
        <f t="shared" si="184"/>
        <v>461</v>
      </c>
      <c r="B466" s="344" t="s">
        <v>1548</v>
      </c>
      <c r="C466" s="345" t="s">
        <v>1549</v>
      </c>
      <c r="D466" s="346">
        <v>0</v>
      </c>
      <c r="E466" s="346">
        <v>0</v>
      </c>
      <c r="F466" s="346">
        <v>0</v>
      </c>
      <c r="G466" s="346">
        <v>0</v>
      </c>
      <c r="H466" s="346"/>
      <c r="I466" s="346"/>
      <c r="J466" s="346"/>
      <c r="K466" s="346"/>
      <c r="L466" s="346"/>
      <c r="M466" s="346"/>
      <c r="N466" s="346"/>
      <c r="O466" s="346"/>
      <c r="P466" s="347">
        <f t="shared" si="185"/>
        <v>0</v>
      </c>
      <c r="Q466" s="348">
        <f t="shared" si="186"/>
        <v>0</v>
      </c>
      <c r="R466" s="348">
        <f t="shared" si="187"/>
        <v>0</v>
      </c>
      <c r="S466" s="348">
        <f t="shared" si="188"/>
        <v>0</v>
      </c>
      <c r="T466" s="348">
        <f t="shared" si="189"/>
        <v>0</v>
      </c>
      <c r="U466" s="348">
        <f t="shared" si="190"/>
        <v>0</v>
      </c>
      <c r="V466" s="348">
        <f t="shared" si="191"/>
        <v>0</v>
      </c>
      <c r="W466" s="348">
        <f t="shared" si="192"/>
        <v>0</v>
      </c>
      <c r="X466" s="348">
        <f t="shared" si="193"/>
        <v>0</v>
      </c>
      <c r="Y466" s="348">
        <f t="shared" si="194"/>
        <v>0</v>
      </c>
      <c r="Z466" s="348">
        <f t="shared" si="195"/>
        <v>0</v>
      </c>
      <c r="AA466" s="348">
        <f t="shared" si="196"/>
        <v>0</v>
      </c>
      <c r="AB466" s="348">
        <f t="shared" si="197"/>
        <v>0</v>
      </c>
      <c r="AC466" s="348">
        <f t="shared" si="198"/>
        <v>0</v>
      </c>
      <c r="AD466" s="348">
        <f t="shared" si="199"/>
        <v>0</v>
      </c>
      <c r="AE466" s="348">
        <f t="shared" si="200"/>
        <v>0</v>
      </c>
      <c r="AF466" s="348">
        <f t="shared" si="201"/>
        <v>0</v>
      </c>
      <c r="AG466" s="348">
        <f t="shared" si="202"/>
        <v>0</v>
      </c>
      <c r="AH466" s="348">
        <f t="shared" si="203"/>
        <v>0</v>
      </c>
      <c r="AI466" s="348">
        <f t="shared" si="204"/>
        <v>0</v>
      </c>
      <c r="AJ466" s="348">
        <f t="shared" si="205"/>
        <v>0</v>
      </c>
      <c r="AK466" s="348">
        <f t="shared" si="206"/>
        <v>0</v>
      </c>
      <c r="AL466" s="348">
        <f t="shared" si="207"/>
        <v>0</v>
      </c>
      <c r="AM466" s="348">
        <f t="shared" si="208"/>
        <v>0</v>
      </c>
      <c r="AN466" s="348">
        <f t="shared" si="209"/>
        <v>0</v>
      </c>
      <c r="AO466" s="334"/>
    </row>
    <row r="467" spans="1:41" s="335" customFormat="1" ht="18" customHeight="1">
      <c r="A467" s="343">
        <f t="shared" si="184"/>
        <v>462</v>
      </c>
      <c r="B467" s="344" t="s">
        <v>408</v>
      </c>
      <c r="C467" s="345" t="s">
        <v>409</v>
      </c>
      <c r="D467" s="346">
        <v>0</v>
      </c>
      <c r="E467" s="346"/>
      <c r="F467" s="346">
        <v>0</v>
      </c>
      <c r="G467" s="346"/>
      <c r="H467" s="346"/>
      <c r="I467" s="346"/>
      <c r="J467" s="346"/>
      <c r="K467" s="346"/>
      <c r="L467" s="346"/>
      <c r="M467" s="346"/>
      <c r="N467" s="346"/>
      <c r="O467" s="346"/>
      <c r="P467" s="347">
        <f t="shared" si="185"/>
        <v>0</v>
      </c>
      <c r="Q467" s="348">
        <f t="shared" si="186"/>
        <v>0</v>
      </c>
      <c r="R467" s="348">
        <f t="shared" si="187"/>
        <v>0</v>
      </c>
      <c r="S467" s="348">
        <f t="shared" si="188"/>
        <v>0</v>
      </c>
      <c r="T467" s="348">
        <f t="shared" si="189"/>
        <v>0</v>
      </c>
      <c r="U467" s="348">
        <f t="shared" si="190"/>
        <v>0</v>
      </c>
      <c r="V467" s="348">
        <f t="shared" si="191"/>
        <v>0</v>
      </c>
      <c r="W467" s="348">
        <f t="shared" si="192"/>
        <v>0</v>
      </c>
      <c r="X467" s="348">
        <f t="shared" si="193"/>
        <v>0</v>
      </c>
      <c r="Y467" s="348">
        <f t="shared" si="194"/>
        <v>0</v>
      </c>
      <c r="Z467" s="348">
        <f t="shared" si="195"/>
        <v>0</v>
      </c>
      <c r="AA467" s="348">
        <f t="shared" si="196"/>
        <v>0</v>
      </c>
      <c r="AB467" s="348">
        <f t="shared" si="197"/>
        <v>0</v>
      </c>
      <c r="AC467" s="348">
        <f t="shared" si="198"/>
        <v>0</v>
      </c>
      <c r="AD467" s="348">
        <f t="shared" si="199"/>
        <v>0</v>
      </c>
      <c r="AE467" s="348">
        <f t="shared" si="200"/>
        <v>0</v>
      </c>
      <c r="AF467" s="348">
        <f t="shared" si="201"/>
        <v>0</v>
      </c>
      <c r="AG467" s="348">
        <f t="shared" si="202"/>
        <v>0</v>
      </c>
      <c r="AH467" s="348">
        <f t="shared" si="203"/>
        <v>0</v>
      </c>
      <c r="AI467" s="348">
        <f t="shared" si="204"/>
        <v>0</v>
      </c>
      <c r="AJ467" s="348">
        <f t="shared" si="205"/>
        <v>0</v>
      </c>
      <c r="AK467" s="348">
        <f t="shared" si="206"/>
        <v>0</v>
      </c>
      <c r="AL467" s="348">
        <f t="shared" si="207"/>
        <v>0</v>
      </c>
      <c r="AM467" s="348">
        <f t="shared" si="208"/>
        <v>0</v>
      </c>
      <c r="AN467" s="348">
        <f t="shared" si="209"/>
        <v>0</v>
      </c>
      <c r="AO467" s="334">
        <v>13</v>
      </c>
    </row>
    <row r="468" spans="1:41" s="335" customFormat="1" ht="18" customHeight="1">
      <c r="A468" s="343">
        <f t="shared" si="184"/>
        <v>463</v>
      </c>
      <c r="B468" s="344" t="s">
        <v>410</v>
      </c>
      <c r="C468" s="345" t="s">
        <v>411</v>
      </c>
      <c r="D468" s="346">
        <v>0</v>
      </c>
      <c r="E468" s="346">
        <v>0</v>
      </c>
      <c r="F468" s="346">
        <v>0</v>
      </c>
      <c r="G468" s="346">
        <v>0</v>
      </c>
      <c r="H468" s="346"/>
      <c r="I468" s="346"/>
      <c r="J468" s="346"/>
      <c r="K468" s="346"/>
      <c r="L468" s="346"/>
      <c r="M468" s="346"/>
      <c r="N468" s="346"/>
      <c r="O468" s="346"/>
      <c r="P468" s="347">
        <f t="shared" si="185"/>
        <v>0</v>
      </c>
      <c r="Q468" s="348">
        <f t="shared" si="186"/>
        <v>0</v>
      </c>
      <c r="R468" s="348">
        <f t="shared" si="187"/>
        <v>0</v>
      </c>
      <c r="S468" s="348">
        <f t="shared" si="188"/>
        <v>0</v>
      </c>
      <c r="T468" s="348">
        <f t="shared" si="189"/>
        <v>0</v>
      </c>
      <c r="U468" s="348">
        <f t="shared" si="190"/>
        <v>0</v>
      </c>
      <c r="V468" s="348">
        <f t="shared" si="191"/>
        <v>0</v>
      </c>
      <c r="W468" s="348">
        <f t="shared" si="192"/>
        <v>0</v>
      </c>
      <c r="X468" s="348">
        <f t="shared" si="193"/>
        <v>0</v>
      </c>
      <c r="Y468" s="348">
        <f t="shared" si="194"/>
        <v>0</v>
      </c>
      <c r="Z468" s="348">
        <f t="shared" si="195"/>
        <v>0</v>
      </c>
      <c r="AA468" s="348">
        <f t="shared" si="196"/>
        <v>0</v>
      </c>
      <c r="AB468" s="348">
        <f t="shared" si="197"/>
        <v>0</v>
      </c>
      <c r="AC468" s="348">
        <f t="shared" si="198"/>
        <v>0</v>
      </c>
      <c r="AD468" s="348">
        <f t="shared" si="199"/>
        <v>0</v>
      </c>
      <c r="AE468" s="348">
        <f t="shared" si="200"/>
        <v>0</v>
      </c>
      <c r="AF468" s="348">
        <f t="shared" si="201"/>
        <v>0</v>
      </c>
      <c r="AG468" s="348">
        <f t="shared" si="202"/>
        <v>0</v>
      </c>
      <c r="AH468" s="348">
        <f t="shared" si="203"/>
        <v>0</v>
      </c>
      <c r="AI468" s="348">
        <f t="shared" si="204"/>
        <v>0</v>
      </c>
      <c r="AJ468" s="348">
        <f t="shared" si="205"/>
        <v>0</v>
      </c>
      <c r="AK468" s="348">
        <f t="shared" si="206"/>
        <v>0</v>
      </c>
      <c r="AL468" s="348">
        <f t="shared" si="207"/>
        <v>0</v>
      </c>
      <c r="AM468" s="348">
        <f t="shared" si="208"/>
        <v>0</v>
      </c>
      <c r="AN468" s="348">
        <f t="shared" si="209"/>
        <v>0</v>
      </c>
      <c r="AO468" s="334">
        <v>15</v>
      </c>
    </row>
    <row r="469" spans="1:41" s="335" customFormat="1" ht="18" customHeight="1">
      <c r="A469" s="343">
        <f t="shared" si="184"/>
        <v>464</v>
      </c>
      <c r="B469" s="344" t="s">
        <v>412</v>
      </c>
      <c r="C469" s="345" t="s">
        <v>413</v>
      </c>
      <c r="D469" s="346">
        <v>0</v>
      </c>
      <c r="E469" s="346">
        <v>0</v>
      </c>
      <c r="F469" s="346">
        <v>0</v>
      </c>
      <c r="G469" s="346">
        <v>0</v>
      </c>
      <c r="H469" s="346"/>
      <c r="I469" s="346"/>
      <c r="J469" s="346"/>
      <c r="K469" s="346"/>
      <c r="L469" s="346"/>
      <c r="M469" s="346"/>
      <c r="N469" s="346"/>
      <c r="O469" s="346"/>
      <c r="P469" s="347">
        <f t="shared" si="185"/>
        <v>0</v>
      </c>
      <c r="Q469" s="348">
        <f t="shared" si="186"/>
        <v>0</v>
      </c>
      <c r="R469" s="348">
        <f t="shared" si="187"/>
        <v>0</v>
      </c>
      <c r="S469" s="348">
        <f t="shared" si="188"/>
        <v>0</v>
      </c>
      <c r="T469" s="348">
        <f t="shared" si="189"/>
        <v>0</v>
      </c>
      <c r="U469" s="348">
        <f t="shared" si="190"/>
        <v>0</v>
      </c>
      <c r="V469" s="348">
        <f t="shared" si="191"/>
        <v>0</v>
      </c>
      <c r="W469" s="348">
        <f t="shared" si="192"/>
        <v>0</v>
      </c>
      <c r="X469" s="348">
        <f t="shared" si="193"/>
        <v>0</v>
      </c>
      <c r="Y469" s="348">
        <f t="shared" si="194"/>
        <v>0</v>
      </c>
      <c r="Z469" s="348">
        <f t="shared" si="195"/>
        <v>0</v>
      </c>
      <c r="AA469" s="348">
        <f t="shared" si="196"/>
        <v>0</v>
      </c>
      <c r="AB469" s="348">
        <f t="shared" si="197"/>
        <v>0</v>
      </c>
      <c r="AC469" s="348">
        <f t="shared" si="198"/>
        <v>0</v>
      </c>
      <c r="AD469" s="348">
        <f t="shared" si="199"/>
        <v>0</v>
      </c>
      <c r="AE469" s="348">
        <f t="shared" si="200"/>
        <v>0</v>
      </c>
      <c r="AF469" s="348">
        <f t="shared" si="201"/>
        <v>0</v>
      </c>
      <c r="AG469" s="348">
        <f t="shared" si="202"/>
        <v>0</v>
      </c>
      <c r="AH469" s="348">
        <f t="shared" si="203"/>
        <v>0</v>
      </c>
      <c r="AI469" s="348">
        <f t="shared" si="204"/>
        <v>0</v>
      </c>
      <c r="AJ469" s="348">
        <f t="shared" si="205"/>
        <v>0</v>
      </c>
      <c r="AK469" s="348">
        <f t="shared" si="206"/>
        <v>0</v>
      </c>
      <c r="AL469" s="348">
        <f t="shared" si="207"/>
        <v>0</v>
      </c>
      <c r="AM469" s="348">
        <f t="shared" si="208"/>
        <v>0</v>
      </c>
      <c r="AN469" s="348">
        <f t="shared" si="209"/>
        <v>0</v>
      </c>
      <c r="AO469" s="334">
        <v>12</v>
      </c>
    </row>
    <row r="470" spans="1:41" s="335" customFormat="1" ht="18" customHeight="1">
      <c r="A470" s="343">
        <f t="shared" si="184"/>
        <v>465</v>
      </c>
      <c r="B470" s="344" t="s">
        <v>414</v>
      </c>
      <c r="C470" s="345" t="s">
        <v>415</v>
      </c>
      <c r="D470" s="346">
        <v>0</v>
      </c>
      <c r="E470" s="346">
        <v>0</v>
      </c>
      <c r="F470" s="346">
        <v>0</v>
      </c>
      <c r="G470" s="346">
        <v>0</v>
      </c>
      <c r="H470" s="346"/>
      <c r="I470" s="346"/>
      <c r="J470" s="346"/>
      <c r="K470" s="346"/>
      <c r="L470" s="346"/>
      <c r="M470" s="346"/>
      <c r="N470" s="346"/>
      <c r="O470" s="346"/>
      <c r="P470" s="347">
        <f t="shared" si="185"/>
        <v>0</v>
      </c>
      <c r="Q470" s="348">
        <f t="shared" si="186"/>
        <v>0</v>
      </c>
      <c r="R470" s="348">
        <f t="shared" si="187"/>
        <v>0</v>
      </c>
      <c r="S470" s="348">
        <f t="shared" si="188"/>
        <v>0</v>
      </c>
      <c r="T470" s="348">
        <f t="shared" si="189"/>
        <v>0</v>
      </c>
      <c r="U470" s="348">
        <f t="shared" si="190"/>
        <v>0</v>
      </c>
      <c r="V470" s="348">
        <f t="shared" si="191"/>
        <v>0</v>
      </c>
      <c r="W470" s="348">
        <f t="shared" si="192"/>
        <v>0</v>
      </c>
      <c r="X470" s="348">
        <f t="shared" si="193"/>
        <v>0</v>
      </c>
      <c r="Y470" s="348">
        <f t="shared" si="194"/>
        <v>0</v>
      </c>
      <c r="Z470" s="348">
        <f t="shared" si="195"/>
        <v>0</v>
      </c>
      <c r="AA470" s="348">
        <f t="shared" si="196"/>
        <v>0</v>
      </c>
      <c r="AB470" s="348">
        <f t="shared" si="197"/>
        <v>0</v>
      </c>
      <c r="AC470" s="348">
        <f t="shared" si="198"/>
        <v>0</v>
      </c>
      <c r="AD470" s="348">
        <f t="shared" si="199"/>
        <v>0</v>
      </c>
      <c r="AE470" s="348">
        <f t="shared" si="200"/>
        <v>0</v>
      </c>
      <c r="AF470" s="348">
        <f t="shared" si="201"/>
        <v>0</v>
      </c>
      <c r="AG470" s="348">
        <f t="shared" si="202"/>
        <v>0</v>
      </c>
      <c r="AH470" s="348">
        <f t="shared" si="203"/>
        <v>0</v>
      </c>
      <c r="AI470" s="348">
        <f t="shared" si="204"/>
        <v>0</v>
      </c>
      <c r="AJ470" s="348">
        <f t="shared" si="205"/>
        <v>0</v>
      </c>
      <c r="AK470" s="348">
        <f t="shared" si="206"/>
        <v>0</v>
      </c>
      <c r="AL470" s="348">
        <f t="shared" si="207"/>
        <v>0</v>
      </c>
      <c r="AM470" s="348">
        <f t="shared" si="208"/>
        <v>0</v>
      </c>
      <c r="AN470" s="348">
        <f t="shared" si="209"/>
        <v>0</v>
      </c>
      <c r="AO470" s="334"/>
    </row>
    <row r="471" spans="1:41" s="335" customFormat="1" ht="18" customHeight="1">
      <c r="A471" s="343">
        <f t="shared" si="184"/>
        <v>466</v>
      </c>
      <c r="B471" s="344" t="s">
        <v>416</v>
      </c>
      <c r="C471" s="345" t="s">
        <v>417</v>
      </c>
      <c r="D471" s="346">
        <v>0</v>
      </c>
      <c r="E471" s="346">
        <v>0</v>
      </c>
      <c r="F471" s="346">
        <v>0</v>
      </c>
      <c r="G471" s="346">
        <v>0</v>
      </c>
      <c r="H471" s="346"/>
      <c r="I471" s="346"/>
      <c r="J471" s="346"/>
      <c r="K471" s="346"/>
      <c r="L471" s="346"/>
      <c r="M471" s="346"/>
      <c r="N471" s="346"/>
      <c r="O471" s="346"/>
      <c r="P471" s="347">
        <f t="shared" si="185"/>
        <v>0</v>
      </c>
      <c r="Q471" s="348">
        <f t="shared" si="186"/>
        <v>0</v>
      </c>
      <c r="R471" s="348">
        <f t="shared" si="187"/>
        <v>0</v>
      </c>
      <c r="S471" s="348">
        <f t="shared" si="188"/>
        <v>0</v>
      </c>
      <c r="T471" s="348">
        <f t="shared" si="189"/>
        <v>0</v>
      </c>
      <c r="U471" s="348">
        <f t="shared" si="190"/>
        <v>0</v>
      </c>
      <c r="V471" s="348">
        <f t="shared" si="191"/>
        <v>0</v>
      </c>
      <c r="W471" s="348">
        <f t="shared" si="192"/>
        <v>0</v>
      </c>
      <c r="X471" s="348">
        <f t="shared" si="193"/>
        <v>0</v>
      </c>
      <c r="Y471" s="348">
        <f t="shared" si="194"/>
        <v>0</v>
      </c>
      <c r="Z471" s="348">
        <f t="shared" si="195"/>
        <v>0</v>
      </c>
      <c r="AA471" s="348">
        <f t="shared" si="196"/>
        <v>0</v>
      </c>
      <c r="AB471" s="348">
        <f t="shared" si="197"/>
        <v>0</v>
      </c>
      <c r="AC471" s="348">
        <f t="shared" si="198"/>
        <v>0</v>
      </c>
      <c r="AD471" s="348">
        <f t="shared" si="199"/>
        <v>0</v>
      </c>
      <c r="AE471" s="348">
        <f t="shared" si="200"/>
        <v>0</v>
      </c>
      <c r="AF471" s="348">
        <f t="shared" si="201"/>
        <v>0</v>
      </c>
      <c r="AG471" s="348">
        <f t="shared" si="202"/>
        <v>0</v>
      </c>
      <c r="AH471" s="348">
        <f t="shared" si="203"/>
        <v>0</v>
      </c>
      <c r="AI471" s="348">
        <f t="shared" si="204"/>
        <v>0</v>
      </c>
      <c r="AJ471" s="348">
        <f t="shared" si="205"/>
        <v>0</v>
      </c>
      <c r="AK471" s="348">
        <f t="shared" si="206"/>
        <v>0</v>
      </c>
      <c r="AL471" s="348">
        <f t="shared" si="207"/>
        <v>0</v>
      </c>
      <c r="AM471" s="348">
        <f t="shared" si="208"/>
        <v>0</v>
      </c>
      <c r="AN471" s="348">
        <f t="shared" si="209"/>
        <v>0</v>
      </c>
      <c r="AO471" s="334"/>
    </row>
    <row r="472" spans="1:41" s="335" customFormat="1" ht="18" customHeight="1">
      <c r="A472" s="343">
        <f t="shared" si="184"/>
        <v>467</v>
      </c>
      <c r="B472" s="344" t="s">
        <v>418</v>
      </c>
      <c r="C472" s="345" t="s">
        <v>419</v>
      </c>
      <c r="D472" s="346">
        <v>0</v>
      </c>
      <c r="E472" s="346">
        <v>0</v>
      </c>
      <c r="F472" s="346">
        <v>0</v>
      </c>
      <c r="G472" s="346">
        <v>0</v>
      </c>
      <c r="H472" s="346"/>
      <c r="I472" s="346"/>
      <c r="J472" s="346"/>
      <c r="K472" s="346"/>
      <c r="L472" s="346"/>
      <c r="M472" s="346"/>
      <c r="N472" s="346"/>
      <c r="O472" s="346"/>
      <c r="P472" s="347">
        <f t="shared" si="185"/>
        <v>0</v>
      </c>
      <c r="Q472" s="348">
        <f t="shared" si="186"/>
        <v>0</v>
      </c>
      <c r="R472" s="348">
        <f t="shared" si="187"/>
        <v>0</v>
      </c>
      <c r="S472" s="348">
        <f t="shared" si="188"/>
        <v>0</v>
      </c>
      <c r="T472" s="348">
        <f t="shared" si="189"/>
        <v>0</v>
      </c>
      <c r="U472" s="348">
        <f t="shared" si="190"/>
        <v>0</v>
      </c>
      <c r="V472" s="348">
        <f t="shared" si="191"/>
        <v>0</v>
      </c>
      <c r="W472" s="348">
        <f t="shared" si="192"/>
        <v>0</v>
      </c>
      <c r="X472" s="348">
        <f t="shared" si="193"/>
        <v>0</v>
      </c>
      <c r="Y472" s="348">
        <f t="shared" si="194"/>
        <v>0</v>
      </c>
      <c r="Z472" s="348">
        <f t="shared" si="195"/>
        <v>0</v>
      </c>
      <c r="AA472" s="348">
        <f t="shared" si="196"/>
        <v>0</v>
      </c>
      <c r="AB472" s="348">
        <f t="shared" si="197"/>
        <v>0</v>
      </c>
      <c r="AC472" s="348">
        <f t="shared" si="198"/>
        <v>0</v>
      </c>
      <c r="AD472" s="348">
        <f t="shared" si="199"/>
        <v>0</v>
      </c>
      <c r="AE472" s="348">
        <f t="shared" si="200"/>
        <v>0</v>
      </c>
      <c r="AF472" s="348">
        <f t="shared" si="201"/>
        <v>0</v>
      </c>
      <c r="AG472" s="348">
        <f t="shared" si="202"/>
        <v>0</v>
      </c>
      <c r="AH472" s="348">
        <f t="shared" si="203"/>
        <v>0</v>
      </c>
      <c r="AI472" s="348">
        <f t="shared" si="204"/>
        <v>0</v>
      </c>
      <c r="AJ472" s="348">
        <f t="shared" si="205"/>
        <v>0</v>
      </c>
      <c r="AK472" s="348">
        <f t="shared" si="206"/>
        <v>0</v>
      </c>
      <c r="AL472" s="348">
        <f t="shared" si="207"/>
        <v>0</v>
      </c>
      <c r="AM472" s="348">
        <f t="shared" si="208"/>
        <v>0</v>
      </c>
      <c r="AN472" s="348">
        <f t="shared" si="209"/>
        <v>0</v>
      </c>
      <c r="AO472" s="334"/>
    </row>
    <row r="473" spans="1:41" s="335" customFormat="1" ht="18" customHeight="1">
      <c r="A473" s="343">
        <f t="shared" si="184"/>
        <v>468</v>
      </c>
      <c r="B473" s="344" t="s">
        <v>420</v>
      </c>
      <c r="C473" s="345" t="s">
        <v>421</v>
      </c>
      <c r="D473" s="346">
        <v>0</v>
      </c>
      <c r="E473" s="346">
        <v>0</v>
      </c>
      <c r="F473" s="346">
        <v>0</v>
      </c>
      <c r="G473" s="346">
        <v>0</v>
      </c>
      <c r="H473" s="346"/>
      <c r="I473" s="346"/>
      <c r="J473" s="346"/>
      <c r="K473" s="346"/>
      <c r="L473" s="346"/>
      <c r="M473" s="346"/>
      <c r="N473" s="346"/>
      <c r="O473" s="346"/>
      <c r="P473" s="347">
        <f t="shared" si="185"/>
        <v>0</v>
      </c>
      <c r="Q473" s="348">
        <f t="shared" si="186"/>
        <v>0</v>
      </c>
      <c r="R473" s="348">
        <f t="shared" si="187"/>
        <v>0</v>
      </c>
      <c r="S473" s="348">
        <f t="shared" si="188"/>
        <v>0</v>
      </c>
      <c r="T473" s="348">
        <f t="shared" si="189"/>
        <v>0</v>
      </c>
      <c r="U473" s="348">
        <f t="shared" si="190"/>
        <v>0</v>
      </c>
      <c r="V473" s="348">
        <f t="shared" si="191"/>
        <v>0</v>
      </c>
      <c r="W473" s="348">
        <f t="shared" si="192"/>
        <v>0</v>
      </c>
      <c r="X473" s="348">
        <f t="shared" si="193"/>
        <v>0</v>
      </c>
      <c r="Y473" s="348">
        <f t="shared" si="194"/>
        <v>0</v>
      </c>
      <c r="Z473" s="348">
        <f t="shared" si="195"/>
        <v>0</v>
      </c>
      <c r="AA473" s="348">
        <f t="shared" si="196"/>
        <v>0</v>
      </c>
      <c r="AB473" s="348">
        <f t="shared" si="197"/>
        <v>0</v>
      </c>
      <c r="AC473" s="348">
        <f t="shared" si="198"/>
        <v>0</v>
      </c>
      <c r="AD473" s="348">
        <f t="shared" si="199"/>
        <v>0</v>
      </c>
      <c r="AE473" s="348">
        <f t="shared" si="200"/>
        <v>0</v>
      </c>
      <c r="AF473" s="348">
        <f t="shared" si="201"/>
        <v>0</v>
      </c>
      <c r="AG473" s="348">
        <f t="shared" si="202"/>
        <v>0</v>
      </c>
      <c r="AH473" s="348">
        <f t="shared" si="203"/>
        <v>0</v>
      </c>
      <c r="AI473" s="348">
        <f t="shared" si="204"/>
        <v>0</v>
      </c>
      <c r="AJ473" s="348">
        <f t="shared" si="205"/>
        <v>0</v>
      </c>
      <c r="AK473" s="348">
        <f t="shared" si="206"/>
        <v>0</v>
      </c>
      <c r="AL473" s="348">
        <f t="shared" si="207"/>
        <v>0</v>
      </c>
      <c r="AM473" s="348">
        <f t="shared" si="208"/>
        <v>0</v>
      </c>
      <c r="AN473" s="348">
        <f t="shared" si="209"/>
        <v>0</v>
      </c>
      <c r="AO473" s="334"/>
    </row>
    <row r="474" spans="1:41" s="335" customFormat="1" ht="18" customHeight="1">
      <c r="A474" s="343">
        <f t="shared" si="184"/>
        <v>469</v>
      </c>
      <c r="B474" s="344" t="s">
        <v>422</v>
      </c>
      <c r="C474" s="345" t="s">
        <v>423</v>
      </c>
      <c r="D474" s="346">
        <v>0</v>
      </c>
      <c r="E474" s="346">
        <v>0</v>
      </c>
      <c r="F474" s="346">
        <v>0</v>
      </c>
      <c r="G474" s="346">
        <v>0</v>
      </c>
      <c r="H474" s="346"/>
      <c r="I474" s="346"/>
      <c r="J474" s="346"/>
      <c r="K474" s="346"/>
      <c r="L474" s="346"/>
      <c r="M474" s="346"/>
      <c r="N474" s="346"/>
      <c r="O474" s="346"/>
      <c r="P474" s="347">
        <f t="shared" si="185"/>
        <v>0</v>
      </c>
      <c r="Q474" s="348">
        <f t="shared" si="186"/>
        <v>0</v>
      </c>
      <c r="R474" s="348">
        <f t="shared" si="187"/>
        <v>0</v>
      </c>
      <c r="S474" s="348">
        <f t="shared" si="188"/>
        <v>0</v>
      </c>
      <c r="T474" s="348">
        <f t="shared" si="189"/>
        <v>0</v>
      </c>
      <c r="U474" s="348">
        <f t="shared" si="190"/>
        <v>0</v>
      </c>
      <c r="V474" s="348">
        <f t="shared" si="191"/>
        <v>0</v>
      </c>
      <c r="W474" s="348">
        <f t="shared" si="192"/>
        <v>0</v>
      </c>
      <c r="X474" s="348">
        <f t="shared" si="193"/>
        <v>0</v>
      </c>
      <c r="Y474" s="348">
        <f t="shared" si="194"/>
        <v>0</v>
      </c>
      <c r="Z474" s="348">
        <f t="shared" si="195"/>
        <v>0</v>
      </c>
      <c r="AA474" s="348">
        <f t="shared" si="196"/>
        <v>0</v>
      </c>
      <c r="AB474" s="348">
        <f t="shared" si="197"/>
        <v>0</v>
      </c>
      <c r="AC474" s="348">
        <f t="shared" si="198"/>
        <v>0</v>
      </c>
      <c r="AD474" s="348">
        <f t="shared" si="199"/>
        <v>0</v>
      </c>
      <c r="AE474" s="348">
        <f t="shared" si="200"/>
        <v>0</v>
      </c>
      <c r="AF474" s="348">
        <f t="shared" si="201"/>
        <v>0</v>
      </c>
      <c r="AG474" s="348">
        <f t="shared" si="202"/>
        <v>0</v>
      </c>
      <c r="AH474" s="348">
        <f t="shared" si="203"/>
        <v>0</v>
      </c>
      <c r="AI474" s="348">
        <f t="shared" si="204"/>
        <v>0</v>
      </c>
      <c r="AJ474" s="348">
        <f t="shared" si="205"/>
        <v>0</v>
      </c>
      <c r="AK474" s="348">
        <f t="shared" si="206"/>
        <v>0</v>
      </c>
      <c r="AL474" s="348">
        <f t="shared" si="207"/>
        <v>0</v>
      </c>
      <c r="AM474" s="348">
        <f t="shared" si="208"/>
        <v>0</v>
      </c>
      <c r="AN474" s="348">
        <f t="shared" si="209"/>
        <v>0</v>
      </c>
      <c r="AO474" s="334"/>
    </row>
    <row r="475" spans="1:41" s="335" customFormat="1" ht="18" customHeight="1">
      <c r="A475" s="343">
        <f t="shared" si="184"/>
        <v>470</v>
      </c>
      <c r="B475" s="344" t="s">
        <v>424</v>
      </c>
      <c r="C475" s="345" t="s">
        <v>425</v>
      </c>
      <c r="D475" s="346">
        <v>0</v>
      </c>
      <c r="E475" s="346">
        <v>0</v>
      </c>
      <c r="F475" s="346">
        <v>0</v>
      </c>
      <c r="G475" s="346">
        <v>0</v>
      </c>
      <c r="H475" s="346"/>
      <c r="I475" s="346"/>
      <c r="J475" s="346"/>
      <c r="K475" s="346"/>
      <c r="L475" s="346"/>
      <c r="M475" s="346"/>
      <c r="N475" s="346"/>
      <c r="O475" s="346"/>
      <c r="P475" s="347">
        <f t="shared" si="185"/>
        <v>0</v>
      </c>
      <c r="Q475" s="348">
        <f t="shared" si="186"/>
        <v>0</v>
      </c>
      <c r="R475" s="348">
        <f t="shared" si="187"/>
        <v>0</v>
      </c>
      <c r="S475" s="348">
        <f t="shared" si="188"/>
        <v>0</v>
      </c>
      <c r="T475" s="348">
        <f t="shared" si="189"/>
        <v>0</v>
      </c>
      <c r="U475" s="348">
        <f t="shared" si="190"/>
        <v>0</v>
      </c>
      <c r="V475" s="348">
        <f t="shared" si="191"/>
        <v>0</v>
      </c>
      <c r="W475" s="348">
        <f t="shared" si="192"/>
        <v>0</v>
      </c>
      <c r="X475" s="348">
        <f t="shared" si="193"/>
        <v>0</v>
      </c>
      <c r="Y475" s="348">
        <f t="shared" si="194"/>
        <v>0</v>
      </c>
      <c r="Z475" s="348">
        <f t="shared" si="195"/>
        <v>0</v>
      </c>
      <c r="AA475" s="348">
        <f t="shared" si="196"/>
        <v>0</v>
      </c>
      <c r="AB475" s="348">
        <f t="shared" si="197"/>
        <v>0</v>
      </c>
      <c r="AC475" s="348">
        <f t="shared" si="198"/>
        <v>0</v>
      </c>
      <c r="AD475" s="348">
        <f t="shared" si="199"/>
        <v>0</v>
      </c>
      <c r="AE475" s="348">
        <f t="shared" si="200"/>
        <v>0</v>
      </c>
      <c r="AF475" s="348">
        <f t="shared" si="201"/>
        <v>0</v>
      </c>
      <c r="AG475" s="348">
        <f t="shared" si="202"/>
        <v>0</v>
      </c>
      <c r="AH475" s="348">
        <f t="shared" si="203"/>
        <v>0</v>
      </c>
      <c r="AI475" s="348">
        <f t="shared" si="204"/>
        <v>0</v>
      </c>
      <c r="AJ475" s="348">
        <f t="shared" si="205"/>
        <v>0</v>
      </c>
      <c r="AK475" s="348">
        <f t="shared" si="206"/>
        <v>0</v>
      </c>
      <c r="AL475" s="348">
        <f t="shared" si="207"/>
        <v>0</v>
      </c>
      <c r="AM475" s="348">
        <f t="shared" si="208"/>
        <v>0</v>
      </c>
      <c r="AN475" s="348">
        <f t="shared" si="209"/>
        <v>0</v>
      </c>
      <c r="AO475" s="334"/>
    </row>
    <row r="476" spans="1:41" s="335" customFormat="1" ht="18" customHeight="1">
      <c r="A476" s="343">
        <f t="shared" si="184"/>
        <v>471</v>
      </c>
      <c r="B476" s="344" t="s">
        <v>426</v>
      </c>
      <c r="C476" s="345" t="s">
        <v>427</v>
      </c>
      <c r="D476" s="346">
        <v>0</v>
      </c>
      <c r="E476" s="346">
        <v>0</v>
      </c>
      <c r="F476" s="346">
        <v>0</v>
      </c>
      <c r="G476" s="346">
        <v>0</v>
      </c>
      <c r="H476" s="346"/>
      <c r="I476" s="346"/>
      <c r="J476" s="346"/>
      <c r="K476" s="346"/>
      <c r="L476" s="346"/>
      <c r="M476" s="346"/>
      <c r="N476" s="346"/>
      <c r="O476" s="346"/>
      <c r="P476" s="347">
        <f t="shared" si="185"/>
        <v>0</v>
      </c>
      <c r="Q476" s="348">
        <f t="shared" si="186"/>
        <v>0</v>
      </c>
      <c r="R476" s="348">
        <f t="shared" si="187"/>
        <v>0</v>
      </c>
      <c r="S476" s="348">
        <f t="shared" si="188"/>
        <v>0</v>
      </c>
      <c r="T476" s="348">
        <f t="shared" si="189"/>
        <v>0</v>
      </c>
      <c r="U476" s="348">
        <f t="shared" si="190"/>
        <v>0</v>
      </c>
      <c r="V476" s="348">
        <f t="shared" si="191"/>
        <v>0</v>
      </c>
      <c r="W476" s="348">
        <f t="shared" si="192"/>
        <v>0</v>
      </c>
      <c r="X476" s="348">
        <f t="shared" si="193"/>
        <v>0</v>
      </c>
      <c r="Y476" s="348">
        <f t="shared" si="194"/>
        <v>0</v>
      </c>
      <c r="Z476" s="348">
        <f t="shared" si="195"/>
        <v>0</v>
      </c>
      <c r="AA476" s="348">
        <f t="shared" si="196"/>
        <v>0</v>
      </c>
      <c r="AB476" s="348">
        <f t="shared" si="197"/>
        <v>0</v>
      </c>
      <c r="AC476" s="348">
        <f t="shared" si="198"/>
        <v>0</v>
      </c>
      <c r="AD476" s="348">
        <f t="shared" si="199"/>
        <v>0</v>
      </c>
      <c r="AE476" s="348">
        <f t="shared" si="200"/>
        <v>0</v>
      </c>
      <c r="AF476" s="348">
        <f t="shared" si="201"/>
        <v>0</v>
      </c>
      <c r="AG476" s="348">
        <f t="shared" si="202"/>
        <v>0</v>
      </c>
      <c r="AH476" s="348">
        <f t="shared" si="203"/>
        <v>0</v>
      </c>
      <c r="AI476" s="348">
        <f t="shared" si="204"/>
        <v>0</v>
      </c>
      <c r="AJ476" s="348">
        <f t="shared" si="205"/>
        <v>0</v>
      </c>
      <c r="AK476" s="348">
        <f t="shared" si="206"/>
        <v>0</v>
      </c>
      <c r="AL476" s="348">
        <f t="shared" si="207"/>
        <v>0</v>
      </c>
      <c r="AM476" s="348">
        <f t="shared" si="208"/>
        <v>0</v>
      </c>
      <c r="AN476" s="348">
        <f t="shared" si="209"/>
        <v>0</v>
      </c>
      <c r="AO476" s="334"/>
    </row>
    <row r="477" spans="1:41" s="335" customFormat="1" ht="18" customHeight="1">
      <c r="A477" s="343">
        <f t="shared" si="184"/>
        <v>472</v>
      </c>
      <c r="B477" s="344" t="s">
        <v>428</v>
      </c>
      <c r="C477" s="345" t="s">
        <v>429</v>
      </c>
      <c r="D477" s="346">
        <v>0</v>
      </c>
      <c r="E477" s="346">
        <v>0</v>
      </c>
      <c r="F477" s="346">
        <v>0</v>
      </c>
      <c r="G477" s="346">
        <v>0</v>
      </c>
      <c r="H477" s="346"/>
      <c r="I477" s="346"/>
      <c r="J477" s="346"/>
      <c r="K477" s="346"/>
      <c r="L477" s="346"/>
      <c r="M477" s="346"/>
      <c r="N477" s="346"/>
      <c r="O477" s="346"/>
      <c r="P477" s="347">
        <f t="shared" si="185"/>
        <v>0</v>
      </c>
      <c r="Q477" s="348">
        <f t="shared" si="186"/>
        <v>0</v>
      </c>
      <c r="R477" s="348">
        <f t="shared" si="187"/>
        <v>0</v>
      </c>
      <c r="S477" s="348">
        <f t="shared" si="188"/>
        <v>0</v>
      </c>
      <c r="T477" s="348">
        <f t="shared" si="189"/>
        <v>0</v>
      </c>
      <c r="U477" s="348">
        <f t="shared" si="190"/>
        <v>0</v>
      </c>
      <c r="V477" s="348">
        <f t="shared" si="191"/>
        <v>0</v>
      </c>
      <c r="W477" s="348">
        <f t="shared" si="192"/>
        <v>0</v>
      </c>
      <c r="X477" s="348">
        <f t="shared" si="193"/>
        <v>0</v>
      </c>
      <c r="Y477" s="348">
        <f t="shared" si="194"/>
        <v>0</v>
      </c>
      <c r="Z477" s="348">
        <f t="shared" si="195"/>
        <v>0</v>
      </c>
      <c r="AA477" s="348"/>
      <c r="AB477" s="348"/>
      <c r="AC477" s="348">
        <f t="shared" si="198"/>
        <v>0</v>
      </c>
      <c r="AD477" s="348">
        <f t="shared" si="199"/>
        <v>0</v>
      </c>
      <c r="AE477" s="348">
        <f t="shared" si="200"/>
        <v>0</v>
      </c>
      <c r="AF477" s="348">
        <f t="shared" si="201"/>
        <v>0</v>
      </c>
      <c r="AG477" s="348">
        <f t="shared" si="202"/>
        <v>0</v>
      </c>
      <c r="AH477" s="348">
        <f t="shared" si="203"/>
        <v>0</v>
      </c>
      <c r="AI477" s="348">
        <f t="shared" si="204"/>
        <v>0</v>
      </c>
      <c r="AJ477" s="348">
        <f t="shared" si="205"/>
        <v>0</v>
      </c>
      <c r="AK477" s="348">
        <f t="shared" si="206"/>
        <v>0</v>
      </c>
      <c r="AL477" s="348">
        <f t="shared" si="207"/>
        <v>0</v>
      </c>
      <c r="AM477" s="348">
        <f t="shared" si="208"/>
        <v>0</v>
      </c>
      <c r="AN477" s="348">
        <f t="shared" si="209"/>
        <v>0</v>
      </c>
      <c r="AO477" s="334"/>
    </row>
    <row r="478" spans="1:41" s="335" customFormat="1" ht="18" customHeight="1">
      <c r="A478" s="343">
        <f t="shared" si="184"/>
        <v>473</v>
      </c>
      <c r="B478" s="344" t="s">
        <v>430</v>
      </c>
      <c r="C478" s="345" t="s">
        <v>431</v>
      </c>
      <c r="D478" s="346">
        <v>0</v>
      </c>
      <c r="E478" s="346">
        <v>0</v>
      </c>
      <c r="F478" s="346">
        <v>0</v>
      </c>
      <c r="G478" s="346">
        <v>0</v>
      </c>
      <c r="H478" s="346"/>
      <c r="I478" s="346"/>
      <c r="J478" s="346"/>
      <c r="K478" s="346"/>
      <c r="L478" s="346"/>
      <c r="M478" s="346"/>
      <c r="N478" s="346"/>
      <c r="O478" s="346"/>
      <c r="P478" s="347">
        <f t="shared" si="185"/>
        <v>0</v>
      </c>
      <c r="Q478" s="348">
        <f t="shared" si="186"/>
        <v>0</v>
      </c>
      <c r="R478" s="348">
        <f t="shared" si="187"/>
        <v>0</v>
      </c>
      <c r="S478" s="348">
        <f t="shared" si="188"/>
        <v>0</v>
      </c>
      <c r="T478" s="348">
        <f t="shared" si="189"/>
        <v>0</v>
      </c>
      <c r="U478" s="348">
        <f t="shared" si="190"/>
        <v>0</v>
      </c>
      <c r="V478" s="348">
        <f t="shared" si="191"/>
        <v>0</v>
      </c>
      <c r="W478" s="348">
        <f t="shared" si="192"/>
        <v>0</v>
      </c>
      <c r="X478" s="348">
        <f t="shared" si="193"/>
        <v>0</v>
      </c>
      <c r="Y478" s="348">
        <f t="shared" si="194"/>
        <v>0</v>
      </c>
      <c r="Z478" s="348">
        <f t="shared" si="195"/>
        <v>0</v>
      </c>
      <c r="AA478" s="348"/>
      <c r="AB478" s="348"/>
      <c r="AC478" s="348">
        <f t="shared" si="198"/>
        <v>0</v>
      </c>
      <c r="AD478" s="348">
        <f t="shared" si="199"/>
        <v>0</v>
      </c>
      <c r="AE478" s="348">
        <f t="shared" si="200"/>
        <v>0</v>
      </c>
      <c r="AF478" s="348">
        <f t="shared" si="201"/>
        <v>0</v>
      </c>
      <c r="AG478" s="348">
        <f t="shared" si="202"/>
        <v>0</v>
      </c>
      <c r="AH478" s="348">
        <f t="shared" si="203"/>
        <v>0</v>
      </c>
      <c r="AI478" s="348">
        <f t="shared" si="204"/>
        <v>0</v>
      </c>
      <c r="AJ478" s="348">
        <f t="shared" si="205"/>
        <v>0</v>
      </c>
      <c r="AK478" s="348">
        <f t="shared" si="206"/>
        <v>0</v>
      </c>
      <c r="AL478" s="348">
        <f t="shared" si="207"/>
        <v>0</v>
      </c>
      <c r="AM478" s="348">
        <f t="shared" si="208"/>
        <v>0</v>
      </c>
      <c r="AN478" s="348">
        <f t="shared" si="209"/>
        <v>0</v>
      </c>
      <c r="AO478" s="334"/>
    </row>
    <row r="479" spans="1:41" s="335" customFormat="1" ht="18" customHeight="1">
      <c r="A479" s="343">
        <f t="shared" si="184"/>
        <v>474</v>
      </c>
      <c r="B479" s="344" t="s">
        <v>434</v>
      </c>
      <c r="C479" s="345" t="s">
        <v>435</v>
      </c>
      <c r="D479" s="346">
        <v>0</v>
      </c>
      <c r="E479" s="346">
        <v>0</v>
      </c>
      <c r="F479" s="346">
        <v>0</v>
      </c>
      <c r="G479" s="346">
        <v>0</v>
      </c>
      <c r="H479" s="346"/>
      <c r="I479" s="346"/>
      <c r="J479" s="346"/>
      <c r="K479" s="346"/>
      <c r="L479" s="346"/>
      <c r="M479" s="346"/>
      <c r="N479" s="346"/>
      <c r="O479" s="346"/>
      <c r="P479" s="347">
        <f t="shared" si="185"/>
        <v>0</v>
      </c>
      <c r="Q479" s="348">
        <f t="shared" si="186"/>
        <v>0</v>
      </c>
      <c r="R479" s="348">
        <f t="shared" si="187"/>
        <v>0</v>
      </c>
      <c r="S479" s="348">
        <f t="shared" si="188"/>
        <v>0</v>
      </c>
      <c r="T479" s="348">
        <f t="shared" si="189"/>
        <v>0</v>
      </c>
      <c r="U479" s="348">
        <f t="shared" si="190"/>
        <v>0</v>
      </c>
      <c r="V479" s="348">
        <f t="shared" si="191"/>
        <v>0</v>
      </c>
      <c r="W479" s="348">
        <f t="shared" si="192"/>
        <v>0</v>
      </c>
      <c r="X479" s="348">
        <f t="shared" si="193"/>
        <v>0</v>
      </c>
      <c r="Y479" s="348">
        <f t="shared" si="194"/>
        <v>0</v>
      </c>
      <c r="Z479" s="348">
        <f t="shared" si="195"/>
        <v>0</v>
      </c>
      <c r="AA479" s="348"/>
      <c r="AB479" s="348"/>
      <c r="AC479" s="348">
        <f t="shared" si="198"/>
        <v>0</v>
      </c>
      <c r="AD479" s="348">
        <f t="shared" si="199"/>
        <v>0</v>
      </c>
      <c r="AE479" s="348">
        <f t="shared" si="200"/>
        <v>0</v>
      </c>
      <c r="AF479" s="348">
        <f t="shared" si="201"/>
        <v>0</v>
      </c>
      <c r="AG479" s="348">
        <f t="shared" si="202"/>
        <v>0</v>
      </c>
      <c r="AH479" s="348">
        <f t="shared" si="203"/>
        <v>0</v>
      </c>
      <c r="AI479" s="348">
        <f t="shared" si="204"/>
        <v>0</v>
      </c>
      <c r="AJ479" s="348">
        <f t="shared" si="205"/>
        <v>0</v>
      </c>
      <c r="AK479" s="348">
        <f t="shared" si="206"/>
        <v>0</v>
      </c>
      <c r="AL479" s="348">
        <f t="shared" si="207"/>
        <v>0</v>
      </c>
      <c r="AM479" s="348">
        <f t="shared" si="208"/>
        <v>0</v>
      </c>
      <c r="AN479" s="348">
        <f t="shared" si="209"/>
        <v>0</v>
      </c>
      <c r="AO479" s="334"/>
    </row>
    <row r="480" spans="1:41" s="335" customFormat="1" ht="18" customHeight="1">
      <c r="A480" s="343">
        <f t="shared" si="184"/>
        <v>475</v>
      </c>
      <c r="B480" s="344" t="s">
        <v>436</v>
      </c>
      <c r="C480" s="345" t="s">
        <v>437</v>
      </c>
      <c r="D480" s="346">
        <v>0</v>
      </c>
      <c r="E480" s="346">
        <v>0</v>
      </c>
      <c r="F480" s="346">
        <v>0</v>
      </c>
      <c r="G480" s="346">
        <v>0</v>
      </c>
      <c r="H480" s="346"/>
      <c r="I480" s="346"/>
      <c r="J480" s="346"/>
      <c r="K480" s="346"/>
      <c r="L480" s="346"/>
      <c r="M480" s="346"/>
      <c r="N480" s="346"/>
      <c r="O480" s="346"/>
      <c r="P480" s="347">
        <f t="shared" si="185"/>
        <v>0</v>
      </c>
      <c r="Q480" s="348">
        <f t="shared" si="186"/>
        <v>0</v>
      </c>
      <c r="R480" s="348">
        <f t="shared" si="187"/>
        <v>0</v>
      </c>
      <c r="S480" s="348">
        <f t="shared" si="188"/>
        <v>0</v>
      </c>
      <c r="T480" s="348">
        <f t="shared" si="189"/>
        <v>0</v>
      </c>
      <c r="U480" s="348">
        <f t="shared" si="190"/>
        <v>0</v>
      </c>
      <c r="V480" s="348">
        <f t="shared" si="191"/>
        <v>0</v>
      </c>
      <c r="W480" s="348">
        <f t="shared" si="192"/>
        <v>0</v>
      </c>
      <c r="X480" s="348">
        <f t="shared" si="193"/>
        <v>0</v>
      </c>
      <c r="Y480" s="348">
        <f t="shared" si="194"/>
        <v>0</v>
      </c>
      <c r="Z480" s="348">
        <f t="shared" si="195"/>
        <v>0</v>
      </c>
      <c r="AA480" s="348"/>
      <c r="AB480" s="348"/>
      <c r="AC480" s="348">
        <f t="shared" si="198"/>
        <v>0</v>
      </c>
      <c r="AD480" s="348">
        <f t="shared" si="199"/>
        <v>0</v>
      </c>
      <c r="AE480" s="348">
        <f t="shared" si="200"/>
        <v>0</v>
      </c>
      <c r="AF480" s="348">
        <f t="shared" si="201"/>
        <v>0</v>
      </c>
      <c r="AG480" s="348">
        <f t="shared" si="202"/>
        <v>0</v>
      </c>
      <c r="AH480" s="348">
        <f t="shared" si="203"/>
        <v>0</v>
      </c>
      <c r="AI480" s="348">
        <f t="shared" si="204"/>
        <v>0</v>
      </c>
      <c r="AJ480" s="348">
        <f t="shared" si="205"/>
        <v>0</v>
      </c>
      <c r="AK480" s="348">
        <f t="shared" si="206"/>
        <v>0</v>
      </c>
      <c r="AL480" s="348">
        <f t="shared" si="207"/>
        <v>0</v>
      </c>
      <c r="AM480" s="348">
        <f t="shared" si="208"/>
        <v>0</v>
      </c>
      <c r="AN480" s="348">
        <f t="shared" si="209"/>
        <v>0</v>
      </c>
      <c r="AO480" s="334"/>
    </row>
    <row r="481" spans="1:41" s="335" customFormat="1" ht="18" customHeight="1">
      <c r="A481" s="343">
        <f t="shared" si="184"/>
        <v>476</v>
      </c>
      <c r="B481" s="344" t="s">
        <v>438</v>
      </c>
      <c r="C481" s="345" t="s">
        <v>439</v>
      </c>
      <c r="D481" s="346">
        <v>0</v>
      </c>
      <c r="E481" s="346">
        <v>0</v>
      </c>
      <c r="F481" s="346">
        <v>0</v>
      </c>
      <c r="G481" s="346">
        <v>0</v>
      </c>
      <c r="H481" s="346"/>
      <c r="I481" s="346"/>
      <c r="J481" s="346"/>
      <c r="K481" s="346"/>
      <c r="L481" s="346"/>
      <c r="M481" s="346"/>
      <c r="N481" s="346"/>
      <c r="O481" s="346"/>
      <c r="P481" s="347">
        <f t="shared" si="185"/>
        <v>0</v>
      </c>
      <c r="Q481" s="348">
        <f t="shared" si="186"/>
        <v>0</v>
      </c>
      <c r="R481" s="348">
        <f t="shared" si="187"/>
        <v>0</v>
      </c>
      <c r="S481" s="348">
        <f t="shared" si="188"/>
        <v>0</v>
      </c>
      <c r="T481" s="348">
        <f t="shared" si="189"/>
        <v>0</v>
      </c>
      <c r="U481" s="348">
        <f t="shared" si="190"/>
        <v>0</v>
      </c>
      <c r="V481" s="348">
        <f t="shared" si="191"/>
        <v>0</v>
      </c>
      <c r="W481" s="348">
        <f t="shared" si="192"/>
        <v>0</v>
      </c>
      <c r="X481" s="348">
        <f t="shared" si="193"/>
        <v>0</v>
      </c>
      <c r="Y481" s="348">
        <f t="shared" si="194"/>
        <v>0</v>
      </c>
      <c r="Z481" s="348">
        <f t="shared" si="195"/>
        <v>0</v>
      </c>
      <c r="AA481" s="348"/>
      <c r="AB481" s="348"/>
      <c r="AC481" s="348">
        <f t="shared" si="198"/>
        <v>0</v>
      </c>
      <c r="AD481" s="348">
        <f t="shared" si="199"/>
        <v>0</v>
      </c>
      <c r="AE481" s="348">
        <f t="shared" si="200"/>
        <v>0</v>
      </c>
      <c r="AF481" s="348">
        <f t="shared" si="201"/>
        <v>0</v>
      </c>
      <c r="AG481" s="348">
        <f t="shared" si="202"/>
        <v>0</v>
      </c>
      <c r="AH481" s="348">
        <f t="shared" si="203"/>
        <v>0</v>
      </c>
      <c r="AI481" s="348">
        <f t="shared" si="204"/>
        <v>0</v>
      </c>
      <c r="AJ481" s="348">
        <f t="shared" si="205"/>
        <v>0</v>
      </c>
      <c r="AK481" s="348">
        <f t="shared" si="206"/>
        <v>0</v>
      </c>
      <c r="AL481" s="348">
        <f t="shared" si="207"/>
        <v>0</v>
      </c>
      <c r="AM481" s="348">
        <f t="shared" si="208"/>
        <v>0</v>
      </c>
      <c r="AN481" s="348">
        <f t="shared" si="209"/>
        <v>0</v>
      </c>
      <c r="AO481" s="334"/>
    </row>
    <row r="482" spans="1:41" s="335" customFormat="1" ht="18" customHeight="1">
      <c r="A482" s="343">
        <f t="shared" si="184"/>
        <v>477</v>
      </c>
      <c r="B482" s="344" t="s">
        <v>440</v>
      </c>
      <c r="C482" s="345" t="s">
        <v>441</v>
      </c>
      <c r="D482" s="346">
        <v>0</v>
      </c>
      <c r="E482" s="346">
        <v>0</v>
      </c>
      <c r="F482" s="346">
        <v>0</v>
      </c>
      <c r="G482" s="346">
        <v>0</v>
      </c>
      <c r="H482" s="346"/>
      <c r="I482" s="346"/>
      <c r="J482" s="346"/>
      <c r="K482" s="346"/>
      <c r="L482" s="346"/>
      <c r="M482" s="346"/>
      <c r="N482" s="346"/>
      <c r="O482" s="346"/>
      <c r="P482" s="347">
        <f t="shared" si="185"/>
        <v>0</v>
      </c>
      <c r="Q482" s="348">
        <f t="shared" si="186"/>
        <v>0</v>
      </c>
      <c r="R482" s="348">
        <f t="shared" si="187"/>
        <v>0</v>
      </c>
      <c r="S482" s="348">
        <f t="shared" si="188"/>
        <v>0</v>
      </c>
      <c r="T482" s="348">
        <f t="shared" si="189"/>
        <v>0</v>
      </c>
      <c r="U482" s="348">
        <f t="shared" si="190"/>
        <v>0</v>
      </c>
      <c r="V482" s="348">
        <f t="shared" si="191"/>
        <v>0</v>
      </c>
      <c r="W482" s="348">
        <f t="shared" si="192"/>
        <v>0</v>
      </c>
      <c r="X482" s="348">
        <f t="shared" si="193"/>
        <v>0</v>
      </c>
      <c r="Y482" s="348">
        <f t="shared" si="194"/>
        <v>0</v>
      </c>
      <c r="Z482" s="348">
        <f t="shared" si="195"/>
        <v>0</v>
      </c>
      <c r="AA482" s="348"/>
      <c r="AB482" s="348"/>
      <c r="AC482" s="348">
        <f t="shared" si="198"/>
        <v>0</v>
      </c>
      <c r="AD482" s="348">
        <f t="shared" si="199"/>
        <v>0</v>
      </c>
      <c r="AE482" s="348">
        <f t="shared" si="200"/>
        <v>0</v>
      </c>
      <c r="AF482" s="348">
        <f t="shared" si="201"/>
        <v>0</v>
      </c>
      <c r="AG482" s="348">
        <f t="shared" si="202"/>
        <v>0</v>
      </c>
      <c r="AH482" s="348">
        <f t="shared" si="203"/>
        <v>0</v>
      </c>
      <c r="AI482" s="348">
        <f t="shared" si="204"/>
        <v>0</v>
      </c>
      <c r="AJ482" s="348">
        <f t="shared" si="205"/>
        <v>0</v>
      </c>
      <c r="AK482" s="348">
        <f t="shared" si="206"/>
        <v>0</v>
      </c>
      <c r="AL482" s="348">
        <f t="shared" si="207"/>
        <v>0</v>
      </c>
      <c r="AM482" s="348">
        <f t="shared" si="208"/>
        <v>0</v>
      </c>
      <c r="AN482" s="348">
        <f t="shared" si="209"/>
        <v>0</v>
      </c>
      <c r="AO482" s="334"/>
    </row>
    <row r="483" spans="1:41" s="335" customFormat="1" ht="18" customHeight="1">
      <c r="A483" s="343">
        <f t="shared" si="184"/>
        <v>478</v>
      </c>
      <c r="B483" s="344" t="s">
        <v>442</v>
      </c>
      <c r="C483" s="345" t="s">
        <v>443</v>
      </c>
      <c r="D483" s="346">
        <v>0</v>
      </c>
      <c r="E483" s="346">
        <v>0</v>
      </c>
      <c r="F483" s="346">
        <v>0</v>
      </c>
      <c r="G483" s="346">
        <v>0</v>
      </c>
      <c r="H483" s="346"/>
      <c r="I483" s="346"/>
      <c r="J483" s="346"/>
      <c r="K483" s="346"/>
      <c r="L483" s="346"/>
      <c r="M483" s="346"/>
      <c r="N483" s="346"/>
      <c r="O483" s="346"/>
      <c r="P483" s="347">
        <f t="shared" si="185"/>
        <v>0</v>
      </c>
      <c r="Q483" s="348">
        <f t="shared" si="186"/>
        <v>0</v>
      </c>
      <c r="R483" s="348">
        <f t="shared" si="187"/>
        <v>0</v>
      </c>
      <c r="S483" s="348">
        <f t="shared" si="188"/>
        <v>0</v>
      </c>
      <c r="T483" s="348">
        <f t="shared" si="189"/>
        <v>0</v>
      </c>
      <c r="U483" s="348">
        <f t="shared" si="190"/>
        <v>0</v>
      </c>
      <c r="V483" s="348">
        <f t="shared" si="191"/>
        <v>0</v>
      </c>
      <c r="W483" s="348">
        <f t="shared" si="192"/>
        <v>0</v>
      </c>
      <c r="X483" s="348">
        <f t="shared" si="193"/>
        <v>0</v>
      </c>
      <c r="Y483" s="348">
        <f t="shared" si="194"/>
        <v>0</v>
      </c>
      <c r="Z483" s="348">
        <f t="shared" si="195"/>
        <v>0</v>
      </c>
      <c r="AA483" s="348"/>
      <c r="AB483" s="348"/>
      <c r="AC483" s="348">
        <f t="shared" si="198"/>
        <v>0</v>
      </c>
      <c r="AD483" s="348">
        <f t="shared" si="199"/>
        <v>0</v>
      </c>
      <c r="AE483" s="348">
        <f t="shared" si="200"/>
        <v>0</v>
      </c>
      <c r="AF483" s="348">
        <f t="shared" si="201"/>
        <v>0</v>
      </c>
      <c r="AG483" s="348">
        <f t="shared" si="202"/>
        <v>0</v>
      </c>
      <c r="AH483" s="348">
        <f t="shared" si="203"/>
        <v>0</v>
      </c>
      <c r="AI483" s="348">
        <f t="shared" si="204"/>
        <v>0</v>
      </c>
      <c r="AJ483" s="348">
        <f t="shared" si="205"/>
        <v>0</v>
      </c>
      <c r="AK483" s="348">
        <f t="shared" si="206"/>
        <v>0</v>
      </c>
      <c r="AL483" s="348">
        <f t="shared" si="207"/>
        <v>0</v>
      </c>
      <c r="AM483" s="348">
        <f t="shared" si="208"/>
        <v>0</v>
      </c>
      <c r="AN483" s="348">
        <f t="shared" si="209"/>
        <v>0</v>
      </c>
      <c r="AO483" s="334"/>
    </row>
    <row r="484" spans="1:41" s="335" customFormat="1" ht="18" customHeight="1">
      <c r="A484" s="343">
        <f t="shared" si="184"/>
        <v>479</v>
      </c>
      <c r="B484" s="344" t="s">
        <v>444</v>
      </c>
      <c r="C484" s="345" t="s">
        <v>445</v>
      </c>
      <c r="D484" s="346">
        <v>0</v>
      </c>
      <c r="E484" s="346">
        <v>0</v>
      </c>
      <c r="F484" s="346">
        <v>0</v>
      </c>
      <c r="G484" s="346">
        <v>0</v>
      </c>
      <c r="H484" s="346"/>
      <c r="I484" s="346"/>
      <c r="J484" s="346"/>
      <c r="K484" s="346"/>
      <c r="L484" s="346"/>
      <c r="M484" s="346"/>
      <c r="N484" s="346"/>
      <c r="O484" s="346"/>
      <c r="P484" s="347">
        <f t="shared" si="185"/>
        <v>0</v>
      </c>
      <c r="Q484" s="348">
        <f t="shared" si="186"/>
        <v>0</v>
      </c>
      <c r="R484" s="348">
        <f t="shared" si="187"/>
        <v>0</v>
      </c>
      <c r="S484" s="348">
        <f t="shared" si="188"/>
        <v>0</v>
      </c>
      <c r="T484" s="348">
        <f t="shared" si="189"/>
        <v>0</v>
      </c>
      <c r="U484" s="348">
        <f t="shared" si="190"/>
        <v>0</v>
      </c>
      <c r="V484" s="348">
        <f t="shared" si="191"/>
        <v>0</v>
      </c>
      <c r="W484" s="348">
        <f t="shared" si="192"/>
        <v>0</v>
      </c>
      <c r="X484" s="348">
        <f t="shared" si="193"/>
        <v>0</v>
      </c>
      <c r="Y484" s="348">
        <f t="shared" si="194"/>
        <v>0</v>
      </c>
      <c r="Z484" s="348">
        <f t="shared" si="195"/>
        <v>0</v>
      </c>
      <c r="AA484" s="348"/>
      <c r="AB484" s="348"/>
      <c r="AC484" s="348">
        <f t="shared" si="198"/>
        <v>0</v>
      </c>
      <c r="AD484" s="348">
        <f t="shared" si="199"/>
        <v>0</v>
      </c>
      <c r="AE484" s="348">
        <f t="shared" si="200"/>
        <v>0</v>
      </c>
      <c r="AF484" s="348">
        <f t="shared" si="201"/>
        <v>0</v>
      </c>
      <c r="AG484" s="348">
        <f t="shared" si="202"/>
        <v>0</v>
      </c>
      <c r="AH484" s="348">
        <f t="shared" si="203"/>
        <v>0</v>
      </c>
      <c r="AI484" s="348">
        <f t="shared" si="204"/>
        <v>0</v>
      </c>
      <c r="AJ484" s="348">
        <f t="shared" si="205"/>
        <v>0</v>
      </c>
      <c r="AK484" s="348">
        <f t="shared" si="206"/>
        <v>0</v>
      </c>
      <c r="AL484" s="348">
        <f t="shared" si="207"/>
        <v>0</v>
      </c>
      <c r="AM484" s="348">
        <f t="shared" si="208"/>
        <v>0</v>
      </c>
      <c r="AN484" s="348">
        <f t="shared" si="209"/>
        <v>0</v>
      </c>
      <c r="AO484" s="334"/>
    </row>
    <row r="485" spans="1:41" s="335" customFormat="1" ht="18" customHeight="1">
      <c r="A485" s="343">
        <f t="shared" si="184"/>
        <v>480</v>
      </c>
      <c r="B485" s="344" t="s">
        <v>446</v>
      </c>
      <c r="C485" s="345" t="s">
        <v>447</v>
      </c>
      <c r="D485" s="346">
        <v>0</v>
      </c>
      <c r="E485" s="346">
        <v>0</v>
      </c>
      <c r="F485" s="346">
        <v>0</v>
      </c>
      <c r="G485" s="346">
        <v>0</v>
      </c>
      <c r="H485" s="346"/>
      <c r="I485" s="346"/>
      <c r="J485" s="346"/>
      <c r="K485" s="346"/>
      <c r="L485" s="346"/>
      <c r="M485" s="346"/>
      <c r="N485" s="346"/>
      <c r="O485" s="346"/>
      <c r="P485" s="347">
        <f t="shared" si="185"/>
        <v>0</v>
      </c>
      <c r="Q485" s="348">
        <f t="shared" si="186"/>
        <v>0</v>
      </c>
      <c r="R485" s="348">
        <f t="shared" si="187"/>
        <v>0</v>
      </c>
      <c r="S485" s="348">
        <f t="shared" si="188"/>
        <v>0</v>
      </c>
      <c r="T485" s="348">
        <f t="shared" si="189"/>
        <v>0</v>
      </c>
      <c r="U485" s="348">
        <f t="shared" si="190"/>
        <v>0</v>
      </c>
      <c r="V485" s="348">
        <f t="shared" si="191"/>
        <v>0</v>
      </c>
      <c r="W485" s="348">
        <f t="shared" si="192"/>
        <v>0</v>
      </c>
      <c r="X485" s="348">
        <f t="shared" si="193"/>
        <v>0</v>
      </c>
      <c r="Y485" s="348">
        <f t="shared" si="194"/>
        <v>0</v>
      </c>
      <c r="Z485" s="348">
        <f t="shared" si="195"/>
        <v>0</v>
      </c>
      <c r="AA485" s="348"/>
      <c r="AB485" s="348"/>
      <c r="AC485" s="348">
        <f t="shared" si="198"/>
        <v>0</v>
      </c>
      <c r="AD485" s="348">
        <f t="shared" si="199"/>
        <v>0</v>
      </c>
      <c r="AE485" s="348">
        <f t="shared" si="200"/>
        <v>0</v>
      </c>
      <c r="AF485" s="348">
        <f t="shared" si="201"/>
        <v>0</v>
      </c>
      <c r="AG485" s="348">
        <f t="shared" si="202"/>
        <v>0</v>
      </c>
      <c r="AH485" s="348">
        <f t="shared" si="203"/>
        <v>0</v>
      </c>
      <c r="AI485" s="348">
        <f t="shared" si="204"/>
        <v>0</v>
      </c>
      <c r="AJ485" s="348">
        <f t="shared" si="205"/>
        <v>0</v>
      </c>
      <c r="AK485" s="348">
        <f t="shared" si="206"/>
        <v>0</v>
      </c>
      <c r="AL485" s="348">
        <f t="shared" si="207"/>
        <v>0</v>
      </c>
      <c r="AM485" s="348">
        <f t="shared" si="208"/>
        <v>0</v>
      </c>
      <c r="AN485" s="348">
        <f t="shared" si="209"/>
        <v>0</v>
      </c>
      <c r="AO485" s="334"/>
    </row>
    <row r="486" spans="1:41" s="335" customFormat="1" ht="18" customHeight="1">
      <c r="A486" s="343">
        <f t="shared" si="184"/>
        <v>481</v>
      </c>
      <c r="B486" s="344" t="s">
        <v>448</v>
      </c>
      <c r="C486" s="345" t="s">
        <v>449</v>
      </c>
      <c r="D486" s="346">
        <v>0</v>
      </c>
      <c r="E486" s="346"/>
      <c r="F486" s="346">
        <v>0</v>
      </c>
      <c r="G486" s="346"/>
      <c r="H486" s="346"/>
      <c r="I486" s="346"/>
      <c r="J486" s="346"/>
      <c r="K486" s="346"/>
      <c r="L486" s="346"/>
      <c r="M486" s="346"/>
      <c r="N486" s="346"/>
      <c r="O486" s="346"/>
      <c r="P486" s="347">
        <f t="shared" si="185"/>
        <v>0</v>
      </c>
      <c r="Q486" s="348">
        <f t="shared" si="186"/>
        <v>0</v>
      </c>
      <c r="R486" s="348">
        <f t="shared" si="187"/>
        <v>0</v>
      </c>
      <c r="S486" s="348">
        <f t="shared" si="188"/>
        <v>0</v>
      </c>
      <c r="T486" s="348">
        <f t="shared" si="189"/>
        <v>0</v>
      </c>
      <c r="U486" s="348">
        <f t="shared" si="190"/>
        <v>0</v>
      </c>
      <c r="V486" s="348">
        <f t="shared" si="191"/>
        <v>0</v>
      </c>
      <c r="W486" s="348">
        <f t="shared" si="192"/>
        <v>0</v>
      </c>
      <c r="X486" s="348">
        <f t="shared" si="193"/>
        <v>0</v>
      </c>
      <c r="Y486" s="348">
        <f t="shared" si="194"/>
        <v>0</v>
      </c>
      <c r="Z486" s="348">
        <f t="shared" si="195"/>
        <v>0</v>
      </c>
      <c r="AA486" s="348"/>
      <c r="AB486" s="348"/>
      <c r="AC486" s="348">
        <f t="shared" si="198"/>
        <v>0</v>
      </c>
      <c r="AD486" s="348">
        <f t="shared" si="199"/>
        <v>0</v>
      </c>
      <c r="AE486" s="348">
        <f t="shared" si="200"/>
        <v>0</v>
      </c>
      <c r="AF486" s="348">
        <f t="shared" si="201"/>
        <v>0</v>
      </c>
      <c r="AG486" s="348">
        <f t="shared" si="202"/>
        <v>0</v>
      </c>
      <c r="AH486" s="348">
        <f t="shared" si="203"/>
        <v>0</v>
      </c>
      <c r="AI486" s="348">
        <f t="shared" si="204"/>
        <v>0</v>
      </c>
      <c r="AJ486" s="348">
        <f t="shared" si="205"/>
        <v>0</v>
      </c>
      <c r="AK486" s="348">
        <f t="shared" si="206"/>
        <v>0</v>
      </c>
      <c r="AL486" s="348">
        <f t="shared" si="207"/>
        <v>0</v>
      </c>
      <c r="AM486" s="348">
        <f t="shared" si="208"/>
        <v>0</v>
      </c>
      <c r="AN486" s="348">
        <f t="shared" si="209"/>
        <v>0</v>
      </c>
      <c r="AO486" s="334"/>
    </row>
    <row r="487" spans="1:41" s="335" customFormat="1" ht="18" customHeight="1">
      <c r="A487" s="343">
        <f t="shared" si="184"/>
        <v>482</v>
      </c>
      <c r="B487" s="344" t="s">
        <v>450</v>
      </c>
      <c r="C487" s="345" t="s">
        <v>451</v>
      </c>
      <c r="D487" s="346">
        <v>0</v>
      </c>
      <c r="E487" s="346">
        <v>0</v>
      </c>
      <c r="F487" s="346">
        <v>0</v>
      </c>
      <c r="G487" s="346">
        <v>0</v>
      </c>
      <c r="H487" s="346"/>
      <c r="I487" s="346"/>
      <c r="J487" s="346"/>
      <c r="K487" s="346"/>
      <c r="L487" s="346"/>
      <c r="M487" s="346"/>
      <c r="N487" s="346"/>
      <c r="O487" s="346"/>
      <c r="P487" s="347">
        <f t="shared" si="185"/>
        <v>0</v>
      </c>
      <c r="Q487" s="348">
        <f t="shared" si="186"/>
        <v>0</v>
      </c>
      <c r="R487" s="348">
        <f t="shared" si="187"/>
        <v>0</v>
      </c>
      <c r="S487" s="348">
        <f t="shared" si="188"/>
        <v>0</v>
      </c>
      <c r="T487" s="348">
        <f t="shared" si="189"/>
        <v>0</v>
      </c>
      <c r="U487" s="348">
        <f t="shared" si="190"/>
        <v>0</v>
      </c>
      <c r="V487" s="348">
        <f t="shared" si="191"/>
        <v>0</v>
      </c>
      <c r="W487" s="348">
        <f t="shared" si="192"/>
        <v>0</v>
      </c>
      <c r="X487" s="348">
        <f t="shared" si="193"/>
        <v>0</v>
      </c>
      <c r="Y487" s="348">
        <f t="shared" si="194"/>
        <v>0</v>
      </c>
      <c r="Z487" s="348">
        <f t="shared" si="195"/>
        <v>0</v>
      </c>
      <c r="AA487" s="348"/>
      <c r="AB487" s="348"/>
      <c r="AC487" s="348">
        <f t="shared" si="198"/>
        <v>0</v>
      </c>
      <c r="AD487" s="348">
        <f t="shared" si="199"/>
        <v>0</v>
      </c>
      <c r="AE487" s="348">
        <f t="shared" si="200"/>
        <v>0</v>
      </c>
      <c r="AF487" s="348">
        <f t="shared" si="201"/>
        <v>0</v>
      </c>
      <c r="AG487" s="348">
        <f t="shared" si="202"/>
        <v>0</v>
      </c>
      <c r="AH487" s="348">
        <f t="shared" si="203"/>
        <v>0</v>
      </c>
      <c r="AI487" s="348">
        <f t="shared" si="204"/>
        <v>0</v>
      </c>
      <c r="AJ487" s="348">
        <f t="shared" si="205"/>
        <v>0</v>
      </c>
      <c r="AK487" s="348">
        <f t="shared" si="206"/>
        <v>0</v>
      </c>
      <c r="AL487" s="348">
        <f t="shared" si="207"/>
        <v>0</v>
      </c>
      <c r="AM487" s="348">
        <f t="shared" si="208"/>
        <v>0</v>
      </c>
      <c r="AN487" s="348">
        <f t="shared" si="209"/>
        <v>0</v>
      </c>
      <c r="AO487" s="334"/>
    </row>
    <row r="488" spans="1:41" s="335" customFormat="1" ht="18" customHeight="1">
      <c r="A488" s="343">
        <f t="shared" si="184"/>
        <v>483</v>
      </c>
      <c r="B488" s="344" t="s">
        <v>452</v>
      </c>
      <c r="C488" s="345" t="s">
        <v>453</v>
      </c>
      <c r="D488" s="346">
        <v>0</v>
      </c>
      <c r="E488" s="346">
        <v>0</v>
      </c>
      <c r="F488" s="346">
        <v>0</v>
      </c>
      <c r="G488" s="346">
        <v>0</v>
      </c>
      <c r="H488" s="346"/>
      <c r="I488" s="346"/>
      <c r="J488" s="346"/>
      <c r="K488" s="346"/>
      <c r="L488" s="346"/>
      <c r="M488" s="346"/>
      <c r="N488" s="346"/>
      <c r="O488" s="346"/>
      <c r="P488" s="347">
        <f t="shared" si="185"/>
        <v>0</v>
      </c>
      <c r="Q488" s="348">
        <f t="shared" si="186"/>
        <v>0</v>
      </c>
      <c r="R488" s="348">
        <f t="shared" si="187"/>
        <v>0</v>
      </c>
      <c r="S488" s="348">
        <f t="shared" si="188"/>
        <v>0</v>
      </c>
      <c r="T488" s="348">
        <f t="shared" si="189"/>
        <v>0</v>
      </c>
      <c r="U488" s="348">
        <f t="shared" si="190"/>
        <v>0</v>
      </c>
      <c r="V488" s="348">
        <f t="shared" si="191"/>
        <v>0</v>
      </c>
      <c r="W488" s="348">
        <f t="shared" si="192"/>
        <v>0</v>
      </c>
      <c r="X488" s="348">
        <f t="shared" si="193"/>
        <v>0</v>
      </c>
      <c r="Y488" s="348">
        <f t="shared" si="194"/>
        <v>0</v>
      </c>
      <c r="Z488" s="348">
        <f t="shared" si="195"/>
        <v>0</v>
      </c>
      <c r="AA488" s="348"/>
      <c r="AB488" s="348"/>
      <c r="AC488" s="348">
        <f t="shared" si="198"/>
        <v>0</v>
      </c>
      <c r="AD488" s="348">
        <f t="shared" si="199"/>
        <v>0</v>
      </c>
      <c r="AE488" s="348">
        <f t="shared" si="200"/>
        <v>0</v>
      </c>
      <c r="AF488" s="348">
        <f t="shared" si="201"/>
        <v>0</v>
      </c>
      <c r="AG488" s="348">
        <f t="shared" si="202"/>
        <v>0</v>
      </c>
      <c r="AH488" s="348">
        <f t="shared" si="203"/>
        <v>0</v>
      </c>
      <c r="AI488" s="348">
        <f t="shared" si="204"/>
        <v>0</v>
      </c>
      <c r="AJ488" s="348">
        <f t="shared" si="205"/>
        <v>0</v>
      </c>
      <c r="AK488" s="348">
        <f t="shared" si="206"/>
        <v>0</v>
      </c>
      <c r="AL488" s="348">
        <f t="shared" si="207"/>
        <v>0</v>
      </c>
      <c r="AM488" s="348">
        <f t="shared" si="208"/>
        <v>0</v>
      </c>
      <c r="AN488" s="348">
        <f t="shared" si="209"/>
        <v>0</v>
      </c>
      <c r="AO488" s="334"/>
    </row>
    <row r="489" spans="1:41" s="335" customFormat="1" ht="18" customHeight="1">
      <c r="A489" s="343">
        <f t="shared" si="184"/>
        <v>484</v>
      </c>
      <c r="B489" s="344" t="s">
        <v>454</v>
      </c>
      <c r="C489" s="345" t="s">
        <v>455</v>
      </c>
      <c r="D489" s="346">
        <v>0</v>
      </c>
      <c r="E489" s="346">
        <v>0</v>
      </c>
      <c r="F489" s="346">
        <v>0</v>
      </c>
      <c r="G489" s="346">
        <v>0</v>
      </c>
      <c r="H489" s="346"/>
      <c r="I489" s="346"/>
      <c r="J489" s="346"/>
      <c r="K489" s="346"/>
      <c r="L489" s="346"/>
      <c r="M489" s="346"/>
      <c r="N489" s="346"/>
      <c r="O489" s="346"/>
      <c r="P489" s="347">
        <f t="shared" si="185"/>
        <v>0</v>
      </c>
      <c r="Q489" s="348">
        <f t="shared" si="186"/>
        <v>0</v>
      </c>
      <c r="R489" s="348">
        <f t="shared" si="187"/>
        <v>0</v>
      </c>
      <c r="S489" s="348">
        <f t="shared" si="188"/>
        <v>0</v>
      </c>
      <c r="T489" s="348">
        <f t="shared" si="189"/>
        <v>0</v>
      </c>
      <c r="U489" s="348">
        <f t="shared" si="190"/>
        <v>0</v>
      </c>
      <c r="V489" s="348">
        <f t="shared" si="191"/>
        <v>0</v>
      </c>
      <c r="W489" s="348">
        <f t="shared" si="192"/>
        <v>0</v>
      </c>
      <c r="X489" s="348">
        <f t="shared" si="193"/>
        <v>0</v>
      </c>
      <c r="Y489" s="348">
        <f t="shared" si="194"/>
        <v>0</v>
      </c>
      <c r="Z489" s="348">
        <f t="shared" si="195"/>
        <v>0</v>
      </c>
      <c r="AA489" s="348"/>
      <c r="AB489" s="348"/>
      <c r="AC489" s="348">
        <f t="shared" si="198"/>
        <v>0</v>
      </c>
      <c r="AD489" s="348">
        <f t="shared" si="199"/>
        <v>0</v>
      </c>
      <c r="AE489" s="348">
        <f t="shared" si="200"/>
        <v>0</v>
      </c>
      <c r="AF489" s="348">
        <f t="shared" si="201"/>
        <v>0</v>
      </c>
      <c r="AG489" s="348">
        <f t="shared" si="202"/>
        <v>0</v>
      </c>
      <c r="AH489" s="348">
        <f t="shared" si="203"/>
        <v>0</v>
      </c>
      <c r="AI489" s="348">
        <f t="shared" si="204"/>
        <v>0</v>
      </c>
      <c r="AJ489" s="348">
        <f t="shared" si="205"/>
        <v>0</v>
      </c>
      <c r="AK489" s="348">
        <f t="shared" si="206"/>
        <v>0</v>
      </c>
      <c r="AL489" s="348">
        <f t="shared" si="207"/>
        <v>0</v>
      </c>
      <c r="AM489" s="348">
        <f t="shared" si="208"/>
        <v>0</v>
      </c>
      <c r="AN489" s="348">
        <f t="shared" si="209"/>
        <v>0</v>
      </c>
      <c r="AO489" s="334"/>
    </row>
    <row r="490" spans="1:41" s="335" customFormat="1" ht="18" customHeight="1">
      <c r="A490" s="343">
        <f t="shared" si="184"/>
        <v>485</v>
      </c>
      <c r="B490" s="344" t="s">
        <v>456</v>
      </c>
      <c r="C490" s="345" t="s">
        <v>457</v>
      </c>
      <c r="D490" s="346">
        <v>0</v>
      </c>
      <c r="E490" s="346">
        <v>0</v>
      </c>
      <c r="F490" s="346">
        <v>0</v>
      </c>
      <c r="G490" s="346">
        <v>0</v>
      </c>
      <c r="H490" s="346"/>
      <c r="I490" s="346"/>
      <c r="J490" s="346"/>
      <c r="K490" s="346"/>
      <c r="L490" s="346"/>
      <c r="M490" s="346"/>
      <c r="N490" s="346"/>
      <c r="O490" s="346"/>
      <c r="P490" s="347">
        <f t="shared" si="185"/>
        <v>0</v>
      </c>
      <c r="Q490" s="348">
        <f t="shared" si="186"/>
        <v>0</v>
      </c>
      <c r="R490" s="348">
        <f t="shared" si="187"/>
        <v>0</v>
      </c>
      <c r="S490" s="348">
        <f t="shared" si="188"/>
        <v>0</v>
      </c>
      <c r="T490" s="348">
        <f t="shared" si="189"/>
        <v>0</v>
      </c>
      <c r="U490" s="348">
        <f t="shared" si="190"/>
        <v>0</v>
      </c>
      <c r="V490" s="348">
        <f t="shared" si="191"/>
        <v>0</v>
      </c>
      <c r="W490" s="348">
        <f t="shared" si="192"/>
        <v>0</v>
      </c>
      <c r="X490" s="348">
        <f t="shared" si="193"/>
        <v>0</v>
      </c>
      <c r="Y490" s="348">
        <f t="shared" si="194"/>
        <v>0</v>
      </c>
      <c r="Z490" s="348">
        <f t="shared" si="195"/>
        <v>0</v>
      </c>
      <c r="AA490" s="348"/>
      <c r="AB490" s="348"/>
      <c r="AC490" s="348">
        <f t="shared" si="198"/>
        <v>0</v>
      </c>
      <c r="AD490" s="348">
        <f t="shared" si="199"/>
        <v>0</v>
      </c>
      <c r="AE490" s="348">
        <f t="shared" si="200"/>
        <v>0</v>
      </c>
      <c r="AF490" s="348">
        <f t="shared" si="201"/>
        <v>0</v>
      </c>
      <c r="AG490" s="348">
        <f t="shared" si="202"/>
        <v>0</v>
      </c>
      <c r="AH490" s="348">
        <f t="shared" si="203"/>
        <v>0</v>
      </c>
      <c r="AI490" s="348">
        <f t="shared" si="204"/>
        <v>0</v>
      </c>
      <c r="AJ490" s="348">
        <f t="shared" si="205"/>
        <v>0</v>
      </c>
      <c r="AK490" s="348">
        <f t="shared" si="206"/>
        <v>0</v>
      </c>
      <c r="AL490" s="348">
        <f t="shared" si="207"/>
        <v>0</v>
      </c>
      <c r="AM490" s="348">
        <f t="shared" si="208"/>
        <v>0</v>
      </c>
      <c r="AN490" s="348">
        <f t="shared" si="209"/>
        <v>0</v>
      </c>
      <c r="AO490" s="334"/>
    </row>
    <row r="491" spans="1:41" s="335" customFormat="1" ht="18" customHeight="1">
      <c r="A491" s="343">
        <f t="shared" si="184"/>
        <v>486</v>
      </c>
      <c r="B491" s="344" t="s">
        <v>458</v>
      </c>
      <c r="C491" s="345" t="s">
        <v>459</v>
      </c>
      <c r="D491" s="346">
        <v>0</v>
      </c>
      <c r="E491" s="346">
        <v>0</v>
      </c>
      <c r="F491" s="346">
        <v>0</v>
      </c>
      <c r="G491" s="346">
        <v>0</v>
      </c>
      <c r="H491" s="346"/>
      <c r="I491" s="346"/>
      <c r="J491" s="346"/>
      <c r="K491" s="346"/>
      <c r="L491" s="346"/>
      <c r="M491" s="346"/>
      <c r="N491" s="346"/>
      <c r="O491" s="346"/>
      <c r="P491" s="347">
        <f t="shared" si="185"/>
        <v>0</v>
      </c>
      <c r="Q491" s="348">
        <f t="shared" si="186"/>
        <v>0</v>
      </c>
      <c r="R491" s="348">
        <f t="shared" si="187"/>
        <v>0</v>
      </c>
      <c r="S491" s="348">
        <f t="shared" si="188"/>
        <v>0</v>
      </c>
      <c r="T491" s="348">
        <f t="shared" si="189"/>
        <v>0</v>
      </c>
      <c r="U491" s="348">
        <f t="shared" si="190"/>
        <v>0</v>
      </c>
      <c r="V491" s="348">
        <f t="shared" si="191"/>
        <v>0</v>
      </c>
      <c r="W491" s="348">
        <f t="shared" si="192"/>
        <v>0</v>
      </c>
      <c r="X491" s="348">
        <f t="shared" si="193"/>
        <v>0</v>
      </c>
      <c r="Y491" s="348">
        <f t="shared" si="194"/>
        <v>0</v>
      </c>
      <c r="Z491" s="348">
        <f t="shared" si="195"/>
        <v>0</v>
      </c>
      <c r="AA491" s="348"/>
      <c r="AB491" s="348"/>
      <c r="AC491" s="348">
        <f t="shared" si="198"/>
        <v>0</v>
      </c>
      <c r="AD491" s="348">
        <f t="shared" si="199"/>
        <v>0</v>
      </c>
      <c r="AE491" s="348">
        <f t="shared" si="200"/>
        <v>0</v>
      </c>
      <c r="AF491" s="348">
        <f t="shared" si="201"/>
        <v>0</v>
      </c>
      <c r="AG491" s="348">
        <f t="shared" si="202"/>
        <v>0</v>
      </c>
      <c r="AH491" s="348">
        <f t="shared" si="203"/>
        <v>0</v>
      </c>
      <c r="AI491" s="348">
        <f t="shared" si="204"/>
        <v>0</v>
      </c>
      <c r="AJ491" s="348">
        <f t="shared" si="205"/>
        <v>0</v>
      </c>
      <c r="AK491" s="348">
        <f t="shared" si="206"/>
        <v>0</v>
      </c>
      <c r="AL491" s="348">
        <f t="shared" si="207"/>
        <v>0</v>
      </c>
      <c r="AM491" s="348">
        <f t="shared" si="208"/>
        <v>0</v>
      </c>
      <c r="AN491" s="348">
        <f t="shared" si="209"/>
        <v>0</v>
      </c>
      <c r="AO491" s="334"/>
    </row>
    <row r="492" spans="1:41" s="335" customFormat="1" ht="18" customHeight="1">
      <c r="A492" s="343">
        <f t="shared" si="184"/>
        <v>487</v>
      </c>
      <c r="B492" s="344" t="s">
        <v>460</v>
      </c>
      <c r="C492" s="345" t="s">
        <v>461</v>
      </c>
      <c r="D492" s="346">
        <v>0</v>
      </c>
      <c r="E492" s="346">
        <v>0</v>
      </c>
      <c r="F492" s="346">
        <v>0</v>
      </c>
      <c r="G492" s="346">
        <v>0</v>
      </c>
      <c r="H492" s="346"/>
      <c r="I492" s="346"/>
      <c r="J492" s="346"/>
      <c r="K492" s="346"/>
      <c r="L492" s="346"/>
      <c r="M492" s="346"/>
      <c r="N492" s="346"/>
      <c r="O492" s="346"/>
      <c r="P492" s="347">
        <f t="shared" si="185"/>
        <v>0</v>
      </c>
      <c r="Q492" s="348">
        <f t="shared" si="186"/>
        <v>0</v>
      </c>
      <c r="R492" s="348">
        <f t="shared" si="187"/>
        <v>0</v>
      </c>
      <c r="S492" s="348">
        <f t="shared" si="188"/>
        <v>0</v>
      </c>
      <c r="T492" s="348">
        <f t="shared" si="189"/>
        <v>0</v>
      </c>
      <c r="U492" s="348">
        <f t="shared" si="190"/>
        <v>0</v>
      </c>
      <c r="V492" s="348">
        <f t="shared" si="191"/>
        <v>0</v>
      </c>
      <c r="W492" s="348">
        <f t="shared" si="192"/>
        <v>0</v>
      </c>
      <c r="X492" s="348">
        <f t="shared" si="193"/>
        <v>0</v>
      </c>
      <c r="Y492" s="348">
        <f t="shared" si="194"/>
        <v>0</v>
      </c>
      <c r="Z492" s="348">
        <f t="shared" si="195"/>
        <v>0</v>
      </c>
      <c r="AA492" s="348"/>
      <c r="AB492" s="348"/>
      <c r="AC492" s="348">
        <f t="shared" si="198"/>
        <v>0</v>
      </c>
      <c r="AD492" s="348">
        <f t="shared" si="199"/>
        <v>0</v>
      </c>
      <c r="AE492" s="348">
        <f t="shared" si="200"/>
        <v>0</v>
      </c>
      <c r="AF492" s="348">
        <f t="shared" si="201"/>
        <v>0</v>
      </c>
      <c r="AG492" s="348">
        <f t="shared" si="202"/>
        <v>0</v>
      </c>
      <c r="AH492" s="348">
        <f t="shared" si="203"/>
        <v>0</v>
      </c>
      <c r="AI492" s="348">
        <f t="shared" si="204"/>
        <v>0</v>
      </c>
      <c r="AJ492" s="348">
        <f t="shared" si="205"/>
        <v>0</v>
      </c>
      <c r="AK492" s="348">
        <f t="shared" si="206"/>
        <v>0</v>
      </c>
      <c r="AL492" s="348">
        <f t="shared" si="207"/>
        <v>0</v>
      </c>
      <c r="AM492" s="348">
        <f t="shared" si="208"/>
        <v>0</v>
      </c>
      <c r="AN492" s="348">
        <f t="shared" si="209"/>
        <v>0</v>
      </c>
      <c r="AO492" s="334"/>
    </row>
    <row r="493" spans="1:41" s="335" customFormat="1" ht="18" customHeight="1">
      <c r="A493" s="343">
        <f t="shared" si="184"/>
        <v>488</v>
      </c>
      <c r="B493" s="344" t="s">
        <v>462</v>
      </c>
      <c r="C493" s="345" t="s">
        <v>463</v>
      </c>
      <c r="D493" s="346">
        <v>0</v>
      </c>
      <c r="E493" s="346">
        <v>0</v>
      </c>
      <c r="F493" s="346">
        <v>0</v>
      </c>
      <c r="G493" s="346">
        <v>0</v>
      </c>
      <c r="H493" s="346"/>
      <c r="I493" s="346"/>
      <c r="J493" s="346"/>
      <c r="K493" s="346"/>
      <c r="L493" s="346"/>
      <c r="M493" s="346"/>
      <c r="N493" s="346"/>
      <c r="O493" s="346"/>
      <c r="P493" s="347">
        <f t="shared" si="185"/>
        <v>0</v>
      </c>
      <c r="Q493" s="348">
        <f t="shared" si="186"/>
        <v>0</v>
      </c>
      <c r="R493" s="348">
        <f t="shared" si="187"/>
        <v>0</v>
      </c>
      <c r="S493" s="348">
        <f t="shared" si="188"/>
        <v>0</v>
      </c>
      <c r="T493" s="348">
        <f t="shared" si="189"/>
        <v>0</v>
      </c>
      <c r="U493" s="348">
        <f t="shared" si="190"/>
        <v>0</v>
      </c>
      <c r="V493" s="348">
        <f t="shared" si="191"/>
        <v>0</v>
      </c>
      <c r="W493" s="348">
        <f t="shared" si="192"/>
        <v>0</v>
      </c>
      <c r="X493" s="348">
        <f t="shared" si="193"/>
        <v>0</v>
      </c>
      <c r="Y493" s="348">
        <f t="shared" si="194"/>
        <v>0</v>
      </c>
      <c r="Z493" s="348">
        <f t="shared" si="195"/>
        <v>0</v>
      </c>
      <c r="AA493" s="348"/>
      <c r="AB493" s="348"/>
      <c r="AC493" s="348">
        <f t="shared" si="198"/>
        <v>0</v>
      </c>
      <c r="AD493" s="348">
        <f t="shared" si="199"/>
        <v>0</v>
      </c>
      <c r="AE493" s="348">
        <f t="shared" si="200"/>
        <v>0</v>
      </c>
      <c r="AF493" s="348">
        <f t="shared" si="201"/>
        <v>0</v>
      </c>
      <c r="AG493" s="348">
        <f t="shared" si="202"/>
        <v>0</v>
      </c>
      <c r="AH493" s="348">
        <f t="shared" si="203"/>
        <v>0</v>
      </c>
      <c r="AI493" s="348">
        <f t="shared" si="204"/>
        <v>0</v>
      </c>
      <c r="AJ493" s="348">
        <f t="shared" si="205"/>
        <v>0</v>
      </c>
      <c r="AK493" s="348">
        <f t="shared" si="206"/>
        <v>0</v>
      </c>
      <c r="AL493" s="348">
        <f t="shared" si="207"/>
        <v>0</v>
      </c>
      <c r="AM493" s="348">
        <f t="shared" si="208"/>
        <v>0</v>
      </c>
      <c r="AN493" s="348">
        <f t="shared" si="209"/>
        <v>0</v>
      </c>
      <c r="AO493" s="334"/>
    </row>
    <row r="494" spans="1:41" s="335" customFormat="1" ht="18" customHeight="1">
      <c r="A494" s="343">
        <f t="shared" si="184"/>
        <v>489</v>
      </c>
      <c r="B494" s="344" t="s">
        <v>464</v>
      </c>
      <c r="C494" s="345" t="s">
        <v>465</v>
      </c>
      <c r="D494" s="346">
        <v>0</v>
      </c>
      <c r="E494" s="346">
        <v>0</v>
      </c>
      <c r="F494" s="346">
        <v>0</v>
      </c>
      <c r="G494" s="346">
        <v>0</v>
      </c>
      <c r="H494" s="346"/>
      <c r="I494" s="346"/>
      <c r="J494" s="346"/>
      <c r="K494" s="346"/>
      <c r="L494" s="346"/>
      <c r="M494" s="346"/>
      <c r="N494" s="346"/>
      <c r="O494" s="346"/>
      <c r="P494" s="347">
        <f t="shared" si="185"/>
        <v>0</v>
      </c>
      <c r="Q494" s="348">
        <f t="shared" si="186"/>
        <v>0</v>
      </c>
      <c r="R494" s="348">
        <f t="shared" si="187"/>
        <v>0</v>
      </c>
      <c r="S494" s="348">
        <f t="shared" si="188"/>
        <v>0</v>
      </c>
      <c r="T494" s="348">
        <f t="shared" si="189"/>
        <v>0</v>
      </c>
      <c r="U494" s="348">
        <f t="shared" si="190"/>
        <v>0</v>
      </c>
      <c r="V494" s="348">
        <f t="shared" si="191"/>
        <v>0</v>
      </c>
      <c r="W494" s="348">
        <f t="shared" si="192"/>
        <v>0</v>
      </c>
      <c r="X494" s="348">
        <f t="shared" si="193"/>
        <v>0</v>
      </c>
      <c r="Y494" s="348">
        <f t="shared" si="194"/>
        <v>0</v>
      </c>
      <c r="Z494" s="348">
        <f t="shared" si="195"/>
        <v>0</v>
      </c>
      <c r="AA494" s="348"/>
      <c r="AB494" s="348"/>
      <c r="AC494" s="348">
        <f t="shared" si="198"/>
        <v>0</v>
      </c>
      <c r="AD494" s="348">
        <f t="shared" si="199"/>
        <v>0</v>
      </c>
      <c r="AE494" s="348">
        <f t="shared" si="200"/>
        <v>0</v>
      </c>
      <c r="AF494" s="348">
        <f t="shared" si="201"/>
        <v>0</v>
      </c>
      <c r="AG494" s="348">
        <f t="shared" si="202"/>
        <v>0</v>
      </c>
      <c r="AH494" s="348">
        <f t="shared" si="203"/>
        <v>0</v>
      </c>
      <c r="AI494" s="348">
        <f t="shared" si="204"/>
        <v>0</v>
      </c>
      <c r="AJ494" s="348">
        <f t="shared" si="205"/>
        <v>0</v>
      </c>
      <c r="AK494" s="348">
        <f t="shared" si="206"/>
        <v>0</v>
      </c>
      <c r="AL494" s="348">
        <f t="shared" si="207"/>
        <v>0</v>
      </c>
      <c r="AM494" s="348">
        <f t="shared" si="208"/>
        <v>0</v>
      </c>
      <c r="AN494" s="348">
        <f t="shared" si="209"/>
        <v>0</v>
      </c>
      <c r="AO494" s="334"/>
    </row>
    <row r="495" spans="1:41" s="335" customFormat="1" ht="18" customHeight="1">
      <c r="A495" s="343">
        <f t="shared" si="184"/>
        <v>490</v>
      </c>
      <c r="B495" s="344" t="s">
        <v>468</v>
      </c>
      <c r="C495" s="345" t="s">
        <v>469</v>
      </c>
      <c r="D495" s="346">
        <v>0</v>
      </c>
      <c r="E495" s="346">
        <v>0</v>
      </c>
      <c r="F495" s="346">
        <v>0</v>
      </c>
      <c r="G495" s="346">
        <v>0</v>
      </c>
      <c r="H495" s="346"/>
      <c r="I495" s="346"/>
      <c r="J495" s="346"/>
      <c r="K495" s="346"/>
      <c r="L495" s="346"/>
      <c r="M495" s="346"/>
      <c r="N495" s="346"/>
      <c r="O495" s="346"/>
      <c r="P495" s="347">
        <f t="shared" si="185"/>
        <v>0</v>
      </c>
      <c r="Q495" s="348">
        <f t="shared" si="186"/>
        <v>0</v>
      </c>
      <c r="R495" s="348">
        <f t="shared" si="187"/>
        <v>0</v>
      </c>
      <c r="S495" s="348">
        <f t="shared" si="188"/>
        <v>0</v>
      </c>
      <c r="T495" s="348">
        <f t="shared" si="189"/>
        <v>0</v>
      </c>
      <c r="U495" s="348">
        <f t="shared" si="190"/>
        <v>0</v>
      </c>
      <c r="V495" s="348">
        <f t="shared" si="191"/>
        <v>0</v>
      </c>
      <c r="W495" s="348">
        <f t="shared" si="192"/>
        <v>0</v>
      </c>
      <c r="X495" s="348">
        <f t="shared" si="193"/>
        <v>0</v>
      </c>
      <c r="Y495" s="348">
        <f t="shared" si="194"/>
        <v>0</v>
      </c>
      <c r="Z495" s="348">
        <f t="shared" si="195"/>
        <v>0</v>
      </c>
      <c r="AA495" s="348">
        <f t="shared" si="196"/>
        <v>0</v>
      </c>
      <c r="AB495" s="348">
        <f t="shared" si="197"/>
        <v>0</v>
      </c>
      <c r="AC495" s="348">
        <f t="shared" si="198"/>
        <v>0</v>
      </c>
      <c r="AD495" s="348">
        <f t="shared" si="199"/>
        <v>0</v>
      </c>
      <c r="AE495" s="348">
        <f t="shared" si="200"/>
        <v>0</v>
      </c>
      <c r="AF495" s="348">
        <f t="shared" si="201"/>
        <v>0</v>
      </c>
      <c r="AG495" s="348">
        <f t="shared" si="202"/>
        <v>0</v>
      </c>
      <c r="AH495" s="348">
        <f t="shared" si="203"/>
        <v>0</v>
      </c>
      <c r="AI495" s="348">
        <f t="shared" si="204"/>
        <v>0</v>
      </c>
      <c r="AJ495" s="348">
        <f t="shared" si="205"/>
        <v>0</v>
      </c>
      <c r="AK495" s="348">
        <f t="shared" si="206"/>
        <v>0</v>
      </c>
      <c r="AL495" s="348">
        <f t="shared" si="207"/>
        <v>0</v>
      </c>
      <c r="AM495" s="348">
        <f t="shared" si="208"/>
        <v>0</v>
      </c>
      <c r="AN495" s="348">
        <f t="shared" si="209"/>
        <v>0</v>
      </c>
      <c r="AO495" s="334"/>
    </row>
    <row r="496" spans="1:41" s="335" customFormat="1" ht="18" customHeight="1">
      <c r="A496" s="343">
        <f t="shared" si="184"/>
        <v>491</v>
      </c>
      <c r="B496" s="344" t="s">
        <v>470</v>
      </c>
      <c r="C496" s="345" t="s">
        <v>471</v>
      </c>
      <c r="D496" s="346">
        <v>0</v>
      </c>
      <c r="E496" s="346">
        <v>0</v>
      </c>
      <c r="F496" s="346">
        <v>0</v>
      </c>
      <c r="G496" s="346">
        <v>0</v>
      </c>
      <c r="H496" s="346"/>
      <c r="I496" s="346"/>
      <c r="J496" s="346"/>
      <c r="K496" s="346"/>
      <c r="L496" s="346"/>
      <c r="M496" s="346"/>
      <c r="N496" s="346"/>
      <c r="O496" s="346"/>
      <c r="P496" s="347">
        <f t="shared" si="185"/>
        <v>0</v>
      </c>
      <c r="Q496" s="348">
        <f t="shared" si="186"/>
        <v>0</v>
      </c>
      <c r="R496" s="348">
        <f t="shared" si="187"/>
        <v>0</v>
      </c>
      <c r="S496" s="348">
        <f t="shared" si="188"/>
        <v>0</v>
      </c>
      <c r="T496" s="348">
        <f t="shared" si="189"/>
        <v>0</v>
      </c>
      <c r="U496" s="348">
        <f t="shared" si="190"/>
        <v>0</v>
      </c>
      <c r="V496" s="348">
        <f t="shared" si="191"/>
        <v>0</v>
      </c>
      <c r="W496" s="348">
        <f t="shared" si="192"/>
        <v>0</v>
      </c>
      <c r="X496" s="348">
        <f t="shared" si="193"/>
        <v>0</v>
      </c>
      <c r="Y496" s="348">
        <f t="shared" si="194"/>
        <v>0</v>
      </c>
      <c r="Z496" s="348">
        <f t="shared" si="195"/>
        <v>0</v>
      </c>
      <c r="AA496" s="348">
        <f t="shared" si="196"/>
        <v>0</v>
      </c>
      <c r="AB496" s="348">
        <f t="shared" si="197"/>
        <v>0</v>
      </c>
      <c r="AC496" s="348">
        <f t="shared" si="198"/>
        <v>0</v>
      </c>
      <c r="AD496" s="348">
        <f t="shared" si="199"/>
        <v>0</v>
      </c>
      <c r="AE496" s="348">
        <f t="shared" si="200"/>
        <v>0</v>
      </c>
      <c r="AF496" s="348">
        <f t="shared" si="201"/>
        <v>0</v>
      </c>
      <c r="AG496" s="348">
        <f t="shared" si="202"/>
        <v>0</v>
      </c>
      <c r="AH496" s="348">
        <f t="shared" si="203"/>
        <v>0</v>
      </c>
      <c r="AI496" s="348">
        <f t="shared" si="204"/>
        <v>0</v>
      </c>
      <c r="AJ496" s="348">
        <f t="shared" si="205"/>
        <v>0</v>
      </c>
      <c r="AK496" s="348">
        <f t="shared" si="206"/>
        <v>0</v>
      </c>
      <c r="AL496" s="348">
        <f t="shared" si="207"/>
        <v>0</v>
      </c>
      <c r="AM496" s="348">
        <f t="shared" si="208"/>
        <v>0</v>
      </c>
      <c r="AN496" s="348">
        <f t="shared" si="209"/>
        <v>0</v>
      </c>
      <c r="AO496" s="334"/>
    </row>
    <row r="497" spans="1:41" s="335" customFormat="1" ht="18" customHeight="1">
      <c r="A497" s="343">
        <f t="shared" si="184"/>
        <v>492</v>
      </c>
      <c r="B497" s="344" t="s">
        <v>472</v>
      </c>
      <c r="C497" s="345" t="s">
        <v>473</v>
      </c>
      <c r="D497" s="346">
        <v>0</v>
      </c>
      <c r="E497" s="346">
        <v>0</v>
      </c>
      <c r="F497" s="346">
        <v>0</v>
      </c>
      <c r="G497" s="346">
        <v>0</v>
      </c>
      <c r="H497" s="346"/>
      <c r="I497" s="346"/>
      <c r="J497" s="346"/>
      <c r="K497" s="346"/>
      <c r="L497" s="346"/>
      <c r="M497" s="346"/>
      <c r="N497" s="346"/>
      <c r="O497" s="346"/>
      <c r="P497" s="347">
        <f t="shared" si="185"/>
        <v>0</v>
      </c>
      <c r="Q497" s="348">
        <f t="shared" si="186"/>
        <v>0</v>
      </c>
      <c r="R497" s="348">
        <f t="shared" si="187"/>
        <v>0</v>
      </c>
      <c r="S497" s="348">
        <f t="shared" si="188"/>
        <v>0</v>
      </c>
      <c r="T497" s="348">
        <f t="shared" si="189"/>
        <v>0</v>
      </c>
      <c r="U497" s="348">
        <f t="shared" si="190"/>
        <v>0</v>
      </c>
      <c r="V497" s="348">
        <f t="shared" si="191"/>
        <v>0</v>
      </c>
      <c r="W497" s="348">
        <f t="shared" si="192"/>
        <v>0</v>
      </c>
      <c r="X497" s="348">
        <f t="shared" si="193"/>
        <v>0</v>
      </c>
      <c r="Y497" s="348">
        <f t="shared" si="194"/>
        <v>0</v>
      </c>
      <c r="Z497" s="348">
        <f t="shared" si="195"/>
        <v>0</v>
      </c>
      <c r="AA497" s="348">
        <f t="shared" si="196"/>
        <v>0</v>
      </c>
      <c r="AB497" s="348">
        <f t="shared" si="197"/>
        <v>0</v>
      </c>
      <c r="AC497" s="348">
        <f t="shared" si="198"/>
        <v>0</v>
      </c>
      <c r="AD497" s="348">
        <f t="shared" si="199"/>
        <v>0</v>
      </c>
      <c r="AE497" s="348">
        <f t="shared" si="200"/>
        <v>0</v>
      </c>
      <c r="AF497" s="348">
        <f t="shared" si="201"/>
        <v>0</v>
      </c>
      <c r="AG497" s="348">
        <f t="shared" si="202"/>
        <v>0</v>
      </c>
      <c r="AH497" s="348">
        <f t="shared" si="203"/>
        <v>0</v>
      </c>
      <c r="AI497" s="348">
        <f t="shared" si="204"/>
        <v>0</v>
      </c>
      <c r="AJ497" s="348">
        <f t="shared" si="205"/>
        <v>0</v>
      </c>
      <c r="AK497" s="348">
        <f t="shared" si="206"/>
        <v>0</v>
      </c>
      <c r="AL497" s="348">
        <f t="shared" si="207"/>
        <v>0</v>
      </c>
      <c r="AM497" s="348">
        <f t="shared" si="208"/>
        <v>0</v>
      </c>
      <c r="AN497" s="348">
        <f t="shared" si="209"/>
        <v>0</v>
      </c>
      <c r="AO497" s="334"/>
    </row>
    <row r="498" spans="1:41" s="335" customFormat="1" ht="18" customHeight="1">
      <c r="A498" s="343">
        <f t="shared" si="184"/>
        <v>493</v>
      </c>
      <c r="B498" s="344" t="s">
        <v>474</v>
      </c>
      <c r="C498" s="345" t="s">
        <v>475</v>
      </c>
      <c r="D498" s="346">
        <v>0</v>
      </c>
      <c r="E498" s="346">
        <v>0</v>
      </c>
      <c r="F498" s="346">
        <v>0</v>
      </c>
      <c r="G498" s="346">
        <v>0</v>
      </c>
      <c r="H498" s="346"/>
      <c r="I498" s="346"/>
      <c r="J498" s="346"/>
      <c r="K498" s="346"/>
      <c r="L498" s="346"/>
      <c r="M498" s="346"/>
      <c r="N498" s="346"/>
      <c r="O498" s="346"/>
      <c r="P498" s="347">
        <f t="shared" si="185"/>
        <v>0</v>
      </c>
      <c r="Q498" s="348">
        <f t="shared" si="186"/>
        <v>0</v>
      </c>
      <c r="R498" s="348">
        <f t="shared" si="187"/>
        <v>0</v>
      </c>
      <c r="S498" s="348">
        <f t="shared" si="188"/>
        <v>0</v>
      </c>
      <c r="T498" s="348">
        <f t="shared" si="189"/>
        <v>0</v>
      </c>
      <c r="U498" s="348">
        <f t="shared" si="190"/>
        <v>0</v>
      </c>
      <c r="V498" s="348">
        <f t="shared" si="191"/>
        <v>0</v>
      </c>
      <c r="W498" s="348">
        <f t="shared" si="192"/>
        <v>0</v>
      </c>
      <c r="X498" s="348">
        <f t="shared" si="193"/>
        <v>0</v>
      </c>
      <c r="Y498" s="348">
        <f t="shared" si="194"/>
        <v>0</v>
      </c>
      <c r="Z498" s="348">
        <f t="shared" si="195"/>
        <v>0</v>
      </c>
      <c r="AA498" s="348">
        <f t="shared" si="196"/>
        <v>0</v>
      </c>
      <c r="AB498" s="348">
        <f t="shared" si="197"/>
        <v>0</v>
      </c>
      <c r="AC498" s="348">
        <f t="shared" si="198"/>
        <v>0</v>
      </c>
      <c r="AD498" s="348">
        <f t="shared" si="199"/>
        <v>0</v>
      </c>
      <c r="AE498" s="348">
        <f t="shared" si="200"/>
        <v>0</v>
      </c>
      <c r="AF498" s="348">
        <f t="shared" si="201"/>
        <v>0</v>
      </c>
      <c r="AG498" s="348">
        <f t="shared" si="202"/>
        <v>0</v>
      </c>
      <c r="AH498" s="348">
        <f t="shared" si="203"/>
        <v>0</v>
      </c>
      <c r="AI498" s="348">
        <f t="shared" si="204"/>
        <v>0</v>
      </c>
      <c r="AJ498" s="348">
        <f t="shared" si="205"/>
        <v>0</v>
      </c>
      <c r="AK498" s="348">
        <f t="shared" si="206"/>
        <v>0</v>
      </c>
      <c r="AL498" s="348">
        <f t="shared" si="207"/>
        <v>0</v>
      </c>
      <c r="AM498" s="348">
        <f t="shared" si="208"/>
        <v>0</v>
      </c>
      <c r="AN498" s="348">
        <f t="shared" si="209"/>
        <v>0</v>
      </c>
      <c r="AO498" s="334"/>
    </row>
    <row r="499" spans="1:41" s="335" customFormat="1" ht="18" customHeight="1">
      <c r="A499" s="343">
        <f t="shared" si="184"/>
        <v>494</v>
      </c>
      <c r="B499" s="344" t="s">
        <v>476</v>
      </c>
      <c r="C499" s="345" t="s">
        <v>477</v>
      </c>
      <c r="D499" s="346">
        <v>0</v>
      </c>
      <c r="E499" s="346"/>
      <c r="F499" s="346">
        <v>0</v>
      </c>
      <c r="G499" s="346"/>
      <c r="H499" s="346"/>
      <c r="I499" s="346"/>
      <c r="J499" s="346"/>
      <c r="K499" s="346"/>
      <c r="L499" s="346"/>
      <c r="M499" s="346"/>
      <c r="N499" s="346"/>
      <c r="O499" s="346"/>
      <c r="P499" s="347">
        <f t="shared" si="185"/>
        <v>0</v>
      </c>
      <c r="Q499" s="348">
        <f t="shared" si="186"/>
        <v>0</v>
      </c>
      <c r="R499" s="348">
        <f t="shared" si="187"/>
        <v>0</v>
      </c>
      <c r="S499" s="348">
        <f t="shared" si="188"/>
        <v>0</v>
      </c>
      <c r="T499" s="348">
        <f t="shared" si="189"/>
        <v>0</v>
      </c>
      <c r="U499" s="348">
        <f t="shared" si="190"/>
        <v>0</v>
      </c>
      <c r="V499" s="348">
        <f t="shared" si="191"/>
        <v>0</v>
      </c>
      <c r="W499" s="348">
        <f t="shared" si="192"/>
        <v>0</v>
      </c>
      <c r="X499" s="348">
        <f t="shared" si="193"/>
        <v>0</v>
      </c>
      <c r="Y499" s="348">
        <f t="shared" si="194"/>
        <v>0</v>
      </c>
      <c r="Z499" s="348">
        <f t="shared" si="195"/>
        <v>0</v>
      </c>
      <c r="AA499" s="348">
        <f t="shared" si="196"/>
        <v>0</v>
      </c>
      <c r="AB499" s="348">
        <f t="shared" si="197"/>
        <v>0</v>
      </c>
      <c r="AC499" s="348">
        <f t="shared" si="198"/>
        <v>0</v>
      </c>
      <c r="AD499" s="348">
        <f t="shared" si="199"/>
        <v>0</v>
      </c>
      <c r="AE499" s="348">
        <f t="shared" si="200"/>
        <v>0</v>
      </c>
      <c r="AF499" s="348">
        <f t="shared" si="201"/>
        <v>0</v>
      </c>
      <c r="AG499" s="348">
        <f t="shared" si="202"/>
        <v>0</v>
      </c>
      <c r="AH499" s="348">
        <f t="shared" si="203"/>
        <v>0</v>
      </c>
      <c r="AI499" s="348">
        <f t="shared" si="204"/>
        <v>0</v>
      </c>
      <c r="AJ499" s="348">
        <f t="shared" si="205"/>
        <v>0</v>
      </c>
      <c r="AK499" s="348">
        <f t="shared" si="206"/>
        <v>0</v>
      </c>
      <c r="AL499" s="348">
        <f t="shared" si="207"/>
        <v>0</v>
      </c>
      <c r="AM499" s="348">
        <f t="shared" si="208"/>
        <v>0</v>
      </c>
      <c r="AN499" s="348">
        <f t="shared" si="209"/>
        <v>0</v>
      </c>
      <c r="AO499" s="334"/>
    </row>
    <row r="500" spans="1:41" s="335" customFormat="1" ht="18" customHeight="1">
      <c r="A500" s="343">
        <f t="shared" si="184"/>
        <v>495</v>
      </c>
      <c r="B500" s="344" t="s">
        <v>478</v>
      </c>
      <c r="C500" s="345" t="s">
        <v>479</v>
      </c>
      <c r="D500" s="346">
        <v>0</v>
      </c>
      <c r="E500" s="346">
        <v>0</v>
      </c>
      <c r="F500" s="346">
        <v>0</v>
      </c>
      <c r="G500" s="346">
        <v>0</v>
      </c>
      <c r="H500" s="346"/>
      <c r="I500" s="346"/>
      <c r="J500" s="346"/>
      <c r="K500" s="346"/>
      <c r="L500" s="346"/>
      <c r="M500" s="346"/>
      <c r="N500" s="346"/>
      <c r="O500" s="346"/>
      <c r="P500" s="347">
        <f t="shared" si="185"/>
        <v>0</v>
      </c>
      <c r="Q500" s="348">
        <f t="shared" si="186"/>
        <v>0</v>
      </c>
      <c r="R500" s="348">
        <f t="shared" si="187"/>
        <v>0</v>
      </c>
      <c r="S500" s="348">
        <f t="shared" si="188"/>
        <v>0</v>
      </c>
      <c r="T500" s="348">
        <f t="shared" si="189"/>
        <v>0</v>
      </c>
      <c r="U500" s="348">
        <f t="shared" si="190"/>
        <v>0</v>
      </c>
      <c r="V500" s="348">
        <f t="shared" si="191"/>
        <v>0</v>
      </c>
      <c r="W500" s="348">
        <f t="shared" si="192"/>
        <v>0</v>
      </c>
      <c r="X500" s="348">
        <f t="shared" si="193"/>
        <v>0</v>
      </c>
      <c r="Y500" s="348">
        <f t="shared" si="194"/>
        <v>0</v>
      </c>
      <c r="Z500" s="348">
        <f t="shared" si="195"/>
        <v>0</v>
      </c>
      <c r="AA500" s="348">
        <f t="shared" si="196"/>
        <v>0</v>
      </c>
      <c r="AB500" s="348">
        <f t="shared" si="197"/>
        <v>0</v>
      </c>
      <c r="AC500" s="348">
        <f t="shared" si="198"/>
        <v>0</v>
      </c>
      <c r="AD500" s="348">
        <f t="shared" si="199"/>
        <v>0</v>
      </c>
      <c r="AE500" s="348">
        <f t="shared" si="200"/>
        <v>0</v>
      </c>
      <c r="AF500" s="348">
        <f t="shared" si="201"/>
        <v>0</v>
      </c>
      <c r="AG500" s="348">
        <f t="shared" si="202"/>
        <v>0</v>
      </c>
      <c r="AH500" s="348">
        <f t="shared" si="203"/>
        <v>0</v>
      </c>
      <c r="AI500" s="348">
        <f t="shared" si="204"/>
        <v>0</v>
      </c>
      <c r="AJ500" s="348">
        <f t="shared" si="205"/>
        <v>0</v>
      </c>
      <c r="AK500" s="348">
        <f t="shared" si="206"/>
        <v>0</v>
      </c>
      <c r="AL500" s="348">
        <f t="shared" si="207"/>
        <v>0</v>
      </c>
      <c r="AM500" s="348">
        <f t="shared" si="208"/>
        <v>0</v>
      </c>
      <c r="AN500" s="348">
        <f t="shared" si="209"/>
        <v>0</v>
      </c>
      <c r="AO500" s="334"/>
    </row>
    <row r="501" spans="1:41" s="335" customFormat="1" ht="18" customHeight="1">
      <c r="A501" s="343">
        <f t="shared" si="184"/>
        <v>496</v>
      </c>
      <c r="B501" s="344" t="s">
        <v>480</v>
      </c>
      <c r="C501" s="345" t="s">
        <v>481</v>
      </c>
      <c r="D501" s="346">
        <v>0</v>
      </c>
      <c r="E501" s="346"/>
      <c r="F501" s="346">
        <v>0</v>
      </c>
      <c r="G501" s="346"/>
      <c r="H501" s="346"/>
      <c r="I501" s="346"/>
      <c r="J501" s="346"/>
      <c r="K501" s="346"/>
      <c r="L501" s="346"/>
      <c r="M501" s="346"/>
      <c r="N501" s="346"/>
      <c r="O501" s="346"/>
      <c r="P501" s="347">
        <f t="shared" si="185"/>
        <v>0</v>
      </c>
      <c r="Q501" s="348">
        <f t="shared" si="186"/>
        <v>0</v>
      </c>
      <c r="R501" s="348">
        <f t="shared" si="187"/>
        <v>0</v>
      </c>
      <c r="S501" s="348">
        <f t="shared" si="188"/>
        <v>0</v>
      </c>
      <c r="T501" s="348">
        <f t="shared" si="189"/>
        <v>0</v>
      </c>
      <c r="U501" s="348">
        <f t="shared" si="190"/>
        <v>0</v>
      </c>
      <c r="V501" s="348">
        <f t="shared" si="191"/>
        <v>0</v>
      </c>
      <c r="W501" s="348">
        <f t="shared" si="192"/>
        <v>0</v>
      </c>
      <c r="X501" s="348">
        <f t="shared" si="193"/>
        <v>0</v>
      </c>
      <c r="Y501" s="348">
        <f t="shared" si="194"/>
        <v>0</v>
      </c>
      <c r="Z501" s="348">
        <f t="shared" si="195"/>
        <v>0</v>
      </c>
      <c r="AA501" s="348">
        <f t="shared" si="196"/>
        <v>0</v>
      </c>
      <c r="AB501" s="348">
        <f t="shared" si="197"/>
        <v>0</v>
      </c>
      <c r="AC501" s="348">
        <f t="shared" si="198"/>
        <v>0</v>
      </c>
      <c r="AD501" s="348">
        <f t="shared" si="199"/>
        <v>0</v>
      </c>
      <c r="AE501" s="348">
        <f t="shared" si="200"/>
        <v>0</v>
      </c>
      <c r="AF501" s="348">
        <f t="shared" si="201"/>
        <v>0</v>
      </c>
      <c r="AG501" s="348">
        <f t="shared" si="202"/>
        <v>0</v>
      </c>
      <c r="AH501" s="348">
        <f t="shared" si="203"/>
        <v>0</v>
      </c>
      <c r="AI501" s="348">
        <f t="shared" si="204"/>
        <v>0</v>
      </c>
      <c r="AJ501" s="348">
        <f t="shared" si="205"/>
        <v>0</v>
      </c>
      <c r="AK501" s="348">
        <f t="shared" si="206"/>
        <v>0</v>
      </c>
      <c r="AL501" s="348">
        <f t="shared" si="207"/>
        <v>0</v>
      </c>
      <c r="AM501" s="348">
        <f t="shared" si="208"/>
        <v>0</v>
      </c>
      <c r="AN501" s="348">
        <f t="shared" si="209"/>
        <v>0</v>
      </c>
      <c r="AO501" s="334"/>
    </row>
    <row r="502" spans="1:41" s="335" customFormat="1" ht="18" customHeight="1">
      <c r="A502" s="343">
        <f t="shared" si="184"/>
        <v>497</v>
      </c>
      <c r="B502" s="344" t="s">
        <v>483</v>
      </c>
      <c r="C502" s="345" t="s">
        <v>484</v>
      </c>
      <c r="D502" s="346">
        <v>0</v>
      </c>
      <c r="E502" s="346">
        <v>0</v>
      </c>
      <c r="F502" s="346">
        <v>0</v>
      </c>
      <c r="G502" s="346">
        <v>0</v>
      </c>
      <c r="H502" s="346"/>
      <c r="I502" s="346"/>
      <c r="J502" s="346"/>
      <c r="K502" s="346"/>
      <c r="L502" s="346"/>
      <c r="M502" s="346"/>
      <c r="N502" s="346"/>
      <c r="O502" s="346"/>
      <c r="P502" s="347">
        <f t="shared" si="185"/>
        <v>0</v>
      </c>
      <c r="Q502" s="348">
        <f t="shared" si="186"/>
        <v>0</v>
      </c>
      <c r="R502" s="348">
        <f t="shared" si="187"/>
        <v>0</v>
      </c>
      <c r="S502" s="348">
        <f t="shared" si="188"/>
        <v>0</v>
      </c>
      <c r="T502" s="348">
        <f t="shared" si="189"/>
        <v>0</v>
      </c>
      <c r="U502" s="348">
        <f t="shared" si="190"/>
        <v>0</v>
      </c>
      <c r="V502" s="348">
        <f t="shared" si="191"/>
        <v>0</v>
      </c>
      <c r="W502" s="348">
        <f t="shared" si="192"/>
        <v>0</v>
      </c>
      <c r="X502" s="348">
        <f t="shared" si="193"/>
        <v>0</v>
      </c>
      <c r="Y502" s="348">
        <f t="shared" si="194"/>
        <v>0</v>
      </c>
      <c r="Z502" s="348">
        <f t="shared" si="195"/>
        <v>0</v>
      </c>
      <c r="AA502" s="348">
        <f t="shared" si="196"/>
        <v>0</v>
      </c>
      <c r="AB502" s="348">
        <f t="shared" si="197"/>
        <v>0</v>
      </c>
      <c r="AC502" s="348">
        <f t="shared" si="198"/>
        <v>0</v>
      </c>
      <c r="AD502" s="348">
        <f t="shared" si="199"/>
        <v>0</v>
      </c>
      <c r="AE502" s="348">
        <f t="shared" si="200"/>
        <v>0</v>
      </c>
      <c r="AF502" s="348">
        <f t="shared" si="201"/>
        <v>0</v>
      </c>
      <c r="AG502" s="348">
        <f t="shared" si="202"/>
        <v>0</v>
      </c>
      <c r="AH502" s="348">
        <f t="shared" si="203"/>
        <v>0</v>
      </c>
      <c r="AI502" s="348">
        <f t="shared" si="204"/>
        <v>0</v>
      </c>
      <c r="AJ502" s="348">
        <f t="shared" si="205"/>
        <v>0</v>
      </c>
      <c r="AK502" s="348">
        <f t="shared" si="206"/>
        <v>0</v>
      </c>
      <c r="AL502" s="348">
        <f t="shared" si="207"/>
        <v>0</v>
      </c>
      <c r="AM502" s="348">
        <f t="shared" si="208"/>
        <v>0</v>
      </c>
      <c r="AN502" s="348">
        <f t="shared" si="209"/>
        <v>0</v>
      </c>
      <c r="AO502" s="334"/>
    </row>
    <row r="503" spans="1:41" s="335" customFormat="1" ht="18" customHeight="1">
      <c r="A503" s="343">
        <f t="shared" si="184"/>
        <v>498</v>
      </c>
      <c r="B503" s="344" t="s">
        <v>485</v>
      </c>
      <c r="C503" s="345" t="s">
        <v>486</v>
      </c>
      <c r="D503" s="346">
        <v>0</v>
      </c>
      <c r="E503" s="346">
        <v>0</v>
      </c>
      <c r="F503" s="346">
        <v>0</v>
      </c>
      <c r="G503" s="346">
        <v>0</v>
      </c>
      <c r="H503" s="346"/>
      <c r="I503" s="346"/>
      <c r="J503" s="346"/>
      <c r="K503" s="346"/>
      <c r="L503" s="346"/>
      <c r="M503" s="346"/>
      <c r="N503" s="346"/>
      <c r="O503" s="346"/>
      <c r="P503" s="347">
        <f t="shared" si="185"/>
        <v>0</v>
      </c>
      <c r="Q503" s="348">
        <f t="shared" si="186"/>
        <v>0</v>
      </c>
      <c r="R503" s="348">
        <f t="shared" si="187"/>
        <v>0</v>
      </c>
      <c r="S503" s="348">
        <f t="shared" si="188"/>
        <v>0</v>
      </c>
      <c r="T503" s="348">
        <f t="shared" si="189"/>
        <v>0</v>
      </c>
      <c r="U503" s="348">
        <f t="shared" si="190"/>
        <v>0</v>
      </c>
      <c r="V503" s="348">
        <f t="shared" si="191"/>
        <v>0</v>
      </c>
      <c r="W503" s="348">
        <f t="shared" si="192"/>
        <v>0</v>
      </c>
      <c r="X503" s="348">
        <f t="shared" si="193"/>
        <v>0</v>
      </c>
      <c r="Y503" s="348">
        <f t="shared" si="194"/>
        <v>0</v>
      </c>
      <c r="Z503" s="348">
        <f t="shared" si="195"/>
        <v>0</v>
      </c>
      <c r="AA503" s="348">
        <f t="shared" si="196"/>
        <v>0</v>
      </c>
      <c r="AB503" s="348">
        <f t="shared" si="197"/>
        <v>0</v>
      </c>
      <c r="AC503" s="348">
        <f t="shared" si="198"/>
        <v>0</v>
      </c>
      <c r="AD503" s="348">
        <f t="shared" si="199"/>
        <v>0</v>
      </c>
      <c r="AE503" s="348">
        <f t="shared" si="200"/>
        <v>0</v>
      </c>
      <c r="AF503" s="348">
        <f t="shared" si="201"/>
        <v>0</v>
      </c>
      <c r="AG503" s="348">
        <f t="shared" si="202"/>
        <v>0</v>
      </c>
      <c r="AH503" s="348">
        <f t="shared" si="203"/>
        <v>0</v>
      </c>
      <c r="AI503" s="348">
        <f t="shared" si="204"/>
        <v>0</v>
      </c>
      <c r="AJ503" s="348">
        <f t="shared" si="205"/>
        <v>0</v>
      </c>
      <c r="AK503" s="348">
        <f t="shared" si="206"/>
        <v>0</v>
      </c>
      <c r="AL503" s="348">
        <f t="shared" si="207"/>
        <v>0</v>
      </c>
      <c r="AM503" s="348">
        <f t="shared" si="208"/>
        <v>0</v>
      </c>
      <c r="AN503" s="348">
        <f t="shared" si="209"/>
        <v>0</v>
      </c>
      <c r="AO503" s="334"/>
    </row>
    <row r="504" spans="1:41" s="335" customFormat="1" ht="18" customHeight="1">
      <c r="A504" s="343">
        <f t="shared" si="184"/>
        <v>499</v>
      </c>
      <c r="B504" s="344" t="s">
        <v>487</v>
      </c>
      <c r="C504" s="345" t="s">
        <v>488</v>
      </c>
      <c r="D504" s="346">
        <v>0</v>
      </c>
      <c r="E504" s="346">
        <v>0</v>
      </c>
      <c r="F504" s="346">
        <v>0</v>
      </c>
      <c r="G504" s="346">
        <v>0</v>
      </c>
      <c r="H504" s="346"/>
      <c r="I504" s="346"/>
      <c r="J504" s="346"/>
      <c r="K504" s="346"/>
      <c r="L504" s="346"/>
      <c r="M504" s="346"/>
      <c r="N504" s="346"/>
      <c r="O504" s="346"/>
      <c r="P504" s="347">
        <f t="shared" si="185"/>
        <v>0</v>
      </c>
      <c r="Q504" s="348">
        <f t="shared" si="186"/>
        <v>0</v>
      </c>
      <c r="R504" s="348">
        <f t="shared" si="187"/>
        <v>0</v>
      </c>
      <c r="S504" s="348">
        <f t="shared" si="188"/>
        <v>0</v>
      </c>
      <c r="T504" s="348">
        <f t="shared" si="189"/>
        <v>0</v>
      </c>
      <c r="U504" s="348">
        <f t="shared" si="190"/>
        <v>0</v>
      </c>
      <c r="V504" s="348">
        <f t="shared" si="191"/>
        <v>0</v>
      </c>
      <c r="W504" s="348">
        <f t="shared" si="192"/>
        <v>0</v>
      </c>
      <c r="X504" s="348">
        <f t="shared" si="193"/>
        <v>0</v>
      </c>
      <c r="Y504" s="348">
        <f t="shared" si="194"/>
        <v>0</v>
      </c>
      <c r="Z504" s="348">
        <f t="shared" si="195"/>
        <v>0</v>
      </c>
      <c r="AA504" s="348">
        <f t="shared" si="196"/>
        <v>0</v>
      </c>
      <c r="AB504" s="348">
        <f t="shared" si="197"/>
        <v>0</v>
      </c>
      <c r="AC504" s="348">
        <f t="shared" si="198"/>
        <v>0</v>
      </c>
      <c r="AD504" s="348">
        <f t="shared" si="199"/>
        <v>0</v>
      </c>
      <c r="AE504" s="348">
        <f t="shared" si="200"/>
        <v>0</v>
      </c>
      <c r="AF504" s="348">
        <f t="shared" si="201"/>
        <v>0</v>
      </c>
      <c r="AG504" s="348">
        <f t="shared" si="202"/>
        <v>0</v>
      </c>
      <c r="AH504" s="348">
        <f t="shared" si="203"/>
        <v>0</v>
      </c>
      <c r="AI504" s="348">
        <f t="shared" si="204"/>
        <v>0</v>
      </c>
      <c r="AJ504" s="348">
        <f t="shared" si="205"/>
        <v>0</v>
      </c>
      <c r="AK504" s="348">
        <f t="shared" si="206"/>
        <v>0</v>
      </c>
      <c r="AL504" s="348">
        <f t="shared" si="207"/>
        <v>0</v>
      </c>
      <c r="AM504" s="348">
        <f t="shared" si="208"/>
        <v>0</v>
      </c>
      <c r="AN504" s="348">
        <f t="shared" si="209"/>
        <v>0</v>
      </c>
      <c r="AO504" s="334"/>
    </row>
    <row r="505" spans="1:41" s="335" customFormat="1" ht="18" customHeight="1">
      <c r="A505" s="343">
        <f t="shared" si="184"/>
        <v>500</v>
      </c>
      <c r="B505" s="344" t="s">
        <v>491</v>
      </c>
      <c r="C505" s="345" t="s">
        <v>492</v>
      </c>
      <c r="D505" s="346">
        <v>0</v>
      </c>
      <c r="E505" s="346"/>
      <c r="F505" s="346">
        <v>0</v>
      </c>
      <c r="G505" s="346"/>
      <c r="H505" s="346"/>
      <c r="I505" s="346"/>
      <c r="J505" s="346"/>
      <c r="K505" s="346"/>
      <c r="L505" s="346"/>
      <c r="M505" s="346"/>
      <c r="N505" s="346"/>
      <c r="O505" s="346"/>
      <c r="P505" s="347">
        <f t="shared" si="185"/>
        <v>0</v>
      </c>
      <c r="Q505" s="348">
        <f t="shared" si="186"/>
        <v>0</v>
      </c>
      <c r="R505" s="348">
        <f t="shared" si="187"/>
        <v>0</v>
      </c>
      <c r="S505" s="348">
        <f t="shared" si="188"/>
        <v>0</v>
      </c>
      <c r="T505" s="348">
        <f t="shared" si="189"/>
        <v>0</v>
      </c>
      <c r="U505" s="348">
        <f t="shared" si="190"/>
        <v>0</v>
      </c>
      <c r="V505" s="348">
        <f t="shared" si="191"/>
        <v>0</v>
      </c>
      <c r="W505" s="348">
        <f t="shared" si="192"/>
        <v>0</v>
      </c>
      <c r="X505" s="348">
        <f t="shared" si="193"/>
        <v>0</v>
      </c>
      <c r="Y505" s="348">
        <f t="shared" si="194"/>
        <v>0</v>
      </c>
      <c r="Z505" s="348">
        <f t="shared" si="195"/>
        <v>0</v>
      </c>
      <c r="AA505" s="348">
        <f t="shared" si="196"/>
        <v>0</v>
      </c>
      <c r="AB505" s="348">
        <f t="shared" si="197"/>
        <v>0</v>
      </c>
      <c r="AC505" s="348">
        <f t="shared" si="198"/>
        <v>0</v>
      </c>
      <c r="AD505" s="348">
        <f t="shared" si="199"/>
        <v>0</v>
      </c>
      <c r="AE505" s="348">
        <f t="shared" si="200"/>
        <v>0</v>
      </c>
      <c r="AF505" s="348">
        <f t="shared" si="201"/>
        <v>0</v>
      </c>
      <c r="AG505" s="348">
        <f t="shared" si="202"/>
        <v>0</v>
      </c>
      <c r="AH505" s="348">
        <f t="shared" si="203"/>
        <v>0</v>
      </c>
      <c r="AI505" s="348">
        <f t="shared" si="204"/>
        <v>0</v>
      </c>
      <c r="AJ505" s="348">
        <f t="shared" si="205"/>
        <v>0</v>
      </c>
      <c r="AK505" s="348">
        <f t="shared" si="206"/>
        <v>0</v>
      </c>
      <c r="AL505" s="348">
        <f t="shared" si="207"/>
        <v>0</v>
      </c>
      <c r="AM505" s="348">
        <f t="shared" si="208"/>
        <v>0</v>
      </c>
      <c r="AN505" s="348">
        <f t="shared" si="209"/>
        <v>0</v>
      </c>
      <c r="AO505" s="334"/>
    </row>
    <row r="506" spans="1:41" s="335" customFormat="1" ht="18" customHeight="1">
      <c r="A506" s="343">
        <f t="shared" si="184"/>
        <v>501</v>
      </c>
      <c r="B506" s="344" t="s">
        <v>1020</v>
      </c>
      <c r="C506" s="345" t="s">
        <v>1021</v>
      </c>
      <c r="D506" s="346">
        <v>0</v>
      </c>
      <c r="E506" s="346"/>
      <c r="F506" s="346">
        <v>0</v>
      </c>
      <c r="G506" s="346"/>
      <c r="H506" s="346"/>
      <c r="I506" s="346"/>
      <c r="J506" s="346"/>
      <c r="K506" s="346"/>
      <c r="L506" s="346"/>
      <c r="M506" s="346"/>
      <c r="N506" s="346"/>
      <c r="O506" s="346"/>
      <c r="P506" s="347">
        <f t="shared" si="185"/>
        <v>0</v>
      </c>
      <c r="Q506" s="348">
        <f t="shared" si="186"/>
        <v>0</v>
      </c>
      <c r="R506" s="348">
        <f t="shared" si="187"/>
        <v>0</v>
      </c>
      <c r="S506" s="348">
        <f t="shared" si="188"/>
        <v>0</v>
      </c>
      <c r="T506" s="348">
        <f t="shared" si="189"/>
        <v>0</v>
      </c>
      <c r="U506" s="348">
        <f t="shared" si="190"/>
        <v>0</v>
      </c>
      <c r="V506" s="348">
        <f t="shared" si="191"/>
        <v>0</v>
      </c>
      <c r="W506" s="348">
        <f t="shared" si="192"/>
        <v>0</v>
      </c>
      <c r="X506" s="348">
        <f t="shared" si="193"/>
        <v>0</v>
      </c>
      <c r="Y506" s="348">
        <f t="shared" si="194"/>
        <v>0</v>
      </c>
      <c r="Z506" s="348">
        <f t="shared" si="195"/>
        <v>0</v>
      </c>
      <c r="AA506" s="348">
        <f t="shared" si="196"/>
        <v>0</v>
      </c>
      <c r="AB506" s="348">
        <f t="shared" si="197"/>
        <v>0</v>
      </c>
      <c r="AC506" s="348">
        <f t="shared" si="198"/>
        <v>0</v>
      </c>
      <c r="AD506" s="348">
        <f t="shared" si="199"/>
        <v>0</v>
      </c>
      <c r="AE506" s="348">
        <f t="shared" si="200"/>
        <v>0</v>
      </c>
      <c r="AF506" s="348">
        <f t="shared" si="201"/>
        <v>0</v>
      </c>
      <c r="AG506" s="348">
        <f t="shared" si="202"/>
        <v>0</v>
      </c>
      <c r="AH506" s="348">
        <f t="shared" si="203"/>
        <v>0</v>
      </c>
      <c r="AI506" s="348">
        <f t="shared" si="204"/>
        <v>0</v>
      </c>
      <c r="AJ506" s="348">
        <f t="shared" si="205"/>
        <v>0</v>
      </c>
      <c r="AK506" s="348">
        <f t="shared" si="206"/>
        <v>0</v>
      </c>
      <c r="AL506" s="348">
        <f t="shared" si="207"/>
        <v>0</v>
      </c>
      <c r="AM506" s="348">
        <f t="shared" si="208"/>
        <v>0</v>
      </c>
      <c r="AN506" s="348">
        <f t="shared" si="209"/>
        <v>0</v>
      </c>
      <c r="AO506" s="334"/>
    </row>
    <row r="507" spans="1:41" s="335" customFormat="1" ht="18" customHeight="1">
      <c r="A507" s="343">
        <f t="shared" si="184"/>
        <v>502</v>
      </c>
      <c r="B507" s="344" t="s">
        <v>1022</v>
      </c>
      <c r="C507" s="345" t="s">
        <v>1023</v>
      </c>
      <c r="D507" s="346">
        <v>0</v>
      </c>
      <c r="E507" s="346">
        <v>0</v>
      </c>
      <c r="F507" s="346">
        <v>0</v>
      </c>
      <c r="G507" s="346">
        <v>0</v>
      </c>
      <c r="H507" s="346"/>
      <c r="I507" s="346"/>
      <c r="J507" s="346"/>
      <c r="K507" s="346"/>
      <c r="L507" s="346"/>
      <c r="M507" s="346"/>
      <c r="N507" s="346"/>
      <c r="O507" s="346"/>
      <c r="P507" s="347">
        <f t="shared" si="185"/>
        <v>0</v>
      </c>
      <c r="Q507" s="348">
        <f t="shared" si="186"/>
        <v>0</v>
      </c>
      <c r="R507" s="348">
        <f t="shared" si="187"/>
        <v>0</v>
      </c>
      <c r="S507" s="348">
        <f t="shared" si="188"/>
        <v>0</v>
      </c>
      <c r="T507" s="348">
        <f t="shared" si="189"/>
        <v>0</v>
      </c>
      <c r="U507" s="348">
        <f t="shared" si="190"/>
        <v>0</v>
      </c>
      <c r="V507" s="348">
        <f t="shared" si="191"/>
        <v>0</v>
      </c>
      <c r="W507" s="348">
        <f t="shared" si="192"/>
        <v>0</v>
      </c>
      <c r="X507" s="348">
        <f t="shared" si="193"/>
        <v>0</v>
      </c>
      <c r="Y507" s="348">
        <f t="shared" si="194"/>
        <v>0</v>
      </c>
      <c r="Z507" s="348">
        <f t="shared" si="195"/>
        <v>0</v>
      </c>
      <c r="AA507" s="348">
        <f t="shared" si="196"/>
        <v>0</v>
      </c>
      <c r="AB507" s="348">
        <f t="shared" si="197"/>
        <v>0</v>
      </c>
      <c r="AC507" s="348">
        <f t="shared" si="198"/>
        <v>0</v>
      </c>
      <c r="AD507" s="348">
        <f t="shared" si="199"/>
        <v>0</v>
      </c>
      <c r="AE507" s="348">
        <f t="shared" si="200"/>
        <v>0</v>
      </c>
      <c r="AF507" s="348">
        <f t="shared" si="201"/>
        <v>0</v>
      </c>
      <c r="AG507" s="348">
        <f t="shared" si="202"/>
        <v>0</v>
      </c>
      <c r="AH507" s="348">
        <f t="shared" si="203"/>
        <v>0</v>
      </c>
      <c r="AI507" s="348">
        <f t="shared" si="204"/>
        <v>0</v>
      </c>
      <c r="AJ507" s="348">
        <f t="shared" si="205"/>
        <v>0</v>
      </c>
      <c r="AK507" s="348">
        <f t="shared" si="206"/>
        <v>0</v>
      </c>
      <c r="AL507" s="348">
        <f t="shared" si="207"/>
        <v>0</v>
      </c>
      <c r="AM507" s="348">
        <f t="shared" si="208"/>
        <v>0</v>
      </c>
      <c r="AN507" s="348">
        <f t="shared" si="209"/>
        <v>0</v>
      </c>
      <c r="AO507" s="334"/>
    </row>
    <row r="508" spans="1:41" s="335" customFormat="1" ht="18" customHeight="1">
      <c r="A508" s="343">
        <f t="shared" si="184"/>
        <v>503</v>
      </c>
      <c r="B508" s="344" t="s">
        <v>1018</v>
      </c>
      <c r="C508" s="345" t="s">
        <v>1019</v>
      </c>
      <c r="D508" s="346">
        <v>0</v>
      </c>
      <c r="E508" s="346">
        <v>0</v>
      </c>
      <c r="F508" s="346">
        <v>0</v>
      </c>
      <c r="G508" s="346">
        <v>0</v>
      </c>
      <c r="H508" s="346"/>
      <c r="I508" s="346"/>
      <c r="J508" s="346"/>
      <c r="K508" s="346"/>
      <c r="L508" s="346"/>
      <c r="M508" s="346"/>
      <c r="N508" s="346"/>
      <c r="O508" s="346"/>
      <c r="P508" s="347">
        <f t="shared" si="185"/>
        <v>0</v>
      </c>
      <c r="Q508" s="348">
        <f t="shared" si="186"/>
        <v>0</v>
      </c>
      <c r="R508" s="348">
        <f t="shared" si="187"/>
        <v>0</v>
      </c>
      <c r="S508" s="348">
        <f t="shared" si="188"/>
        <v>0</v>
      </c>
      <c r="T508" s="348">
        <f t="shared" si="189"/>
        <v>0</v>
      </c>
      <c r="U508" s="348">
        <f t="shared" si="190"/>
        <v>0</v>
      </c>
      <c r="V508" s="348">
        <f t="shared" si="191"/>
        <v>0</v>
      </c>
      <c r="W508" s="348">
        <f t="shared" si="192"/>
        <v>0</v>
      </c>
      <c r="X508" s="348">
        <f t="shared" si="193"/>
        <v>0</v>
      </c>
      <c r="Y508" s="348">
        <f t="shared" si="194"/>
        <v>0</v>
      </c>
      <c r="Z508" s="348">
        <f t="shared" si="195"/>
        <v>0</v>
      </c>
      <c r="AA508" s="348">
        <f t="shared" si="196"/>
        <v>0</v>
      </c>
      <c r="AB508" s="348">
        <f t="shared" si="197"/>
        <v>0</v>
      </c>
      <c r="AC508" s="348">
        <f t="shared" si="198"/>
        <v>0</v>
      </c>
      <c r="AD508" s="348">
        <f t="shared" si="199"/>
        <v>0</v>
      </c>
      <c r="AE508" s="348">
        <f t="shared" si="200"/>
        <v>0</v>
      </c>
      <c r="AF508" s="348">
        <f t="shared" si="201"/>
        <v>0</v>
      </c>
      <c r="AG508" s="348">
        <f t="shared" si="202"/>
        <v>0</v>
      </c>
      <c r="AH508" s="348">
        <f t="shared" si="203"/>
        <v>0</v>
      </c>
      <c r="AI508" s="348">
        <f t="shared" si="204"/>
        <v>0</v>
      </c>
      <c r="AJ508" s="348">
        <f t="shared" si="205"/>
        <v>0</v>
      </c>
      <c r="AK508" s="348">
        <f t="shared" si="206"/>
        <v>0</v>
      </c>
      <c r="AL508" s="348">
        <f t="shared" si="207"/>
        <v>0</v>
      </c>
      <c r="AM508" s="348">
        <f t="shared" si="208"/>
        <v>0</v>
      </c>
      <c r="AN508" s="348">
        <f t="shared" si="209"/>
        <v>0</v>
      </c>
      <c r="AO508" s="334"/>
    </row>
    <row r="509" spans="1:41" s="335" customFormat="1" ht="18" customHeight="1">
      <c r="A509" s="343">
        <f t="shared" si="184"/>
        <v>504</v>
      </c>
      <c r="B509" s="344" t="s">
        <v>432</v>
      </c>
      <c r="C509" s="345" t="s">
        <v>433</v>
      </c>
      <c r="D509" s="346">
        <v>0</v>
      </c>
      <c r="E509" s="346">
        <v>0</v>
      </c>
      <c r="F509" s="346">
        <v>0</v>
      </c>
      <c r="G509" s="346">
        <v>0</v>
      </c>
      <c r="H509" s="346"/>
      <c r="I509" s="346"/>
      <c r="J509" s="346"/>
      <c r="K509" s="346"/>
      <c r="L509" s="346"/>
      <c r="M509" s="346"/>
      <c r="N509" s="346"/>
      <c r="O509" s="346"/>
      <c r="P509" s="347">
        <f t="shared" si="185"/>
        <v>0</v>
      </c>
      <c r="Q509" s="348">
        <f t="shared" si="186"/>
        <v>0</v>
      </c>
      <c r="R509" s="348">
        <f t="shared" si="187"/>
        <v>0</v>
      </c>
      <c r="S509" s="348">
        <f t="shared" si="188"/>
        <v>0</v>
      </c>
      <c r="T509" s="348">
        <f t="shared" si="189"/>
        <v>0</v>
      </c>
      <c r="U509" s="348">
        <f t="shared" si="190"/>
        <v>0</v>
      </c>
      <c r="V509" s="348">
        <f t="shared" si="191"/>
        <v>0</v>
      </c>
      <c r="W509" s="348">
        <f t="shared" si="192"/>
        <v>0</v>
      </c>
      <c r="X509" s="348">
        <f t="shared" si="193"/>
        <v>0</v>
      </c>
      <c r="Y509" s="348">
        <f t="shared" si="194"/>
        <v>0</v>
      </c>
      <c r="Z509" s="348">
        <f t="shared" si="195"/>
        <v>0</v>
      </c>
      <c r="AA509" s="348">
        <f t="shared" si="196"/>
        <v>0</v>
      </c>
      <c r="AB509" s="348">
        <f t="shared" si="197"/>
        <v>0</v>
      </c>
      <c r="AC509" s="348">
        <f t="shared" si="198"/>
        <v>0</v>
      </c>
      <c r="AD509" s="348">
        <f t="shared" si="199"/>
        <v>0</v>
      </c>
      <c r="AE509" s="348">
        <f t="shared" si="200"/>
        <v>0</v>
      </c>
      <c r="AF509" s="348">
        <f t="shared" si="201"/>
        <v>0</v>
      </c>
      <c r="AG509" s="348">
        <f t="shared" si="202"/>
        <v>0</v>
      </c>
      <c r="AH509" s="348">
        <f t="shared" si="203"/>
        <v>0</v>
      </c>
      <c r="AI509" s="348">
        <f t="shared" si="204"/>
        <v>0</v>
      </c>
      <c r="AJ509" s="348">
        <f t="shared" si="205"/>
        <v>0</v>
      </c>
      <c r="AK509" s="348">
        <f t="shared" si="206"/>
        <v>0</v>
      </c>
      <c r="AL509" s="348">
        <f t="shared" si="207"/>
        <v>0</v>
      </c>
      <c r="AM509" s="348">
        <f t="shared" si="208"/>
        <v>0</v>
      </c>
      <c r="AN509" s="348">
        <f t="shared" si="209"/>
        <v>0</v>
      </c>
      <c r="AO509" s="334"/>
    </row>
    <row r="510" spans="1:41" s="335" customFormat="1" ht="18" customHeight="1">
      <c r="A510" s="343">
        <f t="shared" si="184"/>
        <v>505</v>
      </c>
      <c r="B510" s="344" t="s">
        <v>996</v>
      </c>
      <c r="C510" s="345" t="s">
        <v>997</v>
      </c>
      <c r="D510" s="346">
        <v>0</v>
      </c>
      <c r="E510" s="346">
        <v>0</v>
      </c>
      <c r="F510" s="346">
        <v>0</v>
      </c>
      <c r="G510" s="346"/>
      <c r="H510" s="346"/>
      <c r="I510" s="346"/>
      <c r="J510" s="346"/>
      <c r="K510" s="346"/>
      <c r="L510" s="346"/>
      <c r="M510" s="346"/>
      <c r="N510" s="346"/>
      <c r="O510" s="346"/>
      <c r="P510" s="347">
        <f t="shared" si="185"/>
        <v>0</v>
      </c>
      <c r="Q510" s="348">
        <f t="shared" si="186"/>
        <v>0</v>
      </c>
      <c r="R510" s="348">
        <f t="shared" si="187"/>
        <v>0</v>
      </c>
      <c r="S510" s="348">
        <f t="shared" si="188"/>
        <v>0</v>
      </c>
      <c r="T510" s="348">
        <f t="shared" si="189"/>
        <v>0</v>
      </c>
      <c r="U510" s="348">
        <f t="shared" si="190"/>
        <v>0</v>
      </c>
      <c r="V510" s="348">
        <f t="shared" si="191"/>
        <v>0</v>
      </c>
      <c r="W510" s="348">
        <f t="shared" si="192"/>
        <v>0</v>
      </c>
      <c r="X510" s="348">
        <f t="shared" si="193"/>
        <v>0</v>
      </c>
      <c r="Y510" s="348">
        <f t="shared" si="194"/>
        <v>0</v>
      </c>
      <c r="Z510" s="348">
        <f t="shared" si="195"/>
        <v>0</v>
      </c>
      <c r="AA510" s="348">
        <f t="shared" si="196"/>
        <v>0</v>
      </c>
      <c r="AB510" s="348">
        <f t="shared" si="197"/>
        <v>0</v>
      </c>
      <c r="AC510" s="348">
        <f t="shared" si="198"/>
        <v>0</v>
      </c>
      <c r="AD510" s="348">
        <f t="shared" si="199"/>
        <v>0</v>
      </c>
      <c r="AE510" s="348">
        <f t="shared" si="200"/>
        <v>0</v>
      </c>
      <c r="AF510" s="348">
        <f t="shared" si="201"/>
        <v>0</v>
      </c>
      <c r="AG510" s="348">
        <f t="shared" si="202"/>
        <v>0</v>
      </c>
      <c r="AH510" s="348">
        <f t="shared" si="203"/>
        <v>0</v>
      </c>
      <c r="AI510" s="348">
        <f t="shared" si="204"/>
        <v>0</v>
      </c>
      <c r="AJ510" s="348">
        <f t="shared" si="205"/>
        <v>0</v>
      </c>
      <c r="AK510" s="348">
        <f t="shared" si="206"/>
        <v>0</v>
      </c>
      <c r="AL510" s="348">
        <f t="shared" si="207"/>
        <v>0</v>
      </c>
      <c r="AM510" s="348">
        <f t="shared" si="208"/>
        <v>0</v>
      </c>
      <c r="AN510" s="348">
        <f t="shared" si="209"/>
        <v>0</v>
      </c>
      <c r="AO510" s="334"/>
    </row>
    <row r="511" spans="1:41" s="335" customFormat="1" ht="18" customHeight="1">
      <c r="A511" s="343">
        <f t="shared" si="184"/>
        <v>506</v>
      </c>
      <c r="B511" s="344" t="s">
        <v>986</v>
      </c>
      <c r="C511" s="345" t="s">
        <v>987</v>
      </c>
      <c r="D511" s="346">
        <v>0</v>
      </c>
      <c r="E511" s="346">
        <v>0</v>
      </c>
      <c r="F511" s="346">
        <v>0</v>
      </c>
      <c r="G511" s="346">
        <v>0</v>
      </c>
      <c r="H511" s="346"/>
      <c r="I511" s="346"/>
      <c r="J511" s="346"/>
      <c r="K511" s="346"/>
      <c r="L511" s="346"/>
      <c r="M511" s="346"/>
      <c r="N511" s="346"/>
      <c r="O511" s="346"/>
      <c r="P511" s="347">
        <f t="shared" si="185"/>
        <v>0</v>
      </c>
      <c r="Q511" s="348">
        <f t="shared" si="186"/>
        <v>0</v>
      </c>
      <c r="R511" s="348">
        <f t="shared" si="187"/>
        <v>0</v>
      </c>
      <c r="S511" s="348">
        <f t="shared" si="188"/>
        <v>0</v>
      </c>
      <c r="T511" s="348">
        <f t="shared" si="189"/>
        <v>0</v>
      </c>
      <c r="U511" s="348">
        <f t="shared" si="190"/>
        <v>0</v>
      </c>
      <c r="V511" s="348">
        <f t="shared" si="191"/>
        <v>0</v>
      </c>
      <c r="W511" s="348">
        <f t="shared" si="192"/>
        <v>0</v>
      </c>
      <c r="X511" s="348">
        <f t="shared" si="193"/>
        <v>0</v>
      </c>
      <c r="Y511" s="348">
        <f t="shared" si="194"/>
        <v>0</v>
      </c>
      <c r="Z511" s="348">
        <f t="shared" si="195"/>
        <v>0</v>
      </c>
      <c r="AA511" s="348">
        <f t="shared" si="196"/>
        <v>0</v>
      </c>
      <c r="AB511" s="348">
        <f t="shared" si="197"/>
        <v>0</v>
      </c>
      <c r="AC511" s="348">
        <f t="shared" si="198"/>
        <v>0</v>
      </c>
      <c r="AD511" s="348">
        <f t="shared" si="199"/>
        <v>0</v>
      </c>
      <c r="AE511" s="348">
        <f t="shared" si="200"/>
        <v>0</v>
      </c>
      <c r="AF511" s="348">
        <f t="shared" si="201"/>
        <v>0</v>
      </c>
      <c r="AG511" s="348">
        <f t="shared" si="202"/>
        <v>0</v>
      </c>
      <c r="AH511" s="348">
        <f t="shared" si="203"/>
        <v>0</v>
      </c>
      <c r="AI511" s="348">
        <f t="shared" si="204"/>
        <v>0</v>
      </c>
      <c r="AJ511" s="348">
        <f t="shared" si="205"/>
        <v>0</v>
      </c>
      <c r="AK511" s="348">
        <f t="shared" si="206"/>
        <v>0</v>
      </c>
      <c r="AL511" s="348">
        <f t="shared" si="207"/>
        <v>0</v>
      </c>
      <c r="AM511" s="348">
        <f t="shared" si="208"/>
        <v>0</v>
      </c>
      <c r="AN511" s="348">
        <f t="shared" si="209"/>
        <v>0</v>
      </c>
      <c r="AO511" s="334"/>
    </row>
    <row r="512" spans="1:41" s="335" customFormat="1" ht="18" customHeight="1">
      <c r="A512" s="343">
        <f t="shared" si="184"/>
        <v>507</v>
      </c>
      <c r="B512" s="344" t="s">
        <v>966</v>
      </c>
      <c r="C512" s="345" t="s">
        <v>967</v>
      </c>
      <c r="D512" s="346">
        <v>0</v>
      </c>
      <c r="E512" s="346"/>
      <c r="F512" s="346">
        <v>0</v>
      </c>
      <c r="G512" s="346"/>
      <c r="H512" s="346"/>
      <c r="I512" s="346"/>
      <c r="J512" s="346"/>
      <c r="K512" s="346"/>
      <c r="L512" s="346"/>
      <c r="M512" s="346"/>
      <c r="N512" s="346"/>
      <c r="O512" s="346"/>
      <c r="P512" s="347">
        <f t="shared" si="185"/>
        <v>0</v>
      </c>
      <c r="Q512" s="348">
        <f t="shared" si="186"/>
        <v>0</v>
      </c>
      <c r="R512" s="348">
        <f t="shared" si="187"/>
        <v>0</v>
      </c>
      <c r="S512" s="348">
        <f t="shared" si="188"/>
        <v>0</v>
      </c>
      <c r="T512" s="348">
        <f t="shared" si="189"/>
        <v>0</v>
      </c>
      <c r="U512" s="348">
        <f t="shared" si="190"/>
        <v>0</v>
      </c>
      <c r="V512" s="348">
        <f t="shared" si="191"/>
        <v>0</v>
      </c>
      <c r="W512" s="348">
        <f t="shared" si="192"/>
        <v>0</v>
      </c>
      <c r="X512" s="348">
        <f t="shared" si="193"/>
        <v>0</v>
      </c>
      <c r="Y512" s="348">
        <f t="shared" si="194"/>
        <v>0</v>
      </c>
      <c r="Z512" s="348">
        <f t="shared" si="195"/>
        <v>0</v>
      </c>
      <c r="AA512" s="348">
        <f t="shared" si="196"/>
        <v>0</v>
      </c>
      <c r="AB512" s="348">
        <f t="shared" si="197"/>
        <v>0</v>
      </c>
      <c r="AC512" s="348">
        <f t="shared" si="198"/>
        <v>0</v>
      </c>
      <c r="AD512" s="348">
        <f t="shared" si="199"/>
        <v>0</v>
      </c>
      <c r="AE512" s="348">
        <f t="shared" si="200"/>
        <v>0</v>
      </c>
      <c r="AF512" s="348">
        <f t="shared" si="201"/>
        <v>0</v>
      </c>
      <c r="AG512" s="348">
        <f t="shared" si="202"/>
        <v>0</v>
      </c>
      <c r="AH512" s="348">
        <f t="shared" si="203"/>
        <v>0</v>
      </c>
      <c r="AI512" s="348">
        <f t="shared" si="204"/>
        <v>0</v>
      </c>
      <c r="AJ512" s="348">
        <f t="shared" si="205"/>
        <v>0</v>
      </c>
      <c r="AK512" s="348">
        <f t="shared" si="206"/>
        <v>0</v>
      </c>
      <c r="AL512" s="348">
        <f t="shared" si="207"/>
        <v>0</v>
      </c>
      <c r="AM512" s="348">
        <f t="shared" si="208"/>
        <v>0</v>
      </c>
      <c r="AN512" s="348">
        <f t="shared" si="209"/>
        <v>0</v>
      </c>
      <c r="AO512" s="334"/>
    </row>
    <row r="513" spans="1:41" s="335" customFormat="1" ht="18" customHeight="1">
      <c r="A513" s="343">
        <f t="shared" si="184"/>
        <v>508</v>
      </c>
      <c r="B513" s="344" t="s">
        <v>1043</v>
      </c>
      <c r="C513" s="345" t="s">
        <v>1044</v>
      </c>
      <c r="D513" s="346">
        <v>0</v>
      </c>
      <c r="E513" s="346">
        <v>0</v>
      </c>
      <c r="F513" s="346">
        <v>0</v>
      </c>
      <c r="G513" s="346">
        <v>0</v>
      </c>
      <c r="H513" s="346"/>
      <c r="I513" s="346"/>
      <c r="J513" s="346"/>
      <c r="K513" s="346"/>
      <c r="L513" s="346"/>
      <c r="M513" s="346"/>
      <c r="N513" s="346"/>
      <c r="O513" s="346"/>
      <c r="P513" s="347">
        <f t="shared" si="185"/>
        <v>0</v>
      </c>
      <c r="Q513" s="348">
        <f t="shared" si="186"/>
        <v>0</v>
      </c>
      <c r="R513" s="348">
        <f t="shared" si="187"/>
        <v>0</v>
      </c>
      <c r="S513" s="348">
        <f t="shared" si="188"/>
        <v>0</v>
      </c>
      <c r="T513" s="348">
        <f t="shared" si="189"/>
        <v>0</v>
      </c>
      <c r="U513" s="348">
        <f t="shared" si="190"/>
        <v>0</v>
      </c>
      <c r="V513" s="348">
        <f t="shared" si="191"/>
        <v>0</v>
      </c>
      <c r="W513" s="348">
        <f t="shared" si="192"/>
        <v>0</v>
      </c>
      <c r="X513" s="348">
        <f t="shared" si="193"/>
        <v>0</v>
      </c>
      <c r="Y513" s="348">
        <f t="shared" si="194"/>
        <v>0</v>
      </c>
      <c r="Z513" s="348">
        <f t="shared" si="195"/>
        <v>0</v>
      </c>
      <c r="AA513" s="348">
        <f t="shared" si="196"/>
        <v>0</v>
      </c>
      <c r="AB513" s="348">
        <f t="shared" si="197"/>
        <v>0</v>
      </c>
      <c r="AC513" s="348">
        <f t="shared" si="198"/>
        <v>0</v>
      </c>
      <c r="AD513" s="348">
        <f t="shared" si="199"/>
        <v>0</v>
      </c>
      <c r="AE513" s="348">
        <f t="shared" si="200"/>
        <v>0</v>
      </c>
      <c r="AF513" s="348">
        <f t="shared" si="201"/>
        <v>0</v>
      </c>
      <c r="AG513" s="348">
        <f t="shared" si="202"/>
        <v>0</v>
      </c>
      <c r="AH513" s="348">
        <f t="shared" si="203"/>
        <v>0</v>
      </c>
      <c r="AI513" s="348">
        <f t="shared" si="204"/>
        <v>0</v>
      </c>
      <c r="AJ513" s="348">
        <f t="shared" si="205"/>
        <v>0</v>
      </c>
      <c r="AK513" s="348">
        <f t="shared" si="206"/>
        <v>0</v>
      </c>
      <c r="AL513" s="348">
        <f t="shared" si="207"/>
        <v>0</v>
      </c>
      <c r="AM513" s="348">
        <f t="shared" si="208"/>
        <v>0</v>
      </c>
      <c r="AN513" s="348">
        <f t="shared" si="209"/>
        <v>0</v>
      </c>
      <c r="AO513" s="334"/>
    </row>
    <row r="514" spans="1:41" s="335" customFormat="1" ht="18" customHeight="1">
      <c r="A514" s="343">
        <f t="shared" si="184"/>
        <v>509</v>
      </c>
      <c r="B514" s="344" t="s">
        <v>1045</v>
      </c>
      <c r="C514" s="345" t="s">
        <v>1046</v>
      </c>
      <c r="D514" s="346">
        <v>0</v>
      </c>
      <c r="E514" s="346">
        <v>0</v>
      </c>
      <c r="F514" s="346">
        <v>0</v>
      </c>
      <c r="G514" s="346">
        <v>0</v>
      </c>
      <c r="H514" s="346"/>
      <c r="I514" s="346"/>
      <c r="J514" s="346"/>
      <c r="K514" s="346"/>
      <c r="L514" s="346"/>
      <c r="M514" s="346"/>
      <c r="N514" s="346"/>
      <c r="O514" s="346"/>
      <c r="P514" s="347">
        <f t="shared" si="185"/>
        <v>0</v>
      </c>
      <c r="Q514" s="348">
        <f t="shared" si="186"/>
        <v>0</v>
      </c>
      <c r="R514" s="348">
        <f t="shared" si="187"/>
        <v>0</v>
      </c>
      <c r="S514" s="348">
        <f t="shared" si="188"/>
        <v>0</v>
      </c>
      <c r="T514" s="348">
        <f t="shared" si="189"/>
        <v>0</v>
      </c>
      <c r="U514" s="348">
        <f t="shared" si="190"/>
        <v>0</v>
      </c>
      <c r="V514" s="348">
        <f t="shared" si="191"/>
        <v>0</v>
      </c>
      <c r="W514" s="348">
        <f t="shared" si="192"/>
        <v>0</v>
      </c>
      <c r="X514" s="348">
        <f t="shared" si="193"/>
        <v>0</v>
      </c>
      <c r="Y514" s="348">
        <f t="shared" si="194"/>
        <v>0</v>
      </c>
      <c r="Z514" s="348">
        <f t="shared" si="195"/>
        <v>0</v>
      </c>
      <c r="AA514" s="348">
        <f t="shared" si="196"/>
        <v>0</v>
      </c>
      <c r="AB514" s="348">
        <f t="shared" si="197"/>
        <v>0</v>
      </c>
      <c r="AC514" s="348">
        <f t="shared" si="198"/>
        <v>0</v>
      </c>
      <c r="AD514" s="348">
        <f t="shared" si="199"/>
        <v>0</v>
      </c>
      <c r="AE514" s="348">
        <f t="shared" si="200"/>
        <v>0</v>
      </c>
      <c r="AF514" s="348">
        <f t="shared" si="201"/>
        <v>0</v>
      </c>
      <c r="AG514" s="348">
        <f t="shared" si="202"/>
        <v>0</v>
      </c>
      <c r="AH514" s="348">
        <f t="shared" si="203"/>
        <v>0</v>
      </c>
      <c r="AI514" s="348">
        <f t="shared" si="204"/>
        <v>0</v>
      </c>
      <c r="AJ514" s="348">
        <f t="shared" si="205"/>
        <v>0</v>
      </c>
      <c r="AK514" s="348">
        <f t="shared" si="206"/>
        <v>0</v>
      </c>
      <c r="AL514" s="348">
        <f t="shared" si="207"/>
        <v>0</v>
      </c>
      <c r="AM514" s="348">
        <f t="shared" si="208"/>
        <v>0</v>
      </c>
      <c r="AN514" s="348">
        <f t="shared" si="209"/>
        <v>0</v>
      </c>
      <c r="AO514" s="334"/>
    </row>
    <row r="515" spans="1:41" s="335" customFormat="1" ht="18" customHeight="1">
      <c r="A515" s="343">
        <f t="shared" si="184"/>
        <v>510</v>
      </c>
      <c r="B515" s="344" t="s">
        <v>1047</v>
      </c>
      <c r="C515" s="345" t="s">
        <v>1048</v>
      </c>
      <c r="D515" s="346">
        <v>0</v>
      </c>
      <c r="E515" s="346">
        <v>0</v>
      </c>
      <c r="F515" s="346">
        <v>0</v>
      </c>
      <c r="G515" s="346">
        <v>0</v>
      </c>
      <c r="H515" s="346"/>
      <c r="I515" s="346"/>
      <c r="J515" s="346"/>
      <c r="K515" s="346"/>
      <c r="L515" s="346"/>
      <c r="M515" s="346"/>
      <c r="N515" s="346"/>
      <c r="O515" s="346"/>
      <c r="P515" s="347">
        <f t="shared" si="185"/>
        <v>0</v>
      </c>
      <c r="Q515" s="348">
        <f t="shared" si="186"/>
        <v>0</v>
      </c>
      <c r="R515" s="348">
        <f t="shared" si="187"/>
        <v>0</v>
      </c>
      <c r="S515" s="348">
        <f t="shared" si="188"/>
        <v>0</v>
      </c>
      <c r="T515" s="348">
        <f t="shared" si="189"/>
        <v>0</v>
      </c>
      <c r="U515" s="348">
        <f t="shared" si="190"/>
        <v>0</v>
      </c>
      <c r="V515" s="348">
        <f t="shared" si="191"/>
        <v>0</v>
      </c>
      <c r="W515" s="348">
        <f t="shared" si="192"/>
        <v>0</v>
      </c>
      <c r="X515" s="348">
        <f t="shared" si="193"/>
        <v>0</v>
      </c>
      <c r="Y515" s="348">
        <f t="shared" si="194"/>
        <v>0</v>
      </c>
      <c r="Z515" s="348">
        <f t="shared" si="195"/>
        <v>0</v>
      </c>
      <c r="AA515" s="348">
        <f t="shared" si="196"/>
        <v>0</v>
      </c>
      <c r="AB515" s="348">
        <f t="shared" si="197"/>
        <v>0</v>
      </c>
      <c r="AC515" s="348">
        <f t="shared" si="198"/>
        <v>0</v>
      </c>
      <c r="AD515" s="348">
        <f t="shared" si="199"/>
        <v>0</v>
      </c>
      <c r="AE515" s="348">
        <f t="shared" si="200"/>
        <v>0</v>
      </c>
      <c r="AF515" s="348">
        <f t="shared" si="201"/>
        <v>0</v>
      </c>
      <c r="AG515" s="348">
        <f t="shared" si="202"/>
        <v>0</v>
      </c>
      <c r="AH515" s="348">
        <f t="shared" si="203"/>
        <v>0</v>
      </c>
      <c r="AI515" s="348">
        <f t="shared" si="204"/>
        <v>0</v>
      </c>
      <c r="AJ515" s="348">
        <f t="shared" si="205"/>
        <v>0</v>
      </c>
      <c r="AK515" s="348">
        <f t="shared" si="206"/>
        <v>0</v>
      </c>
      <c r="AL515" s="348">
        <f t="shared" si="207"/>
        <v>0</v>
      </c>
      <c r="AM515" s="348">
        <f t="shared" si="208"/>
        <v>0</v>
      </c>
      <c r="AN515" s="348">
        <f t="shared" si="209"/>
        <v>0</v>
      </c>
      <c r="AO515" s="334">
        <v>2</v>
      </c>
    </row>
    <row r="516" spans="1:41" s="335" customFormat="1" ht="18" customHeight="1">
      <c r="A516" s="343">
        <f t="shared" si="184"/>
        <v>511</v>
      </c>
      <c r="B516" s="344" t="s">
        <v>594</v>
      </c>
      <c r="C516" s="345" t="s">
        <v>595</v>
      </c>
      <c r="D516" s="346">
        <v>0</v>
      </c>
      <c r="E516" s="346">
        <v>0</v>
      </c>
      <c r="F516" s="346">
        <v>0</v>
      </c>
      <c r="G516" s="346">
        <v>0</v>
      </c>
      <c r="H516" s="346"/>
      <c r="I516" s="346"/>
      <c r="J516" s="346"/>
      <c r="K516" s="346"/>
      <c r="L516" s="346"/>
      <c r="M516" s="346"/>
      <c r="N516" s="346"/>
      <c r="O516" s="346"/>
      <c r="P516" s="347">
        <f t="shared" si="185"/>
        <v>0</v>
      </c>
      <c r="Q516" s="348">
        <f t="shared" si="186"/>
        <v>0</v>
      </c>
      <c r="R516" s="348">
        <f t="shared" si="187"/>
        <v>0</v>
      </c>
      <c r="S516" s="348">
        <f t="shared" si="188"/>
        <v>0</v>
      </c>
      <c r="T516" s="348">
        <f t="shared" si="189"/>
        <v>0</v>
      </c>
      <c r="U516" s="348">
        <f t="shared" si="190"/>
        <v>0</v>
      </c>
      <c r="V516" s="348">
        <f t="shared" si="191"/>
        <v>0</v>
      </c>
      <c r="W516" s="348">
        <f t="shared" si="192"/>
        <v>0</v>
      </c>
      <c r="X516" s="348">
        <f t="shared" si="193"/>
        <v>0</v>
      </c>
      <c r="Y516" s="348">
        <f t="shared" si="194"/>
        <v>0</v>
      </c>
      <c r="Z516" s="348">
        <f t="shared" si="195"/>
        <v>0</v>
      </c>
      <c r="AA516" s="348">
        <f t="shared" si="196"/>
        <v>0</v>
      </c>
      <c r="AB516" s="348">
        <f t="shared" si="197"/>
        <v>0</v>
      </c>
      <c r="AC516" s="348">
        <f t="shared" si="198"/>
        <v>0</v>
      </c>
      <c r="AD516" s="348">
        <f t="shared" si="199"/>
        <v>0</v>
      </c>
      <c r="AE516" s="348">
        <f t="shared" si="200"/>
        <v>0</v>
      </c>
      <c r="AF516" s="348">
        <f t="shared" si="201"/>
        <v>0</v>
      </c>
      <c r="AG516" s="348">
        <f t="shared" si="202"/>
        <v>0</v>
      </c>
      <c r="AH516" s="348">
        <f t="shared" si="203"/>
        <v>0</v>
      </c>
      <c r="AI516" s="348">
        <f t="shared" si="204"/>
        <v>0</v>
      </c>
      <c r="AJ516" s="348">
        <f t="shared" si="205"/>
        <v>0</v>
      </c>
      <c r="AK516" s="348">
        <f t="shared" si="206"/>
        <v>0</v>
      </c>
      <c r="AL516" s="348">
        <f t="shared" si="207"/>
        <v>0</v>
      </c>
      <c r="AM516" s="348">
        <f t="shared" si="208"/>
        <v>0</v>
      </c>
      <c r="AN516" s="348">
        <f t="shared" si="209"/>
        <v>0</v>
      </c>
      <c r="AO516" s="334">
        <v>1</v>
      </c>
    </row>
    <row r="517" spans="1:41" s="335" customFormat="1" ht="18" customHeight="1">
      <c r="A517" s="343">
        <f t="shared" si="184"/>
        <v>512</v>
      </c>
      <c r="B517" s="344" t="s">
        <v>1000</v>
      </c>
      <c r="C517" s="345" t="s">
        <v>1001</v>
      </c>
      <c r="D517" s="346">
        <v>0</v>
      </c>
      <c r="E517" s="346"/>
      <c r="F517" s="346">
        <v>0</v>
      </c>
      <c r="G517" s="346"/>
      <c r="H517" s="346"/>
      <c r="I517" s="346"/>
      <c r="J517" s="346"/>
      <c r="K517" s="346"/>
      <c r="L517" s="346"/>
      <c r="M517" s="346"/>
      <c r="N517" s="346"/>
      <c r="O517" s="346"/>
      <c r="P517" s="347">
        <f t="shared" si="185"/>
        <v>0</v>
      </c>
      <c r="Q517" s="348">
        <f t="shared" si="186"/>
        <v>0</v>
      </c>
      <c r="R517" s="348">
        <f t="shared" si="187"/>
        <v>0</v>
      </c>
      <c r="S517" s="348">
        <f t="shared" si="188"/>
        <v>0</v>
      </c>
      <c r="T517" s="348">
        <f t="shared" si="189"/>
        <v>0</v>
      </c>
      <c r="U517" s="348">
        <f t="shared" si="190"/>
        <v>0</v>
      </c>
      <c r="V517" s="348">
        <f t="shared" si="191"/>
        <v>0</v>
      </c>
      <c r="W517" s="348">
        <f t="shared" si="192"/>
        <v>0</v>
      </c>
      <c r="X517" s="348">
        <f t="shared" si="193"/>
        <v>0</v>
      </c>
      <c r="Y517" s="348">
        <f t="shared" si="194"/>
        <v>0</v>
      </c>
      <c r="Z517" s="348">
        <f t="shared" si="195"/>
        <v>0</v>
      </c>
      <c r="AA517" s="348">
        <f t="shared" si="196"/>
        <v>0</v>
      </c>
      <c r="AB517" s="348">
        <f t="shared" si="197"/>
        <v>0</v>
      </c>
      <c r="AC517" s="348">
        <f t="shared" si="198"/>
        <v>0</v>
      </c>
      <c r="AD517" s="348">
        <f t="shared" si="199"/>
        <v>0</v>
      </c>
      <c r="AE517" s="348">
        <f t="shared" si="200"/>
        <v>0</v>
      </c>
      <c r="AF517" s="348">
        <f t="shared" si="201"/>
        <v>0</v>
      </c>
      <c r="AG517" s="348">
        <f t="shared" si="202"/>
        <v>0</v>
      </c>
      <c r="AH517" s="348">
        <f t="shared" si="203"/>
        <v>0</v>
      </c>
      <c r="AI517" s="348">
        <f t="shared" si="204"/>
        <v>0</v>
      </c>
      <c r="AJ517" s="348">
        <f t="shared" si="205"/>
        <v>0</v>
      </c>
      <c r="AK517" s="348">
        <f t="shared" si="206"/>
        <v>0</v>
      </c>
      <c r="AL517" s="348">
        <f t="shared" si="207"/>
        <v>0</v>
      </c>
      <c r="AM517" s="348">
        <f t="shared" si="208"/>
        <v>0</v>
      </c>
      <c r="AN517" s="348">
        <f t="shared" si="209"/>
        <v>0</v>
      </c>
      <c r="AO517" s="334">
        <v>14</v>
      </c>
    </row>
    <row r="518" spans="1:41" s="335" customFormat="1" ht="18" customHeight="1">
      <c r="A518" s="343">
        <f t="shared" si="184"/>
        <v>513</v>
      </c>
      <c r="B518" s="344" t="s">
        <v>1050</v>
      </c>
      <c r="C518" s="345" t="s">
        <v>1051</v>
      </c>
      <c r="D518" s="346">
        <v>0</v>
      </c>
      <c r="E518" s="346"/>
      <c r="F518" s="346">
        <v>0</v>
      </c>
      <c r="G518" s="346"/>
      <c r="H518" s="346"/>
      <c r="I518" s="346"/>
      <c r="J518" s="346"/>
      <c r="K518" s="346"/>
      <c r="L518" s="346"/>
      <c r="M518" s="346"/>
      <c r="N518" s="346"/>
      <c r="O518" s="346"/>
      <c r="P518" s="347">
        <f t="shared" si="185"/>
        <v>0</v>
      </c>
      <c r="Q518" s="348">
        <f t="shared" si="186"/>
        <v>0</v>
      </c>
      <c r="R518" s="348">
        <f t="shared" si="187"/>
        <v>0</v>
      </c>
      <c r="S518" s="348">
        <f t="shared" si="188"/>
        <v>0</v>
      </c>
      <c r="T518" s="348">
        <f t="shared" si="189"/>
        <v>0</v>
      </c>
      <c r="U518" s="348">
        <f t="shared" si="190"/>
        <v>0</v>
      </c>
      <c r="V518" s="348">
        <f t="shared" si="191"/>
        <v>0</v>
      </c>
      <c r="W518" s="348">
        <f t="shared" si="192"/>
        <v>0</v>
      </c>
      <c r="X518" s="348">
        <f t="shared" si="193"/>
        <v>0</v>
      </c>
      <c r="Y518" s="348">
        <f t="shared" si="194"/>
        <v>0</v>
      </c>
      <c r="Z518" s="348">
        <f t="shared" si="195"/>
        <v>0</v>
      </c>
      <c r="AA518" s="348">
        <f t="shared" si="196"/>
        <v>0</v>
      </c>
      <c r="AB518" s="348">
        <f t="shared" si="197"/>
        <v>0</v>
      </c>
      <c r="AC518" s="348">
        <f t="shared" si="198"/>
        <v>0</v>
      </c>
      <c r="AD518" s="348">
        <f t="shared" si="199"/>
        <v>0</v>
      </c>
      <c r="AE518" s="348">
        <f t="shared" si="200"/>
        <v>0</v>
      </c>
      <c r="AF518" s="348">
        <f t="shared" si="201"/>
        <v>0</v>
      </c>
      <c r="AG518" s="348">
        <f t="shared" si="202"/>
        <v>0</v>
      </c>
      <c r="AH518" s="348">
        <f t="shared" si="203"/>
        <v>0</v>
      </c>
      <c r="AI518" s="348">
        <f t="shared" si="204"/>
        <v>0</v>
      </c>
      <c r="AJ518" s="348">
        <f t="shared" si="205"/>
        <v>0</v>
      </c>
      <c r="AK518" s="348">
        <f t="shared" si="206"/>
        <v>0</v>
      </c>
      <c r="AL518" s="348">
        <f t="shared" si="207"/>
        <v>0</v>
      </c>
      <c r="AM518" s="348">
        <f t="shared" si="208"/>
        <v>0</v>
      </c>
      <c r="AN518" s="348">
        <f t="shared" si="209"/>
        <v>0</v>
      </c>
      <c r="AO518" s="334"/>
    </row>
    <row r="519" spans="1:41" s="335" customFormat="1" ht="18" customHeight="1">
      <c r="A519" s="343">
        <f t="shared" ref="A519:A584" si="210">IF($B519="","",MAX($A518:$A518)+1)</f>
        <v>514</v>
      </c>
      <c r="B519" s="344" t="s">
        <v>1052</v>
      </c>
      <c r="C519" s="345" t="s">
        <v>1053</v>
      </c>
      <c r="D519" s="346">
        <v>0</v>
      </c>
      <c r="E519" s="346">
        <v>0</v>
      </c>
      <c r="F519" s="346">
        <v>0</v>
      </c>
      <c r="G519" s="346">
        <v>0</v>
      </c>
      <c r="H519" s="346"/>
      <c r="I519" s="346"/>
      <c r="J519" s="346"/>
      <c r="K519" s="346"/>
      <c r="L519" s="346"/>
      <c r="M519" s="346"/>
      <c r="N519" s="346"/>
      <c r="O519" s="346"/>
      <c r="P519" s="347">
        <f t="shared" si="185"/>
        <v>0</v>
      </c>
      <c r="Q519" s="348">
        <f t="shared" si="186"/>
        <v>0</v>
      </c>
      <c r="R519" s="348">
        <f t="shared" si="187"/>
        <v>0</v>
      </c>
      <c r="S519" s="348">
        <f t="shared" si="188"/>
        <v>0</v>
      </c>
      <c r="T519" s="348">
        <f t="shared" si="189"/>
        <v>0</v>
      </c>
      <c r="U519" s="348">
        <f t="shared" si="190"/>
        <v>0</v>
      </c>
      <c r="V519" s="348">
        <f t="shared" si="191"/>
        <v>0</v>
      </c>
      <c r="W519" s="348">
        <f t="shared" si="192"/>
        <v>0</v>
      </c>
      <c r="X519" s="348">
        <f t="shared" si="193"/>
        <v>0</v>
      </c>
      <c r="Y519" s="348">
        <f t="shared" si="194"/>
        <v>0</v>
      </c>
      <c r="Z519" s="348">
        <f t="shared" si="195"/>
        <v>0</v>
      </c>
      <c r="AA519" s="348">
        <f t="shared" si="196"/>
        <v>0</v>
      </c>
      <c r="AB519" s="348">
        <f t="shared" si="197"/>
        <v>0</v>
      </c>
      <c r="AC519" s="348">
        <f t="shared" si="198"/>
        <v>0</v>
      </c>
      <c r="AD519" s="348">
        <f t="shared" si="199"/>
        <v>0</v>
      </c>
      <c r="AE519" s="348">
        <f t="shared" si="200"/>
        <v>0</v>
      </c>
      <c r="AF519" s="348">
        <f t="shared" si="201"/>
        <v>0</v>
      </c>
      <c r="AG519" s="348">
        <f t="shared" si="202"/>
        <v>0</v>
      </c>
      <c r="AH519" s="348">
        <f t="shared" si="203"/>
        <v>0</v>
      </c>
      <c r="AI519" s="348">
        <f t="shared" si="204"/>
        <v>0</v>
      </c>
      <c r="AJ519" s="348">
        <f t="shared" si="205"/>
        <v>0</v>
      </c>
      <c r="AK519" s="348">
        <f t="shared" si="206"/>
        <v>0</v>
      </c>
      <c r="AL519" s="348">
        <f t="shared" si="207"/>
        <v>0</v>
      </c>
      <c r="AM519" s="348">
        <f t="shared" si="208"/>
        <v>0</v>
      </c>
      <c r="AN519" s="348">
        <f t="shared" si="209"/>
        <v>0</v>
      </c>
      <c r="AO519" s="334"/>
    </row>
    <row r="520" spans="1:41" s="335" customFormat="1" ht="18" customHeight="1">
      <c r="A520" s="343"/>
      <c r="B520" s="344" t="s">
        <v>1550</v>
      </c>
      <c r="C520" s="345" t="s">
        <v>1551</v>
      </c>
      <c r="D520" s="346"/>
      <c r="E520" s="346">
        <v>0</v>
      </c>
      <c r="F520" s="346">
        <v>0</v>
      </c>
      <c r="G520" s="346">
        <v>0</v>
      </c>
      <c r="H520" s="346"/>
      <c r="I520" s="346"/>
      <c r="J520" s="346"/>
      <c r="K520" s="346"/>
      <c r="L520" s="346"/>
      <c r="M520" s="346"/>
      <c r="N520" s="346"/>
      <c r="O520" s="346"/>
      <c r="P520" s="347">
        <f t="shared" si="185"/>
        <v>0</v>
      </c>
      <c r="Q520" s="348"/>
      <c r="R520" s="348"/>
      <c r="S520" s="348">
        <f t="shared" si="188"/>
        <v>0</v>
      </c>
      <c r="T520" s="348">
        <f t="shared" si="189"/>
        <v>0</v>
      </c>
      <c r="U520" s="348">
        <f t="shared" si="190"/>
        <v>0</v>
      </c>
      <c r="V520" s="348">
        <f t="shared" si="191"/>
        <v>0</v>
      </c>
      <c r="W520" s="348">
        <f t="shared" si="192"/>
        <v>0</v>
      </c>
      <c r="X520" s="348">
        <f t="shared" si="193"/>
        <v>0</v>
      </c>
      <c r="Y520" s="348">
        <f t="shared" si="194"/>
        <v>0</v>
      </c>
      <c r="Z520" s="348">
        <f t="shared" si="195"/>
        <v>0</v>
      </c>
      <c r="AA520" s="348">
        <f t="shared" si="196"/>
        <v>0</v>
      </c>
      <c r="AB520" s="348">
        <f t="shared" si="197"/>
        <v>0</v>
      </c>
      <c r="AC520" s="348">
        <f t="shared" si="198"/>
        <v>0</v>
      </c>
      <c r="AD520" s="348">
        <f t="shared" si="199"/>
        <v>0</v>
      </c>
      <c r="AE520" s="348">
        <f t="shared" si="200"/>
        <v>0</v>
      </c>
      <c r="AF520" s="348">
        <f t="shared" si="201"/>
        <v>0</v>
      </c>
      <c r="AG520" s="348">
        <f t="shared" si="202"/>
        <v>0</v>
      </c>
      <c r="AH520" s="348">
        <f t="shared" si="203"/>
        <v>0</v>
      </c>
      <c r="AI520" s="348">
        <f t="shared" si="204"/>
        <v>0</v>
      </c>
      <c r="AJ520" s="348">
        <f t="shared" si="205"/>
        <v>0</v>
      </c>
      <c r="AK520" s="348">
        <f t="shared" si="206"/>
        <v>0</v>
      </c>
      <c r="AL520" s="348">
        <f t="shared" si="207"/>
        <v>0</v>
      </c>
      <c r="AM520" s="348">
        <f t="shared" si="208"/>
        <v>0</v>
      </c>
      <c r="AN520" s="348">
        <f t="shared" si="209"/>
        <v>0</v>
      </c>
      <c r="AO520" s="334"/>
    </row>
    <row r="521" spans="1:41" s="335" customFormat="1" ht="18" customHeight="1">
      <c r="A521" s="343"/>
      <c r="B521" s="344" t="s">
        <v>1552</v>
      </c>
      <c r="C521" s="345" t="s">
        <v>1553</v>
      </c>
      <c r="D521" s="346"/>
      <c r="E521" s="346">
        <v>0</v>
      </c>
      <c r="F521" s="346">
        <v>0</v>
      </c>
      <c r="G521" s="346">
        <v>0</v>
      </c>
      <c r="H521" s="346"/>
      <c r="I521" s="346"/>
      <c r="J521" s="346"/>
      <c r="K521" s="346"/>
      <c r="L521" s="346"/>
      <c r="M521" s="346"/>
      <c r="N521" s="346"/>
      <c r="O521" s="346"/>
      <c r="P521" s="347">
        <f t="shared" si="185"/>
        <v>0</v>
      </c>
      <c r="Q521" s="348"/>
      <c r="R521" s="348"/>
      <c r="S521" s="348">
        <f t="shared" si="188"/>
        <v>0</v>
      </c>
      <c r="T521" s="348">
        <f t="shared" si="189"/>
        <v>0</v>
      </c>
      <c r="U521" s="348">
        <f t="shared" si="190"/>
        <v>0</v>
      </c>
      <c r="V521" s="348">
        <f t="shared" si="191"/>
        <v>0</v>
      </c>
      <c r="W521" s="348">
        <f t="shared" si="192"/>
        <v>0</v>
      </c>
      <c r="X521" s="348">
        <f t="shared" si="193"/>
        <v>0</v>
      </c>
      <c r="Y521" s="348">
        <f t="shared" si="194"/>
        <v>0</v>
      </c>
      <c r="Z521" s="348">
        <f t="shared" si="195"/>
        <v>0</v>
      </c>
      <c r="AA521" s="348">
        <f t="shared" si="196"/>
        <v>0</v>
      </c>
      <c r="AB521" s="348">
        <f t="shared" si="197"/>
        <v>0</v>
      </c>
      <c r="AC521" s="348">
        <f t="shared" si="198"/>
        <v>0</v>
      </c>
      <c r="AD521" s="348">
        <f t="shared" si="199"/>
        <v>0</v>
      </c>
      <c r="AE521" s="348">
        <f t="shared" si="200"/>
        <v>0</v>
      </c>
      <c r="AF521" s="348">
        <f t="shared" si="201"/>
        <v>0</v>
      </c>
      <c r="AG521" s="348">
        <f t="shared" si="202"/>
        <v>0</v>
      </c>
      <c r="AH521" s="348">
        <f t="shared" si="203"/>
        <v>0</v>
      </c>
      <c r="AI521" s="348">
        <f t="shared" si="204"/>
        <v>0</v>
      </c>
      <c r="AJ521" s="348">
        <f t="shared" si="205"/>
        <v>0</v>
      </c>
      <c r="AK521" s="348">
        <f t="shared" si="206"/>
        <v>0</v>
      </c>
      <c r="AL521" s="348">
        <f t="shared" si="207"/>
        <v>0</v>
      </c>
      <c r="AM521" s="348">
        <f t="shared" si="208"/>
        <v>0</v>
      </c>
      <c r="AN521" s="348">
        <f t="shared" si="209"/>
        <v>0</v>
      </c>
      <c r="AO521" s="334"/>
    </row>
    <row r="522" spans="1:41" s="335" customFormat="1" ht="18" customHeight="1">
      <c r="A522" s="343"/>
      <c r="B522" s="344" t="s">
        <v>1367</v>
      </c>
      <c r="C522" s="345" t="s">
        <v>1368</v>
      </c>
      <c r="D522" s="346"/>
      <c r="E522" s="346">
        <v>0</v>
      </c>
      <c r="F522" s="346">
        <v>0</v>
      </c>
      <c r="G522" s="346">
        <v>0</v>
      </c>
      <c r="H522" s="346"/>
      <c r="I522" s="346"/>
      <c r="J522" s="346"/>
      <c r="K522" s="346"/>
      <c r="L522" s="346"/>
      <c r="M522" s="346"/>
      <c r="N522" s="346"/>
      <c r="O522" s="346"/>
      <c r="P522" s="347">
        <f t="shared" si="185"/>
        <v>0</v>
      </c>
      <c r="Q522" s="348"/>
      <c r="R522" s="348"/>
      <c r="S522" s="348">
        <f t="shared" si="188"/>
        <v>0</v>
      </c>
      <c r="T522" s="348">
        <f t="shared" si="189"/>
        <v>0</v>
      </c>
      <c r="U522" s="348">
        <f t="shared" si="190"/>
        <v>0</v>
      </c>
      <c r="V522" s="348">
        <f t="shared" si="191"/>
        <v>0</v>
      </c>
      <c r="W522" s="348">
        <f t="shared" si="192"/>
        <v>0</v>
      </c>
      <c r="X522" s="348">
        <f t="shared" si="193"/>
        <v>0</v>
      </c>
      <c r="Y522" s="348">
        <f t="shared" si="194"/>
        <v>0</v>
      </c>
      <c r="Z522" s="348">
        <f t="shared" si="195"/>
        <v>0</v>
      </c>
      <c r="AA522" s="348">
        <f t="shared" si="196"/>
        <v>0</v>
      </c>
      <c r="AB522" s="348">
        <f t="shared" si="197"/>
        <v>0</v>
      </c>
      <c r="AC522" s="348">
        <f t="shared" si="198"/>
        <v>0</v>
      </c>
      <c r="AD522" s="348">
        <f t="shared" si="199"/>
        <v>0</v>
      </c>
      <c r="AE522" s="348">
        <f t="shared" si="200"/>
        <v>0</v>
      </c>
      <c r="AF522" s="348">
        <f t="shared" si="201"/>
        <v>0</v>
      </c>
      <c r="AG522" s="348">
        <f t="shared" si="202"/>
        <v>0</v>
      </c>
      <c r="AH522" s="348">
        <f t="shared" si="203"/>
        <v>0</v>
      </c>
      <c r="AI522" s="348">
        <f t="shared" si="204"/>
        <v>0</v>
      </c>
      <c r="AJ522" s="348">
        <f t="shared" si="205"/>
        <v>0</v>
      </c>
      <c r="AK522" s="348">
        <f t="shared" si="206"/>
        <v>0</v>
      </c>
      <c r="AL522" s="348">
        <f t="shared" si="207"/>
        <v>0</v>
      </c>
      <c r="AM522" s="348">
        <f t="shared" si="208"/>
        <v>0</v>
      </c>
      <c r="AN522" s="348">
        <f t="shared" si="209"/>
        <v>0</v>
      </c>
      <c r="AO522" s="334"/>
    </row>
    <row r="523" spans="1:41" s="335" customFormat="1" ht="18" customHeight="1">
      <c r="A523" s="343"/>
      <c r="B523" s="344" t="s">
        <v>1370</v>
      </c>
      <c r="C523" s="345" t="s">
        <v>1371</v>
      </c>
      <c r="D523" s="346"/>
      <c r="E523" s="346">
        <v>0</v>
      </c>
      <c r="F523" s="346">
        <v>0</v>
      </c>
      <c r="G523" s="346">
        <v>0</v>
      </c>
      <c r="H523" s="346"/>
      <c r="I523" s="346"/>
      <c r="J523" s="346"/>
      <c r="K523" s="346"/>
      <c r="L523" s="346"/>
      <c r="M523" s="346"/>
      <c r="N523" s="346"/>
      <c r="O523" s="346"/>
      <c r="P523" s="347">
        <f t="shared" si="185"/>
        <v>0</v>
      </c>
      <c r="Q523" s="348"/>
      <c r="R523" s="348"/>
      <c r="S523" s="348">
        <f t="shared" si="188"/>
        <v>0</v>
      </c>
      <c r="T523" s="348">
        <f t="shared" si="189"/>
        <v>0</v>
      </c>
      <c r="U523" s="348">
        <f t="shared" si="190"/>
        <v>0</v>
      </c>
      <c r="V523" s="348">
        <f t="shared" si="191"/>
        <v>0</v>
      </c>
      <c r="W523" s="348">
        <f t="shared" si="192"/>
        <v>0</v>
      </c>
      <c r="X523" s="348">
        <f t="shared" si="193"/>
        <v>0</v>
      </c>
      <c r="Y523" s="348">
        <f t="shared" si="194"/>
        <v>0</v>
      </c>
      <c r="Z523" s="348">
        <f t="shared" si="195"/>
        <v>0</v>
      </c>
      <c r="AA523" s="348">
        <f t="shared" si="196"/>
        <v>0</v>
      </c>
      <c r="AB523" s="348">
        <f t="shared" si="197"/>
        <v>0</v>
      </c>
      <c r="AC523" s="348">
        <f t="shared" si="198"/>
        <v>0</v>
      </c>
      <c r="AD523" s="348">
        <f t="shared" si="199"/>
        <v>0</v>
      </c>
      <c r="AE523" s="348">
        <f t="shared" si="200"/>
        <v>0</v>
      </c>
      <c r="AF523" s="348">
        <f t="shared" si="201"/>
        <v>0</v>
      </c>
      <c r="AG523" s="348">
        <f t="shared" si="202"/>
        <v>0</v>
      </c>
      <c r="AH523" s="348">
        <f t="shared" si="203"/>
        <v>0</v>
      </c>
      <c r="AI523" s="348">
        <f t="shared" si="204"/>
        <v>0</v>
      </c>
      <c r="AJ523" s="348">
        <f t="shared" si="205"/>
        <v>0</v>
      </c>
      <c r="AK523" s="348">
        <f t="shared" si="206"/>
        <v>0</v>
      </c>
      <c r="AL523" s="348">
        <f t="shared" si="207"/>
        <v>0</v>
      </c>
      <c r="AM523" s="348">
        <f t="shared" si="208"/>
        <v>0</v>
      </c>
      <c r="AN523" s="348">
        <f t="shared" si="209"/>
        <v>0</v>
      </c>
      <c r="AO523" s="334"/>
    </row>
    <row r="524" spans="1:41" s="335" customFormat="1" ht="18" customHeight="1">
      <c r="A524" s="343"/>
      <c r="B524" s="344" t="s">
        <v>1373</v>
      </c>
      <c r="C524" s="345" t="s">
        <v>1374</v>
      </c>
      <c r="D524" s="346"/>
      <c r="E524" s="346">
        <v>0</v>
      </c>
      <c r="F524" s="346">
        <v>0</v>
      </c>
      <c r="G524" s="346">
        <v>0</v>
      </c>
      <c r="H524" s="346"/>
      <c r="I524" s="346"/>
      <c r="J524" s="346"/>
      <c r="K524" s="346"/>
      <c r="L524" s="346"/>
      <c r="M524" s="346"/>
      <c r="N524" s="346"/>
      <c r="O524" s="346"/>
      <c r="P524" s="347">
        <f t="shared" si="185"/>
        <v>0</v>
      </c>
      <c r="Q524" s="348"/>
      <c r="R524" s="348"/>
      <c r="S524" s="348">
        <f t="shared" si="188"/>
        <v>0</v>
      </c>
      <c r="T524" s="348">
        <f t="shared" si="189"/>
        <v>0</v>
      </c>
      <c r="U524" s="348">
        <f t="shared" si="190"/>
        <v>0</v>
      </c>
      <c r="V524" s="348">
        <f t="shared" si="191"/>
        <v>0</v>
      </c>
      <c r="W524" s="348">
        <f t="shared" si="192"/>
        <v>0</v>
      </c>
      <c r="X524" s="348">
        <f t="shared" si="193"/>
        <v>0</v>
      </c>
      <c r="Y524" s="348">
        <f t="shared" si="194"/>
        <v>0</v>
      </c>
      <c r="Z524" s="348">
        <f t="shared" si="195"/>
        <v>0</v>
      </c>
      <c r="AA524" s="348">
        <f t="shared" si="196"/>
        <v>0</v>
      </c>
      <c r="AB524" s="348">
        <f t="shared" si="197"/>
        <v>0</v>
      </c>
      <c r="AC524" s="348">
        <f t="shared" si="198"/>
        <v>0</v>
      </c>
      <c r="AD524" s="348">
        <f t="shared" si="199"/>
        <v>0</v>
      </c>
      <c r="AE524" s="348">
        <f t="shared" si="200"/>
        <v>0</v>
      </c>
      <c r="AF524" s="348">
        <f t="shared" si="201"/>
        <v>0</v>
      </c>
      <c r="AG524" s="348">
        <f t="shared" si="202"/>
        <v>0</v>
      </c>
      <c r="AH524" s="348">
        <f t="shared" si="203"/>
        <v>0</v>
      </c>
      <c r="AI524" s="348">
        <f t="shared" si="204"/>
        <v>0</v>
      </c>
      <c r="AJ524" s="348">
        <f t="shared" si="205"/>
        <v>0</v>
      </c>
      <c r="AK524" s="348">
        <f t="shared" si="206"/>
        <v>0</v>
      </c>
      <c r="AL524" s="348">
        <f t="shared" si="207"/>
        <v>0</v>
      </c>
      <c r="AM524" s="348">
        <f t="shared" si="208"/>
        <v>0</v>
      </c>
      <c r="AN524" s="348">
        <f t="shared" si="209"/>
        <v>0</v>
      </c>
      <c r="AO524" s="334"/>
    </row>
    <row r="525" spans="1:41" s="335" customFormat="1" ht="18" customHeight="1">
      <c r="A525" s="343"/>
      <c r="B525" s="344" t="s">
        <v>1554</v>
      </c>
      <c r="C525" s="345" t="s">
        <v>1555</v>
      </c>
      <c r="D525" s="346"/>
      <c r="E525" s="346">
        <v>0</v>
      </c>
      <c r="F525" s="346">
        <v>0</v>
      </c>
      <c r="G525" s="346">
        <v>0</v>
      </c>
      <c r="H525" s="346"/>
      <c r="I525" s="346"/>
      <c r="J525" s="346"/>
      <c r="K525" s="346"/>
      <c r="L525" s="346"/>
      <c r="M525" s="346"/>
      <c r="N525" s="346"/>
      <c r="O525" s="346"/>
      <c r="P525" s="347">
        <f t="shared" si="185"/>
        <v>0</v>
      </c>
      <c r="Q525" s="348"/>
      <c r="R525" s="348"/>
      <c r="S525" s="348">
        <f t="shared" si="188"/>
        <v>0</v>
      </c>
      <c r="T525" s="348">
        <f t="shared" si="189"/>
        <v>0</v>
      </c>
      <c r="U525" s="348">
        <f t="shared" si="190"/>
        <v>0</v>
      </c>
      <c r="V525" s="348">
        <f t="shared" si="191"/>
        <v>0</v>
      </c>
      <c r="W525" s="348">
        <f t="shared" si="192"/>
        <v>0</v>
      </c>
      <c r="X525" s="348">
        <f t="shared" si="193"/>
        <v>0</v>
      </c>
      <c r="Y525" s="348">
        <f t="shared" si="194"/>
        <v>0</v>
      </c>
      <c r="Z525" s="348">
        <f t="shared" si="195"/>
        <v>0</v>
      </c>
      <c r="AA525" s="348">
        <f t="shared" si="196"/>
        <v>0</v>
      </c>
      <c r="AB525" s="348">
        <f t="shared" si="197"/>
        <v>0</v>
      </c>
      <c r="AC525" s="348">
        <f t="shared" si="198"/>
        <v>0</v>
      </c>
      <c r="AD525" s="348">
        <f t="shared" si="199"/>
        <v>0</v>
      </c>
      <c r="AE525" s="348">
        <f t="shared" si="200"/>
        <v>0</v>
      </c>
      <c r="AF525" s="348">
        <f t="shared" si="201"/>
        <v>0</v>
      </c>
      <c r="AG525" s="348">
        <f t="shared" si="202"/>
        <v>0</v>
      </c>
      <c r="AH525" s="348">
        <f t="shared" si="203"/>
        <v>0</v>
      </c>
      <c r="AI525" s="348">
        <f t="shared" si="204"/>
        <v>0</v>
      </c>
      <c r="AJ525" s="348">
        <f t="shared" si="205"/>
        <v>0</v>
      </c>
      <c r="AK525" s="348">
        <f t="shared" si="206"/>
        <v>0</v>
      </c>
      <c r="AL525" s="348">
        <f t="shared" si="207"/>
        <v>0</v>
      </c>
      <c r="AM525" s="348">
        <f t="shared" si="208"/>
        <v>0</v>
      </c>
      <c r="AN525" s="348">
        <f t="shared" si="209"/>
        <v>0</v>
      </c>
      <c r="AO525" s="334"/>
    </row>
    <row r="526" spans="1:41" s="335" customFormat="1" ht="18" customHeight="1">
      <c r="A526" s="343"/>
      <c r="B526" s="344" t="s">
        <v>1556</v>
      </c>
      <c r="C526" s="345" t="s">
        <v>1557</v>
      </c>
      <c r="D526" s="346"/>
      <c r="E526" s="346">
        <v>0</v>
      </c>
      <c r="F526" s="346">
        <v>0</v>
      </c>
      <c r="G526" s="346">
        <v>0</v>
      </c>
      <c r="H526" s="346"/>
      <c r="I526" s="346"/>
      <c r="J526" s="346"/>
      <c r="K526" s="346"/>
      <c r="L526" s="346"/>
      <c r="M526" s="346"/>
      <c r="N526" s="346"/>
      <c r="O526" s="346"/>
      <c r="P526" s="347">
        <f t="shared" si="185"/>
        <v>0</v>
      </c>
      <c r="Q526" s="348"/>
      <c r="R526" s="348"/>
      <c r="S526" s="348">
        <f t="shared" si="188"/>
        <v>0</v>
      </c>
      <c r="T526" s="348">
        <f t="shared" si="189"/>
        <v>0</v>
      </c>
      <c r="U526" s="348">
        <f t="shared" si="190"/>
        <v>0</v>
      </c>
      <c r="V526" s="348">
        <f t="shared" si="191"/>
        <v>0</v>
      </c>
      <c r="W526" s="348">
        <f t="shared" si="192"/>
        <v>0</v>
      </c>
      <c r="X526" s="348">
        <f t="shared" si="193"/>
        <v>0</v>
      </c>
      <c r="Y526" s="348">
        <f t="shared" si="194"/>
        <v>0</v>
      </c>
      <c r="Z526" s="348">
        <f t="shared" si="195"/>
        <v>0</v>
      </c>
      <c r="AA526" s="348">
        <f t="shared" si="196"/>
        <v>0</v>
      </c>
      <c r="AB526" s="348">
        <f t="shared" si="197"/>
        <v>0</v>
      </c>
      <c r="AC526" s="348">
        <f t="shared" si="198"/>
        <v>0</v>
      </c>
      <c r="AD526" s="348">
        <f t="shared" si="199"/>
        <v>0</v>
      </c>
      <c r="AE526" s="348">
        <f t="shared" si="200"/>
        <v>0</v>
      </c>
      <c r="AF526" s="348">
        <f t="shared" si="201"/>
        <v>0</v>
      </c>
      <c r="AG526" s="348">
        <f t="shared" si="202"/>
        <v>0</v>
      </c>
      <c r="AH526" s="348">
        <f t="shared" si="203"/>
        <v>0</v>
      </c>
      <c r="AI526" s="348">
        <f t="shared" si="204"/>
        <v>0</v>
      </c>
      <c r="AJ526" s="348">
        <f t="shared" si="205"/>
        <v>0</v>
      </c>
      <c r="AK526" s="348">
        <f t="shared" si="206"/>
        <v>0</v>
      </c>
      <c r="AL526" s="348">
        <f t="shared" si="207"/>
        <v>0</v>
      </c>
      <c r="AM526" s="348">
        <f t="shared" si="208"/>
        <v>0</v>
      </c>
      <c r="AN526" s="348">
        <f t="shared" si="209"/>
        <v>0</v>
      </c>
      <c r="AO526" s="334"/>
    </row>
    <row r="527" spans="1:41" s="335" customFormat="1" ht="18" customHeight="1">
      <c r="A527" s="343"/>
      <c r="B527" s="344" t="s">
        <v>1381</v>
      </c>
      <c r="C527" s="345" t="s">
        <v>1382</v>
      </c>
      <c r="D527" s="346"/>
      <c r="E527" s="346">
        <v>0</v>
      </c>
      <c r="F527" s="346">
        <v>0</v>
      </c>
      <c r="G527" s="346">
        <v>0</v>
      </c>
      <c r="H527" s="346"/>
      <c r="I527" s="346"/>
      <c r="J527" s="346"/>
      <c r="K527" s="346"/>
      <c r="L527" s="346"/>
      <c r="M527" s="346"/>
      <c r="N527" s="346"/>
      <c r="O527" s="346"/>
      <c r="P527" s="347">
        <f t="shared" si="185"/>
        <v>0</v>
      </c>
      <c r="Q527" s="348"/>
      <c r="R527" s="348"/>
      <c r="S527" s="348">
        <f t="shared" si="188"/>
        <v>0</v>
      </c>
      <c r="T527" s="348">
        <f t="shared" si="189"/>
        <v>0</v>
      </c>
      <c r="U527" s="348">
        <f t="shared" si="190"/>
        <v>0</v>
      </c>
      <c r="V527" s="348">
        <f t="shared" si="191"/>
        <v>0</v>
      </c>
      <c r="W527" s="348">
        <f t="shared" si="192"/>
        <v>0</v>
      </c>
      <c r="X527" s="348">
        <f t="shared" si="193"/>
        <v>0</v>
      </c>
      <c r="Y527" s="348">
        <f t="shared" si="194"/>
        <v>0</v>
      </c>
      <c r="Z527" s="348">
        <f t="shared" si="195"/>
        <v>0</v>
      </c>
      <c r="AA527" s="348">
        <f t="shared" si="196"/>
        <v>0</v>
      </c>
      <c r="AB527" s="348">
        <f t="shared" si="197"/>
        <v>0</v>
      </c>
      <c r="AC527" s="348">
        <f t="shared" si="198"/>
        <v>0</v>
      </c>
      <c r="AD527" s="348">
        <f t="shared" si="199"/>
        <v>0</v>
      </c>
      <c r="AE527" s="348">
        <f t="shared" si="200"/>
        <v>0</v>
      </c>
      <c r="AF527" s="348">
        <f t="shared" si="201"/>
        <v>0</v>
      </c>
      <c r="AG527" s="348">
        <f t="shared" si="202"/>
        <v>0</v>
      </c>
      <c r="AH527" s="348">
        <f t="shared" si="203"/>
        <v>0</v>
      </c>
      <c r="AI527" s="348">
        <f t="shared" si="204"/>
        <v>0</v>
      </c>
      <c r="AJ527" s="348">
        <f t="shared" si="205"/>
        <v>0</v>
      </c>
      <c r="AK527" s="348">
        <f t="shared" si="206"/>
        <v>0</v>
      </c>
      <c r="AL527" s="348">
        <f t="shared" si="207"/>
        <v>0</v>
      </c>
      <c r="AM527" s="348">
        <f t="shared" si="208"/>
        <v>0</v>
      </c>
      <c r="AN527" s="348">
        <f t="shared" si="209"/>
        <v>0</v>
      </c>
      <c r="AO527" s="334"/>
    </row>
    <row r="528" spans="1:41" s="335" customFormat="1" ht="18" customHeight="1">
      <c r="A528" s="343"/>
      <c r="B528" s="344" t="s">
        <v>1558</v>
      </c>
      <c r="C528" s="345" t="s">
        <v>1559</v>
      </c>
      <c r="D528" s="346"/>
      <c r="E528" s="346">
        <v>0</v>
      </c>
      <c r="F528" s="346">
        <v>0</v>
      </c>
      <c r="G528" s="346">
        <v>0</v>
      </c>
      <c r="H528" s="346"/>
      <c r="I528" s="346"/>
      <c r="J528" s="346"/>
      <c r="K528" s="346"/>
      <c r="L528" s="346"/>
      <c r="M528" s="346"/>
      <c r="N528" s="346"/>
      <c r="O528" s="346"/>
      <c r="P528" s="347">
        <f t="shared" si="185"/>
        <v>0</v>
      </c>
      <c r="Q528" s="348"/>
      <c r="R528" s="348"/>
      <c r="S528" s="348">
        <f t="shared" si="188"/>
        <v>0</v>
      </c>
      <c r="T528" s="348">
        <f t="shared" si="189"/>
        <v>0</v>
      </c>
      <c r="U528" s="348">
        <f t="shared" si="190"/>
        <v>0</v>
      </c>
      <c r="V528" s="348">
        <f t="shared" si="191"/>
        <v>0</v>
      </c>
      <c r="W528" s="348">
        <f t="shared" si="192"/>
        <v>0</v>
      </c>
      <c r="X528" s="348">
        <f t="shared" si="193"/>
        <v>0</v>
      </c>
      <c r="Y528" s="348">
        <f t="shared" si="194"/>
        <v>0</v>
      </c>
      <c r="Z528" s="348">
        <f t="shared" si="195"/>
        <v>0</v>
      </c>
      <c r="AA528" s="348">
        <f t="shared" si="196"/>
        <v>0</v>
      </c>
      <c r="AB528" s="348">
        <f t="shared" si="197"/>
        <v>0</v>
      </c>
      <c r="AC528" s="348">
        <f t="shared" si="198"/>
        <v>0</v>
      </c>
      <c r="AD528" s="348">
        <f t="shared" si="199"/>
        <v>0</v>
      </c>
      <c r="AE528" s="348">
        <f t="shared" si="200"/>
        <v>0</v>
      </c>
      <c r="AF528" s="348">
        <f t="shared" si="201"/>
        <v>0</v>
      </c>
      <c r="AG528" s="348">
        <f t="shared" si="202"/>
        <v>0</v>
      </c>
      <c r="AH528" s="348">
        <f t="shared" si="203"/>
        <v>0</v>
      </c>
      <c r="AI528" s="348">
        <f t="shared" si="204"/>
        <v>0</v>
      </c>
      <c r="AJ528" s="348">
        <f t="shared" si="205"/>
        <v>0</v>
      </c>
      <c r="AK528" s="348">
        <f t="shared" si="206"/>
        <v>0</v>
      </c>
      <c r="AL528" s="348">
        <f t="shared" si="207"/>
        <v>0</v>
      </c>
      <c r="AM528" s="348">
        <f t="shared" si="208"/>
        <v>0</v>
      </c>
      <c r="AN528" s="348">
        <f t="shared" si="209"/>
        <v>0</v>
      </c>
      <c r="AO528" s="334"/>
    </row>
    <row r="529" spans="1:41" s="335" customFormat="1" ht="18" customHeight="1">
      <c r="A529" s="343"/>
      <c r="B529" s="344" t="s">
        <v>1560</v>
      </c>
      <c r="C529" s="345" t="s">
        <v>1561</v>
      </c>
      <c r="D529" s="346"/>
      <c r="E529" s="346">
        <v>0</v>
      </c>
      <c r="F529" s="346">
        <v>0</v>
      </c>
      <c r="G529" s="346"/>
      <c r="H529" s="346"/>
      <c r="I529" s="346"/>
      <c r="J529" s="346"/>
      <c r="K529" s="346"/>
      <c r="L529" s="346"/>
      <c r="M529" s="346"/>
      <c r="N529" s="346"/>
      <c r="O529" s="346"/>
      <c r="P529" s="347">
        <f t="shared" si="185"/>
        <v>0</v>
      </c>
      <c r="Q529" s="348"/>
      <c r="R529" s="348"/>
      <c r="S529" s="348">
        <f t="shared" si="188"/>
        <v>0</v>
      </c>
      <c r="T529" s="348">
        <f t="shared" si="189"/>
        <v>0</v>
      </c>
      <c r="U529" s="348">
        <f t="shared" si="190"/>
        <v>0</v>
      </c>
      <c r="V529" s="348">
        <f t="shared" si="191"/>
        <v>0</v>
      </c>
      <c r="W529" s="348">
        <f t="shared" si="192"/>
        <v>0</v>
      </c>
      <c r="X529" s="348">
        <f t="shared" si="193"/>
        <v>0</v>
      </c>
      <c r="Y529" s="348">
        <f t="shared" si="194"/>
        <v>0</v>
      </c>
      <c r="Z529" s="348">
        <f t="shared" si="195"/>
        <v>0</v>
      </c>
      <c r="AA529" s="348">
        <f t="shared" si="196"/>
        <v>0</v>
      </c>
      <c r="AB529" s="348">
        <f t="shared" si="197"/>
        <v>0</v>
      </c>
      <c r="AC529" s="348">
        <f t="shared" si="198"/>
        <v>0</v>
      </c>
      <c r="AD529" s="348">
        <f t="shared" si="199"/>
        <v>0</v>
      </c>
      <c r="AE529" s="348">
        <f t="shared" si="200"/>
        <v>0</v>
      </c>
      <c r="AF529" s="348">
        <f t="shared" si="201"/>
        <v>0</v>
      </c>
      <c r="AG529" s="348">
        <f t="shared" si="202"/>
        <v>0</v>
      </c>
      <c r="AH529" s="348">
        <f t="shared" si="203"/>
        <v>0</v>
      </c>
      <c r="AI529" s="348">
        <f t="shared" si="204"/>
        <v>0</v>
      </c>
      <c r="AJ529" s="348">
        <f t="shared" si="205"/>
        <v>0</v>
      </c>
      <c r="AK529" s="348">
        <f t="shared" si="206"/>
        <v>0</v>
      </c>
      <c r="AL529" s="348">
        <f t="shared" si="207"/>
        <v>0</v>
      </c>
      <c r="AM529" s="348">
        <f t="shared" si="208"/>
        <v>0</v>
      </c>
      <c r="AN529" s="348">
        <f t="shared" si="209"/>
        <v>0</v>
      </c>
      <c r="AO529" s="334"/>
    </row>
    <row r="530" spans="1:41" s="335" customFormat="1" ht="18" customHeight="1">
      <c r="A530" s="343"/>
      <c r="B530" s="344" t="s">
        <v>1562</v>
      </c>
      <c r="C530" s="345" t="s">
        <v>1563</v>
      </c>
      <c r="D530" s="346"/>
      <c r="E530" s="346">
        <v>0</v>
      </c>
      <c r="F530" s="346">
        <v>0</v>
      </c>
      <c r="G530" s="346">
        <v>0</v>
      </c>
      <c r="H530" s="346"/>
      <c r="I530" s="346"/>
      <c r="J530" s="346"/>
      <c r="K530" s="346"/>
      <c r="L530" s="346"/>
      <c r="M530" s="346"/>
      <c r="N530" s="346"/>
      <c r="O530" s="346"/>
      <c r="P530" s="347">
        <f t="shared" si="185"/>
        <v>0</v>
      </c>
      <c r="Q530" s="348"/>
      <c r="R530" s="348"/>
      <c r="S530" s="348">
        <f t="shared" si="188"/>
        <v>0</v>
      </c>
      <c r="T530" s="348">
        <f t="shared" si="189"/>
        <v>0</v>
      </c>
      <c r="U530" s="348">
        <f t="shared" si="190"/>
        <v>0</v>
      </c>
      <c r="V530" s="348">
        <f t="shared" si="191"/>
        <v>0</v>
      </c>
      <c r="W530" s="348">
        <f t="shared" si="192"/>
        <v>0</v>
      </c>
      <c r="X530" s="348">
        <f t="shared" si="193"/>
        <v>0</v>
      </c>
      <c r="Y530" s="348">
        <f t="shared" si="194"/>
        <v>0</v>
      </c>
      <c r="Z530" s="348">
        <f t="shared" si="195"/>
        <v>0</v>
      </c>
      <c r="AA530" s="348">
        <f t="shared" si="196"/>
        <v>0</v>
      </c>
      <c r="AB530" s="348">
        <f t="shared" si="197"/>
        <v>0</v>
      </c>
      <c r="AC530" s="348">
        <f t="shared" si="198"/>
        <v>0</v>
      </c>
      <c r="AD530" s="348">
        <f t="shared" si="199"/>
        <v>0</v>
      </c>
      <c r="AE530" s="348">
        <f t="shared" si="200"/>
        <v>0</v>
      </c>
      <c r="AF530" s="348">
        <f t="shared" si="201"/>
        <v>0</v>
      </c>
      <c r="AG530" s="348">
        <f t="shared" si="202"/>
        <v>0</v>
      </c>
      <c r="AH530" s="348">
        <f t="shared" si="203"/>
        <v>0</v>
      </c>
      <c r="AI530" s="348">
        <f t="shared" si="204"/>
        <v>0</v>
      </c>
      <c r="AJ530" s="348">
        <f t="shared" si="205"/>
        <v>0</v>
      </c>
      <c r="AK530" s="348">
        <f t="shared" si="206"/>
        <v>0</v>
      </c>
      <c r="AL530" s="348">
        <f t="shared" si="207"/>
        <v>0</v>
      </c>
      <c r="AM530" s="348">
        <f t="shared" si="208"/>
        <v>0</v>
      </c>
      <c r="AN530" s="348">
        <f t="shared" si="209"/>
        <v>0</v>
      </c>
      <c r="AO530" s="334"/>
    </row>
    <row r="531" spans="1:41" s="335" customFormat="1" ht="18" customHeight="1">
      <c r="A531" s="343"/>
      <c r="B531" s="344" t="s">
        <v>1564</v>
      </c>
      <c r="C531" s="345" t="s">
        <v>1565</v>
      </c>
      <c r="D531" s="346"/>
      <c r="E531" s="346">
        <v>0</v>
      </c>
      <c r="F531" s="346">
        <v>0</v>
      </c>
      <c r="G531" s="346">
        <v>0</v>
      </c>
      <c r="H531" s="346"/>
      <c r="I531" s="346"/>
      <c r="J531" s="346"/>
      <c r="K531" s="346"/>
      <c r="L531" s="346"/>
      <c r="M531" s="346"/>
      <c r="N531" s="346"/>
      <c r="O531" s="346"/>
      <c r="P531" s="347">
        <f t="shared" si="185"/>
        <v>0</v>
      </c>
      <c r="Q531" s="348"/>
      <c r="R531" s="348"/>
      <c r="S531" s="348">
        <f t="shared" si="188"/>
        <v>0</v>
      </c>
      <c r="T531" s="348">
        <f t="shared" si="189"/>
        <v>0</v>
      </c>
      <c r="U531" s="348">
        <f t="shared" si="190"/>
        <v>0</v>
      </c>
      <c r="V531" s="348">
        <f t="shared" si="191"/>
        <v>0</v>
      </c>
      <c r="W531" s="348">
        <f t="shared" si="192"/>
        <v>0</v>
      </c>
      <c r="X531" s="348">
        <f t="shared" si="193"/>
        <v>0</v>
      </c>
      <c r="Y531" s="348">
        <f t="shared" si="194"/>
        <v>0</v>
      </c>
      <c r="Z531" s="348">
        <f t="shared" si="195"/>
        <v>0</v>
      </c>
      <c r="AA531" s="348">
        <f t="shared" si="196"/>
        <v>0</v>
      </c>
      <c r="AB531" s="348">
        <f t="shared" si="197"/>
        <v>0</v>
      </c>
      <c r="AC531" s="348">
        <f t="shared" si="198"/>
        <v>0</v>
      </c>
      <c r="AD531" s="348">
        <f t="shared" si="199"/>
        <v>0</v>
      </c>
      <c r="AE531" s="348">
        <f t="shared" si="200"/>
        <v>0</v>
      </c>
      <c r="AF531" s="348">
        <f t="shared" si="201"/>
        <v>0</v>
      </c>
      <c r="AG531" s="348">
        <f t="shared" si="202"/>
        <v>0</v>
      </c>
      <c r="AH531" s="348">
        <f t="shared" si="203"/>
        <v>0</v>
      </c>
      <c r="AI531" s="348">
        <f t="shared" si="204"/>
        <v>0</v>
      </c>
      <c r="AJ531" s="348">
        <f t="shared" si="205"/>
        <v>0</v>
      </c>
      <c r="AK531" s="348">
        <f t="shared" si="206"/>
        <v>0</v>
      </c>
      <c r="AL531" s="348">
        <f t="shared" si="207"/>
        <v>0</v>
      </c>
      <c r="AM531" s="348">
        <f t="shared" si="208"/>
        <v>0</v>
      </c>
      <c r="AN531" s="348">
        <f t="shared" si="209"/>
        <v>0</v>
      </c>
      <c r="AO531" s="334"/>
    </row>
    <row r="532" spans="1:41" s="335" customFormat="1" ht="18" customHeight="1">
      <c r="A532" s="343"/>
      <c r="B532" s="344" t="s">
        <v>1566</v>
      </c>
      <c r="C532" s="345" t="s">
        <v>1567</v>
      </c>
      <c r="D532" s="346"/>
      <c r="E532" s="346">
        <v>0</v>
      </c>
      <c r="F532" s="346">
        <v>0</v>
      </c>
      <c r="G532" s="346"/>
      <c r="H532" s="346"/>
      <c r="I532" s="346"/>
      <c r="J532" s="346"/>
      <c r="K532" s="346"/>
      <c r="L532" s="346"/>
      <c r="M532" s="346"/>
      <c r="N532" s="346"/>
      <c r="O532" s="346"/>
      <c r="P532" s="347">
        <f t="shared" si="185"/>
        <v>0</v>
      </c>
      <c r="Q532" s="348"/>
      <c r="R532" s="348"/>
      <c r="S532" s="348">
        <f t="shared" si="188"/>
        <v>0</v>
      </c>
      <c r="T532" s="348">
        <f t="shared" si="189"/>
        <v>0</v>
      </c>
      <c r="U532" s="348">
        <f t="shared" si="190"/>
        <v>0</v>
      </c>
      <c r="V532" s="348">
        <f t="shared" si="191"/>
        <v>0</v>
      </c>
      <c r="W532" s="348">
        <f t="shared" si="192"/>
        <v>0</v>
      </c>
      <c r="X532" s="348">
        <f t="shared" si="193"/>
        <v>0</v>
      </c>
      <c r="Y532" s="348">
        <f t="shared" si="194"/>
        <v>0</v>
      </c>
      <c r="Z532" s="348">
        <f t="shared" si="195"/>
        <v>0</v>
      </c>
      <c r="AA532" s="348">
        <f t="shared" si="196"/>
        <v>0</v>
      </c>
      <c r="AB532" s="348">
        <f t="shared" si="197"/>
        <v>0</v>
      </c>
      <c r="AC532" s="348">
        <f t="shared" si="198"/>
        <v>0</v>
      </c>
      <c r="AD532" s="348">
        <f t="shared" si="199"/>
        <v>0</v>
      </c>
      <c r="AE532" s="348">
        <f t="shared" si="200"/>
        <v>0</v>
      </c>
      <c r="AF532" s="348">
        <f t="shared" si="201"/>
        <v>0</v>
      </c>
      <c r="AG532" s="348">
        <f t="shared" si="202"/>
        <v>0</v>
      </c>
      <c r="AH532" s="348">
        <f t="shared" si="203"/>
        <v>0</v>
      </c>
      <c r="AI532" s="348">
        <f t="shared" si="204"/>
        <v>0</v>
      </c>
      <c r="AJ532" s="348">
        <f t="shared" si="205"/>
        <v>0</v>
      </c>
      <c r="AK532" s="348">
        <f t="shared" si="206"/>
        <v>0</v>
      </c>
      <c r="AL532" s="348">
        <f t="shared" si="207"/>
        <v>0</v>
      </c>
      <c r="AM532" s="348">
        <f t="shared" si="208"/>
        <v>0</v>
      </c>
      <c r="AN532" s="348">
        <f t="shared" si="209"/>
        <v>0</v>
      </c>
      <c r="AO532" s="334"/>
    </row>
    <row r="533" spans="1:41" s="335" customFormat="1" ht="18" customHeight="1">
      <c r="A533" s="343"/>
      <c r="B533" s="344" t="s">
        <v>1568</v>
      </c>
      <c r="C533" s="345" t="s">
        <v>1569</v>
      </c>
      <c r="D533" s="346"/>
      <c r="E533" s="346">
        <v>0</v>
      </c>
      <c r="F533" s="346">
        <v>0</v>
      </c>
      <c r="G533" s="346">
        <v>0</v>
      </c>
      <c r="H533" s="346"/>
      <c r="I533" s="346"/>
      <c r="J533" s="346"/>
      <c r="K533" s="346"/>
      <c r="L533" s="346"/>
      <c r="M533" s="346"/>
      <c r="N533" s="346"/>
      <c r="O533" s="346"/>
      <c r="P533" s="347">
        <f t="shared" si="185"/>
        <v>0</v>
      </c>
      <c r="Q533" s="348"/>
      <c r="R533" s="348"/>
      <c r="S533" s="348">
        <f t="shared" si="188"/>
        <v>0</v>
      </c>
      <c r="T533" s="348">
        <f t="shared" si="189"/>
        <v>0</v>
      </c>
      <c r="U533" s="348">
        <f t="shared" si="190"/>
        <v>0</v>
      </c>
      <c r="V533" s="348">
        <f t="shared" si="191"/>
        <v>0</v>
      </c>
      <c r="W533" s="348">
        <f t="shared" si="192"/>
        <v>0</v>
      </c>
      <c r="X533" s="348">
        <f t="shared" si="193"/>
        <v>0</v>
      </c>
      <c r="Y533" s="348">
        <f t="shared" si="194"/>
        <v>0</v>
      </c>
      <c r="Z533" s="348">
        <f t="shared" si="195"/>
        <v>0</v>
      </c>
      <c r="AA533" s="348">
        <f t="shared" si="196"/>
        <v>0</v>
      </c>
      <c r="AB533" s="348">
        <f t="shared" si="197"/>
        <v>0</v>
      </c>
      <c r="AC533" s="348">
        <f t="shared" si="198"/>
        <v>0</v>
      </c>
      <c r="AD533" s="348">
        <f t="shared" si="199"/>
        <v>0</v>
      </c>
      <c r="AE533" s="348">
        <f t="shared" si="200"/>
        <v>0</v>
      </c>
      <c r="AF533" s="348">
        <f t="shared" si="201"/>
        <v>0</v>
      </c>
      <c r="AG533" s="348">
        <f t="shared" si="202"/>
        <v>0</v>
      </c>
      <c r="AH533" s="348">
        <f t="shared" si="203"/>
        <v>0</v>
      </c>
      <c r="AI533" s="348">
        <f t="shared" si="204"/>
        <v>0</v>
      </c>
      <c r="AJ533" s="348">
        <f t="shared" si="205"/>
        <v>0</v>
      </c>
      <c r="AK533" s="348">
        <f t="shared" si="206"/>
        <v>0</v>
      </c>
      <c r="AL533" s="348">
        <f t="shared" si="207"/>
        <v>0</v>
      </c>
      <c r="AM533" s="348">
        <f t="shared" si="208"/>
        <v>0</v>
      </c>
      <c r="AN533" s="348">
        <f t="shared" si="209"/>
        <v>0</v>
      </c>
      <c r="AO533" s="334"/>
    </row>
    <row r="534" spans="1:41" s="335" customFormat="1" ht="18" customHeight="1">
      <c r="A534" s="343">
        <f>IF($B534="","",MAX($A519:$A519)+1)</f>
        <v>515</v>
      </c>
      <c r="B534" s="344" t="s">
        <v>750</v>
      </c>
      <c r="C534" s="345" t="s">
        <v>751</v>
      </c>
      <c r="D534" s="346">
        <v>0</v>
      </c>
      <c r="E534" s="346">
        <v>0</v>
      </c>
      <c r="F534" s="346">
        <v>0</v>
      </c>
      <c r="G534" s="346">
        <v>0</v>
      </c>
      <c r="H534" s="346"/>
      <c r="I534" s="346"/>
      <c r="J534" s="346"/>
      <c r="K534" s="346"/>
      <c r="L534" s="346"/>
      <c r="M534" s="346"/>
      <c r="N534" s="346"/>
      <c r="O534" s="346"/>
      <c r="P534" s="347">
        <f t="shared" si="185"/>
        <v>0</v>
      </c>
      <c r="Q534" s="348">
        <f t="shared" si="186"/>
        <v>0</v>
      </c>
      <c r="R534" s="348">
        <f t="shared" si="187"/>
        <v>0</v>
      </c>
      <c r="S534" s="348">
        <f t="shared" si="188"/>
        <v>0</v>
      </c>
      <c r="T534" s="348">
        <f t="shared" si="189"/>
        <v>0</v>
      </c>
      <c r="U534" s="348">
        <f t="shared" si="190"/>
        <v>0</v>
      </c>
      <c r="V534" s="348">
        <f t="shared" si="191"/>
        <v>0</v>
      </c>
      <c r="W534" s="348">
        <f t="shared" si="192"/>
        <v>0</v>
      </c>
      <c r="X534" s="348">
        <f t="shared" si="193"/>
        <v>0</v>
      </c>
      <c r="Y534" s="348">
        <f t="shared" si="194"/>
        <v>0</v>
      </c>
      <c r="Z534" s="348">
        <f t="shared" si="195"/>
        <v>0</v>
      </c>
      <c r="AA534" s="348">
        <f t="shared" si="196"/>
        <v>0</v>
      </c>
      <c r="AB534" s="348">
        <f t="shared" si="197"/>
        <v>0</v>
      </c>
      <c r="AC534" s="348">
        <f t="shared" si="198"/>
        <v>0</v>
      </c>
      <c r="AD534" s="348">
        <f t="shared" si="199"/>
        <v>0</v>
      </c>
      <c r="AE534" s="348">
        <f t="shared" si="200"/>
        <v>0</v>
      </c>
      <c r="AF534" s="348">
        <f t="shared" si="201"/>
        <v>0</v>
      </c>
      <c r="AG534" s="348">
        <f t="shared" si="202"/>
        <v>0</v>
      </c>
      <c r="AH534" s="348">
        <f t="shared" si="203"/>
        <v>0</v>
      </c>
      <c r="AI534" s="348">
        <f t="shared" si="204"/>
        <v>0</v>
      </c>
      <c r="AJ534" s="348">
        <f t="shared" si="205"/>
        <v>0</v>
      </c>
      <c r="AK534" s="348">
        <f t="shared" si="206"/>
        <v>0</v>
      </c>
      <c r="AL534" s="348">
        <f t="shared" si="207"/>
        <v>0</v>
      </c>
      <c r="AM534" s="348">
        <f t="shared" si="208"/>
        <v>0</v>
      </c>
      <c r="AN534" s="348">
        <f t="shared" si="209"/>
        <v>0</v>
      </c>
      <c r="AO534" s="334"/>
    </row>
    <row r="535" spans="1:41" s="335" customFormat="1" ht="18" customHeight="1">
      <c r="A535" s="343">
        <f t="shared" si="210"/>
        <v>516</v>
      </c>
      <c r="B535" s="344" t="s">
        <v>1570</v>
      </c>
      <c r="C535" s="345" t="s">
        <v>1571</v>
      </c>
      <c r="D535" s="346">
        <v>0</v>
      </c>
      <c r="E535" s="346">
        <v>0</v>
      </c>
      <c r="F535" s="346">
        <v>0</v>
      </c>
      <c r="G535" s="346">
        <v>0</v>
      </c>
      <c r="H535" s="346"/>
      <c r="I535" s="346"/>
      <c r="J535" s="346"/>
      <c r="K535" s="346"/>
      <c r="L535" s="346"/>
      <c r="M535" s="346"/>
      <c r="N535" s="346"/>
      <c r="O535" s="346"/>
      <c r="P535" s="347">
        <f t="shared" ref="P535:P584" si="211">SUM(D535:O535)</f>
        <v>0</v>
      </c>
      <c r="Q535" s="348">
        <f t="shared" si="186"/>
        <v>0</v>
      </c>
      <c r="R535" s="348">
        <f t="shared" si="187"/>
        <v>0</v>
      </c>
      <c r="S535" s="348">
        <f t="shared" si="188"/>
        <v>0</v>
      </c>
      <c r="T535" s="348">
        <f t="shared" si="189"/>
        <v>0</v>
      </c>
      <c r="U535" s="348">
        <f t="shared" si="190"/>
        <v>0</v>
      </c>
      <c r="V535" s="348">
        <f t="shared" si="191"/>
        <v>0</v>
      </c>
      <c r="W535" s="348">
        <f t="shared" si="192"/>
        <v>0</v>
      </c>
      <c r="X535" s="348">
        <f t="shared" si="193"/>
        <v>0</v>
      </c>
      <c r="Y535" s="348">
        <f t="shared" si="194"/>
        <v>0</v>
      </c>
      <c r="Z535" s="348">
        <f t="shared" si="195"/>
        <v>0</v>
      </c>
      <c r="AA535" s="348">
        <f t="shared" si="196"/>
        <v>0</v>
      </c>
      <c r="AB535" s="348">
        <f t="shared" si="197"/>
        <v>0</v>
      </c>
      <c r="AC535" s="348">
        <f t="shared" si="198"/>
        <v>0</v>
      </c>
      <c r="AD535" s="348">
        <f t="shared" si="199"/>
        <v>0</v>
      </c>
      <c r="AE535" s="348">
        <f t="shared" si="200"/>
        <v>0</v>
      </c>
      <c r="AF535" s="348">
        <f t="shared" si="201"/>
        <v>0</v>
      </c>
      <c r="AG535" s="348">
        <f t="shared" si="202"/>
        <v>0</v>
      </c>
      <c r="AH535" s="348">
        <f t="shared" si="203"/>
        <v>0</v>
      </c>
      <c r="AI535" s="348">
        <f t="shared" si="204"/>
        <v>0</v>
      </c>
      <c r="AJ535" s="348">
        <f t="shared" si="205"/>
        <v>0</v>
      </c>
      <c r="AK535" s="348">
        <f t="shared" si="206"/>
        <v>0</v>
      </c>
      <c r="AL535" s="348">
        <f t="shared" si="207"/>
        <v>0</v>
      </c>
      <c r="AM535" s="348">
        <f t="shared" si="208"/>
        <v>0</v>
      </c>
      <c r="AN535" s="348">
        <f t="shared" si="209"/>
        <v>0</v>
      </c>
      <c r="AO535" s="334"/>
    </row>
    <row r="536" spans="1:41" s="335" customFormat="1" ht="18" customHeight="1">
      <c r="A536" s="343">
        <f t="shared" si="210"/>
        <v>517</v>
      </c>
      <c r="B536" s="344" t="s">
        <v>1572</v>
      </c>
      <c r="C536" s="345" t="s">
        <v>1573</v>
      </c>
      <c r="D536" s="346">
        <v>0</v>
      </c>
      <c r="E536" s="346">
        <v>0</v>
      </c>
      <c r="F536" s="346">
        <v>0</v>
      </c>
      <c r="G536" s="346">
        <v>0</v>
      </c>
      <c r="H536" s="346"/>
      <c r="I536" s="346"/>
      <c r="J536" s="346"/>
      <c r="K536" s="346"/>
      <c r="L536" s="346"/>
      <c r="M536" s="346"/>
      <c r="N536" s="346"/>
      <c r="O536" s="346"/>
      <c r="P536" s="347">
        <f t="shared" si="211"/>
        <v>0</v>
      </c>
      <c r="Q536" s="348">
        <f t="shared" si="186"/>
        <v>0</v>
      </c>
      <c r="R536" s="348">
        <f t="shared" si="187"/>
        <v>0</v>
      </c>
      <c r="S536" s="348">
        <f t="shared" si="188"/>
        <v>0</v>
      </c>
      <c r="T536" s="348">
        <f t="shared" si="189"/>
        <v>0</v>
      </c>
      <c r="U536" s="348">
        <f t="shared" si="190"/>
        <v>0</v>
      </c>
      <c r="V536" s="348">
        <f t="shared" si="191"/>
        <v>0</v>
      </c>
      <c r="W536" s="348">
        <f t="shared" si="192"/>
        <v>0</v>
      </c>
      <c r="X536" s="348">
        <f t="shared" si="193"/>
        <v>0</v>
      </c>
      <c r="Y536" s="348">
        <f t="shared" si="194"/>
        <v>0</v>
      </c>
      <c r="Z536" s="348">
        <f t="shared" si="195"/>
        <v>0</v>
      </c>
      <c r="AA536" s="348">
        <f t="shared" si="196"/>
        <v>0</v>
      </c>
      <c r="AB536" s="348">
        <f t="shared" si="197"/>
        <v>0</v>
      </c>
      <c r="AC536" s="348">
        <f t="shared" si="198"/>
        <v>0</v>
      </c>
      <c r="AD536" s="348">
        <f t="shared" si="199"/>
        <v>0</v>
      </c>
      <c r="AE536" s="348">
        <f t="shared" si="200"/>
        <v>0</v>
      </c>
      <c r="AF536" s="348">
        <f t="shared" si="201"/>
        <v>0</v>
      </c>
      <c r="AG536" s="348">
        <f t="shared" si="202"/>
        <v>0</v>
      </c>
      <c r="AH536" s="348">
        <f t="shared" si="203"/>
        <v>0</v>
      </c>
      <c r="AI536" s="348">
        <f t="shared" si="204"/>
        <v>0</v>
      </c>
      <c r="AJ536" s="348">
        <f t="shared" si="205"/>
        <v>0</v>
      </c>
      <c r="AK536" s="348">
        <f t="shared" si="206"/>
        <v>0</v>
      </c>
      <c r="AL536" s="348">
        <f t="shared" si="207"/>
        <v>0</v>
      </c>
      <c r="AM536" s="348">
        <f t="shared" si="208"/>
        <v>0</v>
      </c>
      <c r="AN536" s="348">
        <f t="shared" si="209"/>
        <v>0</v>
      </c>
      <c r="AO536" s="334"/>
    </row>
    <row r="537" spans="1:41" s="335" customFormat="1" ht="18" customHeight="1">
      <c r="A537" s="343">
        <f t="shared" si="210"/>
        <v>518</v>
      </c>
      <c r="B537" s="344" t="s">
        <v>1574</v>
      </c>
      <c r="C537" s="345" t="s">
        <v>1575</v>
      </c>
      <c r="D537" s="346">
        <v>0</v>
      </c>
      <c r="E537" s="346">
        <v>0</v>
      </c>
      <c r="F537" s="346">
        <v>0</v>
      </c>
      <c r="G537" s="346">
        <v>0</v>
      </c>
      <c r="H537" s="346"/>
      <c r="I537" s="346"/>
      <c r="J537" s="346"/>
      <c r="K537" s="346"/>
      <c r="L537" s="346"/>
      <c r="M537" s="346"/>
      <c r="N537" s="346"/>
      <c r="O537" s="346"/>
      <c r="P537" s="347">
        <f t="shared" si="211"/>
        <v>0</v>
      </c>
      <c r="Q537" s="348">
        <f t="shared" si="186"/>
        <v>0</v>
      </c>
      <c r="R537" s="348">
        <f t="shared" si="187"/>
        <v>0</v>
      </c>
      <c r="S537" s="348">
        <f t="shared" si="188"/>
        <v>0</v>
      </c>
      <c r="T537" s="348">
        <f t="shared" si="189"/>
        <v>0</v>
      </c>
      <c r="U537" s="348">
        <f t="shared" si="190"/>
        <v>0</v>
      </c>
      <c r="V537" s="348">
        <f t="shared" si="191"/>
        <v>0</v>
      </c>
      <c r="W537" s="348">
        <f t="shared" si="192"/>
        <v>0</v>
      </c>
      <c r="X537" s="348">
        <f t="shared" si="193"/>
        <v>0</v>
      </c>
      <c r="Y537" s="348">
        <f t="shared" si="194"/>
        <v>0</v>
      </c>
      <c r="Z537" s="348">
        <f t="shared" si="195"/>
        <v>0</v>
      </c>
      <c r="AA537" s="348">
        <f t="shared" si="196"/>
        <v>0</v>
      </c>
      <c r="AB537" s="348">
        <f t="shared" si="197"/>
        <v>0</v>
      </c>
      <c r="AC537" s="348">
        <f t="shared" si="198"/>
        <v>0</v>
      </c>
      <c r="AD537" s="348">
        <f t="shared" si="199"/>
        <v>0</v>
      </c>
      <c r="AE537" s="348">
        <f t="shared" si="200"/>
        <v>0</v>
      </c>
      <c r="AF537" s="348">
        <f t="shared" si="201"/>
        <v>0</v>
      </c>
      <c r="AG537" s="348">
        <f t="shared" si="202"/>
        <v>0</v>
      </c>
      <c r="AH537" s="348">
        <f t="shared" si="203"/>
        <v>0</v>
      </c>
      <c r="AI537" s="348">
        <f t="shared" si="204"/>
        <v>0</v>
      </c>
      <c r="AJ537" s="348">
        <f t="shared" si="205"/>
        <v>0</v>
      </c>
      <c r="AK537" s="348">
        <f t="shared" si="206"/>
        <v>0</v>
      </c>
      <c r="AL537" s="348">
        <f t="shared" si="207"/>
        <v>0</v>
      </c>
      <c r="AM537" s="348">
        <f t="shared" si="208"/>
        <v>0</v>
      </c>
      <c r="AN537" s="348">
        <f t="shared" si="209"/>
        <v>0</v>
      </c>
      <c r="AO537" s="334"/>
    </row>
    <row r="538" spans="1:41" s="335" customFormat="1" ht="18" customHeight="1">
      <c r="A538" s="343">
        <f t="shared" si="210"/>
        <v>519</v>
      </c>
      <c r="B538" s="344" t="s">
        <v>495</v>
      </c>
      <c r="C538" s="345" t="s">
        <v>496</v>
      </c>
      <c r="D538" s="346">
        <v>0</v>
      </c>
      <c r="E538" s="346"/>
      <c r="F538" s="346">
        <v>0</v>
      </c>
      <c r="G538" s="346"/>
      <c r="H538" s="346"/>
      <c r="I538" s="346"/>
      <c r="J538" s="346"/>
      <c r="K538" s="346"/>
      <c r="L538" s="346"/>
      <c r="M538" s="346"/>
      <c r="N538" s="346"/>
      <c r="O538" s="346"/>
      <c r="P538" s="347">
        <f t="shared" si="211"/>
        <v>0</v>
      </c>
      <c r="Q538" s="348">
        <f t="shared" si="186"/>
        <v>0</v>
      </c>
      <c r="R538" s="348">
        <f t="shared" si="187"/>
        <v>0</v>
      </c>
      <c r="S538" s="348">
        <f t="shared" si="188"/>
        <v>0</v>
      </c>
      <c r="T538" s="348">
        <f t="shared" si="189"/>
        <v>0</v>
      </c>
      <c r="U538" s="348">
        <f t="shared" si="190"/>
        <v>0</v>
      </c>
      <c r="V538" s="348">
        <f t="shared" si="191"/>
        <v>0</v>
      </c>
      <c r="W538" s="348">
        <f t="shared" si="192"/>
        <v>0</v>
      </c>
      <c r="X538" s="348">
        <f t="shared" si="193"/>
        <v>0</v>
      </c>
      <c r="Y538" s="348">
        <f t="shared" si="194"/>
        <v>0</v>
      </c>
      <c r="Z538" s="348">
        <f t="shared" si="195"/>
        <v>0</v>
      </c>
      <c r="AA538" s="348">
        <f t="shared" si="196"/>
        <v>0</v>
      </c>
      <c r="AB538" s="348">
        <f t="shared" si="197"/>
        <v>0</v>
      </c>
      <c r="AC538" s="348">
        <f t="shared" si="198"/>
        <v>0</v>
      </c>
      <c r="AD538" s="348">
        <f t="shared" si="199"/>
        <v>0</v>
      </c>
      <c r="AE538" s="348">
        <f t="shared" si="200"/>
        <v>0</v>
      </c>
      <c r="AF538" s="348">
        <f t="shared" si="201"/>
        <v>0</v>
      </c>
      <c r="AG538" s="348">
        <f t="shared" si="202"/>
        <v>0</v>
      </c>
      <c r="AH538" s="348">
        <f t="shared" si="203"/>
        <v>0</v>
      </c>
      <c r="AI538" s="348">
        <f t="shared" si="204"/>
        <v>0</v>
      </c>
      <c r="AJ538" s="348">
        <f t="shared" si="205"/>
        <v>0</v>
      </c>
      <c r="AK538" s="348">
        <f t="shared" si="206"/>
        <v>0</v>
      </c>
      <c r="AL538" s="348">
        <f t="shared" si="207"/>
        <v>0</v>
      </c>
      <c r="AM538" s="348">
        <f t="shared" si="208"/>
        <v>0</v>
      </c>
      <c r="AN538" s="348">
        <f t="shared" si="209"/>
        <v>0</v>
      </c>
      <c r="AO538" s="334">
        <v>9</v>
      </c>
    </row>
    <row r="539" spans="1:41" s="335" customFormat="1" ht="18" customHeight="1">
      <c r="A539" s="343">
        <f t="shared" si="210"/>
        <v>520</v>
      </c>
      <c r="B539" s="344" t="s">
        <v>998</v>
      </c>
      <c r="C539" s="345" t="s">
        <v>999</v>
      </c>
      <c r="D539" s="346">
        <v>0</v>
      </c>
      <c r="E539" s="346">
        <v>0</v>
      </c>
      <c r="F539" s="346">
        <v>0</v>
      </c>
      <c r="G539" s="346">
        <v>0</v>
      </c>
      <c r="H539" s="346"/>
      <c r="I539" s="346"/>
      <c r="J539" s="346"/>
      <c r="K539" s="346"/>
      <c r="L539" s="346"/>
      <c r="M539" s="346"/>
      <c r="N539" s="346"/>
      <c r="O539" s="346"/>
      <c r="P539" s="347">
        <f t="shared" si="211"/>
        <v>0</v>
      </c>
      <c r="Q539" s="348">
        <f t="shared" si="186"/>
        <v>0</v>
      </c>
      <c r="R539" s="348">
        <f t="shared" si="187"/>
        <v>0</v>
      </c>
      <c r="S539" s="348">
        <f t="shared" si="188"/>
        <v>0</v>
      </c>
      <c r="T539" s="348">
        <f t="shared" si="189"/>
        <v>0</v>
      </c>
      <c r="U539" s="348">
        <f t="shared" si="190"/>
        <v>0</v>
      </c>
      <c r="V539" s="348">
        <f t="shared" si="191"/>
        <v>0</v>
      </c>
      <c r="W539" s="348">
        <f t="shared" si="192"/>
        <v>0</v>
      </c>
      <c r="X539" s="348">
        <f t="shared" si="193"/>
        <v>0</v>
      </c>
      <c r="Y539" s="348">
        <f t="shared" si="194"/>
        <v>0</v>
      </c>
      <c r="Z539" s="348">
        <f t="shared" si="195"/>
        <v>0</v>
      </c>
      <c r="AA539" s="348">
        <f t="shared" si="196"/>
        <v>0</v>
      </c>
      <c r="AB539" s="348">
        <f t="shared" si="197"/>
        <v>0</v>
      </c>
      <c r="AC539" s="348">
        <f t="shared" si="198"/>
        <v>0</v>
      </c>
      <c r="AD539" s="348">
        <f t="shared" si="199"/>
        <v>0</v>
      </c>
      <c r="AE539" s="348">
        <f t="shared" si="200"/>
        <v>0</v>
      </c>
      <c r="AF539" s="348">
        <f t="shared" si="201"/>
        <v>0</v>
      </c>
      <c r="AG539" s="348">
        <f t="shared" si="202"/>
        <v>0</v>
      </c>
      <c r="AH539" s="348">
        <f t="shared" si="203"/>
        <v>0</v>
      </c>
      <c r="AI539" s="348">
        <f t="shared" si="204"/>
        <v>0</v>
      </c>
      <c r="AJ539" s="348">
        <f t="shared" si="205"/>
        <v>0</v>
      </c>
      <c r="AK539" s="348">
        <f t="shared" si="206"/>
        <v>0</v>
      </c>
      <c r="AL539" s="348">
        <f t="shared" si="207"/>
        <v>0</v>
      </c>
      <c r="AM539" s="348">
        <f t="shared" si="208"/>
        <v>0</v>
      </c>
      <c r="AN539" s="348">
        <f t="shared" si="209"/>
        <v>0</v>
      </c>
      <c r="AO539" s="334">
        <v>8</v>
      </c>
    </row>
    <row r="540" spans="1:41" s="335" customFormat="1" ht="18" customHeight="1">
      <c r="A540" s="343">
        <f t="shared" si="210"/>
        <v>521</v>
      </c>
      <c r="B540" s="344" t="s">
        <v>1002</v>
      </c>
      <c r="C540" s="345" t="s">
        <v>1003</v>
      </c>
      <c r="D540" s="346">
        <v>0</v>
      </c>
      <c r="E540" s="346">
        <v>0</v>
      </c>
      <c r="F540" s="346">
        <v>0</v>
      </c>
      <c r="G540" s="346">
        <v>0</v>
      </c>
      <c r="H540" s="346"/>
      <c r="I540" s="346"/>
      <c r="J540" s="346"/>
      <c r="K540" s="346"/>
      <c r="L540" s="346"/>
      <c r="M540" s="346"/>
      <c r="N540" s="346"/>
      <c r="O540" s="346"/>
      <c r="P540" s="347">
        <f t="shared" si="211"/>
        <v>0</v>
      </c>
      <c r="Q540" s="348">
        <f t="shared" si="186"/>
        <v>0</v>
      </c>
      <c r="R540" s="348">
        <f t="shared" si="187"/>
        <v>0</v>
      </c>
      <c r="S540" s="348">
        <f t="shared" si="188"/>
        <v>0</v>
      </c>
      <c r="T540" s="348">
        <f t="shared" si="189"/>
        <v>0</v>
      </c>
      <c r="U540" s="348">
        <f t="shared" si="190"/>
        <v>0</v>
      </c>
      <c r="V540" s="348">
        <f t="shared" si="191"/>
        <v>0</v>
      </c>
      <c r="W540" s="348">
        <f t="shared" si="192"/>
        <v>0</v>
      </c>
      <c r="X540" s="348">
        <f t="shared" si="193"/>
        <v>0</v>
      </c>
      <c r="Y540" s="348">
        <f t="shared" si="194"/>
        <v>0</v>
      </c>
      <c r="Z540" s="348">
        <f t="shared" si="195"/>
        <v>0</v>
      </c>
      <c r="AA540" s="348">
        <f t="shared" si="196"/>
        <v>0</v>
      </c>
      <c r="AB540" s="348">
        <f t="shared" si="197"/>
        <v>0</v>
      </c>
      <c r="AC540" s="348">
        <f t="shared" si="198"/>
        <v>0</v>
      </c>
      <c r="AD540" s="348">
        <f t="shared" si="199"/>
        <v>0</v>
      </c>
      <c r="AE540" s="348">
        <f t="shared" si="200"/>
        <v>0</v>
      </c>
      <c r="AF540" s="348">
        <f t="shared" si="201"/>
        <v>0</v>
      </c>
      <c r="AG540" s="348">
        <f t="shared" si="202"/>
        <v>0</v>
      </c>
      <c r="AH540" s="348">
        <f t="shared" si="203"/>
        <v>0</v>
      </c>
      <c r="AI540" s="348">
        <f t="shared" si="204"/>
        <v>0</v>
      </c>
      <c r="AJ540" s="348">
        <f t="shared" si="205"/>
        <v>0</v>
      </c>
      <c r="AK540" s="348">
        <f t="shared" si="206"/>
        <v>0</v>
      </c>
      <c r="AL540" s="348">
        <f t="shared" si="207"/>
        <v>0</v>
      </c>
      <c r="AM540" s="348">
        <f t="shared" si="208"/>
        <v>0</v>
      </c>
      <c r="AN540" s="348">
        <f t="shared" si="209"/>
        <v>0</v>
      </c>
      <c r="AO540" s="334">
        <v>0</v>
      </c>
    </row>
    <row r="541" spans="1:41" s="335" customFormat="1" ht="18" customHeight="1">
      <c r="A541" s="343">
        <f t="shared" si="210"/>
        <v>522</v>
      </c>
      <c r="B541" s="344" t="s">
        <v>1004</v>
      </c>
      <c r="C541" s="345" t="s">
        <v>1005</v>
      </c>
      <c r="D541" s="346">
        <v>0</v>
      </c>
      <c r="E541" s="346">
        <v>0</v>
      </c>
      <c r="F541" s="346">
        <v>0</v>
      </c>
      <c r="G541" s="346">
        <v>0</v>
      </c>
      <c r="H541" s="346"/>
      <c r="I541" s="346"/>
      <c r="J541" s="346"/>
      <c r="K541" s="346"/>
      <c r="L541" s="346"/>
      <c r="M541" s="346"/>
      <c r="N541" s="346"/>
      <c r="O541" s="346"/>
      <c r="P541" s="347">
        <f t="shared" si="211"/>
        <v>0</v>
      </c>
      <c r="Q541" s="348">
        <f t="shared" si="186"/>
        <v>0</v>
      </c>
      <c r="R541" s="348">
        <f t="shared" si="187"/>
        <v>0</v>
      </c>
      <c r="S541" s="348">
        <f t="shared" si="188"/>
        <v>0</v>
      </c>
      <c r="T541" s="348">
        <f t="shared" si="189"/>
        <v>0</v>
      </c>
      <c r="U541" s="348">
        <f t="shared" si="190"/>
        <v>0</v>
      </c>
      <c r="V541" s="348">
        <f t="shared" si="191"/>
        <v>0</v>
      </c>
      <c r="W541" s="348">
        <f t="shared" si="192"/>
        <v>0</v>
      </c>
      <c r="X541" s="348">
        <f t="shared" si="193"/>
        <v>0</v>
      </c>
      <c r="Y541" s="348">
        <f t="shared" si="194"/>
        <v>0</v>
      </c>
      <c r="Z541" s="348">
        <f t="shared" si="195"/>
        <v>0</v>
      </c>
      <c r="AA541" s="348">
        <f t="shared" si="196"/>
        <v>0</v>
      </c>
      <c r="AB541" s="348">
        <f t="shared" si="197"/>
        <v>0</v>
      </c>
      <c r="AC541" s="348">
        <f t="shared" si="198"/>
        <v>0</v>
      </c>
      <c r="AD541" s="348">
        <f t="shared" si="199"/>
        <v>0</v>
      </c>
      <c r="AE541" s="348">
        <f t="shared" si="200"/>
        <v>0</v>
      </c>
      <c r="AF541" s="348">
        <f t="shared" si="201"/>
        <v>0</v>
      </c>
      <c r="AG541" s="348">
        <f t="shared" si="202"/>
        <v>0</v>
      </c>
      <c r="AH541" s="348">
        <f t="shared" si="203"/>
        <v>0</v>
      </c>
      <c r="AI541" s="348">
        <f t="shared" si="204"/>
        <v>0</v>
      </c>
      <c r="AJ541" s="348">
        <f t="shared" si="205"/>
        <v>0</v>
      </c>
      <c r="AK541" s="348">
        <f t="shared" si="206"/>
        <v>0</v>
      </c>
      <c r="AL541" s="348">
        <f t="shared" si="207"/>
        <v>0</v>
      </c>
      <c r="AM541" s="348">
        <f t="shared" si="208"/>
        <v>0</v>
      </c>
      <c r="AN541" s="348">
        <f t="shared" si="209"/>
        <v>0</v>
      </c>
      <c r="AO541" s="334">
        <v>7</v>
      </c>
    </row>
    <row r="542" spans="1:41" s="335" customFormat="1" ht="18" customHeight="1">
      <c r="A542" s="343">
        <f t="shared" si="210"/>
        <v>523</v>
      </c>
      <c r="B542" s="344" t="s">
        <v>1006</v>
      </c>
      <c r="C542" s="345" t="s">
        <v>1007</v>
      </c>
      <c r="D542" s="346">
        <v>0</v>
      </c>
      <c r="E542" s="346">
        <v>0</v>
      </c>
      <c r="F542" s="346">
        <v>0</v>
      </c>
      <c r="G542" s="346">
        <v>0</v>
      </c>
      <c r="H542" s="346"/>
      <c r="I542" s="346"/>
      <c r="J542" s="346"/>
      <c r="K542" s="346"/>
      <c r="L542" s="346"/>
      <c r="M542" s="346"/>
      <c r="N542" s="346"/>
      <c r="O542" s="346"/>
      <c r="P542" s="347">
        <f t="shared" si="211"/>
        <v>0</v>
      </c>
      <c r="Q542" s="348">
        <f t="shared" si="186"/>
        <v>0</v>
      </c>
      <c r="R542" s="348">
        <f t="shared" si="187"/>
        <v>0</v>
      </c>
      <c r="S542" s="348">
        <f t="shared" si="188"/>
        <v>0</v>
      </c>
      <c r="T542" s="348">
        <f t="shared" si="189"/>
        <v>0</v>
      </c>
      <c r="U542" s="348">
        <f t="shared" si="190"/>
        <v>0</v>
      </c>
      <c r="V542" s="348">
        <f t="shared" si="191"/>
        <v>0</v>
      </c>
      <c r="W542" s="348">
        <f t="shared" si="192"/>
        <v>0</v>
      </c>
      <c r="X542" s="348">
        <f t="shared" si="193"/>
        <v>0</v>
      </c>
      <c r="Y542" s="348">
        <f t="shared" si="194"/>
        <v>0</v>
      </c>
      <c r="Z542" s="348">
        <f t="shared" si="195"/>
        <v>0</v>
      </c>
      <c r="AA542" s="348">
        <f t="shared" si="196"/>
        <v>0</v>
      </c>
      <c r="AB542" s="348">
        <f t="shared" si="197"/>
        <v>0</v>
      </c>
      <c r="AC542" s="348">
        <f t="shared" si="198"/>
        <v>0</v>
      </c>
      <c r="AD542" s="348">
        <f t="shared" si="199"/>
        <v>0</v>
      </c>
      <c r="AE542" s="348">
        <f t="shared" si="200"/>
        <v>0</v>
      </c>
      <c r="AF542" s="348">
        <f t="shared" si="201"/>
        <v>0</v>
      </c>
      <c r="AG542" s="348">
        <f t="shared" si="202"/>
        <v>0</v>
      </c>
      <c r="AH542" s="348">
        <f t="shared" si="203"/>
        <v>0</v>
      </c>
      <c r="AI542" s="348">
        <f t="shared" si="204"/>
        <v>0</v>
      </c>
      <c r="AJ542" s="348">
        <f t="shared" si="205"/>
        <v>0</v>
      </c>
      <c r="AK542" s="348">
        <f t="shared" si="206"/>
        <v>0</v>
      </c>
      <c r="AL542" s="348">
        <f t="shared" si="207"/>
        <v>0</v>
      </c>
      <c r="AM542" s="348">
        <f t="shared" si="208"/>
        <v>0</v>
      </c>
      <c r="AN542" s="348">
        <f t="shared" si="209"/>
        <v>0</v>
      </c>
      <c r="AO542" s="334">
        <v>4</v>
      </c>
    </row>
    <row r="543" spans="1:41" s="335" customFormat="1" ht="18" customHeight="1">
      <c r="A543" s="343">
        <f t="shared" si="210"/>
        <v>524</v>
      </c>
      <c r="B543" s="344" t="s">
        <v>1010</v>
      </c>
      <c r="C543" s="345" t="s">
        <v>1011</v>
      </c>
      <c r="D543" s="346">
        <v>0</v>
      </c>
      <c r="E543" s="346">
        <v>0</v>
      </c>
      <c r="F543" s="346">
        <v>0</v>
      </c>
      <c r="G543" s="346">
        <v>0</v>
      </c>
      <c r="H543" s="346"/>
      <c r="I543" s="346"/>
      <c r="J543" s="346"/>
      <c r="K543" s="346"/>
      <c r="L543" s="346"/>
      <c r="M543" s="346"/>
      <c r="N543" s="346"/>
      <c r="O543" s="346"/>
      <c r="P543" s="347">
        <f t="shared" si="211"/>
        <v>0</v>
      </c>
      <c r="Q543" s="348">
        <f t="shared" si="186"/>
        <v>0</v>
      </c>
      <c r="R543" s="348">
        <f t="shared" si="187"/>
        <v>0</v>
      </c>
      <c r="S543" s="348">
        <f t="shared" si="188"/>
        <v>0</v>
      </c>
      <c r="T543" s="348">
        <f t="shared" si="189"/>
        <v>0</v>
      </c>
      <c r="U543" s="348">
        <f t="shared" si="190"/>
        <v>0</v>
      </c>
      <c r="V543" s="348">
        <f t="shared" si="191"/>
        <v>0</v>
      </c>
      <c r="W543" s="348">
        <f t="shared" si="192"/>
        <v>0</v>
      </c>
      <c r="X543" s="348">
        <f t="shared" si="193"/>
        <v>0</v>
      </c>
      <c r="Y543" s="348">
        <f t="shared" si="194"/>
        <v>0</v>
      </c>
      <c r="Z543" s="348">
        <f t="shared" si="195"/>
        <v>0</v>
      </c>
      <c r="AA543" s="348">
        <f t="shared" si="196"/>
        <v>0</v>
      </c>
      <c r="AB543" s="348">
        <f t="shared" si="197"/>
        <v>0</v>
      </c>
      <c r="AC543" s="348">
        <f t="shared" si="198"/>
        <v>0</v>
      </c>
      <c r="AD543" s="348">
        <f t="shared" si="199"/>
        <v>0</v>
      </c>
      <c r="AE543" s="348">
        <f t="shared" si="200"/>
        <v>0</v>
      </c>
      <c r="AF543" s="348">
        <f t="shared" si="201"/>
        <v>0</v>
      </c>
      <c r="AG543" s="348">
        <f t="shared" si="202"/>
        <v>0</v>
      </c>
      <c r="AH543" s="348">
        <f t="shared" si="203"/>
        <v>0</v>
      </c>
      <c r="AI543" s="348">
        <f t="shared" si="204"/>
        <v>0</v>
      </c>
      <c r="AJ543" s="348">
        <f t="shared" si="205"/>
        <v>0</v>
      </c>
      <c r="AK543" s="348">
        <f t="shared" si="206"/>
        <v>0</v>
      </c>
      <c r="AL543" s="348">
        <f t="shared" si="207"/>
        <v>0</v>
      </c>
      <c r="AM543" s="348">
        <f t="shared" si="208"/>
        <v>0</v>
      </c>
      <c r="AN543" s="348">
        <f t="shared" si="209"/>
        <v>0</v>
      </c>
      <c r="AO543" s="334"/>
    </row>
    <row r="544" spans="1:41" s="335" customFormat="1" ht="18" customHeight="1">
      <c r="A544" s="343">
        <f t="shared" si="210"/>
        <v>525</v>
      </c>
      <c r="B544" s="344" t="s">
        <v>1012</v>
      </c>
      <c r="C544" s="345" t="s">
        <v>1013</v>
      </c>
      <c r="D544" s="346">
        <v>0</v>
      </c>
      <c r="E544" s="346">
        <v>0</v>
      </c>
      <c r="F544" s="346">
        <v>0</v>
      </c>
      <c r="G544" s="346">
        <v>0</v>
      </c>
      <c r="H544" s="346"/>
      <c r="I544" s="346"/>
      <c r="J544" s="346"/>
      <c r="K544" s="346"/>
      <c r="L544" s="346"/>
      <c r="M544" s="346"/>
      <c r="N544" s="346"/>
      <c r="O544" s="346"/>
      <c r="P544" s="347">
        <f t="shared" si="211"/>
        <v>0</v>
      </c>
      <c r="Q544" s="348">
        <f t="shared" si="186"/>
        <v>0</v>
      </c>
      <c r="R544" s="348">
        <f t="shared" si="187"/>
        <v>0</v>
      </c>
      <c r="S544" s="348">
        <f t="shared" si="188"/>
        <v>0</v>
      </c>
      <c r="T544" s="348">
        <f t="shared" si="189"/>
        <v>0</v>
      </c>
      <c r="U544" s="348">
        <f t="shared" si="190"/>
        <v>0</v>
      </c>
      <c r="V544" s="348">
        <f t="shared" si="191"/>
        <v>0</v>
      </c>
      <c r="W544" s="348">
        <f t="shared" si="192"/>
        <v>0</v>
      </c>
      <c r="X544" s="348">
        <f t="shared" si="193"/>
        <v>0</v>
      </c>
      <c r="Y544" s="348">
        <f t="shared" si="194"/>
        <v>0</v>
      </c>
      <c r="Z544" s="348">
        <f t="shared" si="195"/>
        <v>0</v>
      </c>
      <c r="AA544" s="348">
        <f t="shared" si="196"/>
        <v>0</v>
      </c>
      <c r="AB544" s="348">
        <f t="shared" si="197"/>
        <v>0</v>
      </c>
      <c r="AC544" s="348">
        <f t="shared" si="198"/>
        <v>0</v>
      </c>
      <c r="AD544" s="348">
        <f t="shared" si="199"/>
        <v>0</v>
      </c>
      <c r="AE544" s="348">
        <f t="shared" si="200"/>
        <v>0</v>
      </c>
      <c r="AF544" s="348">
        <f t="shared" si="201"/>
        <v>0</v>
      </c>
      <c r="AG544" s="348">
        <f t="shared" si="202"/>
        <v>0</v>
      </c>
      <c r="AH544" s="348">
        <f t="shared" si="203"/>
        <v>0</v>
      </c>
      <c r="AI544" s="348">
        <f t="shared" si="204"/>
        <v>0</v>
      </c>
      <c r="AJ544" s="348">
        <f t="shared" si="205"/>
        <v>0</v>
      </c>
      <c r="AK544" s="348">
        <f t="shared" si="206"/>
        <v>0</v>
      </c>
      <c r="AL544" s="348">
        <f t="shared" si="207"/>
        <v>0</v>
      </c>
      <c r="AM544" s="348">
        <f t="shared" si="208"/>
        <v>0</v>
      </c>
      <c r="AN544" s="348">
        <f t="shared" si="209"/>
        <v>0</v>
      </c>
      <c r="AO544" s="334"/>
    </row>
    <row r="545" spans="1:41" s="335" customFormat="1" ht="18" customHeight="1">
      <c r="A545" s="343">
        <f t="shared" si="210"/>
        <v>526</v>
      </c>
      <c r="B545" s="344" t="s">
        <v>1014</v>
      </c>
      <c r="C545" s="345" t="s">
        <v>1015</v>
      </c>
      <c r="D545" s="346">
        <v>0</v>
      </c>
      <c r="E545" s="346">
        <v>0</v>
      </c>
      <c r="F545" s="346">
        <v>0</v>
      </c>
      <c r="G545" s="346">
        <v>0</v>
      </c>
      <c r="H545" s="346"/>
      <c r="I545" s="346"/>
      <c r="J545" s="346"/>
      <c r="K545" s="346"/>
      <c r="L545" s="346"/>
      <c r="M545" s="346"/>
      <c r="N545" s="346"/>
      <c r="O545" s="346"/>
      <c r="P545" s="347">
        <f t="shared" si="211"/>
        <v>0</v>
      </c>
      <c r="Q545" s="348">
        <f t="shared" si="186"/>
        <v>0</v>
      </c>
      <c r="R545" s="348">
        <f t="shared" si="187"/>
        <v>0</v>
      </c>
      <c r="S545" s="348">
        <f t="shared" si="188"/>
        <v>0</v>
      </c>
      <c r="T545" s="348">
        <f t="shared" si="189"/>
        <v>0</v>
      </c>
      <c r="U545" s="348">
        <f t="shared" si="190"/>
        <v>0</v>
      </c>
      <c r="V545" s="348">
        <f t="shared" si="191"/>
        <v>0</v>
      </c>
      <c r="W545" s="348">
        <f t="shared" si="192"/>
        <v>0</v>
      </c>
      <c r="X545" s="348">
        <f t="shared" si="193"/>
        <v>0</v>
      </c>
      <c r="Y545" s="348">
        <f t="shared" si="194"/>
        <v>0</v>
      </c>
      <c r="Z545" s="348">
        <f t="shared" si="195"/>
        <v>0</v>
      </c>
      <c r="AA545" s="348">
        <f t="shared" si="196"/>
        <v>0</v>
      </c>
      <c r="AB545" s="348">
        <f t="shared" si="197"/>
        <v>0</v>
      </c>
      <c r="AC545" s="348">
        <f t="shared" si="198"/>
        <v>0</v>
      </c>
      <c r="AD545" s="348">
        <f t="shared" si="199"/>
        <v>0</v>
      </c>
      <c r="AE545" s="348">
        <f t="shared" si="200"/>
        <v>0</v>
      </c>
      <c r="AF545" s="348">
        <f t="shared" si="201"/>
        <v>0</v>
      </c>
      <c r="AG545" s="348">
        <f t="shared" si="202"/>
        <v>0</v>
      </c>
      <c r="AH545" s="348">
        <f t="shared" si="203"/>
        <v>0</v>
      </c>
      <c r="AI545" s="348">
        <f t="shared" si="204"/>
        <v>0</v>
      </c>
      <c r="AJ545" s="348">
        <f t="shared" si="205"/>
        <v>0</v>
      </c>
      <c r="AK545" s="348">
        <f t="shared" si="206"/>
        <v>0</v>
      </c>
      <c r="AL545" s="348">
        <f t="shared" si="207"/>
        <v>0</v>
      </c>
      <c r="AM545" s="348">
        <f t="shared" si="208"/>
        <v>0</v>
      </c>
      <c r="AN545" s="348">
        <f t="shared" si="209"/>
        <v>0</v>
      </c>
      <c r="AO545" s="334"/>
    </row>
    <row r="546" spans="1:41" s="335" customFormat="1" ht="18" customHeight="1">
      <c r="A546" s="343">
        <f t="shared" si="210"/>
        <v>527</v>
      </c>
      <c r="B546" s="344" t="s">
        <v>1016</v>
      </c>
      <c r="C546" s="345" t="s">
        <v>1017</v>
      </c>
      <c r="D546" s="346">
        <v>0</v>
      </c>
      <c r="E546" s="346"/>
      <c r="F546" s="346">
        <v>0</v>
      </c>
      <c r="G546" s="346"/>
      <c r="H546" s="346"/>
      <c r="I546" s="346"/>
      <c r="J546" s="346"/>
      <c r="K546" s="346"/>
      <c r="L546" s="346"/>
      <c r="M546" s="346"/>
      <c r="N546" s="346"/>
      <c r="O546" s="346"/>
      <c r="P546" s="347">
        <f t="shared" si="211"/>
        <v>0</v>
      </c>
      <c r="Q546" s="348">
        <f t="shared" si="186"/>
        <v>0</v>
      </c>
      <c r="R546" s="348">
        <f t="shared" si="187"/>
        <v>0</v>
      </c>
      <c r="S546" s="348">
        <f t="shared" si="188"/>
        <v>0</v>
      </c>
      <c r="T546" s="348">
        <f t="shared" si="189"/>
        <v>0</v>
      </c>
      <c r="U546" s="348">
        <f t="shared" si="190"/>
        <v>0</v>
      </c>
      <c r="V546" s="348">
        <f t="shared" si="191"/>
        <v>0</v>
      </c>
      <c r="W546" s="348">
        <f t="shared" si="192"/>
        <v>0</v>
      </c>
      <c r="X546" s="348">
        <f t="shared" si="193"/>
        <v>0</v>
      </c>
      <c r="Y546" s="348">
        <f t="shared" si="194"/>
        <v>0</v>
      </c>
      <c r="Z546" s="348">
        <f t="shared" si="195"/>
        <v>0</v>
      </c>
      <c r="AA546" s="348">
        <f t="shared" si="196"/>
        <v>0</v>
      </c>
      <c r="AB546" s="348">
        <f t="shared" si="197"/>
        <v>0</v>
      </c>
      <c r="AC546" s="348">
        <f t="shared" si="198"/>
        <v>0</v>
      </c>
      <c r="AD546" s="348">
        <f t="shared" si="199"/>
        <v>0</v>
      </c>
      <c r="AE546" s="348">
        <f t="shared" si="200"/>
        <v>0</v>
      </c>
      <c r="AF546" s="348">
        <f t="shared" si="201"/>
        <v>0</v>
      </c>
      <c r="AG546" s="348">
        <f t="shared" si="202"/>
        <v>0</v>
      </c>
      <c r="AH546" s="348">
        <f t="shared" si="203"/>
        <v>0</v>
      </c>
      <c r="AI546" s="348">
        <f t="shared" si="204"/>
        <v>0</v>
      </c>
      <c r="AJ546" s="348">
        <f t="shared" si="205"/>
        <v>0</v>
      </c>
      <c r="AK546" s="348">
        <f t="shared" si="206"/>
        <v>0</v>
      </c>
      <c r="AL546" s="348">
        <f t="shared" si="207"/>
        <v>0</v>
      </c>
      <c r="AM546" s="348">
        <f t="shared" si="208"/>
        <v>0</v>
      </c>
      <c r="AN546" s="348">
        <f t="shared" si="209"/>
        <v>0</v>
      </c>
      <c r="AO546" s="334"/>
    </row>
    <row r="547" spans="1:41" s="335" customFormat="1" ht="18" customHeight="1">
      <c r="A547" s="343">
        <f t="shared" si="210"/>
        <v>528</v>
      </c>
      <c r="B547" s="344" t="s">
        <v>1576</v>
      </c>
      <c r="C547" s="345" t="s">
        <v>1577</v>
      </c>
      <c r="D547" s="346"/>
      <c r="E547" s="346"/>
      <c r="F547" s="346">
        <v>0</v>
      </c>
      <c r="G547" s="346">
        <v>0</v>
      </c>
      <c r="H547" s="346"/>
      <c r="I547" s="346"/>
      <c r="J547" s="346"/>
      <c r="K547" s="346"/>
      <c r="L547" s="346"/>
      <c r="M547" s="346"/>
      <c r="N547" s="346"/>
      <c r="O547" s="346"/>
      <c r="P547" s="347">
        <f t="shared" si="211"/>
        <v>0</v>
      </c>
      <c r="Q547" s="348"/>
      <c r="R547" s="348"/>
      <c r="S547" s="348">
        <f t="shared" si="188"/>
        <v>0</v>
      </c>
      <c r="T547" s="348">
        <f t="shared" si="189"/>
        <v>0</v>
      </c>
      <c r="U547" s="348">
        <f t="shared" si="190"/>
        <v>0</v>
      </c>
      <c r="V547" s="348">
        <f t="shared" si="191"/>
        <v>0</v>
      </c>
      <c r="W547" s="348">
        <f t="shared" si="192"/>
        <v>0</v>
      </c>
      <c r="X547" s="348">
        <f t="shared" si="193"/>
        <v>0</v>
      </c>
      <c r="Y547" s="348">
        <f t="shared" si="194"/>
        <v>0</v>
      </c>
      <c r="Z547" s="348">
        <f t="shared" si="195"/>
        <v>0</v>
      </c>
      <c r="AA547" s="348">
        <f t="shared" si="196"/>
        <v>0</v>
      </c>
      <c r="AB547" s="348">
        <f t="shared" si="197"/>
        <v>0</v>
      </c>
      <c r="AC547" s="348">
        <f t="shared" si="198"/>
        <v>0</v>
      </c>
      <c r="AD547" s="348">
        <f t="shared" si="199"/>
        <v>0</v>
      </c>
      <c r="AE547" s="348">
        <f t="shared" si="200"/>
        <v>0</v>
      </c>
      <c r="AF547" s="348">
        <f t="shared" si="201"/>
        <v>0</v>
      </c>
      <c r="AG547" s="348">
        <f t="shared" si="202"/>
        <v>0</v>
      </c>
      <c r="AH547" s="348">
        <f t="shared" si="203"/>
        <v>0</v>
      </c>
      <c r="AI547" s="348">
        <f t="shared" si="204"/>
        <v>0</v>
      </c>
      <c r="AJ547" s="348">
        <f t="shared" si="205"/>
        <v>0</v>
      </c>
      <c r="AK547" s="348">
        <f t="shared" si="206"/>
        <v>0</v>
      </c>
      <c r="AL547" s="348">
        <f t="shared" si="207"/>
        <v>0</v>
      </c>
      <c r="AM547" s="348">
        <f t="shared" si="208"/>
        <v>0</v>
      </c>
      <c r="AN547" s="348">
        <f t="shared" si="209"/>
        <v>0</v>
      </c>
      <c r="AO547" s="334"/>
    </row>
    <row r="548" spans="1:41" s="335" customFormat="1" ht="18" customHeight="1">
      <c r="A548" s="343">
        <f t="shared" si="210"/>
        <v>529</v>
      </c>
      <c r="B548" s="344" t="s">
        <v>1578</v>
      </c>
      <c r="C548" s="345" t="s">
        <v>1579</v>
      </c>
      <c r="D548" s="346"/>
      <c r="E548" s="346"/>
      <c r="F548" s="346">
        <v>0</v>
      </c>
      <c r="G548" s="346">
        <v>0</v>
      </c>
      <c r="H548" s="346"/>
      <c r="I548" s="346"/>
      <c r="J548" s="346"/>
      <c r="K548" s="346"/>
      <c r="L548" s="346"/>
      <c r="M548" s="346"/>
      <c r="N548" s="346"/>
      <c r="O548" s="346"/>
      <c r="P548" s="347">
        <f t="shared" si="211"/>
        <v>0</v>
      </c>
      <c r="Q548" s="348"/>
      <c r="R548" s="348"/>
      <c r="S548" s="348">
        <f t="shared" si="188"/>
        <v>0</v>
      </c>
      <c r="T548" s="348">
        <f t="shared" si="189"/>
        <v>0</v>
      </c>
      <c r="U548" s="348">
        <f t="shared" si="190"/>
        <v>0</v>
      </c>
      <c r="V548" s="348">
        <f t="shared" si="191"/>
        <v>0</v>
      </c>
      <c r="W548" s="348">
        <f t="shared" si="192"/>
        <v>0</v>
      </c>
      <c r="X548" s="348">
        <f t="shared" si="193"/>
        <v>0</v>
      </c>
      <c r="Y548" s="348">
        <f t="shared" si="194"/>
        <v>0</v>
      </c>
      <c r="Z548" s="348">
        <f t="shared" si="195"/>
        <v>0</v>
      </c>
      <c r="AA548" s="348">
        <f t="shared" si="196"/>
        <v>0</v>
      </c>
      <c r="AB548" s="348">
        <f t="shared" si="197"/>
        <v>0</v>
      </c>
      <c r="AC548" s="348">
        <f t="shared" si="198"/>
        <v>0</v>
      </c>
      <c r="AD548" s="348">
        <f t="shared" si="199"/>
        <v>0</v>
      </c>
      <c r="AE548" s="348">
        <f t="shared" si="200"/>
        <v>0</v>
      </c>
      <c r="AF548" s="348">
        <f t="shared" si="201"/>
        <v>0</v>
      </c>
      <c r="AG548" s="348">
        <f t="shared" si="202"/>
        <v>0</v>
      </c>
      <c r="AH548" s="348">
        <f t="shared" si="203"/>
        <v>0</v>
      </c>
      <c r="AI548" s="348">
        <f t="shared" si="204"/>
        <v>0</v>
      </c>
      <c r="AJ548" s="348">
        <f t="shared" si="205"/>
        <v>0</v>
      </c>
      <c r="AK548" s="348">
        <f t="shared" si="206"/>
        <v>0</v>
      </c>
      <c r="AL548" s="348">
        <f t="shared" si="207"/>
        <v>0</v>
      </c>
      <c r="AM548" s="348">
        <f t="shared" si="208"/>
        <v>0</v>
      </c>
      <c r="AN548" s="348">
        <f t="shared" si="209"/>
        <v>0</v>
      </c>
      <c r="AO548" s="334"/>
    </row>
    <row r="549" spans="1:41" s="335" customFormat="1" ht="18" customHeight="1">
      <c r="A549" s="343">
        <f t="shared" si="210"/>
        <v>530</v>
      </c>
      <c r="B549" s="344" t="s">
        <v>1580</v>
      </c>
      <c r="C549" s="345" t="s">
        <v>1581</v>
      </c>
      <c r="D549" s="346"/>
      <c r="E549" s="346"/>
      <c r="F549" s="346">
        <v>0</v>
      </c>
      <c r="G549" s="346">
        <v>0</v>
      </c>
      <c r="H549" s="346"/>
      <c r="I549" s="346"/>
      <c r="J549" s="346"/>
      <c r="K549" s="346"/>
      <c r="L549" s="346"/>
      <c r="M549" s="346"/>
      <c r="N549" s="346"/>
      <c r="O549" s="346"/>
      <c r="P549" s="347">
        <f t="shared" si="211"/>
        <v>0</v>
      </c>
      <c r="Q549" s="348"/>
      <c r="R549" s="348"/>
      <c r="S549" s="348">
        <f t="shared" si="188"/>
        <v>0</v>
      </c>
      <c r="T549" s="348">
        <f t="shared" si="189"/>
        <v>0</v>
      </c>
      <c r="U549" s="348">
        <f t="shared" si="190"/>
        <v>0</v>
      </c>
      <c r="V549" s="348">
        <f t="shared" si="191"/>
        <v>0</v>
      </c>
      <c r="W549" s="348">
        <f t="shared" si="192"/>
        <v>0</v>
      </c>
      <c r="X549" s="348">
        <f t="shared" si="193"/>
        <v>0</v>
      </c>
      <c r="Y549" s="348">
        <f t="shared" si="194"/>
        <v>0</v>
      </c>
      <c r="Z549" s="348">
        <f t="shared" si="195"/>
        <v>0</v>
      </c>
      <c r="AA549" s="348">
        <f t="shared" si="196"/>
        <v>0</v>
      </c>
      <c r="AB549" s="348">
        <f t="shared" si="197"/>
        <v>0</v>
      </c>
      <c r="AC549" s="348">
        <f t="shared" si="198"/>
        <v>0</v>
      </c>
      <c r="AD549" s="348">
        <f t="shared" si="199"/>
        <v>0</v>
      </c>
      <c r="AE549" s="348">
        <f t="shared" si="200"/>
        <v>0</v>
      </c>
      <c r="AF549" s="348">
        <f t="shared" si="201"/>
        <v>0</v>
      </c>
      <c r="AG549" s="348">
        <f t="shared" si="202"/>
        <v>0</v>
      </c>
      <c r="AH549" s="348">
        <f t="shared" si="203"/>
        <v>0</v>
      </c>
      <c r="AI549" s="348">
        <f t="shared" si="204"/>
        <v>0</v>
      </c>
      <c r="AJ549" s="348">
        <f t="shared" si="205"/>
        <v>0</v>
      </c>
      <c r="AK549" s="348">
        <f t="shared" si="206"/>
        <v>0</v>
      </c>
      <c r="AL549" s="348">
        <f t="shared" si="207"/>
        <v>0</v>
      </c>
      <c r="AM549" s="348">
        <f t="shared" si="208"/>
        <v>0</v>
      </c>
      <c r="AN549" s="348">
        <f t="shared" si="209"/>
        <v>0</v>
      </c>
      <c r="AO549" s="334"/>
    </row>
    <row r="550" spans="1:41" s="335" customFormat="1" ht="18" customHeight="1">
      <c r="A550" s="343">
        <f t="shared" si="210"/>
        <v>531</v>
      </c>
      <c r="B550" s="344" t="s">
        <v>1582</v>
      </c>
      <c r="C550" s="345" t="s">
        <v>1583</v>
      </c>
      <c r="D550" s="346"/>
      <c r="E550" s="346"/>
      <c r="F550" s="346">
        <v>0</v>
      </c>
      <c r="G550" s="346">
        <v>0</v>
      </c>
      <c r="H550" s="346"/>
      <c r="I550" s="346"/>
      <c r="J550" s="346"/>
      <c r="K550" s="346"/>
      <c r="L550" s="346"/>
      <c r="M550" s="346"/>
      <c r="N550" s="346"/>
      <c r="O550" s="346"/>
      <c r="P550" s="347">
        <f t="shared" si="211"/>
        <v>0</v>
      </c>
      <c r="Q550" s="348"/>
      <c r="R550" s="348"/>
      <c r="S550" s="348">
        <f t="shared" si="188"/>
        <v>0</v>
      </c>
      <c r="T550" s="348">
        <f t="shared" si="189"/>
        <v>0</v>
      </c>
      <c r="U550" s="348">
        <f t="shared" si="190"/>
        <v>0</v>
      </c>
      <c r="V550" s="348">
        <f t="shared" si="191"/>
        <v>0</v>
      </c>
      <c r="W550" s="348">
        <f t="shared" si="192"/>
        <v>0</v>
      </c>
      <c r="X550" s="348">
        <f t="shared" si="193"/>
        <v>0</v>
      </c>
      <c r="Y550" s="348">
        <f t="shared" si="194"/>
        <v>0</v>
      </c>
      <c r="Z550" s="348">
        <f t="shared" si="195"/>
        <v>0</v>
      </c>
      <c r="AA550" s="348">
        <f t="shared" si="196"/>
        <v>0</v>
      </c>
      <c r="AB550" s="348">
        <f t="shared" si="197"/>
        <v>0</v>
      </c>
      <c r="AC550" s="348">
        <f t="shared" si="198"/>
        <v>0</v>
      </c>
      <c r="AD550" s="348">
        <f t="shared" si="199"/>
        <v>0</v>
      </c>
      <c r="AE550" s="348">
        <f t="shared" si="200"/>
        <v>0</v>
      </c>
      <c r="AF550" s="348">
        <f t="shared" si="201"/>
        <v>0</v>
      </c>
      <c r="AG550" s="348">
        <f t="shared" si="202"/>
        <v>0</v>
      </c>
      <c r="AH550" s="348">
        <f t="shared" si="203"/>
        <v>0</v>
      </c>
      <c r="AI550" s="348">
        <f t="shared" si="204"/>
        <v>0</v>
      </c>
      <c r="AJ550" s="348">
        <f t="shared" si="205"/>
        <v>0</v>
      </c>
      <c r="AK550" s="348">
        <f t="shared" si="206"/>
        <v>0</v>
      </c>
      <c r="AL550" s="348">
        <f t="shared" si="207"/>
        <v>0</v>
      </c>
      <c r="AM550" s="348">
        <f t="shared" si="208"/>
        <v>0</v>
      </c>
      <c r="AN550" s="348">
        <f t="shared" si="209"/>
        <v>0</v>
      </c>
      <c r="AO550" s="334"/>
    </row>
    <row r="551" spans="1:41" s="335" customFormat="1" ht="18" customHeight="1">
      <c r="A551" s="343">
        <f t="shared" si="210"/>
        <v>532</v>
      </c>
      <c r="B551" s="344" t="s">
        <v>1024</v>
      </c>
      <c r="C551" s="345" t="s">
        <v>1025</v>
      </c>
      <c r="D551" s="346"/>
      <c r="E551" s="346"/>
      <c r="F551" s="346">
        <v>0</v>
      </c>
      <c r="G551" s="346">
        <v>0</v>
      </c>
      <c r="H551" s="346"/>
      <c r="I551" s="346"/>
      <c r="J551" s="346"/>
      <c r="K551" s="346"/>
      <c r="L551" s="346"/>
      <c r="M551" s="346"/>
      <c r="N551" s="346"/>
      <c r="O551" s="346"/>
      <c r="P551" s="347">
        <f t="shared" si="211"/>
        <v>0</v>
      </c>
      <c r="Q551" s="348"/>
      <c r="R551" s="348"/>
      <c r="S551" s="348">
        <f t="shared" si="188"/>
        <v>0</v>
      </c>
      <c r="T551" s="348">
        <f t="shared" si="189"/>
        <v>0</v>
      </c>
      <c r="U551" s="348">
        <f t="shared" si="190"/>
        <v>0</v>
      </c>
      <c r="V551" s="348">
        <f t="shared" si="191"/>
        <v>0</v>
      </c>
      <c r="W551" s="348">
        <f t="shared" si="192"/>
        <v>0</v>
      </c>
      <c r="X551" s="348">
        <f t="shared" si="193"/>
        <v>0</v>
      </c>
      <c r="Y551" s="348">
        <f t="shared" si="194"/>
        <v>0</v>
      </c>
      <c r="Z551" s="348">
        <f t="shared" si="195"/>
        <v>0</v>
      </c>
      <c r="AA551" s="348">
        <f t="shared" si="196"/>
        <v>0</v>
      </c>
      <c r="AB551" s="348">
        <f t="shared" si="197"/>
        <v>0</v>
      </c>
      <c r="AC551" s="348">
        <f t="shared" si="198"/>
        <v>0</v>
      </c>
      <c r="AD551" s="348">
        <f t="shared" si="199"/>
        <v>0</v>
      </c>
      <c r="AE551" s="348">
        <f t="shared" si="200"/>
        <v>0</v>
      </c>
      <c r="AF551" s="348">
        <f t="shared" si="201"/>
        <v>0</v>
      </c>
      <c r="AG551" s="348">
        <f t="shared" si="202"/>
        <v>0</v>
      </c>
      <c r="AH551" s="348">
        <f t="shared" si="203"/>
        <v>0</v>
      </c>
      <c r="AI551" s="348">
        <f t="shared" si="204"/>
        <v>0</v>
      </c>
      <c r="AJ551" s="348">
        <f t="shared" si="205"/>
        <v>0</v>
      </c>
      <c r="AK551" s="348">
        <f t="shared" si="206"/>
        <v>0</v>
      </c>
      <c r="AL551" s="348">
        <f t="shared" si="207"/>
        <v>0</v>
      </c>
      <c r="AM551" s="348">
        <f t="shared" si="208"/>
        <v>0</v>
      </c>
      <c r="AN551" s="348">
        <f t="shared" si="209"/>
        <v>0</v>
      </c>
      <c r="AO551" s="334"/>
    </row>
    <row r="552" spans="1:41" s="335" customFormat="1" ht="18" customHeight="1">
      <c r="A552" s="343">
        <f t="shared" si="210"/>
        <v>533</v>
      </c>
      <c r="B552" s="344" t="s">
        <v>1584</v>
      </c>
      <c r="C552" s="345" t="s">
        <v>1585</v>
      </c>
      <c r="D552" s="346"/>
      <c r="E552" s="346"/>
      <c r="F552" s="346">
        <v>0</v>
      </c>
      <c r="G552" s="346">
        <v>0</v>
      </c>
      <c r="H552" s="346"/>
      <c r="I552" s="346"/>
      <c r="J552" s="346"/>
      <c r="K552" s="346"/>
      <c r="L552" s="346"/>
      <c r="M552" s="346"/>
      <c r="N552" s="346"/>
      <c r="O552" s="346"/>
      <c r="P552" s="347">
        <f t="shared" si="211"/>
        <v>0</v>
      </c>
      <c r="Q552" s="348"/>
      <c r="R552" s="348"/>
      <c r="S552" s="348">
        <f t="shared" si="188"/>
        <v>0</v>
      </c>
      <c r="T552" s="348">
        <f t="shared" si="189"/>
        <v>0</v>
      </c>
      <c r="U552" s="348">
        <f t="shared" si="190"/>
        <v>0</v>
      </c>
      <c r="V552" s="348">
        <f t="shared" si="191"/>
        <v>0</v>
      </c>
      <c r="W552" s="348">
        <f t="shared" si="192"/>
        <v>0</v>
      </c>
      <c r="X552" s="348">
        <f t="shared" si="193"/>
        <v>0</v>
      </c>
      <c r="Y552" s="348">
        <f t="shared" si="194"/>
        <v>0</v>
      </c>
      <c r="Z552" s="348">
        <f t="shared" si="195"/>
        <v>0</v>
      </c>
      <c r="AA552" s="348">
        <f t="shared" si="196"/>
        <v>0</v>
      </c>
      <c r="AB552" s="348">
        <f t="shared" si="197"/>
        <v>0</v>
      </c>
      <c r="AC552" s="348">
        <f t="shared" si="198"/>
        <v>0</v>
      </c>
      <c r="AD552" s="348">
        <f t="shared" si="199"/>
        <v>0</v>
      </c>
      <c r="AE552" s="348">
        <f t="shared" si="200"/>
        <v>0</v>
      </c>
      <c r="AF552" s="348">
        <f t="shared" si="201"/>
        <v>0</v>
      </c>
      <c r="AG552" s="348">
        <f t="shared" si="202"/>
        <v>0</v>
      </c>
      <c r="AH552" s="348">
        <f t="shared" si="203"/>
        <v>0</v>
      </c>
      <c r="AI552" s="348">
        <f t="shared" si="204"/>
        <v>0</v>
      </c>
      <c r="AJ552" s="348">
        <f t="shared" si="205"/>
        <v>0</v>
      </c>
      <c r="AK552" s="348">
        <f t="shared" si="206"/>
        <v>0</v>
      </c>
      <c r="AL552" s="348">
        <f t="shared" si="207"/>
        <v>0</v>
      </c>
      <c r="AM552" s="348">
        <f t="shared" si="208"/>
        <v>0</v>
      </c>
      <c r="AN552" s="348">
        <f t="shared" si="209"/>
        <v>0</v>
      </c>
      <c r="AO552" s="334"/>
    </row>
    <row r="553" spans="1:41" s="335" customFormat="1" ht="18" customHeight="1">
      <c r="A553" s="343">
        <f t="shared" si="210"/>
        <v>534</v>
      </c>
      <c r="B553" s="344" t="s">
        <v>1376</v>
      </c>
      <c r="C553" s="345" t="s">
        <v>1377</v>
      </c>
      <c r="D553" s="346"/>
      <c r="E553" s="346"/>
      <c r="F553" s="346">
        <v>0</v>
      </c>
      <c r="G553" s="346">
        <v>0</v>
      </c>
      <c r="H553" s="346"/>
      <c r="I553" s="346"/>
      <c r="J553" s="346"/>
      <c r="K553" s="346"/>
      <c r="L553" s="346"/>
      <c r="M553" s="346"/>
      <c r="N553" s="346"/>
      <c r="O553" s="346"/>
      <c r="P553" s="347">
        <f t="shared" si="211"/>
        <v>0</v>
      </c>
      <c r="Q553" s="348"/>
      <c r="R553" s="348"/>
      <c r="S553" s="348">
        <f t="shared" si="188"/>
        <v>0</v>
      </c>
      <c r="T553" s="348">
        <f t="shared" si="189"/>
        <v>0</v>
      </c>
      <c r="U553" s="348">
        <f t="shared" si="190"/>
        <v>0</v>
      </c>
      <c r="V553" s="348">
        <f t="shared" si="191"/>
        <v>0</v>
      </c>
      <c r="W553" s="348">
        <f t="shared" si="192"/>
        <v>0</v>
      </c>
      <c r="X553" s="348">
        <f t="shared" si="193"/>
        <v>0</v>
      </c>
      <c r="Y553" s="348">
        <f t="shared" si="194"/>
        <v>0</v>
      </c>
      <c r="Z553" s="348">
        <f t="shared" si="195"/>
        <v>0</v>
      </c>
      <c r="AA553" s="348">
        <f t="shared" si="196"/>
        <v>0</v>
      </c>
      <c r="AB553" s="348">
        <f t="shared" si="197"/>
        <v>0</v>
      </c>
      <c r="AC553" s="348">
        <f t="shared" si="198"/>
        <v>0</v>
      </c>
      <c r="AD553" s="348">
        <f t="shared" si="199"/>
        <v>0</v>
      </c>
      <c r="AE553" s="348">
        <f t="shared" si="200"/>
        <v>0</v>
      </c>
      <c r="AF553" s="348">
        <f t="shared" si="201"/>
        <v>0</v>
      </c>
      <c r="AG553" s="348">
        <f t="shared" si="202"/>
        <v>0</v>
      </c>
      <c r="AH553" s="348">
        <f t="shared" si="203"/>
        <v>0</v>
      </c>
      <c r="AI553" s="348">
        <f t="shared" si="204"/>
        <v>0</v>
      </c>
      <c r="AJ553" s="348">
        <f t="shared" si="205"/>
        <v>0</v>
      </c>
      <c r="AK553" s="348">
        <f t="shared" si="206"/>
        <v>0</v>
      </c>
      <c r="AL553" s="348">
        <f t="shared" si="207"/>
        <v>0</v>
      </c>
      <c r="AM553" s="348">
        <f t="shared" si="208"/>
        <v>0</v>
      </c>
      <c r="AN553" s="348">
        <f t="shared" si="209"/>
        <v>0</v>
      </c>
      <c r="AO553" s="334"/>
    </row>
    <row r="554" spans="1:41" s="335" customFormat="1" ht="18" customHeight="1">
      <c r="A554" s="343">
        <f t="shared" si="210"/>
        <v>535</v>
      </c>
      <c r="B554" s="344" t="s">
        <v>1586</v>
      </c>
      <c r="C554" s="345" t="s">
        <v>353</v>
      </c>
      <c r="D554" s="346"/>
      <c r="E554" s="346"/>
      <c r="F554" s="346">
        <v>0</v>
      </c>
      <c r="G554" s="346">
        <v>0</v>
      </c>
      <c r="H554" s="346"/>
      <c r="I554" s="346"/>
      <c r="J554" s="346"/>
      <c r="K554" s="346"/>
      <c r="L554" s="346"/>
      <c r="M554" s="346"/>
      <c r="N554" s="346"/>
      <c r="O554" s="346"/>
      <c r="P554" s="347">
        <f t="shared" si="211"/>
        <v>0</v>
      </c>
      <c r="Q554" s="348"/>
      <c r="R554" s="348"/>
      <c r="S554" s="348">
        <f t="shared" si="188"/>
        <v>0</v>
      </c>
      <c r="T554" s="348">
        <f t="shared" si="189"/>
        <v>0</v>
      </c>
      <c r="U554" s="348">
        <f t="shared" si="190"/>
        <v>0</v>
      </c>
      <c r="V554" s="348">
        <f t="shared" si="191"/>
        <v>0</v>
      </c>
      <c r="W554" s="348">
        <f t="shared" si="192"/>
        <v>0</v>
      </c>
      <c r="X554" s="348">
        <f t="shared" si="193"/>
        <v>0</v>
      </c>
      <c r="Y554" s="348">
        <f t="shared" si="194"/>
        <v>0</v>
      </c>
      <c r="Z554" s="348">
        <f t="shared" si="195"/>
        <v>0</v>
      </c>
      <c r="AA554" s="348">
        <f t="shared" si="196"/>
        <v>0</v>
      </c>
      <c r="AB554" s="348">
        <f t="shared" si="197"/>
        <v>0</v>
      </c>
      <c r="AC554" s="348">
        <f t="shared" si="198"/>
        <v>0</v>
      </c>
      <c r="AD554" s="348">
        <f t="shared" si="199"/>
        <v>0</v>
      </c>
      <c r="AE554" s="348">
        <f t="shared" si="200"/>
        <v>0</v>
      </c>
      <c r="AF554" s="348">
        <f t="shared" si="201"/>
        <v>0</v>
      </c>
      <c r="AG554" s="348">
        <f t="shared" si="202"/>
        <v>0</v>
      </c>
      <c r="AH554" s="348">
        <f t="shared" si="203"/>
        <v>0</v>
      </c>
      <c r="AI554" s="348">
        <f t="shared" si="204"/>
        <v>0</v>
      </c>
      <c r="AJ554" s="348">
        <f t="shared" si="205"/>
        <v>0</v>
      </c>
      <c r="AK554" s="348">
        <f t="shared" si="206"/>
        <v>0</v>
      </c>
      <c r="AL554" s="348">
        <f t="shared" si="207"/>
        <v>0</v>
      </c>
      <c r="AM554" s="348">
        <f t="shared" si="208"/>
        <v>0</v>
      </c>
      <c r="AN554" s="348">
        <f t="shared" si="209"/>
        <v>0</v>
      </c>
      <c r="AO554" s="334"/>
    </row>
    <row r="555" spans="1:41" s="335" customFormat="1" ht="18" customHeight="1">
      <c r="A555" s="343">
        <f t="shared" si="210"/>
        <v>536</v>
      </c>
      <c r="B555" s="344" t="s">
        <v>1587</v>
      </c>
      <c r="C555" s="345" t="s">
        <v>1588</v>
      </c>
      <c r="D555" s="346"/>
      <c r="E555" s="346"/>
      <c r="F555" s="346">
        <v>0</v>
      </c>
      <c r="G555" s="346">
        <v>0</v>
      </c>
      <c r="H555" s="346"/>
      <c r="I555" s="346"/>
      <c r="J555" s="346"/>
      <c r="K555" s="346"/>
      <c r="L555" s="346"/>
      <c r="M555" s="346"/>
      <c r="N555" s="346"/>
      <c r="O555" s="346"/>
      <c r="P555" s="347">
        <f t="shared" si="211"/>
        <v>0</v>
      </c>
      <c r="Q555" s="348"/>
      <c r="R555" s="348"/>
      <c r="S555" s="348"/>
      <c r="T555" s="348"/>
      <c r="U555" s="348">
        <f t="shared" si="190"/>
        <v>0</v>
      </c>
      <c r="V555" s="348">
        <f t="shared" si="191"/>
        <v>0</v>
      </c>
      <c r="W555" s="348">
        <f t="shared" si="192"/>
        <v>0</v>
      </c>
      <c r="X555" s="348">
        <f t="shared" si="193"/>
        <v>0</v>
      </c>
      <c r="Y555" s="348">
        <f t="shared" si="194"/>
        <v>0</v>
      </c>
      <c r="Z555" s="348">
        <f t="shared" si="195"/>
        <v>0</v>
      </c>
      <c r="AA555" s="348">
        <f t="shared" si="196"/>
        <v>0</v>
      </c>
      <c r="AB555" s="348">
        <f t="shared" si="197"/>
        <v>0</v>
      </c>
      <c r="AC555" s="348">
        <f t="shared" si="198"/>
        <v>0</v>
      </c>
      <c r="AD555" s="348">
        <f t="shared" si="199"/>
        <v>0</v>
      </c>
      <c r="AE555" s="348">
        <f t="shared" si="200"/>
        <v>0</v>
      </c>
      <c r="AF555" s="348">
        <f t="shared" si="201"/>
        <v>0</v>
      </c>
      <c r="AG555" s="348">
        <f t="shared" si="202"/>
        <v>0</v>
      </c>
      <c r="AH555" s="348">
        <f t="shared" si="203"/>
        <v>0</v>
      </c>
      <c r="AI555" s="348">
        <f t="shared" si="204"/>
        <v>0</v>
      </c>
      <c r="AJ555" s="348">
        <f t="shared" si="205"/>
        <v>0</v>
      </c>
      <c r="AK555" s="348">
        <f t="shared" si="206"/>
        <v>0</v>
      </c>
      <c r="AL555" s="348">
        <f t="shared" si="207"/>
        <v>0</v>
      </c>
      <c r="AM555" s="348">
        <f t="shared" si="208"/>
        <v>0</v>
      </c>
      <c r="AN555" s="348">
        <f t="shared" si="209"/>
        <v>0</v>
      </c>
      <c r="AO555" s="334"/>
    </row>
    <row r="556" spans="1:41" s="335" customFormat="1" ht="18" customHeight="1">
      <c r="A556" s="343">
        <f t="shared" si="210"/>
        <v>537</v>
      </c>
      <c r="B556" s="344" t="s">
        <v>1589</v>
      </c>
      <c r="C556" s="345" t="s">
        <v>273</v>
      </c>
      <c r="D556" s="346"/>
      <c r="E556" s="346"/>
      <c r="F556" s="346">
        <v>0</v>
      </c>
      <c r="G556" s="346">
        <v>0</v>
      </c>
      <c r="H556" s="346"/>
      <c r="I556" s="346"/>
      <c r="J556" s="346"/>
      <c r="K556" s="346"/>
      <c r="L556" s="346"/>
      <c r="M556" s="346"/>
      <c r="N556" s="346"/>
      <c r="O556" s="346"/>
      <c r="P556" s="347">
        <f t="shared" si="211"/>
        <v>0</v>
      </c>
      <c r="Q556" s="348"/>
      <c r="R556" s="348"/>
      <c r="S556" s="348"/>
      <c r="T556" s="348"/>
      <c r="U556" s="348">
        <f t="shared" si="190"/>
        <v>0</v>
      </c>
      <c r="V556" s="348">
        <f t="shared" si="191"/>
        <v>0</v>
      </c>
      <c r="W556" s="348">
        <f t="shared" si="192"/>
        <v>0</v>
      </c>
      <c r="X556" s="348">
        <f t="shared" si="193"/>
        <v>0</v>
      </c>
      <c r="Y556" s="348">
        <f t="shared" si="194"/>
        <v>0</v>
      </c>
      <c r="Z556" s="348">
        <f t="shared" si="195"/>
        <v>0</v>
      </c>
      <c r="AA556" s="348">
        <f t="shared" si="196"/>
        <v>0</v>
      </c>
      <c r="AB556" s="348">
        <f t="shared" si="197"/>
        <v>0</v>
      </c>
      <c r="AC556" s="348">
        <f t="shared" si="198"/>
        <v>0</v>
      </c>
      <c r="AD556" s="348">
        <f t="shared" si="199"/>
        <v>0</v>
      </c>
      <c r="AE556" s="348">
        <f t="shared" si="200"/>
        <v>0</v>
      </c>
      <c r="AF556" s="348">
        <f t="shared" si="201"/>
        <v>0</v>
      </c>
      <c r="AG556" s="348">
        <f t="shared" si="202"/>
        <v>0</v>
      </c>
      <c r="AH556" s="348">
        <f t="shared" si="203"/>
        <v>0</v>
      </c>
      <c r="AI556" s="348">
        <f t="shared" si="204"/>
        <v>0</v>
      </c>
      <c r="AJ556" s="348">
        <f t="shared" si="205"/>
        <v>0</v>
      </c>
      <c r="AK556" s="348">
        <f t="shared" si="206"/>
        <v>0</v>
      </c>
      <c r="AL556" s="348">
        <f t="shared" si="207"/>
        <v>0</v>
      </c>
      <c r="AM556" s="348">
        <f t="shared" si="208"/>
        <v>0</v>
      </c>
      <c r="AN556" s="348">
        <f t="shared" si="209"/>
        <v>0</v>
      </c>
      <c r="AO556" s="334"/>
    </row>
    <row r="557" spans="1:41" s="335" customFormat="1" ht="18" customHeight="1">
      <c r="A557" s="343">
        <f t="shared" si="210"/>
        <v>538</v>
      </c>
      <c r="B557" s="344" t="s">
        <v>1431</v>
      </c>
      <c r="C557" s="345" t="s">
        <v>1432</v>
      </c>
      <c r="D557" s="346"/>
      <c r="E557" s="346"/>
      <c r="F557" s="346">
        <v>0</v>
      </c>
      <c r="G557" s="346">
        <v>0</v>
      </c>
      <c r="H557" s="346"/>
      <c r="I557" s="346"/>
      <c r="J557" s="346"/>
      <c r="K557" s="346"/>
      <c r="L557" s="346"/>
      <c r="M557" s="346"/>
      <c r="N557" s="346"/>
      <c r="O557" s="346"/>
      <c r="P557" s="347">
        <f t="shared" si="211"/>
        <v>0</v>
      </c>
      <c r="Q557" s="348"/>
      <c r="R557" s="348"/>
      <c r="S557" s="348"/>
      <c r="T557" s="348"/>
      <c r="U557" s="348">
        <f t="shared" si="190"/>
        <v>0</v>
      </c>
      <c r="V557" s="348">
        <f t="shared" si="191"/>
        <v>0</v>
      </c>
      <c r="W557" s="348">
        <f t="shared" si="192"/>
        <v>0</v>
      </c>
      <c r="X557" s="348">
        <f t="shared" si="193"/>
        <v>0</v>
      </c>
      <c r="Y557" s="348">
        <f t="shared" si="194"/>
        <v>0</v>
      </c>
      <c r="Z557" s="348">
        <f t="shared" si="195"/>
        <v>0</v>
      </c>
      <c r="AA557" s="348">
        <f t="shared" si="196"/>
        <v>0</v>
      </c>
      <c r="AB557" s="348">
        <f t="shared" si="197"/>
        <v>0</v>
      </c>
      <c r="AC557" s="348">
        <f t="shared" si="198"/>
        <v>0</v>
      </c>
      <c r="AD557" s="348">
        <f t="shared" si="199"/>
        <v>0</v>
      </c>
      <c r="AE557" s="348">
        <f t="shared" si="200"/>
        <v>0</v>
      </c>
      <c r="AF557" s="348">
        <f t="shared" si="201"/>
        <v>0</v>
      </c>
      <c r="AG557" s="348">
        <f t="shared" si="202"/>
        <v>0</v>
      </c>
      <c r="AH557" s="348">
        <f t="shared" si="203"/>
        <v>0</v>
      </c>
      <c r="AI557" s="348">
        <f t="shared" si="204"/>
        <v>0</v>
      </c>
      <c r="AJ557" s="348">
        <f t="shared" si="205"/>
        <v>0</v>
      </c>
      <c r="AK557" s="348">
        <f t="shared" si="206"/>
        <v>0</v>
      </c>
      <c r="AL557" s="348">
        <f t="shared" si="207"/>
        <v>0</v>
      </c>
      <c r="AM557" s="348">
        <f t="shared" si="208"/>
        <v>0</v>
      </c>
      <c r="AN557" s="348">
        <f t="shared" si="209"/>
        <v>0</v>
      </c>
      <c r="AO557" s="334"/>
    </row>
    <row r="558" spans="1:41" s="335" customFormat="1" ht="18" customHeight="1">
      <c r="A558" s="343">
        <f t="shared" si="210"/>
        <v>539</v>
      </c>
      <c r="B558" s="344" t="s">
        <v>1590</v>
      </c>
      <c r="C558" s="345" t="s">
        <v>1591</v>
      </c>
      <c r="D558" s="346"/>
      <c r="E558" s="346"/>
      <c r="F558" s="346">
        <v>0</v>
      </c>
      <c r="G558" s="346">
        <v>0</v>
      </c>
      <c r="H558" s="346"/>
      <c r="I558" s="346"/>
      <c r="J558" s="346"/>
      <c r="K558" s="346"/>
      <c r="L558" s="346"/>
      <c r="M558" s="346"/>
      <c r="N558" s="346"/>
      <c r="O558" s="346"/>
      <c r="P558" s="347">
        <f t="shared" si="211"/>
        <v>0</v>
      </c>
      <c r="Q558" s="348"/>
      <c r="R558" s="348"/>
      <c r="S558" s="348">
        <f t="shared" si="188"/>
        <v>0</v>
      </c>
      <c r="T558" s="348">
        <f t="shared" si="189"/>
        <v>0</v>
      </c>
      <c r="U558" s="348">
        <f t="shared" si="190"/>
        <v>0</v>
      </c>
      <c r="V558" s="348">
        <f t="shared" si="191"/>
        <v>0</v>
      </c>
      <c r="W558" s="348">
        <f t="shared" si="192"/>
        <v>0</v>
      </c>
      <c r="X558" s="348">
        <f t="shared" si="193"/>
        <v>0</v>
      </c>
      <c r="Y558" s="348">
        <f t="shared" si="194"/>
        <v>0</v>
      </c>
      <c r="Z558" s="348">
        <f t="shared" si="195"/>
        <v>0</v>
      </c>
      <c r="AA558" s="348">
        <f t="shared" si="196"/>
        <v>0</v>
      </c>
      <c r="AB558" s="348">
        <f t="shared" si="197"/>
        <v>0</v>
      </c>
      <c r="AC558" s="348">
        <f t="shared" si="198"/>
        <v>0</v>
      </c>
      <c r="AD558" s="348">
        <f t="shared" si="199"/>
        <v>0</v>
      </c>
      <c r="AE558" s="348">
        <f t="shared" si="200"/>
        <v>0</v>
      </c>
      <c r="AF558" s="348">
        <f t="shared" si="201"/>
        <v>0</v>
      </c>
      <c r="AG558" s="348">
        <f t="shared" si="202"/>
        <v>0</v>
      </c>
      <c r="AH558" s="348">
        <f t="shared" si="203"/>
        <v>0</v>
      </c>
      <c r="AI558" s="348">
        <f t="shared" si="204"/>
        <v>0</v>
      </c>
      <c r="AJ558" s="348">
        <f t="shared" si="205"/>
        <v>0</v>
      </c>
      <c r="AK558" s="348">
        <f t="shared" si="206"/>
        <v>0</v>
      </c>
      <c r="AL558" s="348">
        <f t="shared" si="207"/>
        <v>0</v>
      </c>
      <c r="AM558" s="348">
        <f t="shared" si="208"/>
        <v>0</v>
      </c>
      <c r="AN558" s="348">
        <f t="shared" si="209"/>
        <v>0</v>
      </c>
      <c r="AO558" s="334"/>
    </row>
    <row r="559" spans="1:41" s="335" customFormat="1" ht="18" customHeight="1">
      <c r="A559" s="343">
        <f t="shared" si="210"/>
        <v>540</v>
      </c>
      <c r="B559" s="344" t="s">
        <v>1592</v>
      </c>
      <c r="C559" s="345" t="s">
        <v>1593</v>
      </c>
      <c r="D559" s="346"/>
      <c r="E559" s="346"/>
      <c r="F559" s="346">
        <v>0</v>
      </c>
      <c r="G559" s="346">
        <v>0</v>
      </c>
      <c r="H559" s="346"/>
      <c r="I559" s="346"/>
      <c r="J559" s="346"/>
      <c r="K559" s="346"/>
      <c r="L559" s="346"/>
      <c r="M559" s="346"/>
      <c r="N559" s="346"/>
      <c r="O559" s="346"/>
      <c r="P559" s="347">
        <f t="shared" si="211"/>
        <v>0</v>
      </c>
      <c r="Q559" s="348"/>
      <c r="R559" s="348"/>
      <c r="S559" s="348">
        <f t="shared" si="188"/>
        <v>0</v>
      </c>
      <c r="T559" s="348">
        <f t="shared" si="189"/>
        <v>0</v>
      </c>
      <c r="U559" s="348">
        <f t="shared" si="190"/>
        <v>0</v>
      </c>
      <c r="V559" s="348">
        <f t="shared" si="191"/>
        <v>0</v>
      </c>
      <c r="W559" s="348">
        <f t="shared" si="192"/>
        <v>0</v>
      </c>
      <c r="X559" s="348">
        <f t="shared" si="193"/>
        <v>0</v>
      </c>
      <c r="Y559" s="348">
        <f t="shared" si="194"/>
        <v>0</v>
      </c>
      <c r="Z559" s="348">
        <f t="shared" si="195"/>
        <v>0</v>
      </c>
      <c r="AA559" s="348">
        <f t="shared" si="196"/>
        <v>0</v>
      </c>
      <c r="AB559" s="348">
        <f t="shared" si="197"/>
        <v>0</v>
      </c>
      <c r="AC559" s="348">
        <f t="shared" si="198"/>
        <v>0</v>
      </c>
      <c r="AD559" s="348">
        <f t="shared" si="199"/>
        <v>0</v>
      </c>
      <c r="AE559" s="348">
        <f t="shared" si="200"/>
        <v>0</v>
      </c>
      <c r="AF559" s="348">
        <f t="shared" si="201"/>
        <v>0</v>
      </c>
      <c r="AG559" s="348">
        <f t="shared" si="202"/>
        <v>0</v>
      </c>
      <c r="AH559" s="348">
        <f t="shared" si="203"/>
        <v>0</v>
      </c>
      <c r="AI559" s="348">
        <f t="shared" si="204"/>
        <v>0</v>
      </c>
      <c r="AJ559" s="348">
        <f t="shared" si="205"/>
        <v>0</v>
      </c>
      <c r="AK559" s="348">
        <f t="shared" si="206"/>
        <v>0</v>
      </c>
      <c r="AL559" s="348">
        <f t="shared" si="207"/>
        <v>0</v>
      </c>
      <c r="AM559" s="348">
        <f t="shared" si="208"/>
        <v>0</v>
      </c>
      <c r="AN559" s="348">
        <f t="shared" si="209"/>
        <v>0</v>
      </c>
      <c r="AO559" s="334"/>
    </row>
    <row r="560" spans="1:41" s="335" customFormat="1" ht="18" customHeight="1">
      <c r="A560" s="343">
        <f t="shared" si="210"/>
        <v>541</v>
      </c>
      <c r="B560" s="344" t="s">
        <v>1594</v>
      </c>
      <c r="C560" s="345" t="s">
        <v>1595</v>
      </c>
      <c r="D560" s="346"/>
      <c r="E560" s="346"/>
      <c r="F560" s="346">
        <v>0</v>
      </c>
      <c r="G560" s="346">
        <v>0</v>
      </c>
      <c r="H560" s="346"/>
      <c r="I560" s="346"/>
      <c r="J560" s="346"/>
      <c r="K560" s="346"/>
      <c r="L560" s="346"/>
      <c r="M560" s="346"/>
      <c r="N560" s="346"/>
      <c r="O560" s="346"/>
      <c r="P560" s="347">
        <f t="shared" si="211"/>
        <v>0</v>
      </c>
      <c r="Q560" s="348"/>
      <c r="R560" s="348"/>
      <c r="S560" s="348"/>
      <c r="T560" s="348"/>
      <c r="U560" s="348">
        <f t="shared" si="190"/>
        <v>0</v>
      </c>
      <c r="V560" s="348">
        <f t="shared" si="191"/>
        <v>0</v>
      </c>
      <c r="W560" s="348">
        <f t="shared" si="192"/>
        <v>0</v>
      </c>
      <c r="X560" s="348">
        <f t="shared" si="193"/>
        <v>0</v>
      </c>
      <c r="Y560" s="348">
        <f t="shared" si="194"/>
        <v>0</v>
      </c>
      <c r="Z560" s="348">
        <f t="shared" si="195"/>
        <v>0</v>
      </c>
      <c r="AA560" s="348">
        <f t="shared" si="196"/>
        <v>0</v>
      </c>
      <c r="AB560" s="348">
        <f t="shared" si="197"/>
        <v>0</v>
      </c>
      <c r="AC560" s="348">
        <f t="shared" si="198"/>
        <v>0</v>
      </c>
      <c r="AD560" s="348">
        <f t="shared" si="199"/>
        <v>0</v>
      </c>
      <c r="AE560" s="348">
        <f t="shared" si="200"/>
        <v>0</v>
      </c>
      <c r="AF560" s="348">
        <f t="shared" si="201"/>
        <v>0</v>
      </c>
      <c r="AG560" s="348">
        <f t="shared" si="202"/>
        <v>0</v>
      </c>
      <c r="AH560" s="348">
        <f t="shared" si="203"/>
        <v>0</v>
      </c>
      <c r="AI560" s="348">
        <f t="shared" si="204"/>
        <v>0</v>
      </c>
      <c r="AJ560" s="348">
        <f t="shared" si="205"/>
        <v>0</v>
      </c>
      <c r="AK560" s="348">
        <f t="shared" si="206"/>
        <v>0</v>
      </c>
      <c r="AL560" s="348">
        <f t="shared" si="207"/>
        <v>0</v>
      </c>
      <c r="AM560" s="348">
        <f t="shared" si="208"/>
        <v>0</v>
      </c>
      <c r="AN560" s="348">
        <f t="shared" si="209"/>
        <v>0</v>
      </c>
      <c r="AO560" s="334"/>
    </row>
    <row r="561" spans="1:41" s="335" customFormat="1" ht="18" customHeight="1">
      <c r="A561" s="343"/>
      <c r="B561" s="344" t="s">
        <v>1387</v>
      </c>
      <c r="C561" s="345" t="s">
        <v>1388</v>
      </c>
      <c r="D561" s="346"/>
      <c r="E561" s="346"/>
      <c r="F561" s="346"/>
      <c r="G561" s="346"/>
      <c r="H561" s="346"/>
      <c r="I561" s="346"/>
      <c r="J561" s="346"/>
      <c r="K561" s="346"/>
      <c r="L561" s="346"/>
      <c r="M561" s="346"/>
      <c r="N561" s="346"/>
      <c r="O561" s="346"/>
      <c r="P561" s="347"/>
      <c r="Q561" s="348"/>
      <c r="R561" s="348"/>
      <c r="S561" s="348"/>
      <c r="T561" s="348"/>
      <c r="U561" s="348"/>
      <c r="V561" s="348"/>
      <c r="W561" s="348"/>
      <c r="X561" s="348"/>
      <c r="Y561" s="348"/>
      <c r="Z561" s="348"/>
      <c r="AA561" s="348"/>
      <c r="AB561" s="348"/>
      <c r="AC561" s="348">
        <f t="shared" ref="AC561:AC580" si="212">IF((D561+E561+F561+G561+H561+I561)&gt;=14,0,IF((D561+E561+F561+G561+H561+I561+J561)&lt;14,J561,14-(D561+E561+F561+G561+H561+I561)))</f>
        <v>0</v>
      </c>
      <c r="AD561" s="348">
        <f t="shared" ref="AD561:AD580" si="213">IF((D561+E561+F561+G561+H561+I561)&gt;=14,J561,J561-AC561)</f>
        <v>0</v>
      </c>
      <c r="AE561" s="348">
        <f t="shared" ref="AE561:AE580" si="214">IF((D561+E561+F561+G561+H561+I561+J561)&gt;=14,0,IF((D561+E561+F561+G561+H561+I561+J561+K561)&lt;14,K561,14-(D561+E561+F561+G561+H561+I561+J561)))</f>
        <v>0</v>
      </c>
      <c r="AF561" s="348">
        <f t="shared" ref="AF561:AF580" si="215">IF((D561+E561+F561+G561+H561+I561+J561)&gt;=14,K561,K561-AE561)</f>
        <v>0</v>
      </c>
      <c r="AG561" s="348">
        <f t="shared" ref="AG561:AG580" si="216">IF((D561+E561+F561+G561+H561+I561+J561+K561)&gt;=14,0,IF((D561+E561+F561+G561+H561+I561+J561+K561+L561)&lt;14,L561,14-(D561+E561+F561+G561+H561+I561+J561+K561)))</f>
        <v>0</v>
      </c>
      <c r="AH561" s="348">
        <f t="shared" ref="AH561:AH580" si="217">IF((D561+E561+F561+G561+H561+I561+J561+K561)&gt;=14,L561,L561-AG561)</f>
        <v>0</v>
      </c>
      <c r="AI561" s="348">
        <f t="shared" ref="AI561:AI580" si="218">IF((D561+E561+F561+G561+H561+I561+J561+K561+L561)&gt;=14,0,IF((D561+E561+F561+G561+H561+I561+J561+K561+L561+M561)&lt;14,M561,14-(D561+E561+F561+G561+H561+I561+J561+K561+L561)))</f>
        <v>0</v>
      </c>
      <c r="AJ561" s="348">
        <f t="shared" ref="AJ561:AJ580" si="219">IF((D561+E561+F561+G561+H561+I561+J561+K561+L561)&gt;=14,M561,M561-AI561)</f>
        <v>0</v>
      </c>
      <c r="AK561" s="348">
        <f t="shared" ref="AK561:AK580" si="220">IF((D561+E561+F561+G561+H561+I561+J561+K561+L561+M561)&gt;=14,0,IF((D561+E561+F561+G561+H561+I561+J561+K561+L561+M561+N561)&lt;14,N561,14-(D561+E561+F561+G561+H561+I561+J561+K561+L561+M561)))</f>
        <v>0</v>
      </c>
      <c r="AL561" s="348">
        <f t="shared" ref="AL561:AL580" si="221">IF((D561+E561+F561+G561+H561+I561+J561+K561+L561+M561)&gt;=14,N561,N561-AK561)</f>
        <v>0</v>
      </c>
      <c r="AM561" s="348">
        <f t="shared" ref="AM561:AM580" si="222">IF((D561+E561+F561+G561+H561+I561+J561+K561+L561+M561+N561)&gt;=14,0,IF((D561+E561+F561+G561+H561+I561+J561+K561+L561+M561+N561+O561)&lt;14,O561,14-(D561+E561+F561+G561+H561+I561+J561+K561+L561+M561+N561)))</f>
        <v>0</v>
      </c>
      <c r="AN561" s="348">
        <f t="shared" ref="AN561:AN580" si="223">IF((D561+E561+F561+G561+H561+I561+J561+K561+L561+M561+N561)&gt;=14,O561,O561-AM561)</f>
        <v>0</v>
      </c>
      <c r="AO561" s="334"/>
    </row>
    <row r="562" spans="1:41" s="335" customFormat="1" ht="18" customHeight="1">
      <c r="A562" s="343"/>
      <c r="B562" s="344" t="s">
        <v>1394</v>
      </c>
      <c r="C562" s="345" t="s">
        <v>1389</v>
      </c>
      <c r="D562" s="346"/>
      <c r="E562" s="346"/>
      <c r="F562" s="346"/>
      <c r="G562" s="346"/>
      <c r="H562" s="346"/>
      <c r="I562" s="346"/>
      <c r="J562" s="346"/>
      <c r="K562" s="346"/>
      <c r="L562" s="346"/>
      <c r="M562" s="346"/>
      <c r="N562" s="346"/>
      <c r="O562" s="346"/>
      <c r="P562" s="347"/>
      <c r="Q562" s="348"/>
      <c r="R562" s="348"/>
      <c r="S562" s="348"/>
      <c r="T562" s="348"/>
      <c r="U562" s="348"/>
      <c r="V562" s="348"/>
      <c r="W562" s="348"/>
      <c r="X562" s="348"/>
      <c r="Y562" s="348"/>
      <c r="Z562" s="348"/>
      <c r="AA562" s="348"/>
      <c r="AB562" s="348"/>
      <c r="AC562" s="348">
        <f t="shared" si="212"/>
        <v>0</v>
      </c>
      <c r="AD562" s="348">
        <f t="shared" si="213"/>
        <v>0</v>
      </c>
      <c r="AE562" s="348">
        <f t="shared" si="214"/>
        <v>0</v>
      </c>
      <c r="AF562" s="348">
        <f t="shared" si="215"/>
        <v>0</v>
      </c>
      <c r="AG562" s="348">
        <f t="shared" si="216"/>
        <v>0</v>
      </c>
      <c r="AH562" s="348">
        <f t="shared" si="217"/>
        <v>0</v>
      </c>
      <c r="AI562" s="348">
        <f t="shared" si="218"/>
        <v>0</v>
      </c>
      <c r="AJ562" s="348">
        <f t="shared" si="219"/>
        <v>0</v>
      </c>
      <c r="AK562" s="348">
        <f t="shared" si="220"/>
        <v>0</v>
      </c>
      <c r="AL562" s="348">
        <f t="shared" si="221"/>
        <v>0</v>
      </c>
      <c r="AM562" s="348">
        <f t="shared" si="222"/>
        <v>0</v>
      </c>
      <c r="AN562" s="348">
        <f t="shared" si="223"/>
        <v>0</v>
      </c>
      <c r="AO562" s="334"/>
    </row>
    <row r="563" spans="1:41" s="335" customFormat="1" ht="18" customHeight="1">
      <c r="A563" s="343"/>
      <c r="B563" s="344" t="s">
        <v>1406</v>
      </c>
      <c r="C563" s="345" t="s">
        <v>1407</v>
      </c>
      <c r="D563" s="346"/>
      <c r="E563" s="346"/>
      <c r="F563" s="346"/>
      <c r="G563" s="346"/>
      <c r="H563" s="346"/>
      <c r="I563" s="346"/>
      <c r="J563" s="346"/>
      <c r="K563" s="346"/>
      <c r="L563" s="346"/>
      <c r="M563" s="346"/>
      <c r="N563" s="346"/>
      <c r="O563" s="346"/>
      <c r="P563" s="347"/>
      <c r="Q563" s="348"/>
      <c r="R563" s="348"/>
      <c r="S563" s="348"/>
      <c r="T563" s="348"/>
      <c r="U563" s="348"/>
      <c r="V563" s="348"/>
      <c r="W563" s="348"/>
      <c r="X563" s="348"/>
      <c r="Y563" s="348"/>
      <c r="Z563" s="348"/>
      <c r="AA563" s="348"/>
      <c r="AB563" s="348"/>
      <c r="AC563" s="348">
        <f t="shared" si="212"/>
        <v>0</v>
      </c>
      <c r="AD563" s="348">
        <f t="shared" si="213"/>
        <v>0</v>
      </c>
      <c r="AE563" s="348">
        <f t="shared" si="214"/>
        <v>0</v>
      </c>
      <c r="AF563" s="348">
        <f t="shared" si="215"/>
        <v>0</v>
      </c>
      <c r="AG563" s="348">
        <f t="shared" si="216"/>
        <v>0</v>
      </c>
      <c r="AH563" s="348">
        <f t="shared" si="217"/>
        <v>0</v>
      </c>
      <c r="AI563" s="348">
        <f t="shared" si="218"/>
        <v>0</v>
      </c>
      <c r="AJ563" s="348">
        <f t="shared" si="219"/>
        <v>0</v>
      </c>
      <c r="AK563" s="348">
        <f t="shared" si="220"/>
        <v>0</v>
      </c>
      <c r="AL563" s="348">
        <f t="shared" si="221"/>
        <v>0</v>
      </c>
      <c r="AM563" s="348">
        <f t="shared" si="222"/>
        <v>0</v>
      </c>
      <c r="AN563" s="348">
        <f t="shared" si="223"/>
        <v>0</v>
      </c>
      <c r="AO563" s="334"/>
    </row>
    <row r="564" spans="1:41" s="335" customFormat="1" ht="18" customHeight="1">
      <c r="A564" s="343"/>
      <c r="B564" s="344" t="s">
        <v>1124</v>
      </c>
      <c r="C564" s="345" t="s">
        <v>1125</v>
      </c>
      <c r="D564" s="346"/>
      <c r="E564" s="346"/>
      <c r="F564" s="346"/>
      <c r="G564" s="346"/>
      <c r="H564" s="346"/>
      <c r="I564" s="346"/>
      <c r="J564" s="346"/>
      <c r="K564" s="346"/>
      <c r="L564" s="346"/>
      <c r="M564" s="346"/>
      <c r="N564" s="346"/>
      <c r="O564" s="346"/>
      <c r="P564" s="347"/>
      <c r="Q564" s="348"/>
      <c r="R564" s="348"/>
      <c r="S564" s="348"/>
      <c r="T564" s="348"/>
      <c r="U564" s="348"/>
      <c r="V564" s="348"/>
      <c r="W564" s="348"/>
      <c r="X564" s="348"/>
      <c r="Y564" s="348"/>
      <c r="Z564" s="348"/>
      <c r="AA564" s="348"/>
      <c r="AB564" s="348"/>
      <c r="AC564" s="348">
        <f t="shared" si="212"/>
        <v>0</v>
      </c>
      <c r="AD564" s="348">
        <f t="shared" si="213"/>
        <v>0</v>
      </c>
      <c r="AE564" s="348">
        <f t="shared" si="214"/>
        <v>0</v>
      </c>
      <c r="AF564" s="348">
        <f t="shared" si="215"/>
        <v>0</v>
      </c>
      <c r="AG564" s="348">
        <f t="shared" si="216"/>
        <v>0</v>
      </c>
      <c r="AH564" s="348">
        <f t="shared" si="217"/>
        <v>0</v>
      </c>
      <c r="AI564" s="348">
        <f t="shared" si="218"/>
        <v>0</v>
      </c>
      <c r="AJ564" s="348">
        <f t="shared" si="219"/>
        <v>0</v>
      </c>
      <c r="AK564" s="348">
        <f t="shared" si="220"/>
        <v>0</v>
      </c>
      <c r="AL564" s="348">
        <f t="shared" si="221"/>
        <v>0</v>
      </c>
      <c r="AM564" s="348">
        <f t="shared" si="222"/>
        <v>0</v>
      </c>
      <c r="AN564" s="348">
        <f t="shared" si="223"/>
        <v>0</v>
      </c>
      <c r="AO564" s="334"/>
    </row>
    <row r="565" spans="1:41" s="335" customFormat="1" ht="18" customHeight="1">
      <c r="A565" s="343"/>
      <c r="B565" s="344" t="s">
        <v>1398</v>
      </c>
      <c r="C565" s="345" t="s">
        <v>1397</v>
      </c>
      <c r="D565" s="346"/>
      <c r="E565" s="346"/>
      <c r="F565" s="346"/>
      <c r="G565" s="346"/>
      <c r="H565" s="346"/>
      <c r="I565" s="346"/>
      <c r="J565" s="346"/>
      <c r="K565" s="346"/>
      <c r="L565" s="346"/>
      <c r="M565" s="346"/>
      <c r="N565" s="346"/>
      <c r="O565" s="346"/>
      <c r="P565" s="347"/>
      <c r="Q565" s="348"/>
      <c r="R565" s="348"/>
      <c r="S565" s="348"/>
      <c r="T565" s="348"/>
      <c r="U565" s="348"/>
      <c r="V565" s="348"/>
      <c r="W565" s="348"/>
      <c r="X565" s="348"/>
      <c r="Y565" s="348"/>
      <c r="Z565" s="348"/>
      <c r="AA565" s="348"/>
      <c r="AB565" s="348"/>
      <c r="AC565" s="348">
        <f t="shared" si="212"/>
        <v>0</v>
      </c>
      <c r="AD565" s="348">
        <f t="shared" si="213"/>
        <v>0</v>
      </c>
      <c r="AE565" s="348">
        <f t="shared" si="214"/>
        <v>0</v>
      </c>
      <c r="AF565" s="348">
        <f t="shared" si="215"/>
        <v>0</v>
      </c>
      <c r="AG565" s="348">
        <f t="shared" si="216"/>
        <v>0</v>
      </c>
      <c r="AH565" s="348">
        <f t="shared" si="217"/>
        <v>0</v>
      </c>
      <c r="AI565" s="348">
        <f t="shared" si="218"/>
        <v>0</v>
      </c>
      <c r="AJ565" s="348">
        <f t="shared" si="219"/>
        <v>0</v>
      </c>
      <c r="AK565" s="348">
        <f t="shared" si="220"/>
        <v>0</v>
      </c>
      <c r="AL565" s="348">
        <f t="shared" si="221"/>
        <v>0</v>
      </c>
      <c r="AM565" s="348">
        <f t="shared" si="222"/>
        <v>0</v>
      </c>
      <c r="AN565" s="348">
        <f t="shared" si="223"/>
        <v>0</v>
      </c>
      <c r="AO565" s="334"/>
    </row>
    <row r="566" spans="1:41" s="335" customFormat="1" ht="18" customHeight="1">
      <c r="A566" s="343"/>
      <c r="B566" s="344" t="s">
        <v>1379</v>
      </c>
      <c r="C566" s="345" t="s">
        <v>1380</v>
      </c>
      <c r="D566" s="346"/>
      <c r="E566" s="346"/>
      <c r="F566" s="346"/>
      <c r="G566" s="346"/>
      <c r="H566" s="346"/>
      <c r="I566" s="346"/>
      <c r="J566" s="346"/>
      <c r="K566" s="346"/>
      <c r="L566" s="346"/>
      <c r="M566" s="346"/>
      <c r="N566" s="346"/>
      <c r="O566" s="346"/>
      <c r="P566" s="347"/>
      <c r="Q566" s="348"/>
      <c r="R566" s="348"/>
      <c r="S566" s="348"/>
      <c r="T566" s="348"/>
      <c r="U566" s="348"/>
      <c r="V566" s="348"/>
      <c r="W566" s="348"/>
      <c r="X566" s="348"/>
      <c r="Y566" s="348"/>
      <c r="Z566" s="348"/>
      <c r="AA566" s="348"/>
      <c r="AB566" s="348"/>
      <c r="AC566" s="348">
        <f t="shared" si="212"/>
        <v>0</v>
      </c>
      <c r="AD566" s="348">
        <f t="shared" si="213"/>
        <v>0</v>
      </c>
      <c r="AE566" s="348">
        <f t="shared" si="214"/>
        <v>0</v>
      </c>
      <c r="AF566" s="348">
        <f t="shared" si="215"/>
        <v>0</v>
      </c>
      <c r="AG566" s="348">
        <f t="shared" si="216"/>
        <v>0</v>
      </c>
      <c r="AH566" s="348">
        <f t="shared" si="217"/>
        <v>0</v>
      </c>
      <c r="AI566" s="348">
        <f t="shared" si="218"/>
        <v>0</v>
      </c>
      <c r="AJ566" s="348">
        <f t="shared" si="219"/>
        <v>0</v>
      </c>
      <c r="AK566" s="348">
        <f t="shared" si="220"/>
        <v>0</v>
      </c>
      <c r="AL566" s="348">
        <f t="shared" si="221"/>
        <v>0</v>
      </c>
      <c r="AM566" s="348">
        <f t="shared" si="222"/>
        <v>0</v>
      </c>
      <c r="AN566" s="348">
        <f t="shared" si="223"/>
        <v>0</v>
      </c>
      <c r="AO566" s="334"/>
    </row>
    <row r="567" spans="1:41" s="335" customFormat="1" ht="18" customHeight="1">
      <c r="A567" s="343"/>
      <c r="B567" s="344" t="s">
        <v>1129</v>
      </c>
      <c r="C567" s="345" t="s">
        <v>1130</v>
      </c>
      <c r="D567" s="346"/>
      <c r="E567" s="346"/>
      <c r="F567" s="346"/>
      <c r="G567" s="346"/>
      <c r="H567" s="346"/>
      <c r="I567" s="346"/>
      <c r="J567" s="346"/>
      <c r="K567" s="346"/>
      <c r="L567" s="346"/>
      <c r="M567" s="346"/>
      <c r="N567" s="346"/>
      <c r="O567" s="346"/>
      <c r="P567" s="347"/>
      <c r="Q567" s="348"/>
      <c r="R567" s="348"/>
      <c r="S567" s="348"/>
      <c r="T567" s="348"/>
      <c r="U567" s="348"/>
      <c r="V567" s="348"/>
      <c r="W567" s="348"/>
      <c r="X567" s="348"/>
      <c r="Y567" s="348"/>
      <c r="Z567" s="348"/>
      <c r="AA567" s="348"/>
      <c r="AB567" s="348"/>
      <c r="AC567" s="348">
        <f t="shared" si="212"/>
        <v>0</v>
      </c>
      <c r="AD567" s="348">
        <f t="shared" si="213"/>
        <v>0</v>
      </c>
      <c r="AE567" s="348">
        <f t="shared" si="214"/>
        <v>0</v>
      </c>
      <c r="AF567" s="348">
        <f t="shared" si="215"/>
        <v>0</v>
      </c>
      <c r="AG567" s="348">
        <f t="shared" si="216"/>
        <v>0</v>
      </c>
      <c r="AH567" s="348">
        <f t="shared" si="217"/>
        <v>0</v>
      </c>
      <c r="AI567" s="348">
        <f t="shared" si="218"/>
        <v>0</v>
      </c>
      <c r="AJ567" s="348">
        <f t="shared" si="219"/>
        <v>0</v>
      </c>
      <c r="AK567" s="348">
        <f t="shared" si="220"/>
        <v>0</v>
      </c>
      <c r="AL567" s="348">
        <f t="shared" si="221"/>
        <v>0</v>
      </c>
      <c r="AM567" s="348">
        <f t="shared" si="222"/>
        <v>0</v>
      </c>
      <c r="AN567" s="348">
        <f t="shared" si="223"/>
        <v>0</v>
      </c>
      <c r="AO567" s="334"/>
    </row>
    <row r="568" spans="1:41" s="335" customFormat="1" ht="18" customHeight="1">
      <c r="A568" s="343"/>
      <c r="B568" s="344" t="s">
        <v>1131</v>
      </c>
      <c r="C568" s="345" t="s">
        <v>1132</v>
      </c>
      <c r="D568" s="346"/>
      <c r="E568" s="346"/>
      <c r="F568" s="346"/>
      <c r="G568" s="346"/>
      <c r="H568" s="346"/>
      <c r="I568" s="346"/>
      <c r="J568" s="346"/>
      <c r="K568" s="346"/>
      <c r="L568" s="346"/>
      <c r="M568" s="346"/>
      <c r="N568" s="346"/>
      <c r="O568" s="346"/>
      <c r="P568" s="347"/>
      <c r="Q568" s="348"/>
      <c r="R568" s="348"/>
      <c r="S568" s="348"/>
      <c r="T568" s="348"/>
      <c r="U568" s="348"/>
      <c r="V568" s="348"/>
      <c r="W568" s="348"/>
      <c r="X568" s="348"/>
      <c r="Y568" s="348"/>
      <c r="Z568" s="348"/>
      <c r="AA568" s="348"/>
      <c r="AB568" s="348"/>
      <c r="AC568" s="348">
        <f t="shared" si="212"/>
        <v>0</v>
      </c>
      <c r="AD568" s="348">
        <f t="shared" si="213"/>
        <v>0</v>
      </c>
      <c r="AE568" s="348">
        <f t="shared" si="214"/>
        <v>0</v>
      </c>
      <c r="AF568" s="348">
        <f t="shared" si="215"/>
        <v>0</v>
      </c>
      <c r="AG568" s="348">
        <f t="shared" si="216"/>
        <v>0</v>
      </c>
      <c r="AH568" s="348">
        <f t="shared" si="217"/>
        <v>0</v>
      </c>
      <c r="AI568" s="348">
        <f t="shared" si="218"/>
        <v>0</v>
      </c>
      <c r="AJ568" s="348">
        <f t="shared" si="219"/>
        <v>0</v>
      </c>
      <c r="AK568" s="348">
        <f t="shared" si="220"/>
        <v>0</v>
      </c>
      <c r="AL568" s="348">
        <f t="shared" si="221"/>
        <v>0</v>
      </c>
      <c r="AM568" s="348">
        <f t="shared" si="222"/>
        <v>0</v>
      </c>
      <c r="AN568" s="348">
        <f t="shared" si="223"/>
        <v>0</v>
      </c>
      <c r="AO568" s="334"/>
    </row>
    <row r="569" spans="1:41" s="335" customFormat="1" ht="18" customHeight="1">
      <c r="A569" s="343"/>
      <c r="B569" s="344" t="s">
        <v>1133</v>
      </c>
      <c r="C569" s="345" t="s">
        <v>1134</v>
      </c>
      <c r="D569" s="346"/>
      <c r="E569" s="346"/>
      <c r="F569" s="346"/>
      <c r="G569" s="346"/>
      <c r="H569" s="346"/>
      <c r="I569" s="346"/>
      <c r="J569" s="346"/>
      <c r="K569" s="346"/>
      <c r="L569" s="346"/>
      <c r="M569" s="346"/>
      <c r="N569" s="346"/>
      <c r="O569" s="346"/>
      <c r="P569" s="347"/>
      <c r="Q569" s="348"/>
      <c r="R569" s="348"/>
      <c r="S569" s="348"/>
      <c r="T569" s="348"/>
      <c r="U569" s="348"/>
      <c r="V569" s="348"/>
      <c r="W569" s="348"/>
      <c r="X569" s="348"/>
      <c r="Y569" s="348"/>
      <c r="Z569" s="348"/>
      <c r="AA569" s="348"/>
      <c r="AB569" s="348"/>
      <c r="AC569" s="348">
        <f t="shared" si="212"/>
        <v>0</v>
      </c>
      <c r="AD569" s="348">
        <f t="shared" si="213"/>
        <v>0</v>
      </c>
      <c r="AE569" s="348">
        <f t="shared" si="214"/>
        <v>0</v>
      </c>
      <c r="AF569" s="348">
        <f t="shared" si="215"/>
        <v>0</v>
      </c>
      <c r="AG569" s="348">
        <f t="shared" si="216"/>
        <v>0</v>
      </c>
      <c r="AH569" s="348">
        <f t="shared" si="217"/>
        <v>0</v>
      </c>
      <c r="AI569" s="348">
        <f t="shared" si="218"/>
        <v>0</v>
      </c>
      <c r="AJ569" s="348">
        <f t="shared" si="219"/>
        <v>0</v>
      </c>
      <c r="AK569" s="348">
        <f t="shared" si="220"/>
        <v>0</v>
      </c>
      <c r="AL569" s="348">
        <f t="shared" si="221"/>
        <v>0</v>
      </c>
      <c r="AM569" s="348">
        <f t="shared" si="222"/>
        <v>0</v>
      </c>
      <c r="AN569" s="348">
        <f t="shared" si="223"/>
        <v>0</v>
      </c>
      <c r="AO569" s="334"/>
    </row>
    <row r="570" spans="1:41" s="335" customFormat="1" ht="18" customHeight="1">
      <c r="A570" s="343"/>
      <c r="B570" s="344" t="s">
        <v>1135</v>
      </c>
      <c r="C570" s="345" t="s">
        <v>1136</v>
      </c>
      <c r="D570" s="346"/>
      <c r="E570" s="346"/>
      <c r="F570" s="346"/>
      <c r="G570" s="346"/>
      <c r="H570" s="346"/>
      <c r="I570" s="346"/>
      <c r="J570" s="346"/>
      <c r="K570" s="346"/>
      <c r="L570" s="346"/>
      <c r="M570" s="346"/>
      <c r="N570" s="346"/>
      <c r="O570" s="346"/>
      <c r="P570" s="347"/>
      <c r="Q570" s="348"/>
      <c r="R570" s="348"/>
      <c r="S570" s="348"/>
      <c r="T570" s="348"/>
      <c r="U570" s="348"/>
      <c r="V570" s="348"/>
      <c r="W570" s="348"/>
      <c r="X570" s="348"/>
      <c r="Y570" s="348"/>
      <c r="Z570" s="348"/>
      <c r="AA570" s="348"/>
      <c r="AB570" s="348"/>
      <c r="AC570" s="348">
        <f t="shared" si="212"/>
        <v>0</v>
      </c>
      <c r="AD570" s="348">
        <f t="shared" si="213"/>
        <v>0</v>
      </c>
      <c r="AE570" s="348">
        <f t="shared" si="214"/>
        <v>0</v>
      </c>
      <c r="AF570" s="348">
        <f t="shared" si="215"/>
        <v>0</v>
      </c>
      <c r="AG570" s="348">
        <f t="shared" si="216"/>
        <v>0</v>
      </c>
      <c r="AH570" s="348">
        <f t="shared" si="217"/>
        <v>0</v>
      </c>
      <c r="AI570" s="348">
        <f t="shared" si="218"/>
        <v>0</v>
      </c>
      <c r="AJ570" s="348">
        <f t="shared" si="219"/>
        <v>0</v>
      </c>
      <c r="AK570" s="348">
        <f t="shared" si="220"/>
        <v>0</v>
      </c>
      <c r="AL570" s="348">
        <f t="shared" si="221"/>
        <v>0</v>
      </c>
      <c r="AM570" s="348">
        <f t="shared" si="222"/>
        <v>0</v>
      </c>
      <c r="AN570" s="348">
        <f t="shared" si="223"/>
        <v>0</v>
      </c>
      <c r="AO570" s="334"/>
    </row>
    <row r="571" spans="1:41" s="335" customFormat="1" ht="18" customHeight="1">
      <c r="A571" s="343"/>
      <c r="B571" s="344" t="s">
        <v>1137</v>
      </c>
      <c r="C571" s="345" t="s">
        <v>1138</v>
      </c>
      <c r="D571" s="346"/>
      <c r="E571" s="346"/>
      <c r="F571" s="346"/>
      <c r="G571" s="346"/>
      <c r="H571" s="346"/>
      <c r="I571" s="346"/>
      <c r="J571" s="346"/>
      <c r="K571" s="346"/>
      <c r="L571" s="346"/>
      <c r="M571" s="346"/>
      <c r="N571" s="346"/>
      <c r="O571" s="346"/>
      <c r="P571" s="347"/>
      <c r="Q571" s="348"/>
      <c r="R571" s="348"/>
      <c r="S571" s="348"/>
      <c r="T571" s="348"/>
      <c r="U571" s="348"/>
      <c r="V571" s="348"/>
      <c r="W571" s="348"/>
      <c r="X571" s="348"/>
      <c r="Y571" s="348"/>
      <c r="Z571" s="348"/>
      <c r="AA571" s="348"/>
      <c r="AB571" s="348"/>
      <c r="AC571" s="348">
        <f t="shared" si="212"/>
        <v>0</v>
      </c>
      <c r="AD571" s="348">
        <f t="shared" si="213"/>
        <v>0</v>
      </c>
      <c r="AE571" s="348">
        <f t="shared" si="214"/>
        <v>0</v>
      </c>
      <c r="AF571" s="348">
        <f t="shared" si="215"/>
        <v>0</v>
      </c>
      <c r="AG571" s="348">
        <f t="shared" si="216"/>
        <v>0</v>
      </c>
      <c r="AH571" s="348">
        <f t="shared" si="217"/>
        <v>0</v>
      </c>
      <c r="AI571" s="348">
        <f t="shared" si="218"/>
        <v>0</v>
      </c>
      <c r="AJ571" s="348">
        <f t="shared" si="219"/>
        <v>0</v>
      </c>
      <c r="AK571" s="348">
        <f t="shared" si="220"/>
        <v>0</v>
      </c>
      <c r="AL571" s="348">
        <f t="shared" si="221"/>
        <v>0</v>
      </c>
      <c r="AM571" s="348">
        <f t="shared" si="222"/>
        <v>0</v>
      </c>
      <c r="AN571" s="348">
        <f t="shared" si="223"/>
        <v>0</v>
      </c>
      <c r="AO571" s="334"/>
    </row>
    <row r="572" spans="1:41" s="335" customFormat="1" ht="18" customHeight="1">
      <c r="A572" s="343"/>
      <c r="B572" s="344" t="s">
        <v>466</v>
      </c>
      <c r="C572" s="345" t="s">
        <v>467</v>
      </c>
      <c r="D572" s="346"/>
      <c r="E572" s="346"/>
      <c r="F572" s="346"/>
      <c r="G572" s="346"/>
      <c r="H572" s="346"/>
      <c r="I572" s="346"/>
      <c r="J572" s="346"/>
      <c r="K572" s="346"/>
      <c r="L572" s="346"/>
      <c r="M572" s="346"/>
      <c r="N572" s="346"/>
      <c r="O572" s="346"/>
      <c r="P572" s="347"/>
      <c r="Q572" s="348"/>
      <c r="R572" s="348"/>
      <c r="S572" s="348"/>
      <c r="T572" s="348"/>
      <c r="U572" s="348"/>
      <c r="V572" s="348"/>
      <c r="W572" s="348"/>
      <c r="X572" s="348"/>
      <c r="Y572" s="348"/>
      <c r="Z572" s="348"/>
      <c r="AA572" s="348"/>
      <c r="AB572" s="348"/>
      <c r="AC572" s="348">
        <f t="shared" si="212"/>
        <v>0</v>
      </c>
      <c r="AD572" s="348">
        <f t="shared" si="213"/>
        <v>0</v>
      </c>
      <c r="AE572" s="348">
        <f t="shared" si="214"/>
        <v>0</v>
      </c>
      <c r="AF572" s="348">
        <f t="shared" si="215"/>
        <v>0</v>
      </c>
      <c r="AG572" s="348">
        <f t="shared" si="216"/>
        <v>0</v>
      </c>
      <c r="AH572" s="348">
        <f t="shared" si="217"/>
        <v>0</v>
      </c>
      <c r="AI572" s="348">
        <f t="shared" si="218"/>
        <v>0</v>
      </c>
      <c r="AJ572" s="348">
        <f t="shared" si="219"/>
        <v>0</v>
      </c>
      <c r="AK572" s="348">
        <f t="shared" si="220"/>
        <v>0</v>
      </c>
      <c r="AL572" s="348">
        <f t="shared" si="221"/>
        <v>0</v>
      </c>
      <c r="AM572" s="348">
        <f t="shared" si="222"/>
        <v>0</v>
      </c>
      <c r="AN572" s="348">
        <f t="shared" si="223"/>
        <v>0</v>
      </c>
      <c r="AO572" s="334"/>
    </row>
    <row r="573" spans="1:41" s="335" customFormat="1" ht="18" customHeight="1">
      <c r="A573" s="343"/>
      <c r="B573" s="344" t="s">
        <v>1142</v>
      </c>
      <c r="C573" s="345" t="s">
        <v>1140</v>
      </c>
      <c r="D573" s="346"/>
      <c r="E573" s="346"/>
      <c r="F573" s="346"/>
      <c r="G573" s="346"/>
      <c r="H573" s="346"/>
      <c r="I573" s="346"/>
      <c r="J573" s="346"/>
      <c r="K573" s="346"/>
      <c r="L573" s="346"/>
      <c r="M573" s="346"/>
      <c r="N573" s="346"/>
      <c r="O573" s="346"/>
      <c r="P573" s="347"/>
      <c r="Q573" s="348"/>
      <c r="R573" s="348"/>
      <c r="S573" s="348"/>
      <c r="T573" s="348"/>
      <c r="U573" s="348"/>
      <c r="V573" s="348"/>
      <c r="W573" s="348"/>
      <c r="X573" s="348"/>
      <c r="Y573" s="348"/>
      <c r="Z573" s="348"/>
      <c r="AA573" s="348"/>
      <c r="AB573" s="348"/>
      <c r="AC573" s="348">
        <f t="shared" si="212"/>
        <v>0</v>
      </c>
      <c r="AD573" s="348">
        <f t="shared" si="213"/>
        <v>0</v>
      </c>
      <c r="AE573" s="348">
        <f t="shared" si="214"/>
        <v>0</v>
      </c>
      <c r="AF573" s="348">
        <f t="shared" si="215"/>
        <v>0</v>
      </c>
      <c r="AG573" s="348">
        <f t="shared" si="216"/>
        <v>0</v>
      </c>
      <c r="AH573" s="348">
        <f t="shared" si="217"/>
        <v>0</v>
      </c>
      <c r="AI573" s="348">
        <f t="shared" si="218"/>
        <v>0</v>
      </c>
      <c r="AJ573" s="348">
        <f t="shared" si="219"/>
        <v>0</v>
      </c>
      <c r="AK573" s="348">
        <f t="shared" si="220"/>
        <v>0</v>
      </c>
      <c r="AL573" s="348">
        <f t="shared" si="221"/>
        <v>0</v>
      </c>
      <c r="AM573" s="348">
        <f t="shared" si="222"/>
        <v>0</v>
      </c>
      <c r="AN573" s="348">
        <f t="shared" si="223"/>
        <v>0</v>
      </c>
      <c r="AO573" s="334"/>
    </row>
    <row r="574" spans="1:41" s="335" customFormat="1" ht="18" customHeight="1">
      <c r="A574" s="343"/>
      <c r="B574" s="344" t="s">
        <v>1143</v>
      </c>
      <c r="C574" s="345" t="s">
        <v>1141</v>
      </c>
      <c r="D574" s="346"/>
      <c r="E574" s="346"/>
      <c r="F574" s="346"/>
      <c r="G574" s="346"/>
      <c r="H574" s="346"/>
      <c r="I574" s="346"/>
      <c r="J574" s="346"/>
      <c r="K574" s="346"/>
      <c r="L574" s="346"/>
      <c r="M574" s="346"/>
      <c r="N574" s="346"/>
      <c r="O574" s="346"/>
      <c r="P574" s="347"/>
      <c r="Q574" s="348"/>
      <c r="R574" s="348"/>
      <c r="S574" s="348"/>
      <c r="T574" s="348"/>
      <c r="U574" s="348"/>
      <c r="V574" s="348"/>
      <c r="W574" s="348"/>
      <c r="X574" s="348"/>
      <c r="Y574" s="348"/>
      <c r="Z574" s="348"/>
      <c r="AA574" s="348"/>
      <c r="AB574" s="348"/>
      <c r="AC574" s="348">
        <f t="shared" si="212"/>
        <v>0</v>
      </c>
      <c r="AD574" s="348">
        <f t="shared" si="213"/>
        <v>0</v>
      </c>
      <c r="AE574" s="348">
        <f t="shared" si="214"/>
        <v>0</v>
      </c>
      <c r="AF574" s="348">
        <f t="shared" si="215"/>
        <v>0</v>
      </c>
      <c r="AG574" s="348">
        <f t="shared" si="216"/>
        <v>0</v>
      </c>
      <c r="AH574" s="348">
        <f t="shared" si="217"/>
        <v>0</v>
      </c>
      <c r="AI574" s="348">
        <f t="shared" si="218"/>
        <v>0</v>
      </c>
      <c r="AJ574" s="348">
        <f t="shared" si="219"/>
        <v>0</v>
      </c>
      <c r="AK574" s="348">
        <f t="shared" si="220"/>
        <v>0</v>
      </c>
      <c r="AL574" s="348">
        <f t="shared" si="221"/>
        <v>0</v>
      </c>
      <c r="AM574" s="348">
        <f t="shared" si="222"/>
        <v>0</v>
      </c>
      <c r="AN574" s="348">
        <f t="shared" si="223"/>
        <v>0</v>
      </c>
      <c r="AO574" s="334"/>
    </row>
    <row r="575" spans="1:41" s="335" customFormat="1" ht="18" customHeight="1">
      <c r="A575" s="343"/>
      <c r="B575" s="344" t="s">
        <v>1396</v>
      </c>
      <c r="C575" s="345" t="s">
        <v>1395</v>
      </c>
      <c r="D575" s="346"/>
      <c r="E575" s="346"/>
      <c r="F575" s="346"/>
      <c r="G575" s="346"/>
      <c r="H575" s="346"/>
      <c r="I575" s="346"/>
      <c r="J575" s="346"/>
      <c r="K575" s="346"/>
      <c r="L575" s="346"/>
      <c r="M575" s="346"/>
      <c r="N575" s="346"/>
      <c r="O575" s="346"/>
      <c r="P575" s="347"/>
      <c r="Q575" s="348"/>
      <c r="R575" s="348"/>
      <c r="S575" s="348"/>
      <c r="T575" s="348"/>
      <c r="U575" s="348"/>
      <c r="V575" s="348"/>
      <c r="W575" s="348"/>
      <c r="X575" s="348"/>
      <c r="Y575" s="348"/>
      <c r="Z575" s="348"/>
      <c r="AA575" s="348"/>
      <c r="AB575" s="348"/>
      <c r="AC575" s="348">
        <f t="shared" si="212"/>
        <v>0</v>
      </c>
      <c r="AD575" s="348">
        <f t="shared" si="213"/>
        <v>0</v>
      </c>
      <c r="AE575" s="348">
        <f t="shared" si="214"/>
        <v>0</v>
      </c>
      <c r="AF575" s="348">
        <f t="shared" si="215"/>
        <v>0</v>
      </c>
      <c r="AG575" s="348">
        <f t="shared" si="216"/>
        <v>0</v>
      </c>
      <c r="AH575" s="348">
        <f t="shared" si="217"/>
        <v>0</v>
      </c>
      <c r="AI575" s="348">
        <f t="shared" si="218"/>
        <v>0</v>
      </c>
      <c r="AJ575" s="348">
        <f t="shared" si="219"/>
        <v>0</v>
      </c>
      <c r="AK575" s="348">
        <f t="shared" si="220"/>
        <v>0</v>
      </c>
      <c r="AL575" s="348">
        <f t="shared" si="221"/>
        <v>0</v>
      </c>
      <c r="AM575" s="348">
        <f t="shared" si="222"/>
        <v>0</v>
      </c>
      <c r="AN575" s="348">
        <f t="shared" si="223"/>
        <v>0</v>
      </c>
      <c r="AO575" s="334"/>
    </row>
    <row r="576" spans="1:41" s="335" customFormat="1" ht="18" customHeight="1">
      <c r="A576" s="343"/>
      <c r="B576" s="344" t="s">
        <v>1408</v>
      </c>
      <c r="C576" s="345" t="s">
        <v>1409</v>
      </c>
      <c r="D576" s="346"/>
      <c r="E576" s="346"/>
      <c r="F576" s="346"/>
      <c r="G576" s="346"/>
      <c r="H576" s="346"/>
      <c r="I576" s="346"/>
      <c r="J576" s="346"/>
      <c r="K576" s="346"/>
      <c r="L576" s="346"/>
      <c r="M576" s="346"/>
      <c r="N576" s="346"/>
      <c r="O576" s="346"/>
      <c r="P576" s="347"/>
      <c r="Q576" s="348"/>
      <c r="R576" s="348"/>
      <c r="S576" s="348"/>
      <c r="T576" s="348"/>
      <c r="U576" s="348"/>
      <c r="V576" s="348"/>
      <c r="W576" s="348"/>
      <c r="X576" s="348"/>
      <c r="Y576" s="348"/>
      <c r="Z576" s="348"/>
      <c r="AA576" s="348"/>
      <c r="AB576" s="348"/>
      <c r="AC576" s="348">
        <f t="shared" si="212"/>
        <v>0</v>
      </c>
      <c r="AD576" s="348">
        <f t="shared" si="213"/>
        <v>0</v>
      </c>
      <c r="AE576" s="348">
        <f t="shared" si="214"/>
        <v>0</v>
      </c>
      <c r="AF576" s="348">
        <f t="shared" si="215"/>
        <v>0</v>
      </c>
      <c r="AG576" s="348">
        <f t="shared" si="216"/>
        <v>0</v>
      </c>
      <c r="AH576" s="348">
        <f t="shared" si="217"/>
        <v>0</v>
      </c>
      <c r="AI576" s="348">
        <f t="shared" si="218"/>
        <v>0</v>
      </c>
      <c r="AJ576" s="348">
        <f t="shared" si="219"/>
        <v>0</v>
      </c>
      <c r="AK576" s="348">
        <f t="shared" si="220"/>
        <v>0</v>
      </c>
      <c r="AL576" s="348">
        <f t="shared" si="221"/>
        <v>0</v>
      </c>
      <c r="AM576" s="348">
        <f t="shared" si="222"/>
        <v>0</v>
      </c>
      <c r="AN576" s="348">
        <f t="shared" si="223"/>
        <v>0</v>
      </c>
      <c r="AO576" s="334"/>
    </row>
    <row r="577" spans="1:41" s="335" customFormat="1" ht="18" customHeight="1">
      <c r="A577" s="343"/>
      <c r="B577" s="344" t="s">
        <v>1410</v>
      </c>
      <c r="C577" s="345" t="s">
        <v>1411</v>
      </c>
      <c r="D577" s="346"/>
      <c r="E577" s="346"/>
      <c r="F577" s="346"/>
      <c r="G577" s="346"/>
      <c r="H577" s="346"/>
      <c r="I577" s="346"/>
      <c r="J577" s="346"/>
      <c r="K577" s="346"/>
      <c r="L577" s="346"/>
      <c r="M577" s="346"/>
      <c r="N577" s="346"/>
      <c r="O577" s="346"/>
      <c r="P577" s="347"/>
      <c r="Q577" s="348"/>
      <c r="R577" s="348"/>
      <c r="S577" s="348"/>
      <c r="T577" s="348"/>
      <c r="U577" s="348"/>
      <c r="V577" s="348"/>
      <c r="W577" s="348"/>
      <c r="X577" s="348"/>
      <c r="Y577" s="348"/>
      <c r="Z577" s="348"/>
      <c r="AA577" s="348"/>
      <c r="AB577" s="348"/>
      <c r="AC577" s="348">
        <f t="shared" si="212"/>
        <v>0</v>
      </c>
      <c r="AD577" s="348">
        <f t="shared" si="213"/>
        <v>0</v>
      </c>
      <c r="AE577" s="348">
        <f t="shared" si="214"/>
        <v>0</v>
      </c>
      <c r="AF577" s="348">
        <f t="shared" si="215"/>
        <v>0</v>
      </c>
      <c r="AG577" s="348">
        <f t="shared" si="216"/>
        <v>0</v>
      </c>
      <c r="AH577" s="348">
        <f t="shared" si="217"/>
        <v>0</v>
      </c>
      <c r="AI577" s="348">
        <f t="shared" si="218"/>
        <v>0</v>
      </c>
      <c r="AJ577" s="348">
        <f t="shared" si="219"/>
        <v>0</v>
      </c>
      <c r="AK577" s="348">
        <f t="shared" si="220"/>
        <v>0</v>
      </c>
      <c r="AL577" s="348">
        <f t="shared" si="221"/>
        <v>0</v>
      </c>
      <c r="AM577" s="348">
        <f t="shared" si="222"/>
        <v>0</v>
      </c>
      <c r="AN577" s="348">
        <f t="shared" si="223"/>
        <v>0</v>
      </c>
      <c r="AO577" s="334"/>
    </row>
    <row r="578" spans="1:41" s="335" customFormat="1" ht="18" customHeight="1">
      <c r="A578" s="343"/>
      <c r="B578" s="344" t="s">
        <v>1420</v>
      </c>
      <c r="C578" s="345" t="s">
        <v>1414</v>
      </c>
      <c r="D578" s="346"/>
      <c r="E578" s="346"/>
      <c r="F578" s="346"/>
      <c r="G578" s="346"/>
      <c r="H578" s="346"/>
      <c r="I578" s="346"/>
      <c r="J578" s="346"/>
      <c r="K578" s="346"/>
      <c r="L578" s="346"/>
      <c r="M578" s="346"/>
      <c r="N578" s="346"/>
      <c r="O578" s="346"/>
      <c r="P578" s="347"/>
      <c r="Q578" s="348"/>
      <c r="R578" s="348"/>
      <c r="S578" s="348"/>
      <c r="T578" s="348"/>
      <c r="U578" s="348"/>
      <c r="V578" s="348"/>
      <c r="W578" s="348"/>
      <c r="X578" s="348"/>
      <c r="Y578" s="348"/>
      <c r="Z578" s="348"/>
      <c r="AA578" s="348"/>
      <c r="AB578" s="348"/>
      <c r="AC578" s="348">
        <f t="shared" si="212"/>
        <v>0</v>
      </c>
      <c r="AD578" s="348">
        <f t="shared" si="213"/>
        <v>0</v>
      </c>
      <c r="AE578" s="348">
        <f t="shared" si="214"/>
        <v>0</v>
      </c>
      <c r="AF578" s="348">
        <f t="shared" si="215"/>
        <v>0</v>
      </c>
      <c r="AG578" s="348">
        <f t="shared" si="216"/>
        <v>0</v>
      </c>
      <c r="AH578" s="348">
        <f t="shared" si="217"/>
        <v>0</v>
      </c>
      <c r="AI578" s="348">
        <f t="shared" si="218"/>
        <v>0</v>
      </c>
      <c r="AJ578" s="348">
        <f t="shared" si="219"/>
        <v>0</v>
      </c>
      <c r="AK578" s="348">
        <f t="shared" si="220"/>
        <v>0</v>
      </c>
      <c r="AL578" s="348">
        <f t="shared" si="221"/>
        <v>0</v>
      </c>
      <c r="AM578" s="348">
        <f t="shared" si="222"/>
        <v>0</v>
      </c>
      <c r="AN578" s="348">
        <f t="shared" si="223"/>
        <v>0</v>
      </c>
      <c r="AO578" s="334"/>
    </row>
    <row r="579" spans="1:41" s="335" customFormat="1" ht="18" customHeight="1">
      <c r="A579" s="343"/>
      <c r="B579" s="344" t="s">
        <v>1412</v>
      </c>
      <c r="C579" s="345" t="s">
        <v>1413</v>
      </c>
      <c r="D579" s="346"/>
      <c r="E579" s="346"/>
      <c r="F579" s="346"/>
      <c r="G579" s="346"/>
      <c r="H579" s="346"/>
      <c r="I579" s="346"/>
      <c r="J579" s="346"/>
      <c r="K579" s="346"/>
      <c r="L579" s="346"/>
      <c r="M579" s="346"/>
      <c r="N579" s="346"/>
      <c r="O579" s="346"/>
      <c r="P579" s="347"/>
      <c r="Q579" s="348"/>
      <c r="R579" s="348"/>
      <c r="S579" s="348"/>
      <c r="T579" s="348"/>
      <c r="U579" s="348"/>
      <c r="V579" s="348"/>
      <c r="W579" s="348"/>
      <c r="X579" s="348"/>
      <c r="Y579" s="348"/>
      <c r="Z579" s="348"/>
      <c r="AA579" s="348"/>
      <c r="AB579" s="348"/>
      <c r="AC579" s="348">
        <f t="shared" si="212"/>
        <v>0</v>
      </c>
      <c r="AD579" s="348">
        <f t="shared" si="213"/>
        <v>0</v>
      </c>
      <c r="AE579" s="348">
        <f t="shared" si="214"/>
        <v>0</v>
      </c>
      <c r="AF579" s="348">
        <f t="shared" si="215"/>
        <v>0</v>
      </c>
      <c r="AG579" s="348">
        <f t="shared" si="216"/>
        <v>0</v>
      </c>
      <c r="AH579" s="348">
        <f t="shared" si="217"/>
        <v>0</v>
      </c>
      <c r="AI579" s="348">
        <f t="shared" si="218"/>
        <v>0</v>
      </c>
      <c r="AJ579" s="348">
        <f t="shared" si="219"/>
        <v>0</v>
      </c>
      <c r="AK579" s="348">
        <f t="shared" si="220"/>
        <v>0</v>
      </c>
      <c r="AL579" s="348">
        <f t="shared" si="221"/>
        <v>0</v>
      </c>
      <c r="AM579" s="348">
        <f t="shared" si="222"/>
        <v>0</v>
      </c>
      <c r="AN579" s="348">
        <f t="shared" si="223"/>
        <v>0</v>
      </c>
      <c r="AO579" s="334"/>
    </row>
    <row r="580" spans="1:41" s="335" customFormat="1" ht="18" customHeight="1">
      <c r="A580" s="343"/>
      <c r="B580" s="344" t="s">
        <v>1425</v>
      </c>
      <c r="C580" s="345" t="s">
        <v>1426</v>
      </c>
      <c r="D580" s="346"/>
      <c r="E580" s="346"/>
      <c r="F580" s="346"/>
      <c r="G580" s="346"/>
      <c r="H580" s="346"/>
      <c r="I580" s="346"/>
      <c r="J580" s="346"/>
      <c r="K580" s="346"/>
      <c r="L580" s="346"/>
      <c r="M580" s="346"/>
      <c r="N580" s="346"/>
      <c r="O580" s="346"/>
      <c r="P580" s="347"/>
      <c r="Q580" s="348"/>
      <c r="R580" s="348"/>
      <c r="S580" s="348"/>
      <c r="T580" s="348"/>
      <c r="U580" s="348"/>
      <c r="V580" s="348"/>
      <c r="W580" s="348"/>
      <c r="X580" s="348"/>
      <c r="Y580" s="348"/>
      <c r="Z580" s="348"/>
      <c r="AA580" s="348"/>
      <c r="AB580" s="348"/>
      <c r="AC580" s="348">
        <f t="shared" si="212"/>
        <v>0</v>
      </c>
      <c r="AD580" s="348">
        <f t="shared" si="213"/>
        <v>0</v>
      </c>
      <c r="AE580" s="348">
        <f t="shared" si="214"/>
        <v>0</v>
      </c>
      <c r="AF580" s="348">
        <f t="shared" si="215"/>
        <v>0</v>
      </c>
      <c r="AG580" s="348">
        <f t="shared" si="216"/>
        <v>0</v>
      </c>
      <c r="AH580" s="348">
        <f t="shared" si="217"/>
        <v>0</v>
      </c>
      <c r="AI580" s="348">
        <f t="shared" si="218"/>
        <v>0</v>
      </c>
      <c r="AJ580" s="348">
        <f t="shared" si="219"/>
        <v>0</v>
      </c>
      <c r="AK580" s="348">
        <f t="shared" si="220"/>
        <v>0</v>
      </c>
      <c r="AL580" s="348">
        <f t="shared" si="221"/>
        <v>0</v>
      </c>
      <c r="AM580" s="348">
        <f t="shared" si="222"/>
        <v>0</v>
      </c>
      <c r="AN580" s="348">
        <f t="shared" si="223"/>
        <v>0</v>
      </c>
      <c r="AO580" s="334"/>
    </row>
    <row r="581" spans="1:41" s="335" customFormat="1" ht="18" customHeight="1">
      <c r="A581" s="343">
        <f>IF($B581="","",MAX($A560:$A560)+1)</f>
        <v>542</v>
      </c>
      <c r="B581" s="344" t="s">
        <v>1427</v>
      </c>
      <c r="C581" s="345" t="s">
        <v>1428</v>
      </c>
      <c r="D581" s="346"/>
      <c r="E581" s="346"/>
      <c r="F581" s="346"/>
      <c r="G581" s="346"/>
      <c r="H581" s="346"/>
      <c r="I581" s="346"/>
      <c r="J581" s="346"/>
      <c r="K581" s="346"/>
      <c r="L581" s="346"/>
      <c r="M581" s="346"/>
      <c r="N581" s="346"/>
      <c r="O581" s="346"/>
      <c r="P581" s="347">
        <f t="shared" si="211"/>
        <v>0</v>
      </c>
      <c r="Q581" s="348"/>
      <c r="R581" s="348"/>
      <c r="S581" s="348"/>
      <c r="T581" s="348"/>
      <c r="U581" s="348"/>
      <c r="V581" s="348"/>
      <c r="W581" s="348"/>
      <c r="X581" s="348"/>
      <c r="Y581" s="348"/>
      <c r="Z581" s="348"/>
      <c r="AA581" s="348">
        <f t="shared" si="196"/>
        <v>0</v>
      </c>
      <c r="AB581" s="348">
        <f t="shared" si="197"/>
        <v>0</v>
      </c>
      <c r="AC581" s="348">
        <f t="shared" si="198"/>
        <v>0</v>
      </c>
      <c r="AD581" s="348">
        <f t="shared" si="199"/>
        <v>0</v>
      </c>
      <c r="AE581" s="348">
        <f t="shared" si="200"/>
        <v>0</v>
      </c>
      <c r="AF581" s="348">
        <f t="shared" si="201"/>
        <v>0</v>
      </c>
      <c r="AG581" s="348">
        <f t="shared" si="202"/>
        <v>0</v>
      </c>
      <c r="AH581" s="348">
        <f t="shared" si="203"/>
        <v>0</v>
      </c>
      <c r="AI581" s="348">
        <f t="shared" si="204"/>
        <v>0</v>
      </c>
      <c r="AJ581" s="348">
        <f t="shared" si="205"/>
        <v>0</v>
      </c>
      <c r="AK581" s="348">
        <f t="shared" si="206"/>
        <v>0</v>
      </c>
      <c r="AL581" s="348">
        <f t="shared" si="207"/>
        <v>0</v>
      </c>
      <c r="AM581" s="348">
        <f t="shared" si="208"/>
        <v>0</v>
      </c>
      <c r="AN581" s="348">
        <f t="shared" si="209"/>
        <v>0</v>
      </c>
      <c r="AO581" s="334"/>
    </row>
    <row r="582" spans="1:41" s="335" customFormat="1" ht="18" customHeight="1">
      <c r="A582" s="343">
        <f t="shared" si="210"/>
        <v>543</v>
      </c>
      <c r="B582" s="344" t="s">
        <v>1429</v>
      </c>
      <c r="C582" s="345" t="s">
        <v>1430</v>
      </c>
      <c r="D582" s="346"/>
      <c r="E582" s="346"/>
      <c r="F582" s="346"/>
      <c r="G582" s="346"/>
      <c r="H582" s="346"/>
      <c r="I582" s="346"/>
      <c r="J582" s="346"/>
      <c r="K582" s="346"/>
      <c r="L582" s="346"/>
      <c r="M582" s="346"/>
      <c r="N582" s="346"/>
      <c r="O582" s="346"/>
      <c r="P582" s="347">
        <f t="shared" si="211"/>
        <v>0</v>
      </c>
      <c r="Q582" s="348"/>
      <c r="R582" s="348"/>
      <c r="S582" s="348"/>
      <c r="T582" s="348"/>
      <c r="U582" s="348"/>
      <c r="V582" s="348"/>
      <c r="W582" s="348"/>
      <c r="X582" s="348"/>
      <c r="Y582" s="348"/>
      <c r="Z582" s="348"/>
      <c r="AA582" s="348"/>
      <c r="AB582" s="348"/>
      <c r="AC582" s="348">
        <f t="shared" si="198"/>
        <v>0</v>
      </c>
      <c r="AD582" s="348">
        <f t="shared" si="199"/>
        <v>0</v>
      </c>
      <c r="AE582" s="348">
        <f t="shared" si="200"/>
        <v>0</v>
      </c>
      <c r="AF582" s="348">
        <f t="shared" si="201"/>
        <v>0</v>
      </c>
      <c r="AG582" s="348">
        <f t="shared" si="202"/>
        <v>0</v>
      </c>
      <c r="AH582" s="348">
        <f t="shared" si="203"/>
        <v>0</v>
      </c>
      <c r="AI582" s="348">
        <f t="shared" si="204"/>
        <v>0</v>
      </c>
      <c r="AJ582" s="348">
        <f t="shared" si="205"/>
        <v>0</v>
      </c>
      <c r="AK582" s="348">
        <f t="shared" si="206"/>
        <v>0</v>
      </c>
      <c r="AL582" s="348">
        <f t="shared" si="207"/>
        <v>0</v>
      </c>
      <c r="AM582" s="348">
        <f t="shared" si="208"/>
        <v>0</v>
      </c>
      <c r="AN582" s="348">
        <f t="shared" si="209"/>
        <v>0</v>
      </c>
      <c r="AO582" s="334"/>
    </row>
    <row r="583" spans="1:41" s="335" customFormat="1" ht="18" customHeight="1">
      <c r="A583" s="343" t="str">
        <f t="shared" si="210"/>
        <v/>
      </c>
      <c r="B583" s="344"/>
      <c r="C583" s="345"/>
      <c r="D583" s="346"/>
      <c r="E583" s="346"/>
      <c r="F583" s="346"/>
      <c r="G583" s="346"/>
      <c r="H583" s="346"/>
      <c r="I583" s="346"/>
      <c r="J583" s="346"/>
      <c r="K583" s="346"/>
      <c r="L583" s="346"/>
      <c r="M583" s="346"/>
      <c r="N583" s="346"/>
      <c r="O583" s="346"/>
      <c r="P583" s="347">
        <f t="shared" si="211"/>
        <v>0</v>
      </c>
      <c r="Q583" s="348"/>
      <c r="R583" s="348"/>
      <c r="S583" s="348"/>
      <c r="T583" s="348"/>
      <c r="U583" s="348"/>
      <c r="V583" s="348"/>
      <c r="W583" s="348"/>
      <c r="X583" s="348"/>
      <c r="Y583" s="348">
        <f t="shared" ref="Y583" si="224">IF((D583+E583+F583+G583)&gt;=14,0,IF((D583+E583+F583+G583+H583)&lt;14,H583,14-(D583+E583+F583+G583)))</f>
        <v>0</v>
      </c>
      <c r="Z583" s="348">
        <f t="shared" ref="Z583" si="225">IF((D583+E583+F583+G583)&gt;=14,H583,H583-Y583)</f>
        <v>0</v>
      </c>
      <c r="AA583" s="348">
        <f t="shared" ref="AA583" si="226">IF((D583+E583+F583+G583+H583)&gt;=14,0,IF((D583+E583+F583+G583+H583+I583)&lt;14,I583,14-(D583+E583+F583+G583+H583)))</f>
        <v>0</v>
      </c>
      <c r="AB583" s="348">
        <f t="shared" ref="AB583" si="227">IF((D583+E583+F583+G583+H583)&gt;=14,I583,I583-AA583)</f>
        <v>0</v>
      </c>
      <c r="AC583" s="348">
        <f t="shared" si="198"/>
        <v>0</v>
      </c>
      <c r="AD583" s="348">
        <f t="shared" si="199"/>
        <v>0</v>
      </c>
      <c r="AE583" s="348">
        <f t="shared" si="200"/>
        <v>0</v>
      </c>
      <c r="AF583" s="348">
        <f t="shared" si="201"/>
        <v>0</v>
      </c>
      <c r="AG583" s="348">
        <f t="shared" si="202"/>
        <v>0</v>
      </c>
      <c r="AH583" s="348">
        <f t="shared" si="203"/>
        <v>0</v>
      </c>
      <c r="AI583" s="348">
        <f t="shared" si="204"/>
        <v>0</v>
      </c>
      <c r="AJ583" s="348">
        <f t="shared" si="205"/>
        <v>0</v>
      </c>
      <c r="AK583" s="348">
        <f t="shared" si="206"/>
        <v>0</v>
      </c>
      <c r="AL583" s="348">
        <f t="shared" si="207"/>
        <v>0</v>
      </c>
      <c r="AM583" s="348">
        <f t="shared" si="208"/>
        <v>0</v>
      </c>
      <c r="AN583" s="348">
        <f t="shared" si="209"/>
        <v>0</v>
      </c>
      <c r="AO583" s="334"/>
    </row>
    <row r="584" spans="1:41" s="335" customFormat="1" ht="18" customHeight="1">
      <c r="A584" s="343" t="str">
        <f t="shared" si="210"/>
        <v/>
      </c>
      <c r="B584" s="344"/>
      <c r="C584" s="345"/>
      <c r="D584" s="346"/>
      <c r="E584" s="346"/>
      <c r="F584" s="346"/>
      <c r="G584" s="346"/>
      <c r="H584" s="346"/>
      <c r="I584" s="346"/>
      <c r="J584" s="346"/>
      <c r="K584" s="346"/>
      <c r="L584" s="346"/>
      <c r="M584" s="346"/>
      <c r="N584" s="346"/>
      <c r="O584" s="346"/>
      <c r="P584" s="347">
        <f t="shared" si="211"/>
        <v>0</v>
      </c>
      <c r="Q584" s="348">
        <f t="shared" si="186"/>
        <v>0</v>
      </c>
      <c r="R584" s="348">
        <f t="shared" si="187"/>
        <v>0</v>
      </c>
      <c r="S584" s="348">
        <f t="shared" si="188"/>
        <v>0</v>
      </c>
      <c r="T584" s="348">
        <f t="shared" si="189"/>
        <v>0</v>
      </c>
      <c r="U584" s="348">
        <f t="shared" si="190"/>
        <v>0</v>
      </c>
      <c r="V584" s="348">
        <f t="shared" si="191"/>
        <v>0</v>
      </c>
      <c r="W584" s="348">
        <f t="shared" si="192"/>
        <v>0</v>
      </c>
      <c r="X584" s="348">
        <f t="shared" si="193"/>
        <v>0</v>
      </c>
      <c r="Y584" s="348">
        <f t="shared" si="194"/>
        <v>0</v>
      </c>
      <c r="Z584" s="348">
        <f t="shared" si="195"/>
        <v>0</v>
      </c>
      <c r="AA584" s="348">
        <f t="shared" si="196"/>
        <v>0</v>
      </c>
      <c r="AB584" s="348">
        <f t="shared" si="197"/>
        <v>0</v>
      </c>
      <c r="AC584" s="348">
        <f t="shared" si="198"/>
        <v>0</v>
      </c>
      <c r="AD584" s="348">
        <f t="shared" si="199"/>
        <v>0</v>
      </c>
      <c r="AE584" s="348">
        <f t="shared" si="200"/>
        <v>0</v>
      </c>
      <c r="AF584" s="348">
        <f t="shared" si="201"/>
        <v>0</v>
      </c>
      <c r="AG584" s="348">
        <f t="shared" si="202"/>
        <v>0</v>
      </c>
      <c r="AH584" s="348">
        <f t="shared" si="203"/>
        <v>0</v>
      </c>
      <c r="AI584" s="348">
        <f t="shared" si="204"/>
        <v>0</v>
      </c>
      <c r="AJ584" s="348">
        <f t="shared" si="205"/>
        <v>0</v>
      </c>
      <c r="AK584" s="348">
        <f t="shared" si="206"/>
        <v>0</v>
      </c>
      <c r="AL584" s="348">
        <f t="shared" si="207"/>
        <v>0</v>
      </c>
      <c r="AM584" s="348">
        <f t="shared" si="208"/>
        <v>0</v>
      </c>
      <c r="AN584" s="348">
        <f t="shared" si="209"/>
        <v>0</v>
      </c>
      <c r="AO584" s="334">
        <v>11</v>
      </c>
    </row>
    <row r="585" spans="1:41" s="335" customFormat="1" ht="15.75" customHeight="1">
      <c r="A585" s="351"/>
      <c r="B585" s="352" t="str">
        <f>"TỔNG CỘNG: "&amp;A584&amp;" NGƯỜI"</f>
        <v>TỔNG CỘNG:  NGƯỜI</v>
      </c>
      <c r="C585" s="352"/>
      <c r="D585" s="353">
        <f t="shared" ref="D585:AN585" si="228">SUM(D6:D584)</f>
        <v>336</v>
      </c>
      <c r="E585" s="353">
        <f t="shared" si="228"/>
        <v>202</v>
      </c>
      <c r="F585" s="353">
        <f t="shared" si="228"/>
        <v>44</v>
      </c>
      <c r="G585" s="353">
        <f t="shared" si="228"/>
        <v>2</v>
      </c>
      <c r="H585" s="353">
        <f t="shared" si="228"/>
        <v>0</v>
      </c>
      <c r="I585" s="353">
        <f t="shared" si="228"/>
        <v>0</v>
      </c>
      <c r="J585" s="353">
        <f t="shared" si="228"/>
        <v>2</v>
      </c>
      <c r="K585" s="353">
        <f t="shared" si="228"/>
        <v>0</v>
      </c>
      <c r="L585" s="353">
        <f t="shared" si="228"/>
        <v>0</v>
      </c>
      <c r="M585" s="353">
        <f t="shared" si="228"/>
        <v>0</v>
      </c>
      <c r="N585" s="353">
        <f t="shared" si="228"/>
        <v>0</v>
      </c>
      <c r="O585" s="353">
        <f t="shared" si="228"/>
        <v>0</v>
      </c>
      <c r="P585" s="353">
        <f t="shared" si="228"/>
        <v>586</v>
      </c>
      <c r="Q585" s="354">
        <f t="shared" si="228"/>
        <v>336</v>
      </c>
      <c r="R585" s="354">
        <f t="shared" si="228"/>
        <v>0</v>
      </c>
      <c r="S585" s="354">
        <f t="shared" si="228"/>
        <v>201.5</v>
      </c>
      <c r="T585" s="354">
        <f t="shared" si="228"/>
        <v>0.5</v>
      </c>
      <c r="U585" s="354">
        <f t="shared" si="228"/>
        <v>43.5</v>
      </c>
      <c r="V585" s="354">
        <f t="shared" si="228"/>
        <v>0.5</v>
      </c>
      <c r="W585" s="354">
        <f t="shared" si="228"/>
        <v>2</v>
      </c>
      <c r="X585" s="354">
        <f t="shared" si="228"/>
        <v>0</v>
      </c>
      <c r="Y585" s="354">
        <f t="shared" si="228"/>
        <v>0</v>
      </c>
      <c r="Z585" s="354">
        <f t="shared" si="228"/>
        <v>0</v>
      </c>
      <c r="AA585" s="354">
        <f t="shared" si="228"/>
        <v>0</v>
      </c>
      <c r="AB585" s="354">
        <f t="shared" si="228"/>
        <v>0</v>
      </c>
      <c r="AC585" s="354">
        <f t="shared" si="228"/>
        <v>0</v>
      </c>
      <c r="AD585" s="354">
        <f t="shared" si="228"/>
        <v>2</v>
      </c>
      <c r="AE585" s="354">
        <f t="shared" si="228"/>
        <v>0</v>
      </c>
      <c r="AF585" s="354">
        <f t="shared" si="228"/>
        <v>0</v>
      </c>
      <c r="AG585" s="354">
        <f t="shared" si="228"/>
        <v>0</v>
      </c>
      <c r="AH585" s="354">
        <f t="shared" si="228"/>
        <v>0</v>
      </c>
      <c r="AI585" s="354">
        <f t="shared" si="228"/>
        <v>0</v>
      </c>
      <c r="AJ585" s="354">
        <f t="shared" si="228"/>
        <v>0</v>
      </c>
      <c r="AK585" s="354">
        <f t="shared" si="228"/>
        <v>0</v>
      </c>
      <c r="AL585" s="354">
        <f t="shared" si="228"/>
        <v>0</v>
      </c>
      <c r="AM585" s="354">
        <f t="shared" si="228"/>
        <v>0</v>
      </c>
      <c r="AN585" s="354">
        <f t="shared" si="228"/>
        <v>0</v>
      </c>
      <c r="AO585" s="334"/>
    </row>
  </sheetData>
  <autoFilter ref="A5:AO585" xr:uid="{360C4FD0-09D9-41DB-915A-A9B99F82FB83}"/>
  <mergeCells count="17">
    <mergeCell ref="AC3:AD3"/>
    <mergeCell ref="AE3:AF3"/>
    <mergeCell ref="AG3:AH3"/>
    <mergeCell ref="AI3:AJ3"/>
    <mergeCell ref="AK3:AL3"/>
    <mergeCell ref="A2:A4"/>
    <mergeCell ref="B2:B4"/>
    <mergeCell ref="C2:C4"/>
    <mergeCell ref="D2:P2"/>
    <mergeCell ref="Q2:AN2"/>
    <mergeCell ref="Q3:R3"/>
    <mergeCell ref="S3:T3"/>
    <mergeCell ref="U3:V3"/>
    <mergeCell ref="W3:X3"/>
    <mergeCell ref="Y3:Z3"/>
    <mergeCell ref="AM3:AN3"/>
    <mergeCell ref="AA3:AB3"/>
  </mergeCells>
  <conditionalFormatting sqref="A2:A3">
    <cfRule type="duplicateValues" dxfId="213" priority="119"/>
  </conditionalFormatting>
  <conditionalFormatting sqref="A6:A584">
    <cfRule type="duplicateValues" dxfId="212" priority="118"/>
  </conditionalFormatting>
  <conditionalFormatting sqref="A585">
    <cfRule type="duplicateValues" dxfId="211" priority="117"/>
  </conditionalFormatting>
  <conditionalFormatting sqref="B2:B3">
    <cfRule type="duplicateValues" dxfId="210" priority="116"/>
  </conditionalFormatting>
  <conditionalFormatting sqref="B107:B111">
    <cfRule type="duplicateValues" dxfId="209" priority="105"/>
    <cfRule type="duplicateValues" dxfId="208" priority="106"/>
    <cfRule type="duplicateValues" dxfId="207" priority="107"/>
    <cfRule type="duplicateValues" dxfId="206" priority="108"/>
    <cfRule type="duplicateValues" dxfId="205" priority="109"/>
    <cfRule type="duplicateValues" dxfId="204" priority="110"/>
    <cfRule type="duplicateValues" dxfId="203" priority="111"/>
    <cfRule type="duplicateValues" dxfId="202" priority="112"/>
    <cfRule type="duplicateValues" dxfId="201" priority="113"/>
    <cfRule type="duplicateValues" dxfId="200" priority="114"/>
    <cfRule type="duplicateValues" dxfId="199" priority="115"/>
  </conditionalFormatting>
  <conditionalFormatting sqref="B112">
    <cfRule type="duplicateValues" dxfId="198" priority="94"/>
    <cfRule type="duplicateValues" dxfId="197" priority="95"/>
    <cfRule type="duplicateValues" dxfId="196" priority="96"/>
    <cfRule type="duplicateValues" dxfId="195" priority="97"/>
    <cfRule type="duplicateValues" dxfId="194" priority="98"/>
    <cfRule type="duplicateValues" dxfId="193" priority="99"/>
    <cfRule type="duplicateValues" dxfId="192" priority="100"/>
    <cfRule type="duplicateValues" dxfId="191" priority="101"/>
    <cfRule type="duplicateValues" dxfId="190" priority="102"/>
    <cfRule type="duplicateValues" dxfId="189" priority="103"/>
    <cfRule type="duplicateValues" dxfId="188" priority="104"/>
  </conditionalFormatting>
  <conditionalFormatting sqref="B113:B584 B6:B106">
    <cfRule type="duplicateValues" dxfId="187" priority="89"/>
    <cfRule type="duplicateValues" dxfId="186" priority="90"/>
    <cfRule type="duplicateValues" dxfId="185" priority="92"/>
    <cfRule type="duplicateValues" dxfId="184" priority="93"/>
    <cfRule type="duplicateValues" dxfId="183" priority="91"/>
  </conditionalFormatting>
  <conditionalFormatting sqref="B113:B1048576 B1:B111">
    <cfRule type="duplicateValues" dxfId="182" priority="88"/>
  </conditionalFormatting>
  <conditionalFormatting sqref="B585">
    <cfRule type="duplicateValues" dxfId="181" priority="33"/>
    <cfRule type="duplicateValues" dxfId="180" priority="34"/>
    <cfRule type="duplicateValues" dxfId="179" priority="35"/>
    <cfRule type="duplicateValues" dxfId="178" priority="36"/>
    <cfRule type="duplicateValues" dxfId="177" priority="37"/>
    <cfRule type="duplicateValues" dxfId="176" priority="38"/>
    <cfRule type="duplicateValues" dxfId="175" priority="39"/>
    <cfRule type="duplicateValues" dxfId="174" priority="40"/>
    <cfRule type="duplicateValues" dxfId="173" priority="41"/>
    <cfRule type="duplicateValues" dxfId="172" priority="42"/>
    <cfRule type="duplicateValues" dxfId="171" priority="43"/>
    <cfRule type="duplicateValues" dxfId="170" priority="44"/>
    <cfRule type="duplicateValues" dxfId="169" priority="45"/>
    <cfRule type="duplicateValues" dxfId="168" priority="46"/>
    <cfRule type="duplicateValues" dxfId="167" priority="47"/>
    <cfRule type="duplicateValues" dxfId="166" priority="48"/>
    <cfRule type="duplicateValues" dxfId="165" priority="49"/>
    <cfRule type="duplicateValues" dxfId="164" priority="50"/>
    <cfRule type="duplicateValues" dxfId="163" priority="51"/>
    <cfRule type="duplicateValues" dxfId="162" priority="52"/>
    <cfRule type="duplicateValues" dxfId="161" priority="53"/>
    <cfRule type="duplicateValues" dxfId="160" priority="54"/>
    <cfRule type="duplicateValues" dxfId="159" priority="55"/>
    <cfRule type="duplicateValues" dxfId="158" priority="56"/>
    <cfRule type="duplicateValues" dxfId="157" priority="57"/>
    <cfRule type="duplicateValues" dxfId="156" priority="58"/>
    <cfRule type="duplicateValues" dxfId="155" priority="59"/>
    <cfRule type="duplicateValues" dxfId="154" priority="15"/>
    <cfRule type="duplicateValues" dxfId="153" priority="61"/>
    <cfRule type="duplicateValues" dxfId="152" priority="62"/>
    <cfRule type="duplicateValues" dxfId="151" priority="63"/>
    <cfRule type="duplicateValues" dxfId="150" priority="64"/>
    <cfRule type="duplicateValues" dxfId="149" priority="65"/>
    <cfRule type="duplicateValues" dxfId="148" priority="66"/>
    <cfRule type="duplicateValues" dxfId="147" priority="67"/>
    <cfRule type="duplicateValues" dxfId="146" priority="68"/>
    <cfRule type="duplicateValues" dxfId="145" priority="69"/>
    <cfRule type="duplicateValues" dxfId="144" priority="70"/>
    <cfRule type="duplicateValues" dxfId="143" priority="71"/>
    <cfRule type="duplicateValues" dxfId="142" priority="72"/>
    <cfRule type="duplicateValues" dxfId="141" priority="73"/>
    <cfRule type="duplicateValues" dxfId="140" priority="74"/>
    <cfRule type="duplicateValues" dxfId="139" priority="75"/>
    <cfRule type="duplicateValues" dxfId="138" priority="76"/>
    <cfRule type="duplicateValues" dxfId="137" priority="77"/>
    <cfRule type="duplicateValues" dxfId="136" priority="78"/>
    <cfRule type="duplicateValues" dxfId="135" priority="79"/>
    <cfRule type="duplicateValues" dxfId="134" priority="80"/>
    <cfRule type="duplicateValues" dxfId="133" priority="81"/>
    <cfRule type="duplicateValues" dxfId="132" priority="82"/>
    <cfRule type="duplicateValues" dxfId="131" priority="83"/>
    <cfRule type="duplicateValues" dxfId="130" priority="84"/>
    <cfRule type="duplicateValues" dxfId="129" priority="85"/>
    <cfRule type="duplicateValues" dxfId="128" priority="86"/>
    <cfRule type="duplicateValues" dxfId="127" priority="87"/>
    <cfRule type="duplicateValues" dxfId="126" priority="1"/>
    <cfRule type="duplicateValues" dxfId="125" priority="2"/>
    <cfRule type="duplicateValues" dxfId="124" priority="3"/>
    <cfRule type="duplicateValues" dxfId="123" priority="4"/>
    <cfRule type="duplicateValues" dxfId="122" priority="5"/>
    <cfRule type="duplicateValues" dxfId="121" priority="6"/>
    <cfRule type="duplicateValues" dxfId="120" priority="7"/>
    <cfRule type="duplicateValues" dxfId="119" priority="8"/>
    <cfRule type="duplicateValues" dxfId="118" priority="9"/>
    <cfRule type="duplicateValues" dxfId="117" priority="10"/>
    <cfRule type="duplicateValues" dxfId="116" priority="11"/>
    <cfRule type="duplicateValues" dxfId="115" priority="12"/>
    <cfRule type="duplicateValues" dxfId="114" priority="13"/>
    <cfRule type="duplicateValues" dxfId="113" priority="14"/>
    <cfRule type="duplicateValues" dxfId="112" priority="16"/>
    <cfRule type="duplicateValues" dxfId="111" priority="17"/>
    <cfRule type="duplicateValues" dxfId="110" priority="18"/>
    <cfRule type="duplicateValues" dxfId="109" priority="60"/>
    <cfRule type="duplicateValues" dxfId="108" priority="19"/>
    <cfRule type="duplicateValues" dxfId="107" priority="20"/>
    <cfRule type="duplicateValues" dxfId="106" priority="21"/>
    <cfRule type="duplicateValues" dxfId="105" priority="22"/>
    <cfRule type="duplicateValues" dxfId="104" priority="23"/>
    <cfRule type="duplicateValues" dxfId="103" priority="24"/>
    <cfRule type="duplicateValues" dxfId="102" priority="25"/>
    <cfRule type="duplicateValues" dxfId="101" priority="26"/>
    <cfRule type="duplicateValues" dxfId="100" priority="27"/>
    <cfRule type="duplicateValues" dxfId="99" priority="28"/>
    <cfRule type="duplicateValues" dxfId="98" priority="29"/>
    <cfRule type="duplicateValues" dxfId="97" priority="30"/>
    <cfRule type="duplicateValues" dxfId="96" priority="31"/>
    <cfRule type="duplicateValues" dxfId="95" priority="32"/>
  </conditionalFormatting>
  <pageMargins left="0.7" right="0.7" top="0.75" bottom="0.75" header="0.3" footer="0.3"/>
  <pageSetup paperSize="9" scale="66"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1611-2FC7-40D6-A3B7-7C83B8C217B9}">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7" sqref="E7"/>
    </sheetView>
  </sheetViews>
  <sheetFormatPr defaultColWidth="9.125" defaultRowHeight="12.75"/>
  <cols>
    <col min="1" max="1" width="9.125" style="56"/>
    <col min="2" max="2" width="16.875" style="56" customWidth="1"/>
    <col min="3" max="3" width="15.25" style="56" customWidth="1"/>
    <col min="4" max="4" width="12.375" style="276" customWidth="1"/>
    <col min="5" max="5" width="13.375" style="56" customWidth="1"/>
    <col min="6" max="6" width="11" style="56" customWidth="1"/>
    <col min="7" max="7" width="15" style="56" customWidth="1"/>
    <col min="8" max="8" width="14.125" style="276" customWidth="1"/>
    <col min="9" max="9" width="12.625" style="56" customWidth="1"/>
    <col min="10" max="10" width="11.25" style="56" customWidth="1"/>
    <col min="11" max="11" width="11.625" style="56" customWidth="1"/>
    <col min="12" max="15" width="11.25" style="56" customWidth="1"/>
    <col min="16" max="17" width="12.125" style="56" customWidth="1"/>
    <col min="18" max="18" width="10.75" style="56" customWidth="1"/>
    <col min="19" max="20" width="11.25" style="56" customWidth="1"/>
    <col min="21" max="21" width="14.25" style="56" customWidth="1"/>
    <col min="22" max="22" width="14.375" style="56" customWidth="1"/>
    <col min="23" max="23" width="12.25" style="56" customWidth="1"/>
    <col min="24" max="24" width="12.625" style="56" customWidth="1"/>
    <col min="25" max="26" width="10.625" style="56" customWidth="1"/>
    <col min="27" max="30" width="9.125" style="56" customWidth="1"/>
    <col min="31" max="31" width="10.75" style="56" customWidth="1"/>
    <col min="32" max="36" width="11.625" style="276" customWidth="1"/>
    <col min="37" max="37" width="9.125" style="56" customWidth="1"/>
    <col min="38" max="38" width="12.375" style="56" customWidth="1"/>
    <col min="39" max="40" width="9.125" style="56" customWidth="1"/>
    <col min="41" max="41" width="11" style="56" bestFit="1" customWidth="1"/>
    <col min="42" max="16384" width="9.125" style="56"/>
  </cols>
  <sheetData>
    <row r="2" spans="1:39" ht="18.95" customHeight="1">
      <c r="A2" s="740" t="s">
        <v>1400</v>
      </c>
      <c r="B2" s="741"/>
      <c r="C2" s="741"/>
      <c r="D2" s="741"/>
      <c r="E2" s="741"/>
      <c r="F2" s="277"/>
      <c r="G2" s="742"/>
      <c r="H2" s="742"/>
      <c r="I2" s="742"/>
      <c r="J2" s="742"/>
      <c r="K2" s="742"/>
      <c r="L2" s="742"/>
      <c r="M2" s="742"/>
      <c r="N2" s="742"/>
      <c r="O2" s="742"/>
      <c r="P2" s="742"/>
      <c r="Q2" s="742"/>
      <c r="R2" s="742"/>
      <c r="S2" s="742"/>
      <c r="T2" s="277"/>
      <c r="U2" s="277"/>
      <c r="V2" s="277"/>
      <c r="W2" s="277"/>
      <c r="X2" s="277"/>
      <c r="Y2" s="277"/>
      <c r="Z2" s="277"/>
      <c r="AA2" s="277"/>
      <c r="AB2" s="277"/>
      <c r="AC2" s="277"/>
      <c r="AD2" s="277"/>
      <c r="AE2" s="278"/>
      <c r="AF2" s="274"/>
      <c r="AG2" s="274"/>
      <c r="AH2" s="274"/>
      <c r="AI2" s="274"/>
      <c r="AJ2" s="274"/>
      <c r="AK2" s="275"/>
      <c r="AL2" s="275"/>
      <c r="AM2" s="275"/>
    </row>
    <row r="3" spans="1:39" s="327" customFormat="1" ht="21.6" customHeight="1">
      <c r="A3" s="315" t="s">
        <v>1</v>
      </c>
      <c r="B3" s="315" t="s">
        <v>1401</v>
      </c>
      <c r="C3" s="316" t="s">
        <v>1405</v>
      </c>
      <c r="D3" s="465" t="s">
        <v>2364</v>
      </c>
      <c r="E3" s="317" t="s">
        <v>1402</v>
      </c>
      <c r="F3" s="317" t="s">
        <v>1403</v>
      </c>
      <c r="G3" s="317" t="s">
        <v>1424</v>
      </c>
      <c r="H3" s="317" t="s">
        <v>1599</v>
      </c>
      <c r="I3" s="443" t="s">
        <v>1772</v>
      </c>
      <c r="J3" s="443" t="s">
        <v>1773</v>
      </c>
      <c r="K3" s="443" t="s">
        <v>2254</v>
      </c>
      <c r="L3" s="443" t="s">
        <v>2255</v>
      </c>
      <c r="M3" s="443" t="s">
        <v>2319</v>
      </c>
      <c r="N3" s="443" t="s">
        <v>2320</v>
      </c>
      <c r="O3" s="443" t="s">
        <v>2430</v>
      </c>
      <c r="P3" s="443" t="s">
        <v>2431</v>
      </c>
      <c r="Q3" s="319"/>
      <c r="R3" s="319"/>
      <c r="S3" s="318"/>
      <c r="T3" s="318"/>
      <c r="U3" s="320"/>
      <c r="V3" s="320"/>
      <c r="W3" s="321"/>
      <c r="X3" s="321"/>
      <c r="Y3" s="322"/>
      <c r="Z3" s="322"/>
      <c r="AA3" s="323"/>
      <c r="AB3" s="323"/>
      <c r="AC3" s="324"/>
      <c r="AD3" s="324"/>
      <c r="AE3" s="325"/>
      <c r="AF3" s="326"/>
      <c r="AG3" s="326"/>
      <c r="AH3" s="326"/>
      <c r="AI3" s="326"/>
      <c r="AJ3" s="326"/>
      <c r="AK3" s="315"/>
      <c r="AL3" s="315" t="s">
        <v>14</v>
      </c>
      <c r="AM3" s="315"/>
    </row>
    <row r="4" spans="1:39" s="384" customFormat="1" ht="23.45" customHeight="1">
      <c r="A4" s="378" t="s">
        <v>926</v>
      </c>
      <c r="B4" s="463" t="s">
        <v>927</v>
      </c>
      <c r="C4" s="464" t="s">
        <v>1600</v>
      </c>
      <c r="D4" s="380">
        <v>16569318</v>
      </c>
      <c r="E4" s="381">
        <f>SUM(G4:O4)</f>
        <v>5098248</v>
      </c>
      <c r="F4" s="381">
        <f>D4-E4</f>
        <v>11471070</v>
      </c>
      <c r="G4" s="381">
        <v>1274562</v>
      </c>
      <c r="H4" s="381">
        <v>1274562</v>
      </c>
      <c r="I4" s="381"/>
      <c r="J4" s="381">
        <v>1274562</v>
      </c>
      <c r="K4" s="381"/>
      <c r="L4" s="381">
        <v>1274562</v>
      </c>
      <c r="M4" s="382"/>
      <c r="N4" s="381"/>
      <c r="O4" s="382"/>
      <c r="P4" s="381">
        <v>1274562</v>
      </c>
      <c r="Q4" s="382"/>
      <c r="R4" s="382"/>
      <c r="S4" s="382"/>
      <c r="T4" s="382"/>
      <c r="U4" s="382"/>
      <c r="V4" s="379"/>
      <c r="W4" s="379"/>
      <c r="X4" s="379"/>
      <c r="Y4" s="379"/>
      <c r="Z4" s="379"/>
      <c r="AA4" s="379"/>
      <c r="AB4" s="379"/>
      <c r="AC4" s="379"/>
      <c r="AD4" s="379"/>
      <c r="AE4" s="379"/>
      <c r="AF4" s="382"/>
      <c r="AG4" s="382"/>
      <c r="AH4" s="382"/>
      <c r="AI4" s="382"/>
      <c r="AJ4" s="382"/>
      <c r="AK4" s="383"/>
      <c r="AL4" s="383"/>
      <c r="AM4" s="379"/>
    </row>
    <row r="5" spans="1:39" s="384" customFormat="1" ht="23.45" customHeight="1">
      <c r="A5" s="378" t="s">
        <v>1473</v>
      </c>
      <c r="B5" s="463" t="s">
        <v>1474</v>
      </c>
      <c r="C5" s="464" t="s">
        <v>1771</v>
      </c>
      <c r="D5" s="380">
        <v>208700000</v>
      </c>
      <c r="E5" s="381">
        <f t="shared" ref="E5" si="0">SUM(G5:O5)</f>
        <v>27000000</v>
      </c>
      <c r="F5" s="381">
        <f>D5-E5</f>
        <v>181700000</v>
      </c>
      <c r="G5" s="381"/>
      <c r="H5" s="381"/>
      <c r="I5" s="381">
        <v>3000000</v>
      </c>
      <c r="J5" s="381">
        <v>5000000</v>
      </c>
      <c r="K5" s="381">
        <v>3000000</v>
      </c>
      <c r="L5" s="381">
        <v>5000000</v>
      </c>
      <c r="M5" s="381">
        <v>3000000</v>
      </c>
      <c r="N5" s="381">
        <v>5000000</v>
      </c>
      <c r="O5" s="381">
        <v>3000000</v>
      </c>
      <c r="P5" s="381">
        <v>5000000</v>
      </c>
      <c r="Q5" s="382"/>
      <c r="R5" s="382"/>
      <c r="S5" s="382"/>
      <c r="T5" s="382"/>
      <c r="U5" s="382"/>
      <c r="V5" s="379"/>
      <c r="W5" s="379"/>
      <c r="X5" s="379"/>
      <c r="Y5" s="379"/>
      <c r="Z5" s="379"/>
      <c r="AA5" s="379"/>
      <c r="AB5" s="379"/>
      <c r="AC5" s="379"/>
      <c r="AD5" s="379"/>
      <c r="AE5" s="379"/>
      <c r="AF5" s="382"/>
      <c r="AG5" s="382"/>
      <c r="AH5" s="382"/>
      <c r="AI5" s="382"/>
      <c r="AJ5" s="382"/>
      <c r="AK5" s="383"/>
      <c r="AL5" s="383"/>
      <c r="AM5" s="379"/>
    </row>
    <row r="6" spans="1:39" s="384" customFormat="1" ht="23.45" customHeight="1">
      <c r="A6" s="378" t="s">
        <v>149</v>
      </c>
      <c r="B6" s="463" t="s">
        <v>150</v>
      </c>
      <c r="C6" s="464" t="s">
        <v>1771</v>
      </c>
      <c r="D6" s="380">
        <v>287200000</v>
      </c>
      <c r="E6" s="381">
        <f>SUM(G6:O6)</f>
        <v>14000000</v>
      </c>
      <c r="F6" s="381">
        <f>D6-E6</f>
        <v>273200000</v>
      </c>
      <c r="G6" s="381"/>
      <c r="H6" s="381"/>
      <c r="I6" s="381"/>
      <c r="J6" s="381"/>
      <c r="K6" s="381"/>
      <c r="L6" s="381">
        <v>6000000</v>
      </c>
      <c r="M6" s="381">
        <v>2000000</v>
      </c>
      <c r="N6" s="382">
        <v>4000000</v>
      </c>
      <c r="O6" s="381">
        <v>2000000</v>
      </c>
      <c r="P6" s="382">
        <v>4000000</v>
      </c>
      <c r="Q6" s="382"/>
      <c r="R6" s="382"/>
      <c r="S6" s="382"/>
      <c r="T6" s="382"/>
      <c r="U6" s="382"/>
      <c r="V6" s="379"/>
      <c r="W6" s="379"/>
      <c r="X6" s="379"/>
      <c r="Y6" s="379"/>
      <c r="Z6" s="379"/>
      <c r="AA6" s="379"/>
      <c r="AB6" s="379"/>
      <c r="AC6" s="379"/>
      <c r="AD6" s="379"/>
      <c r="AE6" s="379"/>
      <c r="AF6" s="382"/>
      <c r="AG6" s="382"/>
      <c r="AH6" s="382"/>
      <c r="AI6" s="382"/>
      <c r="AJ6" s="382"/>
      <c r="AK6" s="383"/>
      <c r="AL6" s="383"/>
      <c r="AM6" s="379"/>
    </row>
  </sheetData>
  <mergeCells count="2">
    <mergeCell ref="A2:E2"/>
    <mergeCell ref="G2:S2"/>
  </mergeCells>
  <phoneticPr fontId="51" type="noConversion"/>
  <conditionalFormatting sqref="A4:A6">
    <cfRule type="duplicateValues" dxfId="94" priority="32"/>
    <cfRule type="duplicateValues" dxfId="93" priority="33"/>
    <cfRule type="duplicateValues" dxfId="92" priority="34"/>
    <cfRule type="duplicateValues" dxfId="91" priority="35"/>
    <cfRule type="duplicateValues" dxfId="90" priority="36"/>
    <cfRule type="duplicateValues" dxfId="89" priority="37"/>
    <cfRule type="duplicateValues" dxfId="88" priority="38"/>
  </conditionalFormatting>
  <pageMargins left="0.7" right="0.7" top="0.75" bottom="0.75" header="0.3" footer="0.3"/>
  <pageSetup paperSize="9" orientation="portrait"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5"/>
  <sheetViews>
    <sheetView zoomScale="73" zoomScaleNormal="73" workbookViewId="0">
      <pane xSplit="3" ySplit="3" topLeftCell="D4" activePane="bottomRight" state="frozen"/>
      <selection pane="topRight" activeCell="E1" sqref="E1"/>
      <selection pane="bottomLeft" activeCell="A4" sqref="A4"/>
      <selection pane="bottomRight" activeCell="V1" sqref="V1:AF1"/>
    </sheetView>
  </sheetViews>
  <sheetFormatPr defaultColWidth="12.625" defaultRowHeight="15" customHeight="1" outlineLevelCol="1"/>
  <cols>
    <col min="1" max="1" width="4.25" style="84" customWidth="1"/>
    <col min="2" max="2" width="10.25" style="84" customWidth="1"/>
    <col min="3" max="3" width="23.25" style="84" customWidth="1"/>
    <col min="4" max="4" width="14" style="84" customWidth="1"/>
    <col min="5" max="5" width="13.25" style="85" customWidth="1" outlineLevel="1"/>
    <col min="6" max="6" width="12.75" style="84" customWidth="1" outlineLevel="1"/>
    <col min="7" max="11" width="7.75" style="84" customWidth="1" outlineLevel="1"/>
    <col min="12" max="12" width="12.75" style="84" customWidth="1"/>
    <col min="13" max="13" width="14.375" style="84" customWidth="1" outlineLevel="1"/>
    <col min="14" max="14" width="13.75" style="84" customWidth="1" outlineLevel="1"/>
    <col min="15" max="15" width="14.25" style="84" customWidth="1" outlineLevel="1"/>
    <col min="16" max="20" width="8.875" style="84" customWidth="1" outlineLevel="1"/>
    <col min="21" max="21" width="13.75" style="84" customWidth="1"/>
    <col min="22" max="22" width="13.625" style="85" customWidth="1" outlineLevel="1"/>
    <col min="23" max="23" width="13.625" style="84" customWidth="1" outlineLevel="1"/>
    <col min="24" max="24" width="14.75" style="84" customWidth="1" outlineLevel="1"/>
    <col min="25" max="25" width="14" style="84" customWidth="1" outlineLevel="1"/>
    <col min="26" max="26" width="12.125" style="84" customWidth="1" outlineLevel="1"/>
    <col min="27" max="27" width="13" style="84" customWidth="1" outlineLevel="1"/>
    <col min="28" max="28" width="12" style="84" customWidth="1" outlineLevel="1"/>
    <col min="29" max="30" width="11.75" style="84" customWidth="1" outlineLevel="1"/>
    <col min="31" max="31" width="9.625" style="84" customWidth="1" outlineLevel="1"/>
    <col min="32" max="32" width="14" style="84" customWidth="1"/>
    <col min="33" max="33" width="13.75" style="84" customWidth="1" outlineLevel="1"/>
    <col min="34" max="34" width="13" style="84" customWidth="1" outlineLevel="1"/>
    <col min="35" max="35" width="12.875" style="84" customWidth="1" outlineLevel="1"/>
    <col min="36" max="36" width="13.375" style="84" customWidth="1" outlineLevel="1"/>
    <col min="37" max="37" width="13" style="84" customWidth="1" outlineLevel="1"/>
    <col min="38" max="38" width="13.25" style="84" customWidth="1" outlineLevel="1"/>
    <col min="39" max="39" width="12.625" style="84" customWidth="1" outlineLevel="1"/>
    <col min="40" max="40" width="15.25" style="84" customWidth="1" outlineLevel="1"/>
    <col min="41" max="41" width="12.25" style="84" customWidth="1" outlineLevel="1"/>
    <col min="42" max="45" width="8.875" style="84" customWidth="1" outlineLevel="1"/>
    <col min="46" max="46" width="12.75" style="84" customWidth="1"/>
    <col min="47" max="47" width="15" style="84" customWidth="1" outlineLevel="1"/>
    <col min="48" max="48" width="12.875" style="84" customWidth="1" outlineLevel="1"/>
    <col min="49" max="49" width="13.75" style="84" customWidth="1" outlineLevel="1"/>
    <col min="50" max="50" width="11.875" style="84" customWidth="1" outlineLevel="1"/>
    <col min="51" max="51" width="14.875" style="84" customWidth="1" outlineLevel="1"/>
    <col min="52" max="52" width="13.25" style="84" customWidth="1" outlineLevel="1"/>
    <col min="53" max="53" width="15.375" customWidth="1"/>
    <col min="54" max="54" width="15" customWidth="1"/>
    <col min="55" max="55" width="13.25" style="84" customWidth="1" outlineLevel="1"/>
  </cols>
  <sheetData>
    <row r="1" spans="1:55" s="56" customFormat="1" ht="25.15" customHeight="1">
      <c r="A1" s="753" t="s">
        <v>11</v>
      </c>
      <c r="B1" s="753" t="s">
        <v>1</v>
      </c>
      <c r="C1" s="755" t="s">
        <v>69</v>
      </c>
      <c r="D1" s="751" t="s">
        <v>1090</v>
      </c>
      <c r="E1" s="756" t="s">
        <v>70</v>
      </c>
      <c r="F1" s="757"/>
      <c r="G1" s="757"/>
      <c r="H1" s="757"/>
      <c r="I1" s="757"/>
      <c r="J1" s="757"/>
      <c r="K1" s="757"/>
      <c r="L1" s="758"/>
      <c r="M1" s="748" t="s">
        <v>72</v>
      </c>
      <c r="N1" s="749"/>
      <c r="O1" s="749"/>
      <c r="P1" s="749"/>
      <c r="Q1" s="749"/>
      <c r="R1" s="749"/>
      <c r="S1" s="749"/>
      <c r="T1" s="749"/>
      <c r="U1" s="750"/>
      <c r="V1" s="745" t="s">
        <v>74</v>
      </c>
      <c r="W1" s="746"/>
      <c r="X1" s="746"/>
      <c r="Y1" s="746"/>
      <c r="Z1" s="746"/>
      <c r="AA1" s="746"/>
      <c r="AB1" s="746"/>
      <c r="AC1" s="746"/>
      <c r="AD1" s="746"/>
      <c r="AE1" s="746"/>
      <c r="AF1" s="747"/>
      <c r="AG1" s="748" t="s">
        <v>75</v>
      </c>
      <c r="AH1" s="749"/>
      <c r="AI1" s="749"/>
      <c r="AJ1" s="749"/>
      <c r="AK1" s="749"/>
      <c r="AL1" s="749"/>
      <c r="AM1" s="749"/>
      <c r="AN1" s="749"/>
      <c r="AO1" s="749"/>
      <c r="AP1" s="749"/>
      <c r="AQ1" s="749"/>
      <c r="AR1" s="749"/>
      <c r="AS1" s="749"/>
      <c r="AT1" s="750"/>
      <c r="AU1" s="743" t="s">
        <v>115</v>
      </c>
      <c r="AV1" s="744"/>
      <c r="AW1" s="744"/>
      <c r="AX1" s="744"/>
      <c r="AY1" s="744"/>
      <c r="AZ1" s="744"/>
      <c r="BA1" s="358"/>
      <c r="BB1" s="358"/>
      <c r="BC1" s="358"/>
    </row>
    <row r="2" spans="1:55" s="56" customFormat="1" ht="71.45" customHeight="1">
      <c r="A2" s="754"/>
      <c r="B2" s="754"/>
      <c r="C2" s="754"/>
      <c r="D2" s="752"/>
      <c r="E2" s="211" t="s">
        <v>1762</v>
      </c>
      <c r="F2" s="110" t="s">
        <v>1781</v>
      </c>
      <c r="G2" s="122"/>
      <c r="H2" s="122" t="s">
        <v>131</v>
      </c>
      <c r="I2" s="122" t="s">
        <v>132</v>
      </c>
      <c r="J2" s="122" t="s">
        <v>132</v>
      </c>
      <c r="K2" s="122"/>
      <c r="L2" s="122" t="s">
        <v>71</v>
      </c>
      <c r="M2" s="110" t="s">
        <v>1086</v>
      </c>
      <c r="N2" s="110" t="s">
        <v>1774</v>
      </c>
      <c r="O2" s="110" t="s">
        <v>2335</v>
      </c>
      <c r="P2" s="110" t="s">
        <v>132</v>
      </c>
      <c r="Q2" s="110" t="s">
        <v>132</v>
      </c>
      <c r="R2" s="110" t="s">
        <v>132</v>
      </c>
      <c r="S2" s="110" t="s">
        <v>132</v>
      </c>
      <c r="T2" s="110" t="s">
        <v>132</v>
      </c>
      <c r="U2" s="87" t="s">
        <v>73</v>
      </c>
      <c r="V2" s="86" t="s">
        <v>2427</v>
      </c>
      <c r="W2" s="110" t="s">
        <v>2428</v>
      </c>
      <c r="X2" s="86" t="s">
        <v>2429</v>
      </c>
      <c r="Y2" s="86" t="s">
        <v>2294</v>
      </c>
      <c r="Z2" s="86" t="s">
        <v>1781</v>
      </c>
      <c r="AA2" s="86" t="s">
        <v>1775</v>
      </c>
      <c r="AB2" s="110" t="s">
        <v>2297</v>
      </c>
      <c r="AC2" s="110" t="s">
        <v>2363</v>
      </c>
      <c r="AD2" s="110" t="s">
        <v>2365</v>
      </c>
      <c r="AE2" s="110"/>
      <c r="AF2" s="87" t="s">
        <v>1028</v>
      </c>
      <c r="AG2" s="86" t="s">
        <v>1117</v>
      </c>
      <c r="AH2" s="86" t="s">
        <v>2337</v>
      </c>
      <c r="AI2" s="110" t="s">
        <v>2338</v>
      </c>
      <c r="AJ2" s="86" t="s">
        <v>1103</v>
      </c>
      <c r="AK2" s="86" t="s">
        <v>2361</v>
      </c>
      <c r="AL2" s="86" t="s">
        <v>2362</v>
      </c>
      <c r="AM2" s="86" t="s">
        <v>2432</v>
      </c>
      <c r="AN2" s="86"/>
      <c r="AO2" s="86"/>
      <c r="AP2" s="86"/>
      <c r="AQ2" s="86"/>
      <c r="AR2" s="86"/>
      <c r="AS2" s="86"/>
      <c r="AT2" s="87" t="s">
        <v>1029</v>
      </c>
      <c r="AU2" s="86" t="s">
        <v>116</v>
      </c>
      <c r="AV2" s="86" t="s">
        <v>1070</v>
      </c>
      <c r="AW2" s="86" t="s">
        <v>1085</v>
      </c>
      <c r="AX2" s="86" t="s">
        <v>2103</v>
      </c>
      <c r="AY2" s="86" t="s">
        <v>2104</v>
      </c>
      <c r="AZ2" s="87" t="s">
        <v>117</v>
      </c>
      <c r="BA2" s="56" t="s">
        <v>1434</v>
      </c>
      <c r="BB2" s="56" t="s">
        <v>1435</v>
      </c>
      <c r="BC2" s="87" t="s">
        <v>2298</v>
      </c>
    </row>
    <row r="3" spans="1:55" s="56" customFormat="1" ht="18" customHeight="1">
      <c r="A3" s="97"/>
      <c r="B3" s="98"/>
      <c r="C3" s="98"/>
      <c r="D3" s="385">
        <f t="shared" ref="D3:AI3" si="0">SUM(D4:D15)</f>
        <v>0</v>
      </c>
      <c r="E3" s="385">
        <f t="shared" si="0"/>
        <v>0</v>
      </c>
      <c r="F3" s="385">
        <f t="shared" si="0"/>
        <v>0</v>
      </c>
      <c r="G3" s="385">
        <f t="shared" si="0"/>
        <v>0</v>
      </c>
      <c r="H3" s="385">
        <f t="shared" si="0"/>
        <v>0</v>
      </c>
      <c r="I3" s="385">
        <f t="shared" si="0"/>
        <v>0</v>
      </c>
      <c r="J3" s="385">
        <f t="shared" si="0"/>
        <v>0</v>
      </c>
      <c r="K3" s="385">
        <f t="shared" si="0"/>
        <v>0</v>
      </c>
      <c r="L3" s="385">
        <f t="shared" si="0"/>
        <v>0</v>
      </c>
      <c r="M3" s="385">
        <f t="shared" si="0"/>
        <v>0</v>
      </c>
      <c r="N3" s="385">
        <f t="shared" si="0"/>
        <v>0</v>
      </c>
      <c r="O3" s="385">
        <f t="shared" si="0"/>
        <v>0</v>
      </c>
      <c r="P3" s="385">
        <f t="shared" si="0"/>
        <v>0</v>
      </c>
      <c r="Q3" s="385">
        <f t="shared" si="0"/>
        <v>0</v>
      </c>
      <c r="R3" s="385">
        <f t="shared" si="0"/>
        <v>0</v>
      </c>
      <c r="S3" s="385">
        <f t="shared" si="0"/>
        <v>0</v>
      </c>
      <c r="T3" s="385">
        <f t="shared" si="0"/>
        <v>0</v>
      </c>
      <c r="U3" s="385">
        <f t="shared" si="0"/>
        <v>0</v>
      </c>
      <c r="V3" s="385">
        <f t="shared" si="0"/>
        <v>0</v>
      </c>
      <c r="W3" s="385">
        <f t="shared" si="0"/>
        <v>0</v>
      </c>
      <c r="X3" s="385">
        <f t="shared" si="0"/>
        <v>0</v>
      </c>
      <c r="Y3" s="385">
        <f t="shared" si="0"/>
        <v>0</v>
      </c>
      <c r="Z3" s="385">
        <f t="shared" si="0"/>
        <v>0</v>
      </c>
      <c r="AA3" s="385">
        <f t="shared" si="0"/>
        <v>0</v>
      </c>
      <c r="AB3" s="385">
        <f t="shared" si="0"/>
        <v>0</v>
      </c>
      <c r="AC3" s="385">
        <f t="shared" si="0"/>
        <v>0</v>
      </c>
      <c r="AD3" s="385">
        <f t="shared" si="0"/>
        <v>0</v>
      </c>
      <c r="AE3" s="385">
        <f t="shared" si="0"/>
        <v>0</v>
      </c>
      <c r="AF3" s="385">
        <f t="shared" si="0"/>
        <v>0</v>
      </c>
      <c r="AG3" s="385">
        <f t="shared" si="0"/>
        <v>0</v>
      </c>
      <c r="AH3" s="385">
        <f t="shared" si="0"/>
        <v>0</v>
      </c>
      <c r="AI3" s="385">
        <f t="shared" si="0"/>
        <v>0</v>
      </c>
      <c r="AJ3" s="385">
        <f t="shared" ref="AJ3:BB3" si="1">SUM(AJ4:AJ15)</f>
        <v>0</v>
      </c>
      <c r="AK3" s="385">
        <f t="shared" si="1"/>
        <v>0</v>
      </c>
      <c r="AL3" s="385">
        <f t="shared" si="1"/>
        <v>0</v>
      </c>
      <c r="AM3" s="385">
        <f t="shared" si="1"/>
        <v>0</v>
      </c>
      <c r="AN3" s="385">
        <f t="shared" si="1"/>
        <v>0</v>
      </c>
      <c r="AO3" s="385">
        <f t="shared" si="1"/>
        <v>0</v>
      </c>
      <c r="AP3" s="385">
        <f t="shared" si="1"/>
        <v>0</v>
      </c>
      <c r="AQ3" s="385">
        <f t="shared" si="1"/>
        <v>0</v>
      </c>
      <c r="AR3" s="385">
        <f t="shared" si="1"/>
        <v>0</v>
      </c>
      <c r="AS3" s="385">
        <f t="shared" si="1"/>
        <v>0</v>
      </c>
      <c r="AT3" s="385">
        <f t="shared" si="1"/>
        <v>0</v>
      </c>
      <c r="AU3" s="385">
        <f t="shared" si="1"/>
        <v>0</v>
      </c>
      <c r="AV3" s="385">
        <f t="shared" si="1"/>
        <v>0</v>
      </c>
      <c r="AW3" s="385">
        <f t="shared" si="1"/>
        <v>0</v>
      </c>
      <c r="AX3" s="385">
        <f t="shared" si="1"/>
        <v>0</v>
      </c>
      <c r="AY3" s="385">
        <f t="shared" si="1"/>
        <v>0</v>
      </c>
      <c r="AZ3" s="385">
        <f t="shared" si="1"/>
        <v>0</v>
      </c>
      <c r="BA3" s="385">
        <f t="shared" si="1"/>
        <v>0</v>
      </c>
      <c r="BB3" s="385">
        <f t="shared" si="1"/>
        <v>0</v>
      </c>
      <c r="BC3" s="385"/>
    </row>
    <row r="4" spans="1:55" s="307" customFormat="1" ht="19.5" customHeight="1">
      <c r="A4" s="306">
        <f>SUBTOTAL(3,$B$4:B4)</f>
        <v>0</v>
      </c>
      <c r="B4" s="119"/>
      <c r="C4" s="113"/>
      <c r="D4" s="103"/>
      <c r="E4" s="101"/>
      <c r="F4" s="102"/>
      <c r="G4" s="102"/>
      <c r="H4" s="102"/>
      <c r="I4" s="102"/>
      <c r="J4" s="102"/>
      <c r="K4" s="102"/>
      <c r="L4" s="104">
        <f>SUM(E4:K4)</f>
        <v>0</v>
      </c>
      <c r="M4" s="99">
        <v>0</v>
      </c>
      <c r="N4" s="99"/>
      <c r="O4" s="99"/>
      <c r="P4" s="99"/>
      <c r="Q4" s="99"/>
      <c r="R4" s="99"/>
      <c r="S4" s="99"/>
      <c r="T4" s="99"/>
      <c r="U4" s="104">
        <f t="shared" ref="U4:U15" si="2">SUM(M4:T4)</f>
        <v>0</v>
      </c>
      <c r="V4" s="99">
        <v>0</v>
      </c>
      <c r="W4" s="99">
        <v>0</v>
      </c>
      <c r="X4" s="99"/>
      <c r="Y4" s="99"/>
      <c r="Z4" s="99"/>
      <c r="AA4" s="99"/>
      <c r="AB4" s="99"/>
      <c r="AC4" s="99"/>
      <c r="AD4" s="99"/>
      <c r="AE4" s="99"/>
      <c r="AF4" s="103">
        <f>SUM(V4:AE4)</f>
        <v>0</v>
      </c>
      <c r="AG4" s="385"/>
      <c r="AH4" s="99"/>
      <c r="AI4" s="99"/>
      <c r="AJ4" s="99"/>
      <c r="AK4" s="99"/>
      <c r="AL4" s="99"/>
      <c r="AM4" s="99"/>
      <c r="AN4" s="99"/>
      <c r="AO4" s="99"/>
      <c r="AP4" s="99"/>
      <c r="AQ4" s="99"/>
      <c r="AR4" s="99"/>
      <c r="AS4" s="99"/>
      <c r="AT4" s="104">
        <f>SUM(AG4:AS4)</f>
        <v>0</v>
      </c>
      <c r="AU4" s="387"/>
      <c r="AV4" s="387">
        <v>0</v>
      </c>
      <c r="AW4" s="387">
        <v>0</v>
      </c>
      <c r="AX4" s="387"/>
      <c r="AY4" s="99"/>
      <c r="AZ4" s="100">
        <f>SUM(AU4:AY4)</f>
        <v>0</v>
      </c>
      <c r="BB4" s="357"/>
      <c r="BC4" s="100" t="e">
        <f>VLOOKUP(B4,'BANG LUONG VTĐB '!$B$12:$DD$23,107,0)</f>
        <v>#N/A</v>
      </c>
    </row>
    <row r="5" spans="1:55" s="307" customFormat="1" ht="19.5" customHeight="1">
      <c r="A5" s="306"/>
      <c r="B5" s="119"/>
      <c r="C5" s="113"/>
      <c r="D5" s="103">
        <v>0</v>
      </c>
      <c r="E5" s="101"/>
      <c r="F5" s="102"/>
      <c r="G5" s="102"/>
      <c r="H5" s="102"/>
      <c r="I5" s="102"/>
      <c r="J5" s="102"/>
      <c r="K5" s="102"/>
      <c r="L5" s="104">
        <f t="shared" ref="L5:L15" si="3">SUM(E5:K5)</f>
        <v>0</v>
      </c>
      <c r="M5" s="99">
        <v>0</v>
      </c>
      <c r="N5" s="99"/>
      <c r="O5" s="99"/>
      <c r="P5" s="99"/>
      <c r="Q5" s="99"/>
      <c r="R5" s="99"/>
      <c r="S5" s="99"/>
      <c r="T5" s="99"/>
      <c r="U5" s="104">
        <f t="shared" si="2"/>
        <v>0</v>
      </c>
      <c r="V5" s="99">
        <v>0</v>
      </c>
      <c r="W5" s="99">
        <v>0</v>
      </c>
      <c r="X5" s="99"/>
      <c r="Y5" s="99"/>
      <c r="Z5" s="99"/>
      <c r="AA5" s="99"/>
      <c r="AB5" s="99"/>
      <c r="AC5" s="99"/>
      <c r="AD5" s="99"/>
      <c r="AE5" s="99"/>
      <c r="AF5" s="103">
        <f t="shared" ref="AF5:AF15" si="4">SUM(V5:AE5)</f>
        <v>0</v>
      </c>
      <c r="AG5" s="385"/>
      <c r="AH5" s="99"/>
      <c r="AI5" s="99"/>
      <c r="AJ5" s="99"/>
      <c r="AK5" s="99"/>
      <c r="AL5" s="99"/>
      <c r="AM5" s="99"/>
      <c r="AN5" s="99"/>
      <c r="AO5" s="99"/>
      <c r="AP5" s="99"/>
      <c r="AQ5" s="99"/>
      <c r="AR5" s="99"/>
      <c r="AS5" s="99"/>
      <c r="AT5" s="104">
        <f t="shared" ref="AT5:AT15" si="5">SUM(AG5:AS5)</f>
        <v>0</v>
      </c>
      <c r="AU5" s="387"/>
      <c r="AV5" s="387">
        <v>0</v>
      </c>
      <c r="AW5" s="387">
        <v>0</v>
      </c>
      <c r="AX5" s="387"/>
      <c r="AY5" s="99"/>
      <c r="AZ5" s="100">
        <f t="shared" ref="AZ5:AZ15" si="6">SUM(AU5:AY5)</f>
        <v>0</v>
      </c>
      <c r="BB5" s="357"/>
      <c r="BC5" s="100" t="e">
        <f>VLOOKUP(B5,'BANG LUONG VTĐB '!$B$12:$DD$23,107,0)</f>
        <v>#N/A</v>
      </c>
    </row>
    <row r="6" spans="1:55" s="307" customFormat="1" ht="19.5" customHeight="1">
      <c r="A6" s="306">
        <f>SUBTOTAL(3,$B$4:B6)</f>
        <v>0</v>
      </c>
      <c r="B6" s="117"/>
      <c r="C6" s="308"/>
      <c r="D6" s="103"/>
      <c r="E6" s="101"/>
      <c r="F6" s="102"/>
      <c r="G6" s="102"/>
      <c r="H6" s="102"/>
      <c r="I6" s="102"/>
      <c r="J6" s="102"/>
      <c r="K6" s="102"/>
      <c r="L6" s="104">
        <f t="shared" si="3"/>
        <v>0</v>
      </c>
      <c r="M6" s="99">
        <v>0</v>
      </c>
      <c r="N6" s="99"/>
      <c r="O6" s="99"/>
      <c r="P6" s="99"/>
      <c r="Q6" s="99"/>
      <c r="R6" s="99"/>
      <c r="S6" s="99"/>
      <c r="T6" s="99"/>
      <c r="U6" s="104">
        <f t="shared" si="2"/>
        <v>0</v>
      </c>
      <c r="V6" s="99">
        <v>0</v>
      </c>
      <c r="W6" s="99">
        <v>0</v>
      </c>
      <c r="X6" s="99"/>
      <c r="Y6" s="99"/>
      <c r="Z6" s="99"/>
      <c r="AA6" s="99"/>
      <c r="AB6" s="99"/>
      <c r="AC6" s="99"/>
      <c r="AD6" s="99"/>
      <c r="AE6" s="99"/>
      <c r="AF6" s="103">
        <f t="shared" si="4"/>
        <v>0</v>
      </c>
      <c r="AG6" s="385"/>
      <c r="AH6" s="99"/>
      <c r="AI6" s="99"/>
      <c r="AJ6" s="99"/>
      <c r="AK6" s="99"/>
      <c r="AL6" s="99"/>
      <c r="AM6" s="99"/>
      <c r="AN6" s="99"/>
      <c r="AO6" s="99"/>
      <c r="AP6" s="99"/>
      <c r="AQ6" s="99"/>
      <c r="AR6" s="99"/>
      <c r="AS6" s="99"/>
      <c r="AT6" s="104">
        <f t="shared" si="5"/>
        <v>0</v>
      </c>
      <c r="AU6" s="387"/>
      <c r="AV6" s="387">
        <v>0</v>
      </c>
      <c r="AW6" s="387">
        <v>0</v>
      </c>
      <c r="AX6" s="387"/>
      <c r="AY6" s="99"/>
      <c r="AZ6" s="100">
        <f t="shared" si="6"/>
        <v>0</v>
      </c>
      <c r="BB6" s="357"/>
      <c r="BC6" s="100" t="e">
        <f>VLOOKUP(B6,'BANG LUONG VTĐB '!$B$12:$DD$23,107,0)</f>
        <v>#N/A</v>
      </c>
    </row>
    <row r="7" spans="1:55" s="307" customFormat="1" ht="19.5" customHeight="1">
      <c r="A7" s="306">
        <f>SUBTOTAL(3,$B$4:B7)</f>
        <v>0</v>
      </c>
      <c r="B7" s="488"/>
      <c r="C7" s="308"/>
      <c r="D7" s="103">
        <v>0</v>
      </c>
      <c r="E7" s="101"/>
      <c r="F7" s="102"/>
      <c r="G7" s="102"/>
      <c r="H7" s="102"/>
      <c r="I7" s="102"/>
      <c r="J7" s="102"/>
      <c r="K7" s="102"/>
      <c r="L7" s="104">
        <f t="shared" si="3"/>
        <v>0</v>
      </c>
      <c r="M7" s="99">
        <v>0</v>
      </c>
      <c r="N7" s="99"/>
      <c r="O7" s="99"/>
      <c r="P7" s="99"/>
      <c r="Q7" s="99"/>
      <c r="R7" s="99"/>
      <c r="S7" s="99"/>
      <c r="T7" s="99"/>
      <c r="U7" s="104">
        <f t="shared" si="2"/>
        <v>0</v>
      </c>
      <c r="V7" s="99">
        <v>0</v>
      </c>
      <c r="W7" s="99">
        <v>0</v>
      </c>
      <c r="X7" s="99"/>
      <c r="Y7" s="99"/>
      <c r="Z7" s="99"/>
      <c r="AA7" s="99"/>
      <c r="AB7" s="99"/>
      <c r="AC7" s="99"/>
      <c r="AD7" s="99"/>
      <c r="AE7" s="99"/>
      <c r="AF7" s="103">
        <f t="shared" si="4"/>
        <v>0</v>
      </c>
      <c r="AG7" s="385"/>
      <c r="AH7" s="99"/>
      <c r="AI7" s="99"/>
      <c r="AJ7" s="99"/>
      <c r="AK7" s="99"/>
      <c r="AL7" s="99"/>
      <c r="AM7" s="99"/>
      <c r="AN7" s="99"/>
      <c r="AO7" s="99"/>
      <c r="AP7" s="99"/>
      <c r="AQ7" s="99"/>
      <c r="AR7" s="99"/>
      <c r="AS7" s="99"/>
      <c r="AT7" s="104">
        <f t="shared" si="5"/>
        <v>0</v>
      </c>
      <c r="AU7" s="387"/>
      <c r="AV7" s="387">
        <v>0</v>
      </c>
      <c r="AW7" s="387">
        <v>0</v>
      </c>
      <c r="AX7" s="387"/>
      <c r="AY7" s="99"/>
      <c r="AZ7" s="100">
        <f t="shared" si="6"/>
        <v>0</v>
      </c>
      <c r="BB7" s="357"/>
      <c r="BC7" s="100" t="e">
        <f>VLOOKUP(B7,'BANG LUONG VTĐB '!$B$12:$DD$23,107,0)</f>
        <v>#N/A</v>
      </c>
    </row>
    <row r="8" spans="1:55" s="307" customFormat="1" ht="19.5" customHeight="1">
      <c r="A8" s="306">
        <f>SUBTOTAL(3,$B$4:B8)</f>
        <v>0</v>
      </c>
      <c r="B8" s="117"/>
      <c r="C8" s="308"/>
      <c r="D8" s="103"/>
      <c r="E8" s="101"/>
      <c r="F8" s="102"/>
      <c r="G8" s="102"/>
      <c r="H8" s="102"/>
      <c r="I8" s="102"/>
      <c r="J8" s="102"/>
      <c r="K8" s="102"/>
      <c r="L8" s="104">
        <f t="shared" si="3"/>
        <v>0</v>
      </c>
      <c r="M8" s="99">
        <v>0</v>
      </c>
      <c r="N8" s="99"/>
      <c r="O8" s="99"/>
      <c r="P8" s="99"/>
      <c r="Q8" s="99"/>
      <c r="R8" s="99"/>
      <c r="S8" s="99"/>
      <c r="T8" s="99"/>
      <c r="U8" s="104">
        <f t="shared" si="2"/>
        <v>0</v>
      </c>
      <c r="V8" s="99">
        <v>0</v>
      </c>
      <c r="W8" s="99">
        <v>0</v>
      </c>
      <c r="X8" s="99"/>
      <c r="Y8" s="99"/>
      <c r="Z8" s="99"/>
      <c r="AA8" s="99"/>
      <c r="AB8" s="99"/>
      <c r="AC8" s="99"/>
      <c r="AD8" s="99"/>
      <c r="AE8" s="99"/>
      <c r="AF8" s="103">
        <f t="shared" si="4"/>
        <v>0</v>
      </c>
      <c r="AG8" s="385"/>
      <c r="AH8" s="99"/>
      <c r="AI8" s="99"/>
      <c r="AJ8" s="99"/>
      <c r="AK8" s="99"/>
      <c r="AL8" s="99"/>
      <c r="AM8" s="99"/>
      <c r="AN8" s="99"/>
      <c r="AO8" s="99"/>
      <c r="AP8" s="99"/>
      <c r="AQ8" s="99"/>
      <c r="AR8" s="99"/>
      <c r="AS8" s="99"/>
      <c r="AT8" s="104">
        <f t="shared" si="5"/>
        <v>0</v>
      </c>
      <c r="AU8" s="387"/>
      <c r="AV8" s="387">
        <v>0</v>
      </c>
      <c r="AW8" s="387">
        <v>0</v>
      </c>
      <c r="AX8" s="387"/>
      <c r="AY8" s="99"/>
      <c r="AZ8" s="100">
        <f t="shared" si="6"/>
        <v>0</v>
      </c>
      <c r="BB8" s="357"/>
      <c r="BC8" s="100" t="e">
        <f>VLOOKUP(B8,'BANG LUONG VTĐB '!$B$12:$DD$23,107,0)</f>
        <v>#N/A</v>
      </c>
    </row>
    <row r="9" spans="1:55" s="307" customFormat="1" ht="19.5" customHeight="1">
      <c r="A9" s="306">
        <f>SUBTOTAL(3,$B$4:B9)</f>
        <v>0</v>
      </c>
      <c r="B9" s="119"/>
      <c r="C9" s="113"/>
      <c r="D9" s="103"/>
      <c r="E9" s="101"/>
      <c r="F9" s="102"/>
      <c r="G9" s="102"/>
      <c r="H9" s="102"/>
      <c r="I9" s="102"/>
      <c r="J9" s="102"/>
      <c r="K9" s="102"/>
      <c r="L9" s="104">
        <f t="shared" si="3"/>
        <v>0</v>
      </c>
      <c r="M9" s="99">
        <v>0</v>
      </c>
      <c r="N9" s="99"/>
      <c r="O9" s="99"/>
      <c r="P9" s="99"/>
      <c r="Q9" s="99"/>
      <c r="R9" s="99"/>
      <c r="S9" s="99"/>
      <c r="T9" s="99"/>
      <c r="U9" s="104">
        <f t="shared" si="2"/>
        <v>0</v>
      </c>
      <c r="V9" s="99">
        <v>0</v>
      </c>
      <c r="W9" s="99">
        <v>0</v>
      </c>
      <c r="X9" s="99"/>
      <c r="Y9" s="99"/>
      <c r="Z9" s="99"/>
      <c r="AA9" s="99"/>
      <c r="AB9" s="99"/>
      <c r="AC9" s="99"/>
      <c r="AD9" s="99"/>
      <c r="AE9" s="99"/>
      <c r="AF9" s="103">
        <f t="shared" si="4"/>
        <v>0</v>
      </c>
      <c r="AG9" s="385"/>
      <c r="AH9" s="99"/>
      <c r="AI9" s="99"/>
      <c r="AJ9" s="99"/>
      <c r="AK9" s="99"/>
      <c r="AL9" s="99"/>
      <c r="AM9" s="99"/>
      <c r="AN9" s="99"/>
      <c r="AO9" s="99"/>
      <c r="AP9" s="99"/>
      <c r="AQ9" s="99"/>
      <c r="AR9" s="99"/>
      <c r="AS9" s="99"/>
      <c r="AT9" s="104">
        <f t="shared" si="5"/>
        <v>0</v>
      </c>
      <c r="AU9" s="387"/>
      <c r="AV9" s="387">
        <v>0</v>
      </c>
      <c r="AW9" s="387">
        <v>0</v>
      </c>
      <c r="AX9" s="387"/>
      <c r="AY9" s="99"/>
      <c r="AZ9" s="100">
        <f t="shared" si="6"/>
        <v>0</v>
      </c>
      <c r="BB9" s="357"/>
      <c r="BC9" s="100" t="e">
        <f>VLOOKUP(B9,'BANG LUONG VTĐB '!$B$12:$DD$23,107,0)</f>
        <v>#N/A</v>
      </c>
    </row>
    <row r="10" spans="1:55" s="307" customFormat="1" ht="19.5" customHeight="1">
      <c r="A10" s="306">
        <f>SUBTOTAL(3,$B$4:B10)</f>
        <v>0</v>
      </c>
      <c r="B10" s="119"/>
      <c r="C10" s="113"/>
      <c r="D10" s="103">
        <v>0</v>
      </c>
      <c r="E10" s="101"/>
      <c r="F10" s="102"/>
      <c r="G10" s="102"/>
      <c r="H10" s="102"/>
      <c r="I10" s="102"/>
      <c r="J10" s="102"/>
      <c r="K10" s="102"/>
      <c r="L10" s="104">
        <f t="shared" si="3"/>
        <v>0</v>
      </c>
      <c r="M10" s="99">
        <v>0</v>
      </c>
      <c r="N10" s="99"/>
      <c r="O10" s="99"/>
      <c r="P10" s="99"/>
      <c r="Q10" s="99"/>
      <c r="R10" s="99"/>
      <c r="S10" s="99"/>
      <c r="T10" s="99"/>
      <c r="U10" s="104">
        <f t="shared" si="2"/>
        <v>0</v>
      </c>
      <c r="V10" s="99">
        <v>0</v>
      </c>
      <c r="W10" s="99">
        <v>0</v>
      </c>
      <c r="X10" s="99"/>
      <c r="Y10" s="99"/>
      <c r="Z10" s="99"/>
      <c r="AA10" s="99"/>
      <c r="AB10" s="99"/>
      <c r="AC10" s="99"/>
      <c r="AD10" s="99"/>
      <c r="AE10" s="99"/>
      <c r="AF10" s="103">
        <f t="shared" si="4"/>
        <v>0</v>
      </c>
      <c r="AG10" s="385"/>
      <c r="AH10" s="99"/>
      <c r="AI10" s="99"/>
      <c r="AJ10" s="99"/>
      <c r="AK10" s="99"/>
      <c r="AL10" s="99"/>
      <c r="AM10" s="99"/>
      <c r="AN10" s="99"/>
      <c r="AO10" s="99"/>
      <c r="AP10" s="99"/>
      <c r="AQ10" s="99"/>
      <c r="AR10" s="99"/>
      <c r="AS10" s="99"/>
      <c r="AT10" s="104">
        <f t="shared" si="5"/>
        <v>0</v>
      </c>
      <c r="AU10" s="387"/>
      <c r="AV10" s="387">
        <v>0</v>
      </c>
      <c r="AW10" s="387">
        <v>0</v>
      </c>
      <c r="AX10" s="387"/>
      <c r="AY10" s="99"/>
      <c r="AZ10" s="100">
        <f t="shared" si="6"/>
        <v>0</v>
      </c>
      <c r="BB10" s="357"/>
      <c r="BC10" s="100" t="e">
        <f>VLOOKUP(B10,'BANG LUONG VTĐB '!$B$12:$DD$23,107,0)</f>
        <v>#N/A</v>
      </c>
    </row>
    <row r="11" spans="1:55" s="307" customFormat="1" ht="19.5" customHeight="1">
      <c r="A11" s="306">
        <f>SUBTOTAL(3,$B$4:B11)</f>
        <v>0</v>
      </c>
      <c r="B11" s="119"/>
      <c r="C11" s="113"/>
      <c r="D11" s="103"/>
      <c r="E11" s="101"/>
      <c r="F11" s="102"/>
      <c r="G11" s="102"/>
      <c r="H11" s="102"/>
      <c r="I11" s="102"/>
      <c r="J11" s="102"/>
      <c r="K11" s="102"/>
      <c r="L11" s="104">
        <f t="shared" si="3"/>
        <v>0</v>
      </c>
      <c r="M11" s="99">
        <v>0</v>
      </c>
      <c r="N11" s="102"/>
      <c r="O11" s="99"/>
      <c r="P11" s="139"/>
      <c r="Q11" s="139"/>
      <c r="R11" s="139"/>
      <c r="S11" s="139"/>
      <c r="T11" s="139"/>
      <c r="U11" s="104">
        <f t="shared" si="2"/>
        <v>0</v>
      </c>
      <c r="V11" s="99">
        <v>0</v>
      </c>
      <c r="W11" s="99">
        <v>0</v>
      </c>
      <c r="X11" s="99"/>
      <c r="Y11" s="102"/>
      <c r="Z11" s="99"/>
      <c r="AA11" s="102"/>
      <c r="AB11" s="102"/>
      <c r="AC11" s="102"/>
      <c r="AD11" s="102"/>
      <c r="AE11" s="102"/>
      <c r="AF11" s="103">
        <f t="shared" si="4"/>
        <v>0</v>
      </c>
      <c r="AG11" s="385"/>
      <c r="AH11" s="99"/>
      <c r="AI11" s="99"/>
      <c r="AJ11" s="99"/>
      <c r="AK11" s="99"/>
      <c r="AL11" s="99"/>
      <c r="AM11" s="99"/>
      <c r="AN11" s="102"/>
      <c r="AO11" s="102"/>
      <c r="AP11" s="102"/>
      <c r="AQ11" s="102"/>
      <c r="AR11" s="102"/>
      <c r="AS11" s="102"/>
      <c r="AT11" s="104">
        <f t="shared" si="5"/>
        <v>0</v>
      </c>
      <c r="AU11" s="387"/>
      <c r="AV11" s="387">
        <v>0</v>
      </c>
      <c r="AW11" s="387">
        <v>0</v>
      </c>
      <c r="AX11" s="387"/>
      <c r="AY11" s="99"/>
      <c r="AZ11" s="100">
        <f t="shared" si="6"/>
        <v>0</v>
      </c>
      <c r="BB11" s="357"/>
      <c r="BC11" s="100" t="e">
        <f>VLOOKUP(B11,'BANG LUONG VTĐB '!$B$12:$DD$23,107,0)</f>
        <v>#N/A</v>
      </c>
    </row>
    <row r="12" spans="1:55" s="307" customFormat="1" ht="19.5" customHeight="1">
      <c r="A12" s="306">
        <f>SUBTOTAL(3,$B$4:B12)</f>
        <v>0</v>
      </c>
      <c r="B12" s="119"/>
      <c r="C12" s="113"/>
      <c r="D12" s="103"/>
      <c r="E12" s="101"/>
      <c r="F12" s="102"/>
      <c r="G12" s="102"/>
      <c r="H12" s="102"/>
      <c r="I12" s="102"/>
      <c r="J12" s="102"/>
      <c r="K12" s="102"/>
      <c r="L12" s="104">
        <f t="shared" si="3"/>
        <v>0</v>
      </c>
      <c r="M12" s="99">
        <v>0</v>
      </c>
      <c r="N12" s="102"/>
      <c r="O12" s="99"/>
      <c r="P12" s="139"/>
      <c r="Q12" s="139"/>
      <c r="R12" s="139"/>
      <c r="S12" s="139"/>
      <c r="T12" s="139"/>
      <c r="U12" s="104">
        <f t="shared" si="2"/>
        <v>0</v>
      </c>
      <c r="V12" s="99">
        <v>0</v>
      </c>
      <c r="W12" s="99">
        <v>0</v>
      </c>
      <c r="X12" s="99"/>
      <c r="Y12" s="102"/>
      <c r="Z12" s="99"/>
      <c r="AA12" s="102"/>
      <c r="AB12" s="102"/>
      <c r="AC12" s="102"/>
      <c r="AD12" s="102"/>
      <c r="AE12" s="102"/>
      <c r="AF12" s="103">
        <f t="shared" si="4"/>
        <v>0</v>
      </c>
      <c r="AG12" s="385"/>
      <c r="AH12" s="99"/>
      <c r="AI12" s="99"/>
      <c r="AJ12" s="99"/>
      <c r="AK12" s="99"/>
      <c r="AL12" s="99"/>
      <c r="AM12" s="99"/>
      <c r="AN12" s="102"/>
      <c r="AO12" s="102"/>
      <c r="AP12" s="102"/>
      <c r="AQ12" s="102"/>
      <c r="AR12" s="102"/>
      <c r="AS12" s="102"/>
      <c r="AT12" s="104">
        <f t="shared" si="5"/>
        <v>0</v>
      </c>
      <c r="AU12" s="387"/>
      <c r="AV12" s="387">
        <v>0</v>
      </c>
      <c r="AW12" s="387">
        <v>0</v>
      </c>
      <c r="AX12" s="387"/>
      <c r="AY12" s="99"/>
      <c r="AZ12" s="100">
        <f t="shared" si="6"/>
        <v>0</v>
      </c>
      <c r="BB12" s="357"/>
      <c r="BC12" s="100" t="e">
        <f>VLOOKUP(B12,'BANG LUONG VTĐB '!$B$12:$DD$23,107,0)</f>
        <v>#N/A</v>
      </c>
    </row>
    <row r="13" spans="1:55" s="307" customFormat="1" ht="19.5" customHeight="1">
      <c r="A13" s="306">
        <f>SUBTOTAL(3,$B$4:B13)</f>
        <v>0</v>
      </c>
      <c r="B13" s="119"/>
      <c r="C13" s="113"/>
      <c r="D13" s="103"/>
      <c r="E13" s="101"/>
      <c r="F13" s="102"/>
      <c r="G13" s="102"/>
      <c r="H13" s="102"/>
      <c r="I13" s="102"/>
      <c r="J13" s="102"/>
      <c r="K13" s="102"/>
      <c r="L13" s="104">
        <f t="shared" si="3"/>
        <v>0</v>
      </c>
      <c r="M13" s="99">
        <v>0</v>
      </c>
      <c r="N13" s="102"/>
      <c r="O13" s="99"/>
      <c r="P13" s="139"/>
      <c r="Q13" s="139"/>
      <c r="R13" s="139"/>
      <c r="S13" s="139"/>
      <c r="T13" s="139"/>
      <c r="U13" s="104">
        <f t="shared" si="2"/>
        <v>0</v>
      </c>
      <c r="V13" s="99">
        <v>0</v>
      </c>
      <c r="W13" s="99">
        <v>0</v>
      </c>
      <c r="X13" s="99"/>
      <c r="Y13" s="102"/>
      <c r="Z13" s="99"/>
      <c r="AA13" s="102"/>
      <c r="AB13" s="102"/>
      <c r="AC13" s="102"/>
      <c r="AD13" s="102"/>
      <c r="AE13" s="102"/>
      <c r="AF13" s="103">
        <f t="shared" si="4"/>
        <v>0</v>
      </c>
      <c r="AG13" s="385"/>
      <c r="AH13" s="99"/>
      <c r="AI13" s="99"/>
      <c r="AJ13" s="387"/>
      <c r="AK13" s="99"/>
      <c r="AL13" s="99"/>
      <c r="AM13" s="99"/>
      <c r="AN13" s="102"/>
      <c r="AO13" s="102"/>
      <c r="AP13" s="102"/>
      <c r="AQ13" s="102"/>
      <c r="AR13" s="102"/>
      <c r="AS13" s="102"/>
      <c r="AT13" s="104">
        <f t="shared" si="5"/>
        <v>0</v>
      </c>
      <c r="AU13" s="387"/>
      <c r="AV13" s="387">
        <v>0</v>
      </c>
      <c r="AW13" s="387">
        <v>0</v>
      </c>
      <c r="AX13" s="387"/>
      <c r="AY13" s="99"/>
      <c r="AZ13" s="100">
        <f t="shared" si="6"/>
        <v>0</v>
      </c>
      <c r="BB13" s="357"/>
      <c r="BC13" s="100" t="e">
        <f>VLOOKUP(B13,'BANG LUONG VTĐB '!$B$12:$DD$23,107,0)</f>
        <v>#N/A</v>
      </c>
    </row>
    <row r="14" spans="1:55" s="307" customFormat="1" ht="19.5" customHeight="1">
      <c r="A14" s="306">
        <f>SUBTOTAL(3,$B$4:B14)</f>
        <v>0</v>
      </c>
      <c r="B14" s="119"/>
      <c r="C14" s="113"/>
      <c r="D14" s="103"/>
      <c r="E14" s="101"/>
      <c r="F14" s="102"/>
      <c r="G14" s="102"/>
      <c r="H14" s="102"/>
      <c r="I14" s="102"/>
      <c r="J14" s="102"/>
      <c r="K14" s="102"/>
      <c r="L14" s="104">
        <f t="shared" si="3"/>
        <v>0</v>
      </c>
      <c r="M14" s="99">
        <v>0</v>
      </c>
      <c r="N14" s="102"/>
      <c r="O14" s="99"/>
      <c r="P14" s="139"/>
      <c r="Q14" s="139"/>
      <c r="R14" s="139"/>
      <c r="S14" s="139"/>
      <c r="T14" s="139"/>
      <c r="U14" s="104">
        <f t="shared" si="2"/>
        <v>0</v>
      </c>
      <c r="V14" s="99">
        <v>0</v>
      </c>
      <c r="W14" s="99">
        <v>0</v>
      </c>
      <c r="X14" s="99"/>
      <c r="Y14" s="102"/>
      <c r="Z14" s="99"/>
      <c r="AA14" s="102"/>
      <c r="AB14" s="102"/>
      <c r="AC14" s="102"/>
      <c r="AD14" s="102"/>
      <c r="AE14" s="102"/>
      <c r="AF14" s="103">
        <f t="shared" si="4"/>
        <v>0</v>
      </c>
      <c r="AG14" s="385"/>
      <c r="AH14" s="99"/>
      <c r="AI14" s="99"/>
      <c r="AJ14" s="99"/>
      <c r="AK14" s="99"/>
      <c r="AL14" s="99"/>
      <c r="AM14" s="99"/>
      <c r="AN14" s="102"/>
      <c r="AO14" s="102"/>
      <c r="AP14" s="102"/>
      <c r="AQ14" s="102"/>
      <c r="AR14" s="102"/>
      <c r="AS14" s="102"/>
      <c r="AT14" s="104">
        <f t="shared" si="5"/>
        <v>0</v>
      </c>
      <c r="AU14" s="387"/>
      <c r="AV14" s="387">
        <v>0</v>
      </c>
      <c r="AW14" s="387">
        <v>0</v>
      </c>
      <c r="AX14" s="387"/>
      <c r="AY14" s="99"/>
      <c r="AZ14" s="100">
        <f t="shared" si="6"/>
        <v>0</v>
      </c>
      <c r="BB14" s="357"/>
      <c r="BC14" s="100" t="e">
        <f>VLOOKUP(B14,'BANG LUONG VTĐB '!$B$12:$DD$23,107,0)</f>
        <v>#N/A</v>
      </c>
    </row>
    <row r="15" spans="1:55" s="307" customFormat="1" ht="19.5" customHeight="1">
      <c r="A15" s="306">
        <f>SUBTOTAL(3,$B$4:B15)</f>
        <v>0</v>
      </c>
      <c r="B15" s="119"/>
      <c r="C15" s="113"/>
      <c r="D15" s="103"/>
      <c r="E15" s="101"/>
      <c r="F15" s="102"/>
      <c r="G15" s="102"/>
      <c r="H15" s="102"/>
      <c r="I15" s="102"/>
      <c r="J15" s="102"/>
      <c r="K15" s="102"/>
      <c r="L15" s="104">
        <f t="shared" si="3"/>
        <v>0</v>
      </c>
      <c r="M15" s="99">
        <v>0</v>
      </c>
      <c r="N15" s="102"/>
      <c r="O15" s="99"/>
      <c r="P15" s="139"/>
      <c r="Q15" s="139"/>
      <c r="R15" s="139"/>
      <c r="S15" s="139"/>
      <c r="T15" s="139"/>
      <c r="U15" s="104">
        <f t="shared" si="2"/>
        <v>0</v>
      </c>
      <c r="V15" s="99">
        <v>0</v>
      </c>
      <c r="W15" s="99">
        <v>0</v>
      </c>
      <c r="X15" s="99"/>
      <c r="Y15" s="102"/>
      <c r="Z15" s="99"/>
      <c r="AA15" s="102"/>
      <c r="AB15" s="102"/>
      <c r="AC15" s="102"/>
      <c r="AD15" s="102"/>
      <c r="AE15" s="102"/>
      <c r="AF15" s="103">
        <f t="shared" si="4"/>
        <v>0</v>
      </c>
      <c r="AG15" s="385"/>
      <c r="AH15" s="99"/>
      <c r="AI15" s="99"/>
      <c r="AJ15" s="99"/>
      <c r="AK15" s="99"/>
      <c r="AL15" s="99"/>
      <c r="AM15" s="99"/>
      <c r="AN15" s="102"/>
      <c r="AO15" s="102"/>
      <c r="AP15" s="102"/>
      <c r="AQ15" s="102"/>
      <c r="AR15" s="102"/>
      <c r="AS15" s="102"/>
      <c r="AT15" s="104">
        <f t="shared" si="5"/>
        <v>0</v>
      </c>
      <c r="AU15" s="387"/>
      <c r="AV15" s="387">
        <v>0</v>
      </c>
      <c r="AW15" s="387">
        <v>0</v>
      </c>
      <c r="AX15" s="387"/>
      <c r="AY15" s="99"/>
      <c r="AZ15" s="100">
        <f t="shared" si="6"/>
        <v>0</v>
      </c>
      <c r="BB15" s="357"/>
      <c r="BC15" s="100" t="e">
        <f>VLOOKUP(B15,'BANG LUONG VTĐB '!$B$12:$DD$23,107,0)</f>
        <v>#N/A</v>
      </c>
    </row>
  </sheetData>
  <mergeCells count="9">
    <mergeCell ref="AU1:AZ1"/>
    <mergeCell ref="V1:AF1"/>
    <mergeCell ref="AG1:AT1"/>
    <mergeCell ref="D1:D2"/>
    <mergeCell ref="A1:A2"/>
    <mergeCell ref="B1:B2"/>
    <mergeCell ref="C1:C2"/>
    <mergeCell ref="E1:L1"/>
    <mergeCell ref="M1:U1"/>
  </mergeCells>
  <conditionalFormatting sqref="B1:B1048576">
    <cfRule type="duplicateValues" dxfId="87" priority="13"/>
  </conditionalFormatting>
  <conditionalFormatting sqref="B3">
    <cfRule type="duplicateValues" dxfId="86" priority="140473"/>
    <cfRule type="duplicateValues" dxfId="85" priority="140474"/>
    <cfRule type="duplicateValues" dxfId="84" priority="140475"/>
    <cfRule type="duplicateValues" dxfId="83" priority="140476"/>
  </conditionalFormatting>
  <conditionalFormatting sqref="B6:B8">
    <cfRule type="duplicateValues" dxfId="82" priority="141743"/>
    <cfRule type="duplicateValues" dxfId="81" priority="141744"/>
    <cfRule type="duplicateValues" dxfId="80" priority="141745"/>
    <cfRule type="duplicateValues" dxfId="79" priority="141746"/>
    <cfRule type="duplicateValues" dxfId="78" priority="141747"/>
  </conditionalFormatting>
  <conditionalFormatting sqref="B9 B4:B5">
    <cfRule type="duplicateValues" dxfId="77" priority="117045"/>
    <cfRule type="duplicateValues" dxfId="76" priority="117044"/>
    <cfRule type="duplicateValues" dxfId="75" priority="117043"/>
    <cfRule type="duplicateValues" dxfId="74" priority="117041"/>
    <cfRule type="duplicateValues" dxfId="73" priority="117040"/>
    <cfRule type="duplicateValues" dxfId="72" priority="117039"/>
    <cfRule type="duplicateValues" dxfId="71" priority="117038"/>
    <cfRule type="duplicateValues" dxfId="70" priority="117037"/>
    <cfRule type="duplicateValues" dxfId="69" priority="117042"/>
    <cfRule type="duplicateValues" dxfId="68" priority="117046"/>
  </conditionalFormatting>
  <conditionalFormatting sqref="B10">
    <cfRule type="duplicateValues" dxfId="67" priority="116990"/>
    <cfRule type="duplicateValues" dxfId="66" priority="116983"/>
    <cfRule type="duplicateValues" dxfId="65" priority="116989"/>
    <cfRule type="duplicateValues" dxfId="64" priority="116981"/>
    <cfRule type="duplicateValues" dxfId="63" priority="116982"/>
    <cfRule type="duplicateValues" dxfId="62" priority="116991"/>
    <cfRule type="duplicateValues" dxfId="61" priority="116984"/>
    <cfRule type="duplicateValues" dxfId="60" priority="116985"/>
    <cfRule type="duplicateValues" dxfId="59" priority="116986"/>
    <cfRule type="duplicateValues" dxfId="58" priority="116987"/>
    <cfRule type="duplicateValues" dxfId="57" priority="116988"/>
  </conditionalFormatting>
  <conditionalFormatting sqref="B11">
    <cfRule type="duplicateValues" dxfId="56" priority="116751"/>
    <cfRule type="duplicateValues" dxfId="55" priority="116748"/>
    <cfRule type="duplicateValues" dxfId="54" priority="116749"/>
    <cfRule type="duplicateValues" dxfId="53" priority="116750"/>
    <cfRule type="duplicateValues" dxfId="52" priority="116752"/>
    <cfRule type="duplicateValues" dxfId="51" priority="116753"/>
    <cfRule type="duplicateValues" dxfId="50" priority="116754"/>
    <cfRule type="duplicateValues" dxfId="49" priority="116755"/>
    <cfRule type="duplicateValues" dxfId="48" priority="116756"/>
    <cfRule type="duplicateValues" dxfId="47" priority="116757"/>
    <cfRule type="duplicateValues" dxfId="46" priority="116758"/>
  </conditionalFormatting>
  <conditionalFormatting sqref="B12">
    <cfRule type="duplicateValues" dxfId="45" priority="116315"/>
    <cfRule type="duplicateValues" dxfId="44" priority="116318"/>
    <cfRule type="duplicateValues" dxfId="43" priority="116317"/>
    <cfRule type="duplicateValues" dxfId="42" priority="116316"/>
    <cfRule type="duplicateValues" dxfId="41" priority="116314"/>
    <cfRule type="duplicateValues" dxfId="40" priority="116313"/>
    <cfRule type="duplicateValues" dxfId="39" priority="116312"/>
    <cfRule type="duplicateValues" dxfId="38" priority="116311"/>
    <cfRule type="duplicateValues" dxfId="37" priority="116310"/>
    <cfRule type="duplicateValues" dxfId="36" priority="116309"/>
  </conditionalFormatting>
  <conditionalFormatting sqref="B12:B15 B4:B9">
    <cfRule type="duplicateValues" dxfId="35" priority="144610"/>
  </conditionalFormatting>
  <conditionalFormatting sqref="B13:B15">
    <cfRule type="duplicateValues" dxfId="34" priority="144612"/>
    <cfRule type="duplicateValues" dxfId="33" priority="144613"/>
    <cfRule type="duplicateValues" dxfId="32" priority="144614"/>
    <cfRule type="duplicateValues" dxfId="31" priority="144615"/>
    <cfRule type="duplicateValues" dxfId="30" priority="144616"/>
    <cfRule type="duplicateValues" dxfId="29" priority="144617"/>
    <cfRule type="duplicateValues" dxfId="28" priority="144618"/>
    <cfRule type="duplicateValues" dxfId="27" priority="144619"/>
    <cfRule type="duplicateValues" dxfId="26" priority="144620"/>
    <cfRule type="duplicateValues" dxfId="25" priority="14462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K30"/>
  <sheetViews>
    <sheetView zoomScale="90" zoomScaleNormal="90" zoomScaleSheetLayoutView="87" workbookViewId="0">
      <pane xSplit="4" ySplit="5" topLeftCell="E16" activePane="bottomRight" state="frozen"/>
      <selection activeCell="H15" sqref="H15"/>
      <selection pane="topRight" activeCell="H15" sqref="H15"/>
      <selection pane="bottomLeft" activeCell="H15" sqref="H15"/>
      <selection pane="bottomRight" activeCell="D29" sqref="D29:E29"/>
    </sheetView>
  </sheetViews>
  <sheetFormatPr defaultColWidth="12.625" defaultRowHeight="15"/>
  <cols>
    <col min="1" max="1" width="6" style="14" customWidth="1"/>
    <col min="2" max="2" width="11.125" style="14" customWidth="1"/>
    <col min="3" max="3" width="20.75" style="14" customWidth="1"/>
    <col min="4" max="4" width="19" style="14" customWidth="1"/>
    <col min="5" max="5" width="17.625" style="14" customWidth="1"/>
    <col min="6" max="6" width="16.375" style="14" customWidth="1"/>
    <col min="7" max="7" width="13.375" style="14" customWidth="1"/>
    <col min="8" max="8" width="12.625" style="59"/>
    <col min="9" max="9" width="21.125" style="14" customWidth="1"/>
    <col min="10" max="10" width="12.625" style="14"/>
    <col min="11" max="11" width="20.75" style="14" customWidth="1"/>
    <col min="12" max="16384" width="12.625" style="14"/>
  </cols>
  <sheetData>
    <row r="1" spans="1:8" ht="19.149999999999999" customHeight="1">
      <c r="A1" s="759" t="s">
        <v>2541</v>
      </c>
      <c r="B1" s="760"/>
      <c r="C1" s="759"/>
      <c r="D1" s="759"/>
      <c r="E1" s="759"/>
      <c r="F1" s="761"/>
    </row>
    <row r="2" spans="1:8" ht="16.899999999999999" customHeight="1">
      <c r="A2" s="123" t="s">
        <v>2542</v>
      </c>
      <c r="B2" s="115"/>
      <c r="C2" s="115"/>
      <c r="D2" s="115"/>
      <c r="E2" s="115"/>
      <c r="F2" s="115"/>
      <c r="G2" s="147"/>
    </row>
    <row r="3" spans="1:8" ht="43.5" customHeight="1">
      <c r="A3" s="773" t="s">
        <v>2443</v>
      </c>
      <c r="B3" s="774"/>
      <c r="C3" s="775"/>
      <c r="D3" s="775"/>
      <c r="E3" s="774"/>
      <c r="F3" s="775"/>
      <c r="G3" s="775"/>
    </row>
    <row r="4" spans="1:8" ht="12" customHeight="1">
      <c r="A4" s="53"/>
      <c r="B4" s="53"/>
      <c r="C4" s="5"/>
      <c r="D4" s="1"/>
      <c r="E4" s="1"/>
      <c r="F4" s="1"/>
      <c r="G4" s="2" t="s">
        <v>13</v>
      </c>
    </row>
    <row r="5" spans="1:8" ht="33" customHeight="1">
      <c r="A5" s="11" t="s">
        <v>0</v>
      </c>
      <c r="B5" s="11" t="s">
        <v>1</v>
      </c>
      <c r="C5" s="11" t="s">
        <v>53</v>
      </c>
      <c r="D5" s="12" t="s">
        <v>54</v>
      </c>
      <c r="E5" s="11" t="s">
        <v>2329</v>
      </c>
      <c r="F5" s="12" t="s">
        <v>1067</v>
      </c>
      <c r="G5" s="11" t="s">
        <v>15</v>
      </c>
      <c r="H5" s="456" t="s">
        <v>2299</v>
      </c>
    </row>
    <row r="6" spans="1:8" s="64" customFormat="1" ht="15" customHeight="1">
      <c r="A6" s="201">
        <f>SUBTOTAL(2,$F7:$F$7)</f>
        <v>0</v>
      </c>
      <c r="B6" s="111"/>
      <c r="C6" s="112"/>
      <c r="D6" s="201"/>
      <c r="E6" s="202"/>
      <c r="F6" s="203"/>
      <c r="G6" s="52"/>
      <c r="H6" s="59"/>
    </row>
    <row r="7" spans="1:8" s="64" customFormat="1" ht="15" customHeight="1">
      <c r="A7" s="201">
        <f>SUBTOTAL(2,$F$7:$F8)</f>
        <v>0</v>
      </c>
      <c r="B7" s="111"/>
      <c r="C7" s="112"/>
      <c r="D7" s="201"/>
      <c r="E7" s="202"/>
      <c r="F7" s="203"/>
      <c r="G7" s="52"/>
      <c r="H7" s="59"/>
    </row>
    <row r="8" spans="1:8" s="64" customFormat="1" ht="15" customHeight="1">
      <c r="A8" s="201">
        <f>SUBTOTAL(2,$F$7:$F8)</f>
        <v>0</v>
      </c>
      <c r="B8" s="111"/>
      <c r="C8" s="112"/>
      <c r="D8" s="201"/>
      <c r="E8" s="202"/>
      <c r="F8" s="203"/>
      <c r="G8" s="52"/>
      <c r="H8" s="59"/>
    </row>
    <row r="9" spans="1:8" s="64" customFormat="1" ht="15" customHeight="1">
      <c r="A9" s="201">
        <f>SUBTOTAL(2,$F$7:$F10)</f>
        <v>0</v>
      </c>
      <c r="B9" s="111"/>
      <c r="C9" s="112"/>
      <c r="D9" s="201"/>
      <c r="E9" s="202"/>
      <c r="F9" s="203"/>
      <c r="G9" s="52"/>
      <c r="H9" s="59"/>
    </row>
    <row r="10" spans="1:8" s="64" customFormat="1" ht="15" customHeight="1">
      <c r="A10" s="201">
        <f>SUBTOTAL(2,$F$7:$F11)</f>
        <v>0</v>
      </c>
      <c r="B10" s="111"/>
      <c r="C10" s="112"/>
      <c r="D10" s="201"/>
      <c r="E10" s="202"/>
      <c r="F10" s="203"/>
      <c r="G10" s="52"/>
      <c r="H10" s="59"/>
    </row>
    <row r="11" spans="1:8" s="64" customFormat="1" ht="15" customHeight="1">
      <c r="A11" s="201">
        <f>SUBTOTAL(2,$F$7:$F12)</f>
        <v>0</v>
      </c>
      <c r="B11" s="111"/>
      <c r="C11" s="112"/>
      <c r="D11" s="201"/>
      <c r="E11" s="202"/>
      <c r="F11" s="203"/>
      <c r="G11" s="52"/>
      <c r="H11" s="59"/>
    </row>
    <row r="12" spans="1:8" s="64" customFormat="1" ht="15" customHeight="1">
      <c r="A12" s="201">
        <f>SUBTOTAL(2,$F$7:$F13)</f>
        <v>0</v>
      </c>
      <c r="B12" s="111"/>
      <c r="C12" s="112"/>
      <c r="D12" s="201"/>
      <c r="E12" s="202"/>
      <c r="F12" s="203"/>
      <c r="G12" s="52"/>
      <c r="H12" s="59"/>
    </row>
    <row r="13" spans="1:8" s="64" customFormat="1" ht="15" customHeight="1">
      <c r="A13" s="201">
        <f>SUBTOTAL(2,$F$7:$F14)</f>
        <v>0</v>
      </c>
      <c r="B13" s="111"/>
      <c r="C13" s="112"/>
      <c r="D13" s="201"/>
      <c r="E13" s="202"/>
      <c r="F13" s="203"/>
      <c r="G13" s="52"/>
      <c r="H13" s="59"/>
    </row>
    <row r="14" spans="1:8" s="64" customFormat="1" ht="15" customHeight="1">
      <c r="A14" s="201">
        <f>SUBTOTAL(2,$F$7:$F15)</f>
        <v>0</v>
      </c>
      <c r="B14" s="111"/>
      <c r="C14" s="112"/>
      <c r="D14" s="201"/>
      <c r="E14" s="202"/>
      <c r="F14" s="203"/>
      <c r="G14" s="52"/>
      <c r="H14" s="59"/>
    </row>
    <row r="15" spans="1:8" s="64" customFormat="1" ht="15" customHeight="1">
      <c r="A15" s="201">
        <f>SUBTOTAL(2,$F$7:$F16)</f>
        <v>0</v>
      </c>
      <c r="B15" s="111"/>
      <c r="C15" s="112"/>
      <c r="D15" s="201"/>
      <c r="E15" s="202"/>
      <c r="F15" s="203"/>
      <c r="G15" s="52"/>
      <c r="H15" s="59"/>
    </row>
    <row r="16" spans="1:8" s="64" customFormat="1" ht="15" customHeight="1">
      <c r="A16" s="201">
        <f>SUBTOTAL(2,$F$7:$F17)</f>
        <v>0</v>
      </c>
      <c r="B16" s="111"/>
      <c r="C16" s="112"/>
      <c r="D16" s="201"/>
      <c r="E16" s="202"/>
      <c r="F16" s="203"/>
      <c r="G16" s="52"/>
      <c r="H16" s="59"/>
    </row>
    <row r="17" spans="1:11" s="64" customFormat="1" ht="15" customHeight="1">
      <c r="A17" s="201">
        <f>SUBTOTAL(2,$F$7:$F18)</f>
        <v>0</v>
      </c>
      <c r="B17" s="111"/>
      <c r="C17" s="112"/>
      <c r="D17" s="201"/>
      <c r="E17" s="202"/>
      <c r="F17" s="203"/>
      <c r="G17" s="52"/>
      <c r="H17" s="59"/>
    </row>
    <row r="18" spans="1:11" s="64" customFormat="1" ht="15" customHeight="1">
      <c r="A18" s="201">
        <f>SUBTOTAL(2,$F$7:$F19)</f>
        <v>0</v>
      </c>
      <c r="B18" s="111"/>
      <c r="C18" s="112"/>
      <c r="D18" s="201"/>
      <c r="E18" s="202"/>
      <c r="F18" s="203"/>
      <c r="G18" s="52"/>
      <c r="H18" s="59"/>
    </row>
    <row r="19" spans="1:11" s="64" customFormat="1" ht="15" customHeight="1">
      <c r="A19" s="201">
        <f>SUBTOTAL(2,$F$7:$F20)</f>
        <v>0</v>
      </c>
      <c r="B19" s="111"/>
      <c r="C19" s="112"/>
      <c r="D19" s="201"/>
      <c r="E19" s="202"/>
      <c r="F19" s="203"/>
      <c r="G19" s="52"/>
      <c r="H19" s="59"/>
    </row>
    <row r="20" spans="1:11" s="64" customFormat="1" ht="15" customHeight="1">
      <c r="A20" s="201">
        <f>SUBTOTAL(2,$F$7:$F21)</f>
        <v>0</v>
      </c>
      <c r="B20" s="111"/>
      <c r="C20" s="112"/>
      <c r="D20" s="201"/>
      <c r="E20" s="202"/>
      <c r="F20" s="203"/>
      <c r="G20" s="52"/>
      <c r="H20" s="59"/>
    </row>
    <row r="21" spans="1:11" s="64" customFormat="1" ht="15" customHeight="1">
      <c r="A21" s="201">
        <f>SUBTOTAL(2,$F$7:$F21)</f>
        <v>0</v>
      </c>
      <c r="B21" s="111"/>
      <c r="C21" s="112"/>
      <c r="D21" s="201"/>
      <c r="E21" s="202"/>
      <c r="F21" s="203"/>
      <c r="G21" s="52"/>
      <c r="H21" s="59"/>
    </row>
    <row r="22" spans="1:11" ht="15" customHeight="1">
      <c r="A22" s="770" t="e">
        <f>"TỔNG CỘNG: "&amp;#REF!&amp;" NGƯỜI"</f>
        <v>#REF!</v>
      </c>
      <c r="B22" s="771"/>
      <c r="C22" s="772"/>
      <c r="D22" s="204"/>
      <c r="E22" s="204"/>
      <c r="F22" s="205">
        <f>SUM(F6:F21)</f>
        <v>0</v>
      </c>
      <c r="G22" s="13"/>
      <c r="I22" s="64"/>
      <c r="K22" s="225"/>
    </row>
    <row r="23" spans="1:11" ht="19.5" customHeight="1">
      <c r="A23" s="3"/>
      <c r="B23" s="3"/>
      <c r="C23" s="4"/>
      <c r="D23" s="6"/>
      <c r="E23" s="776" t="s">
        <v>1596</v>
      </c>
      <c r="F23" s="776"/>
      <c r="G23" s="776"/>
      <c r="I23" s="64"/>
    </row>
    <row r="24" spans="1:11" ht="17.25" customHeight="1">
      <c r="A24" s="762" t="s">
        <v>1121</v>
      </c>
      <c r="B24" s="763"/>
      <c r="C24" s="764"/>
      <c r="D24" s="765" t="s">
        <v>16</v>
      </c>
      <c r="E24" s="763"/>
      <c r="F24" s="765" t="s">
        <v>17</v>
      </c>
      <c r="G24" s="764"/>
      <c r="I24" s="64"/>
    </row>
    <row r="25" spans="1:11" ht="17.45" customHeight="1">
      <c r="A25" s="7"/>
      <c r="B25" s="7"/>
      <c r="C25" s="8"/>
      <c r="D25" s="9"/>
      <c r="E25" s="9"/>
      <c r="F25" s="9"/>
      <c r="G25" s="10"/>
    </row>
    <row r="26" spans="1:11" ht="17.25" customHeight="1">
      <c r="A26" s="7"/>
      <c r="B26" s="7"/>
      <c r="C26" s="8"/>
      <c r="D26" s="9"/>
      <c r="E26" s="9"/>
      <c r="F26" s="9"/>
      <c r="G26" s="10"/>
    </row>
    <row r="27" spans="1:11" ht="17.45" customHeight="1">
      <c r="A27" s="7"/>
      <c r="B27" s="7"/>
      <c r="C27" s="8"/>
      <c r="D27" s="9"/>
      <c r="E27" s="9"/>
      <c r="F27" s="9"/>
      <c r="G27" s="10"/>
    </row>
    <row r="28" spans="1:11" ht="17.45" customHeight="1">
      <c r="A28" s="7"/>
      <c r="B28" s="7"/>
      <c r="C28" s="8" t="s">
        <v>18</v>
      </c>
      <c r="D28" s="9"/>
      <c r="E28" s="9"/>
      <c r="F28" s="9"/>
      <c r="G28" s="10"/>
    </row>
    <row r="29" spans="1:11" s="83" customFormat="1" ht="16.5">
      <c r="A29" s="766"/>
      <c r="B29" s="767"/>
      <c r="C29" s="768"/>
      <c r="D29" s="769"/>
      <c r="E29" s="767"/>
      <c r="F29" s="769"/>
      <c r="G29" s="768"/>
      <c r="H29" s="146"/>
    </row>
    <row r="30" spans="1:11">
      <c r="B30" s="59"/>
    </row>
  </sheetData>
  <mergeCells count="10">
    <mergeCell ref="A1:F1"/>
    <mergeCell ref="A24:C24"/>
    <mergeCell ref="D24:E24"/>
    <mergeCell ref="F24:G24"/>
    <mergeCell ref="A29:C29"/>
    <mergeCell ref="D29:E29"/>
    <mergeCell ref="F29:G29"/>
    <mergeCell ref="A22:C22"/>
    <mergeCell ref="A3:G3"/>
    <mergeCell ref="E23:G23"/>
  </mergeCells>
  <conditionalFormatting sqref="B1:B1048576 I1:I1048576">
    <cfRule type="duplicateValues" dxfId="24" priority="1"/>
  </conditionalFormatting>
  <conditionalFormatting sqref="B1:B1048576">
    <cfRule type="duplicateValues" dxfId="23" priority="47"/>
  </conditionalFormatting>
  <conditionalFormatting sqref="B6:B21">
    <cfRule type="duplicateValues" dxfId="22" priority="144596"/>
    <cfRule type="duplicateValues" dxfId="21" priority="144597"/>
    <cfRule type="duplicateValues" dxfId="20" priority="144598"/>
    <cfRule type="duplicateValues" dxfId="19" priority="144599"/>
    <cfRule type="duplicateValues" dxfId="18" priority="144600"/>
    <cfRule type="duplicateValues" dxfId="17" priority="144601"/>
    <cfRule type="duplicateValues" dxfId="16" priority="144602"/>
    <cfRule type="duplicateValues" dxfId="15" priority="144603"/>
  </conditionalFormatting>
  <conditionalFormatting sqref="C1:C2">
    <cfRule type="colorScale" priority="845">
      <colorScale>
        <cfvo type="min"/>
        <cfvo type="max"/>
        <color theme="0"/>
        <color theme="0"/>
      </colorScale>
    </cfRule>
  </conditionalFormatting>
  <conditionalFormatting sqref="D5">
    <cfRule type="duplicateValues" dxfId="14" priority="41"/>
    <cfRule type="duplicateValues" dxfId="13" priority="42"/>
  </conditionalFormatting>
  <conditionalFormatting sqref="E1:E1048576">
    <cfRule type="duplicateValues" dxfId="12" priority="176"/>
  </conditionalFormatting>
  <pageMargins left="0.25" right="0.25" top="0" bottom="0.3" header="0" footer="0"/>
  <pageSetup scale="97" fitToHeight="0" orientation="portrait" r:id="rId1"/>
  <headerFooter>
    <oddFoote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99FB-5C2A-4396-9278-D30B59E0963B}">
  <sheetPr>
    <tabColor rgb="FFFF0000"/>
    <pageSetUpPr fitToPage="1"/>
  </sheetPr>
  <dimension ref="A1:BD30"/>
  <sheetViews>
    <sheetView tabSelected="1" zoomScale="60" zoomScaleNormal="60" zoomScaleSheetLayoutView="70" workbookViewId="0">
      <pane xSplit="3" ySplit="10" topLeftCell="D17" activePane="bottomRight" state="frozen"/>
      <selection pane="topRight" activeCell="D1" sqref="D1"/>
      <selection pane="bottomLeft" activeCell="A11" sqref="A11"/>
      <selection pane="bottomRight" activeCell="A29" sqref="A29:XFD38"/>
    </sheetView>
  </sheetViews>
  <sheetFormatPr defaultColWidth="9.125" defaultRowHeight="15" outlineLevelRow="1" outlineLevelCol="1"/>
  <cols>
    <col min="1" max="1" width="5.375" style="437" customWidth="1"/>
    <col min="2" max="2" width="10.625" style="437" customWidth="1"/>
    <col min="3" max="3" width="22" style="437" customWidth="1"/>
    <col min="4" max="4" width="25.375" style="437" customWidth="1"/>
    <col min="5" max="5" width="16.375" style="629" customWidth="1"/>
    <col min="6" max="6" width="15.625" style="629" customWidth="1"/>
    <col min="7" max="7" width="14.375" style="629" customWidth="1" outlineLevel="1"/>
    <col min="8" max="8" width="12.375" style="629" customWidth="1" outlineLevel="1"/>
    <col min="9" max="11" width="15.375" style="629" customWidth="1"/>
    <col min="12" max="12" width="9.625" style="629" customWidth="1"/>
    <col min="13" max="13" width="8.875" style="629" customWidth="1"/>
    <col min="14" max="14" width="10.375" style="629" customWidth="1"/>
    <col min="15" max="15" width="9.625" style="629" customWidth="1"/>
    <col min="16" max="16" width="15.375" style="629" customWidth="1"/>
    <col min="17" max="17" width="15.625" style="629" customWidth="1"/>
    <col min="18" max="19" width="13.375" style="629" customWidth="1"/>
    <col min="20" max="20" width="15.625" style="629" customWidth="1"/>
    <col min="21" max="22" width="13.375" style="629" customWidth="1"/>
    <col min="23" max="23" width="15.125" style="629" customWidth="1"/>
    <col min="24" max="24" width="16.125" style="629" customWidth="1"/>
    <col min="25" max="25" width="14.625" style="629" customWidth="1"/>
    <col min="26" max="26" width="13.375" style="629" customWidth="1"/>
    <col min="27" max="27" width="12.375" style="629" customWidth="1"/>
    <col min="28" max="28" width="13.375" style="629" customWidth="1"/>
    <col min="29" max="29" width="13.375" style="629" customWidth="1" outlineLevel="1"/>
    <col min="30" max="32" width="15.625" style="629" customWidth="1" outlineLevel="1"/>
    <col min="33" max="33" width="15.625" style="629" customWidth="1"/>
    <col min="34" max="34" width="16.375" style="629" customWidth="1"/>
    <col min="35" max="35" width="17" style="629" customWidth="1"/>
    <col min="36" max="36" width="13.375" style="629" customWidth="1"/>
    <col min="37" max="37" width="11.375" style="629" customWidth="1"/>
    <col min="38" max="38" width="10" style="629" customWidth="1"/>
    <col min="39" max="39" width="10.375" style="629" customWidth="1"/>
    <col min="40" max="40" width="9" style="629" customWidth="1"/>
    <col min="41" max="41" width="14.375" style="629" customWidth="1"/>
    <col min="42" max="43" width="14.875" style="629" customWidth="1"/>
    <col min="44" max="44" width="13.875" style="629" customWidth="1"/>
    <col min="45" max="45" width="19.125" style="629" customWidth="1"/>
    <col min="46" max="47" width="11.625" style="437" customWidth="1" outlineLevel="1"/>
    <col min="48" max="48" width="14.625" style="437" customWidth="1" outlineLevel="1"/>
    <col min="49" max="49" width="14.125" style="437" customWidth="1" outlineLevel="1"/>
    <col min="50" max="50" width="11.625" style="437" hidden="1" customWidth="1"/>
    <col min="51" max="51" width="11.625" style="437" customWidth="1"/>
    <col min="52" max="52" width="10.625" style="437" customWidth="1"/>
    <col min="53" max="53" width="34" style="437" customWidth="1"/>
    <col min="54" max="54" width="34" style="437" hidden="1" customWidth="1"/>
    <col min="55" max="55" width="28.625" style="437" customWidth="1"/>
    <col min="56" max="56" width="34" style="437" customWidth="1"/>
    <col min="57" max="16384" width="9.125" style="437"/>
  </cols>
  <sheetData>
    <row r="1" spans="1:56" s="535" customFormat="1" ht="24" hidden="1" customHeight="1" outlineLevel="1">
      <c r="A1" s="635" t="s">
        <v>2464</v>
      </c>
      <c r="B1" s="635"/>
      <c r="C1" s="635"/>
      <c r="D1" s="635"/>
      <c r="E1" s="635"/>
      <c r="F1" s="635"/>
      <c r="G1" s="635"/>
      <c r="H1" s="635"/>
      <c r="I1" s="635"/>
      <c r="J1" s="529"/>
      <c r="K1" s="530"/>
      <c r="L1" s="530"/>
      <c r="M1" s="529"/>
      <c r="N1" s="529"/>
      <c r="O1" s="529"/>
      <c r="P1" s="529"/>
      <c r="Q1" s="529"/>
      <c r="R1" s="529"/>
      <c r="S1" s="529"/>
      <c r="T1" s="529"/>
      <c r="U1" s="529"/>
      <c r="V1" s="529"/>
      <c r="W1" s="529"/>
      <c r="X1" s="531"/>
      <c r="Y1" s="529"/>
      <c r="Z1" s="529"/>
      <c r="AA1" s="529"/>
      <c r="AB1" s="529"/>
      <c r="AC1" s="530"/>
      <c r="AD1" s="529"/>
      <c r="AE1" s="529"/>
      <c r="AF1" s="529"/>
      <c r="AG1" s="529"/>
      <c r="AH1" s="529"/>
      <c r="AI1" s="529"/>
      <c r="AJ1" s="529"/>
      <c r="AK1" s="529"/>
      <c r="AL1" s="529"/>
      <c r="AM1" s="529"/>
      <c r="AN1" s="529"/>
      <c r="AO1" s="529"/>
      <c r="AP1" s="529"/>
      <c r="AQ1" s="529"/>
      <c r="AR1" s="529"/>
      <c r="AS1" s="529"/>
      <c r="AT1" s="532"/>
      <c r="AU1" s="532"/>
      <c r="AV1" s="533"/>
      <c r="AW1" s="534"/>
      <c r="AX1" s="534"/>
      <c r="AY1" s="534"/>
      <c r="AZ1" s="534"/>
      <c r="BA1" s="534"/>
      <c r="BB1" s="534"/>
      <c r="BC1" s="534"/>
      <c r="BD1" s="534"/>
    </row>
    <row r="2" spans="1:56" s="543" customFormat="1" ht="15.75" hidden="1" customHeight="1" outlineLevel="1">
      <c r="A2" s="536" t="s">
        <v>2465</v>
      </c>
      <c r="B2" s="536"/>
      <c r="C2" s="536"/>
      <c r="D2" s="536"/>
      <c r="E2" s="537"/>
      <c r="F2" s="537"/>
      <c r="G2" s="537"/>
      <c r="H2" s="538"/>
      <c r="I2" s="538"/>
      <c r="J2" s="538"/>
      <c r="K2" s="216"/>
      <c r="L2" s="216"/>
      <c r="M2" s="538"/>
      <c r="N2" s="538"/>
      <c r="O2" s="538"/>
      <c r="P2" s="538"/>
      <c r="Q2" s="538"/>
      <c r="R2" s="538"/>
      <c r="S2" s="538"/>
      <c r="T2" s="538"/>
      <c r="U2" s="538"/>
      <c r="V2" s="538"/>
      <c r="W2" s="538"/>
      <c r="X2" s="539"/>
      <c r="Y2" s="538"/>
      <c r="Z2" s="538"/>
      <c r="AA2" s="538"/>
      <c r="AB2" s="538"/>
      <c r="AC2" s="216"/>
      <c r="AD2" s="538"/>
      <c r="AE2" s="538"/>
      <c r="AF2" s="538"/>
      <c r="AG2" s="538"/>
      <c r="AH2" s="538"/>
      <c r="AI2" s="538"/>
      <c r="AJ2" s="538"/>
      <c r="AK2" s="538"/>
      <c r="AL2" s="538"/>
      <c r="AM2" s="538"/>
      <c r="AN2" s="538"/>
      <c r="AO2" s="538"/>
      <c r="AP2" s="538"/>
      <c r="AQ2" s="538"/>
      <c r="AR2" s="538"/>
      <c r="AS2" s="538"/>
      <c r="AT2" s="540"/>
      <c r="AU2" s="540"/>
      <c r="AV2" s="541"/>
      <c r="AW2" s="542"/>
      <c r="AX2" s="542"/>
      <c r="AY2" s="542"/>
      <c r="AZ2" s="542"/>
      <c r="BA2" s="542"/>
      <c r="BB2" s="542"/>
      <c r="BC2" s="542"/>
      <c r="BD2" s="542"/>
    </row>
    <row r="3" spans="1:56" s="535" customFormat="1" ht="21" hidden="1" customHeight="1" outlineLevel="1">
      <c r="A3" s="536"/>
      <c r="B3" s="536"/>
      <c r="C3" s="536"/>
      <c r="D3" s="536"/>
      <c r="E3" s="537"/>
      <c r="F3" s="537"/>
      <c r="G3" s="537"/>
      <c r="H3" s="529"/>
      <c r="I3" s="529"/>
      <c r="J3" s="529"/>
      <c r="K3" s="530"/>
      <c r="L3" s="530"/>
      <c r="M3" s="529"/>
      <c r="N3" s="529"/>
      <c r="O3" s="529"/>
      <c r="P3" s="529"/>
      <c r="Q3" s="529"/>
      <c r="R3" s="529"/>
      <c r="S3" s="529"/>
      <c r="T3" s="529"/>
      <c r="U3" s="529"/>
      <c r="V3" s="529"/>
      <c r="W3" s="529"/>
      <c r="X3" s="531"/>
      <c r="Y3" s="529"/>
      <c r="Z3" s="529"/>
      <c r="AA3" s="529"/>
      <c r="AB3" s="529"/>
      <c r="AC3" s="530"/>
      <c r="AD3" s="529"/>
      <c r="AE3" s="529"/>
      <c r="AF3" s="529"/>
      <c r="AG3" s="529"/>
      <c r="AH3" s="529"/>
      <c r="AI3" s="529"/>
      <c r="AJ3" s="529"/>
      <c r="AK3" s="529"/>
      <c r="AL3" s="529"/>
      <c r="AM3" s="529"/>
      <c r="AN3" s="529"/>
      <c r="AO3" s="529"/>
      <c r="AP3" s="529"/>
      <c r="AQ3" s="529"/>
      <c r="AR3" s="529"/>
      <c r="AS3" s="529"/>
      <c r="AT3" s="532"/>
      <c r="AU3" s="532"/>
      <c r="AV3" s="533"/>
      <c r="AW3" s="534"/>
      <c r="AX3" s="534"/>
      <c r="AY3" s="534"/>
      <c r="AZ3" s="534"/>
      <c r="BA3" s="534"/>
      <c r="BB3" s="534"/>
      <c r="BC3" s="534"/>
      <c r="BD3" s="534"/>
    </row>
    <row r="4" spans="1:56" s="535" customFormat="1" ht="17.25" hidden="1" customHeight="1" outlineLevel="1">
      <c r="A4" s="544"/>
      <c r="B4" s="544"/>
      <c r="C4" s="544"/>
      <c r="D4" s="544"/>
      <c r="E4" s="545"/>
      <c r="F4" s="545"/>
      <c r="G4" s="545"/>
      <c r="H4" s="529"/>
      <c r="I4" s="529"/>
      <c r="J4" s="529"/>
      <c r="K4" s="530"/>
      <c r="L4" s="530"/>
      <c r="M4" s="529"/>
      <c r="N4" s="529"/>
      <c r="O4" s="529"/>
      <c r="P4" s="529"/>
      <c r="Q4" s="529"/>
      <c r="R4" s="529"/>
      <c r="S4" s="529"/>
      <c r="T4" s="529"/>
      <c r="U4" s="529"/>
      <c r="V4" s="529"/>
      <c r="W4" s="529"/>
      <c r="X4" s="531"/>
      <c r="Y4" s="529"/>
      <c r="Z4" s="529"/>
      <c r="AA4" s="529"/>
      <c r="AB4" s="529"/>
      <c r="AC4" s="530"/>
      <c r="AD4" s="529"/>
      <c r="AE4" s="529"/>
      <c r="AF4" s="529"/>
      <c r="AG4" s="529"/>
      <c r="AH4" s="529"/>
      <c r="AI4" s="529"/>
      <c r="AJ4" s="529"/>
      <c r="AK4" s="529"/>
      <c r="AL4" s="529"/>
      <c r="AM4" s="529"/>
      <c r="AN4" s="529"/>
      <c r="AO4" s="529"/>
      <c r="AP4" s="529"/>
      <c r="AQ4" s="529"/>
      <c r="AR4" s="529"/>
      <c r="AS4" s="529"/>
      <c r="AT4" s="532"/>
      <c r="AU4" s="532"/>
      <c r="AV4" s="533"/>
      <c r="AW4" s="534"/>
      <c r="AX4" s="534"/>
      <c r="AY4" s="534"/>
      <c r="AZ4" s="534"/>
      <c r="BA4" s="534"/>
      <c r="BB4" s="534"/>
      <c r="BC4" s="534"/>
      <c r="BD4" s="534"/>
    </row>
    <row r="5" spans="1:56" s="535" customFormat="1" ht="24" hidden="1" customHeight="1" outlineLevel="1">
      <c r="A5" s="532"/>
      <c r="B5" s="532"/>
      <c r="C5" s="546"/>
      <c r="D5" s="532"/>
      <c r="E5" s="529"/>
      <c r="F5" s="529"/>
      <c r="G5" s="529"/>
      <c r="H5" s="529"/>
      <c r="I5" s="529"/>
      <c r="J5" s="529"/>
      <c r="K5" s="530"/>
      <c r="L5" s="530"/>
      <c r="M5" s="529"/>
      <c r="N5" s="529"/>
      <c r="O5" s="529"/>
      <c r="P5" s="529"/>
      <c r="Q5" s="529"/>
      <c r="R5" s="529"/>
      <c r="S5" s="529"/>
      <c r="T5" s="529"/>
      <c r="U5" s="529"/>
      <c r="V5" s="529"/>
      <c r="W5" s="529"/>
      <c r="X5" s="531"/>
      <c r="Y5" s="529"/>
      <c r="Z5" s="529"/>
      <c r="AA5" s="529"/>
      <c r="AB5" s="529"/>
      <c r="AC5" s="530"/>
      <c r="AD5" s="529"/>
      <c r="AE5" s="529"/>
      <c r="AF5" s="529"/>
      <c r="AG5" s="529"/>
      <c r="AH5" s="529"/>
      <c r="AI5" s="529"/>
      <c r="AJ5" s="529"/>
      <c r="AK5" s="529"/>
      <c r="AL5" s="547"/>
      <c r="AM5" s="529"/>
      <c r="AN5" s="529"/>
      <c r="AO5" s="529"/>
      <c r="AP5" s="529"/>
      <c r="AQ5" s="529"/>
      <c r="AR5" s="529"/>
      <c r="AS5" s="529"/>
      <c r="AT5" s="532"/>
      <c r="AU5" s="532"/>
      <c r="AV5" s="548"/>
      <c r="AW5" s="546"/>
      <c r="AX5" s="546"/>
      <c r="AY5" s="546"/>
      <c r="AZ5" s="546"/>
      <c r="BA5" s="546"/>
      <c r="BB5" s="546"/>
      <c r="BC5" s="546"/>
      <c r="BD5" s="546"/>
    </row>
    <row r="6" spans="1:56" s="535" customFormat="1" ht="50.45" hidden="1" customHeight="1" outlineLevel="1">
      <c r="A6" s="636" t="s">
        <v>2466</v>
      </c>
      <c r="B6" s="636"/>
      <c r="C6" s="636"/>
      <c r="D6" s="636"/>
      <c r="E6" s="636"/>
      <c r="F6" s="636"/>
      <c r="G6" s="636"/>
      <c r="H6" s="636"/>
      <c r="I6" s="636"/>
      <c r="J6" s="636"/>
      <c r="K6" s="636"/>
      <c r="L6" s="636"/>
      <c r="M6" s="636"/>
      <c r="N6" s="636"/>
      <c r="O6" s="636"/>
      <c r="P6" s="636"/>
      <c r="Q6" s="636"/>
      <c r="R6" s="636"/>
      <c r="S6" s="636"/>
      <c r="T6" s="636"/>
      <c r="U6" s="636"/>
      <c r="V6" s="636"/>
      <c r="W6" s="636"/>
      <c r="X6" s="636"/>
      <c r="Y6" s="636"/>
      <c r="Z6" s="636"/>
      <c r="AA6" s="636"/>
      <c r="AB6" s="636"/>
      <c r="AC6" s="636"/>
      <c r="AD6" s="636"/>
      <c r="AE6" s="636"/>
      <c r="AF6" s="636"/>
      <c r="AG6" s="636"/>
      <c r="AH6" s="636"/>
      <c r="AI6" s="636"/>
      <c r="AJ6" s="636"/>
      <c r="AK6" s="636"/>
      <c r="AL6" s="636"/>
      <c r="AM6" s="636"/>
      <c r="AN6" s="636"/>
      <c r="AO6" s="636"/>
      <c r="AP6" s="636"/>
      <c r="AQ6" s="549"/>
      <c r="AR6" s="550"/>
      <c r="AS6" s="550"/>
      <c r="AT6" s="532"/>
      <c r="AU6" s="532"/>
      <c r="AV6" s="548"/>
      <c r="AW6" s="546"/>
      <c r="AX6" s="546"/>
      <c r="AY6" s="546"/>
      <c r="AZ6" s="546"/>
      <c r="BA6" s="546"/>
      <c r="BB6" s="546"/>
      <c r="BC6" s="546"/>
      <c r="BD6" s="546"/>
    </row>
    <row r="7" spans="1:56" s="552" customFormat="1" ht="18.600000000000001" hidden="1" customHeight="1" outlineLevel="1">
      <c r="A7" s="551">
        <v>1</v>
      </c>
      <c r="B7" s="551">
        <f>A7+1</f>
        <v>2</v>
      </c>
      <c r="C7" s="551">
        <f t="shared" ref="C7:BB7" si="0">B7+1</f>
        <v>3</v>
      </c>
      <c r="D7" s="551">
        <f t="shared" si="0"/>
        <v>4</v>
      </c>
      <c r="E7" s="551">
        <f t="shared" si="0"/>
        <v>5</v>
      </c>
      <c r="F7" s="551">
        <f t="shared" si="0"/>
        <v>6</v>
      </c>
      <c r="G7" s="551">
        <f t="shared" si="0"/>
        <v>7</v>
      </c>
      <c r="H7" s="551">
        <f>G7+1</f>
        <v>8</v>
      </c>
      <c r="I7" s="551">
        <f t="shared" ref="I7:K7" si="1">H7+1</f>
        <v>9</v>
      </c>
      <c r="J7" s="551">
        <f t="shared" si="1"/>
        <v>10</v>
      </c>
      <c r="K7" s="551">
        <f t="shared" si="1"/>
        <v>11</v>
      </c>
      <c r="L7" s="551">
        <f t="shared" si="0"/>
        <v>12</v>
      </c>
      <c r="M7" s="551">
        <f>L7+1</f>
        <v>13</v>
      </c>
      <c r="N7" s="551">
        <f t="shared" si="0"/>
        <v>14</v>
      </c>
      <c r="O7" s="551">
        <f t="shared" si="0"/>
        <v>15</v>
      </c>
      <c r="P7" s="551">
        <f>O7+1</f>
        <v>16</v>
      </c>
      <c r="Q7" s="551">
        <f t="shared" si="0"/>
        <v>17</v>
      </c>
      <c r="R7" s="551">
        <f t="shared" si="0"/>
        <v>18</v>
      </c>
      <c r="S7" s="551">
        <f t="shared" si="0"/>
        <v>19</v>
      </c>
      <c r="T7" s="551">
        <f t="shared" si="0"/>
        <v>20</v>
      </c>
      <c r="U7" s="551">
        <f t="shared" si="0"/>
        <v>21</v>
      </c>
      <c r="V7" s="551">
        <f t="shared" si="0"/>
        <v>22</v>
      </c>
      <c r="W7" s="551">
        <f t="shared" si="0"/>
        <v>23</v>
      </c>
      <c r="X7" s="551">
        <f t="shared" si="0"/>
        <v>24</v>
      </c>
      <c r="Y7" s="551">
        <f t="shared" si="0"/>
        <v>25</v>
      </c>
      <c r="Z7" s="551">
        <f t="shared" si="0"/>
        <v>26</v>
      </c>
      <c r="AA7" s="551">
        <f t="shared" si="0"/>
        <v>27</v>
      </c>
      <c r="AB7" s="551">
        <f t="shared" si="0"/>
        <v>28</v>
      </c>
      <c r="AC7" s="551">
        <f t="shared" si="0"/>
        <v>29</v>
      </c>
      <c r="AD7" s="551">
        <f t="shared" si="0"/>
        <v>30</v>
      </c>
      <c r="AE7" s="551">
        <f t="shared" si="0"/>
        <v>31</v>
      </c>
      <c r="AF7" s="551">
        <f t="shared" si="0"/>
        <v>32</v>
      </c>
      <c r="AG7" s="551">
        <f t="shared" si="0"/>
        <v>33</v>
      </c>
      <c r="AH7" s="551">
        <f t="shared" si="0"/>
        <v>34</v>
      </c>
      <c r="AI7" s="551">
        <f t="shared" si="0"/>
        <v>35</v>
      </c>
      <c r="AJ7" s="551">
        <f t="shared" si="0"/>
        <v>36</v>
      </c>
      <c r="AK7" s="551">
        <f t="shared" si="0"/>
        <v>37</v>
      </c>
      <c r="AL7" s="551">
        <f t="shared" si="0"/>
        <v>38</v>
      </c>
      <c r="AM7" s="551">
        <f t="shared" si="0"/>
        <v>39</v>
      </c>
      <c r="AN7" s="551">
        <f t="shared" si="0"/>
        <v>40</v>
      </c>
      <c r="AO7" s="551">
        <f t="shared" si="0"/>
        <v>41</v>
      </c>
      <c r="AP7" s="551">
        <f t="shared" si="0"/>
        <v>42</v>
      </c>
      <c r="AQ7" s="551">
        <f t="shared" si="0"/>
        <v>43</v>
      </c>
      <c r="AR7" s="551">
        <f t="shared" si="0"/>
        <v>44</v>
      </c>
      <c r="AS7" s="551">
        <f t="shared" si="0"/>
        <v>45</v>
      </c>
      <c r="AT7" s="551">
        <f t="shared" si="0"/>
        <v>46</v>
      </c>
      <c r="AU7" s="551">
        <f t="shared" si="0"/>
        <v>47</v>
      </c>
      <c r="AV7" s="551">
        <f t="shared" si="0"/>
        <v>48</v>
      </c>
      <c r="AW7" s="551">
        <f t="shared" si="0"/>
        <v>49</v>
      </c>
      <c r="AX7" s="551">
        <f t="shared" si="0"/>
        <v>50</v>
      </c>
      <c r="AY7" s="551">
        <f t="shared" si="0"/>
        <v>51</v>
      </c>
      <c r="AZ7" s="551">
        <f t="shared" si="0"/>
        <v>52</v>
      </c>
      <c r="BA7" s="551">
        <f t="shared" si="0"/>
        <v>53</v>
      </c>
      <c r="BB7" s="551">
        <f t="shared" si="0"/>
        <v>54</v>
      </c>
      <c r="BC7" s="551"/>
      <c r="BD7" s="551">
        <f t="shared" ref="BD7" si="2">BB7+1</f>
        <v>55</v>
      </c>
    </row>
    <row r="8" spans="1:56" s="559" customFormat="1" ht="30.6" customHeight="1" collapsed="1">
      <c r="A8" s="637" t="s">
        <v>2467</v>
      </c>
      <c r="B8" s="637" t="s">
        <v>2468</v>
      </c>
      <c r="C8" s="637" t="s">
        <v>2469</v>
      </c>
      <c r="D8" s="637" t="s">
        <v>2470</v>
      </c>
      <c r="E8" s="639" t="s">
        <v>2471</v>
      </c>
      <c r="F8" s="640" t="s">
        <v>2472</v>
      </c>
      <c r="G8" s="641"/>
      <c r="H8" s="641"/>
      <c r="I8" s="642"/>
      <c r="J8" s="639" t="s">
        <v>2473</v>
      </c>
      <c r="K8" s="643" t="s">
        <v>2474</v>
      </c>
      <c r="L8" s="643" t="s">
        <v>2475</v>
      </c>
      <c r="M8" s="643" t="s">
        <v>2476</v>
      </c>
      <c r="N8" s="643" t="s">
        <v>2477</v>
      </c>
      <c r="O8" s="643" t="s">
        <v>2478</v>
      </c>
      <c r="P8" s="659" t="s">
        <v>2479</v>
      </c>
      <c r="Q8" s="660"/>
      <c r="R8" s="660"/>
      <c r="S8" s="660"/>
      <c r="T8" s="660"/>
      <c r="U8" s="660"/>
      <c r="V8" s="660"/>
      <c r="W8" s="660"/>
      <c r="X8" s="661"/>
      <c r="Y8" s="659" t="s">
        <v>2480</v>
      </c>
      <c r="Z8" s="660"/>
      <c r="AA8" s="660"/>
      <c r="AB8" s="660"/>
      <c r="AC8" s="660"/>
      <c r="AD8" s="660"/>
      <c r="AE8" s="660"/>
      <c r="AF8" s="660"/>
      <c r="AG8" s="660"/>
      <c r="AH8" s="660"/>
      <c r="AI8" s="660"/>
      <c r="AJ8" s="660"/>
      <c r="AK8" s="660"/>
      <c r="AL8" s="660"/>
      <c r="AM8" s="660"/>
      <c r="AN8" s="661"/>
      <c r="AO8" s="643" t="s">
        <v>2481</v>
      </c>
      <c r="AP8" s="647" t="s">
        <v>2482</v>
      </c>
      <c r="AQ8" s="651" t="s">
        <v>23</v>
      </c>
      <c r="AR8" s="647" t="s">
        <v>2483</v>
      </c>
      <c r="AS8" s="653" t="s">
        <v>2484</v>
      </c>
      <c r="AT8" s="637" t="s">
        <v>2485</v>
      </c>
      <c r="AU8" s="637" t="s">
        <v>2486</v>
      </c>
      <c r="AV8" s="557" t="s">
        <v>2487</v>
      </c>
      <c r="AW8" s="637" t="s">
        <v>2488</v>
      </c>
      <c r="AX8" s="645" t="s">
        <v>1063</v>
      </c>
      <c r="AY8" s="558"/>
      <c r="AZ8" s="558"/>
      <c r="BA8" s="558"/>
      <c r="BB8" s="558"/>
      <c r="BC8" s="647" t="s">
        <v>2489</v>
      </c>
      <c r="BD8" s="649" t="s">
        <v>2490</v>
      </c>
    </row>
    <row r="9" spans="1:56" s="559" customFormat="1" ht="140.1" customHeight="1">
      <c r="A9" s="638"/>
      <c r="B9" s="638"/>
      <c r="C9" s="638"/>
      <c r="D9" s="638"/>
      <c r="E9" s="639"/>
      <c r="F9" s="553" t="s">
        <v>2473</v>
      </c>
      <c r="G9" s="556" t="s">
        <v>2491</v>
      </c>
      <c r="H9" s="556" t="s">
        <v>2492</v>
      </c>
      <c r="I9" s="556" t="s">
        <v>2493</v>
      </c>
      <c r="J9" s="639"/>
      <c r="K9" s="644"/>
      <c r="L9" s="644"/>
      <c r="M9" s="644"/>
      <c r="N9" s="644"/>
      <c r="O9" s="644"/>
      <c r="P9" s="561" t="s">
        <v>2494</v>
      </c>
      <c r="Q9" s="562" t="s">
        <v>2495</v>
      </c>
      <c r="R9" s="561" t="s">
        <v>2496</v>
      </c>
      <c r="S9" s="554" t="s">
        <v>2497</v>
      </c>
      <c r="T9" s="561" t="s">
        <v>2498</v>
      </c>
      <c r="U9" s="561" t="s">
        <v>2499</v>
      </c>
      <c r="V9" s="561" t="s">
        <v>2500</v>
      </c>
      <c r="W9" s="561" t="s">
        <v>2501</v>
      </c>
      <c r="X9" s="561" t="s">
        <v>2502</v>
      </c>
      <c r="Y9" s="561" t="s">
        <v>2503</v>
      </c>
      <c r="Z9" s="561" t="s">
        <v>2504</v>
      </c>
      <c r="AA9" s="561" t="s">
        <v>2505</v>
      </c>
      <c r="AB9" s="561" t="s">
        <v>2506</v>
      </c>
      <c r="AC9" s="561" t="s">
        <v>2507</v>
      </c>
      <c r="AD9" s="561" t="s">
        <v>2508</v>
      </c>
      <c r="AE9" s="561" t="s">
        <v>2509</v>
      </c>
      <c r="AF9" s="561" t="s">
        <v>2510</v>
      </c>
      <c r="AG9" s="561" t="s">
        <v>2511</v>
      </c>
      <c r="AH9" s="561" t="s">
        <v>2512</v>
      </c>
      <c r="AI9" s="561" t="s">
        <v>2513</v>
      </c>
      <c r="AJ9" s="561" t="s">
        <v>2514</v>
      </c>
      <c r="AK9" s="561" t="s">
        <v>2515</v>
      </c>
      <c r="AL9" s="561" t="s">
        <v>2516</v>
      </c>
      <c r="AM9" s="561" t="s">
        <v>2517</v>
      </c>
      <c r="AN9" s="561" t="s">
        <v>2518</v>
      </c>
      <c r="AO9" s="644"/>
      <c r="AP9" s="648"/>
      <c r="AQ9" s="652"/>
      <c r="AR9" s="648"/>
      <c r="AS9" s="653"/>
      <c r="AT9" s="638"/>
      <c r="AU9" s="638"/>
      <c r="AV9" s="557" t="s">
        <v>2519</v>
      </c>
      <c r="AW9" s="638"/>
      <c r="AX9" s="646"/>
      <c r="AY9" s="563" t="s">
        <v>2520</v>
      </c>
      <c r="AZ9" s="563" t="s">
        <v>2521</v>
      </c>
      <c r="BA9" s="558" t="s">
        <v>2522</v>
      </c>
      <c r="BB9" s="558" t="s">
        <v>25</v>
      </c>
      <c r="BC9" s="648"/>
      <c r="BD9" s="650"/>
    </row>
    <row r="10" spans="1:56" s="559" customFormat="1" ht="14.1" hidden="1" customHeight="1">
      <c r="A10" s="560">
        <v>1</v>
      </c>
      <c r="B10" s="564">
        <f>A10+1</f>
        <v>2</v>
      </c>
      <c r="C10" s="564">
        <f t="shared" ref="C10:BD10" si="3">B10+1</f>
        <v>3</v>
      </c>
      <c r="D10" s="564">
        <f t="shared" si="3"/>
        <v>4</v>
      </c>
      <c r="E10" s="564">
        <f t="shared" si="3"/>
        <v>5</v>
      </c>
      <c r="F10" s="564">
        <f t="shared" si="3"/>
        <v>6</v>
      </c>
      <c r="G10" s="564">
        <f t="shared" si="3"/>
        <v>7</v>
      </c>
      <c r="H10" s="564">
        <f t="shared" si="3"/>
        <v>8</v>
      </c>
      <c r="I10" s="564">
        <f t="shared" si="3"/>
        <v>9</v>
      </c>
      <c r="J10" s="564">
        <f t="shared" si="3"/>
        <v>10</v>
      </c>
      <c r="K10" s="564">
        <f t="shared" si="3"/>
        <v>11</v>
      </c>
      <c r="L10" s="564">
        <f t="shared" si="3"/>
        <v>12</v>
      </c>
      <c r="M10" s="564">
        <f t="shared" si="3"/>
        <v>13</v>
      </c>
      <c r="N10" s="564">
        <f t="shared" si="3"/>
        <v>14</v>
      </c>
      <c r="O10" s="564">
        <f t="shared" si="3"/>
        <v>15</v>
      </c>
      <c r="P10" s="564">
        <f>O10+1</f>
        <v>16</v>
      </c>
      <c r="Q10" s="564">
        <f t="shared" si="3"/>
        <v>17</v>
      </c>
      <c r="R10" s="564">
        <f t="shared" si="3"/>
        <v>18</v>
      </c>
      <c r="S10" s="564">
        <f t="shared" si="3"/>
        <v>19</v>
      </c>
      <c r="T10" s="564">
        <f t="shared" si="3"/>
        <v>20</v>
      </c>
      <c r="U10" s="564">
        <f t="shared" si="3"/>
        <v>21</v>
      </c>
      <c r="V10" s="564">
        <f t="shared" si="3"/>
        <v>22</v>
      </c>
      <c r="W10" s="564">
        <f t="shared" si="3"/>
        <v>23</v>
      </c>
      <c r="X10" s="564">
        <f t="shared" si="3"/>
        <v>24</v>
      </c>
      <c r="Y10" s="564">
        <f t="shared" si="3"/>
        <v>25</v>
      </c>
      <c r="Z10" s="564">
        <f t="shared" si="3"/>
        <v>26</v>
      </c>
      <c r="AA10" s="564">
        <f t="shared" si="3"/>
        <v>27</v>
      </c>
      <c r="AB10" s="564">
        <f t="shared" si="3"/>
        <v>28</v>
      </c>
      <c r="AC10" s="564">
        <f t="shared" si="3"/>
        <v>29</v>
      </c>
      <c r="AD10" s="564">
        <f t="shared" si="3"/>
        <v>30</v>
      </c>
      <c r="AE10" s="564">
        <f t="shared" si="3"/>
        <v>31</v>
      </c>
      <c r="AF10" s="564">
        <f t="shared" si="3"/>
        <v>32</v>
      </c>
      <c r="AG10" s="564">
        <f t="shared" si="3"/>
        <v>33</v>
      </c>
      <c r="AH10" s="564">
        <f t="shared" si="3"/>
        <v>34</v>
      </c>
      <c r="AI10" s="564">
        <f t="shared" si="3"/>
        <v>35</v>
      </c>
      <c r="AJ10" s="564">
        <f t="shared" si="3"/>
        <v>36</v>
      </c>
      <c r="AK10" s="564">
        <f t="shared" si="3"/>
        <v>37</v>
      </c>
      <c r="AL10" s="564">
        <f t="shared" si="3"/>
        <v>38</v>
      </c>
      <c r="AM10" s="564">
        <f t="shared" si="3"/>
        <v>39</v>
      </c>
      <c r="AN10" s="564">
        <f t="shared" si="3"/>
        <v>40</v>
      </c>
      <c r="AO10" s="564">
        <f t="shared" si="3"/>
        <v>41</v>
      </c>
      <c r="AP10" s="564">
        <f t="shared" si="3"/>
        <v>42</v>
      </c>
      <c r="AQ10" s="564">
        <f t="shared" si="3"/>
        <v>43</v>
      </c>
      <c r="AR10" s="564">
        <f t="shared" si="3"/>
        <v>44</v>
      </c>
      <c r="AS10" s="564">
        <f t="shared" si="3"/>
        <v>45</v>
      </c>
      <c r="AT10" s="564">
        <f t="shared" si="3"/>
        <v>46</v>
      </c>
      <c r="AU10" s="564">
        <f t="shared" si="3"/>
        <v>47</v>
      </c>
      <c r="AV10" s="564">
        <f t="shared" si="3"/>
        <v>48</v>
      </c>
      <c r="AW10" s="564">
        <f t="shared" si="3"/>
        <v>49</v>
      </c>
      <c r="AX10" s="564">
        <f t="shared" si="3"/>
        <v>50</v>
      </c>
      <c r="AY10" s="564">
        <f t="shared" si="3"/>
        <v>51</v>
      </c>
      <c r="AZ10" s="564">
        <f t="shared" si="3"/>
        <v>52</v>
      </c>
      <c r="BA10" s="564">
        <f t="shared" si="3"/>
        <v>53</v>
      </c>
      <c r="BB10" s="564">
        <f t="shared" si="3"/>
        <v>54</v>
      </c>
      <c r="BC10" s="564">
        <f t="shared" si="3"/>
        <v>55</v>
      </c>
      <c r="BD10" s="564">
        <f t="shared" si="3"/>
        <v>56</v>
      </c>
    </row>
    <row r="11" spans="1:56" s="570" customFormat="1" ht="35.1" customHeight="1" outlineLevel="1">
      <c r="A11" s="565"/>
      <c r="B11" s="566"/>
      <c r="C11" s="567"/>
      <c r="D11" s="568"/>
      <c r="E11" s="569"/>
      <c r="F11" s="569"/>
      <c r="G11" s="569"/>
      <c r="H11" s="569"/>
      <c r="I11" s="569"/>
      <c r="J11" s="569"/>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t="e">
        <f>SUM(#REF!)</f>
        <v>#REF!</v>
      </c>
      <c r="AY11" s="569">
        <v>22</v>
      </c>
      <c r="AZ11" s="569">
        <v>23</v>
      </c>
      <c r="BA11" s="569"/>
      <c r="BB11" s="569" t="e">
        <f>SUM(#REF!)</f>
        <v>#REF!</v>
      </c>
      <c r="BC11" s="569"/>
      <c r="BD11" s="569" t="e">
        <f>SUM(#REF!)</f>
        <v>#REF!</v>
      </c>
    </row>
    <row r="12" spans="1:56" s="574" customFormat="1" ht="35.1" customHeight="1">
      <c r="A12" s="565" t="s">
        <v>21</v>
      </c>
      <c r="B12" s="566" t="s">
        <v>2523</v>
      </c>
      <c r="C12" s="567"/>
      <c r="D12" s="568"/>
      <c r="E12" s="569">
        <f>SUM(E13:E24)</f>
        <v>101410000</v>
      </c>
      <c r="F12" s="569">
        <f t="shared" ref="F12:F24" si="4">BC12-E12</f>
        <v>269590000</v>
      </c>
      <c r="G12" s="569">
        <f>SUM(G13:G24)</f>
        <v>13750000</v>
      </c>
      <c r="H12" s="569">
        <f>SUM(H13:H24)</f>
        <v>1600000</v>
      </c>
      <c r="I12" s="569">
        <f>SUM(I13:I24)</f>
        <v>15350000</v>
      </c>
      <c r="J12" s="569">
        <f>SUM(J13:J24)</f>
        <v>284940000</v>
      </c>
      <c r="K12" s="569">
        <f>SUM(K13:K24)</f>
        <v>386350000</v>
      </c>
      <c r="L12" s="569"/>
      <c r="M12" s="569">
        <f t="shared" ref="M12:AS12" si="5">SUM(M13:M24)</f>
        <v>2880</v>
      </c>
      <c r="N12" s="569">
        <f t="shared" si="5"/>
        <v>288</v>
      </c>
      <c r="O12" s="569">
        <f t="shared" si="5"/>
        <v>2840</v>
      </c>
      <c r="P12" s="569">
        <f t="shared" si="5"/>
        <v>99991667</v>
      </c>
      <c r="Q12" s="569">
        <f t="shared" si="5"/>
        <v>281691667</v>
      </c>
      <c r="R12" s="569">
        <f t="shared" si="5"/>
        <v>0</v>
      </c>
      <c r="S12" s="569" t="e">
        <f t="shared" si="5"/>
        <v>#REF!</v>
      </c>
      <c r="T12" s="569">
        <f t="shared" si="5"/>
        <v>1344230.7692307695</v>
      </c>
      <c r="U12" s="569">
        <f t="shared" si="5"/>
        <v>0</v>
      </c>
      <c r="V12" s="569">
        <f t="shared" si="5"/>
        <v>0</v>
      </c>
      <c r="W12" s="569">
        <f t="shared" si="5"/>
        <v>0</v>
      </c>
      <c r="X12" s="569" t="e">
        <f t="shared" si="5"/>
        <v>#REF!</v>
      </c>
      <c r="Y12" s="569">
        <f t="shared" si="5"/>
        <v>10648050</v>
      </c>
      <c r="Z12" s="569">
        <f t="shared" si="5"/>
        <v>0</v>
      </c>
      <c r="AA12" s="569">
        <f t="shared" si="5"/>
        <v>152050</v>
      </c>
      <c r="AB12" s="569">
        <f t="shared" si="5"/>
        <v>0</v>
      </c>
      <c r="AC12" s="569">
        <f t="shared" si="5"/>
        <v>32</v>
      </c>
      <c r="AD12" s="569">
        <f t="shared" si="5"/>
        <v>140800000</v>
      </c>
      <c r="AE12" s="569">
        <f t="shared" si="5"/>
        <v>132000000</v>
      </c>
      <c r="AF12" s="569" t="e">
        <f t="shared" si="5"/>
        <v>#REF!</v>
      </c>
      <c r="AG12" s="569" t="e">
        <f t="shared" si="5"/>
        <v>#REF!</v>
      </c>
      <c r="AH12" s="569">
        <f t="shared" si="5"/>
        <v>3850000</v>
      </c>
      <c r="AI12" s="569">
        <f t="shared" si="5"/>
        <v>4025000</v>
      </c>
      <c r="AJ12" s="569">
        <f t="shared" si="5"/>
        <v>0</v>
      </c>
      <c r="AK12" s="569">
        <f t="shared" si="5"/>
        <v>0</v>
      </c>
      <c r="AL12" s="569">
        <f t="shared" si="5"/>
        <v>0</v>
      </c>
      <c r="AM12" s="569">
        <f t="shared" si="5"/>
        <v>0</v>
      </c>
      <c r="AN12" s="569">
        <f t="shared" si="5"/>
        <v>0</v>
      </c>
      <c r="AO12" s="569" t="e">
        <f t="shared" si="5"/>
        <v>#REF!</v>
      </c>
      <c r="AP12" s="569" t="e">
        <f t="shared" si="5"/>
        <v>#REF!</v>
      </c>
      <c r="AQ12" s="569" t="e">
        <f t="shared" si="5"/>
        <v>#REF!</v>
      </c>
      <c r="AR12" s="569">
        <f t="shared" si="5"/>
        <v>0</v>
      </c>
      <c r="AS12" s="569">
        <f t="shared" si="5"/>
        <v>269590000</v>
      </c>
      <c r="AT12" s="571"/>
      <c r="AU12" s="571"/>
      <c r="AV12" s="572"/>
      <c r="AW12" s="571"/>
      <c r="AX12" s="571"/>
      <c r="AY12" s="571"/>
      <c r="AZ12" s="571"/>
      <c r="BA12" s="571"/>
      <c r="BB12" s="571"/>
      <c r="BC12" s="569">
        <f>SUM(BC13:BC24)</f>
        <v>371000000</v>
      </c>
      <c r="BD12" s="573">
        <f t="shared" ref="BD12:BD24" si="6">K12-E12-I12</f>
        <v>269590000</v>
      </c>
    </row>
    <row r="13" spans="1:56" s="594" customFormat="1" ht="35.1" customHeight="1" outlineLevel="1">
      <c r="A13" s="575">
        <v>1</v>
      </c>
      <c r="B13" s="576"/>
      <c r="C13" s="577"/>
      <c r="D13" s="578"/>
      <c r="E13" s="579">
        <v>11520000</v>
      </c>
      <c r="F13" s="579">
        <f t="shared" si="4"/>
        <v>51480000</v>
      </c>
      <c r="G13" s="579">
        <f>BC13*5%</f>
        <v>3150000</v>
      </c>
      <c r="H13" s="579"/>
      <c r="I13" s="579">
        <f t="shared" ref="I13:I18" si="7">SUM(G13:H13)</f>
        <v>3150000</v>
      </c>
      <c r="J13" s="579">
        <f t="shared" ref="J13:J23" si="8">F13+I13</f>
        <v>54630000</v>
      </c>
      <c r="K13" s="579">
        <f>E13+J13</f>
        <v>66150000</v>
      </c>
      <c r="L13" s="580">
        <v>1</v>
      </c>
      <c r="M13" s="579">
        <v>240</v>
      </c>
      <c r="N13" s="579">
        <v>24</v>
      </c>
      <c r="O13" s="579">
        <v>240</v>
      </c>
      <c r="P13" s="579">
        <f t="shared" ref="P13:P24" si="9">ROUND(E13/M13*O13,0)</f>
        <v>11520000</v>
      </c>
      <c r="Q13" s="579">
        <f t="shared" ref="Q13:Q24" si="10">ROUND(J13/M13*O13*L13,0)</f>
        <v>54630000</v>
      </c>
      <c r="R13" s="579"/>
      <c r="S13" s="579"/>
      <c r="T13" s="579"/>
      <c r="U13" s="579"/>
      <c r="V13" s="579"/>
      <c r="W13" s="579"/>
      <c r="X13" s="581">
        <f t="shared" ref="X13:X24" si="11">ROUND(SUM(P13:W13),0)</f>
        <v>66150000</v>
      </c>
      <c r="Y13" s="579">
        <f t="shared" ref="Y13:Y24" si="12">ROUND(IF(AT13="x",$E13*10.5%),0)</f>
        <v>1209600</v>
      </c>
      <c r="Z13" s="582"/>
      <c r="AA13" s="579">
        <f>ROUND(IF(AU13="x",$E13*0.5%),0)</f>
        <v>57600</v>
      </c>
      <c r="AB13" s="579"/>
      <c r="AC13" s="579">
        <v>4</v>
      </c>
      <c r="AD13" s="579">
        <f t="shared" ref="AD13:AD24" si="13">AC13*4400000</f>
        <v>17600000</v>
      </c>
      <c r="AE13" s="579">
        <v>11000000</v>
      </c>
      <c r="AF13" s="579">
        <f t="shared" ref="AF13:AF24" si="14">MAX((SUM(P13:S13,AV13,AW13,T13)-SUM(Y13,Z13,AD13,AE13)),0)</f>
        <v>36340400</v>
      </c>
      <c r="AG13" s="583">
        <f t="shared" ref="AG13:AG24" si="15">IF(AF13&gt;0,ROUND(IF(AF13&gt;=80000000,AF13*35%-9850000,IF(AF13&gt;=52000000,AF13*30%-5850000,IF(AF13&gt;=32000000,AF13*25%-3250000,IF(AF13&gt;=18000000,AF13*20%-1650000,IF(AF13&gt;=10000000,AF13*15%-750000,IF(AF13&gt;5000000,AF13*10%-250000,AF13*5%)))))),0),0)</f>
        <v>5835100</v>
      </c>
      <c r="AH13" s="584">
        <f>IF(BC13&lt;11000000,5000,IF(AND(BC13&gt;=11000000,BC13&lt;25000000),10000,IF(AND(BC13&gt;=25000000,BC13&lt;40000000),15000,IF(AND(BC13&gt;=40000000,BC13&lt;120000000),20000,IF(AND(BC13&gt;=120000000,BC13&lt;240000000),25000,30000)))))*$AY$11</f>
        <v>440000</v>
      </c>
      <c r="AI13" s="584">
        <f>IF(BC13&lt;11000000,5000,IF(AND(BC13&gt;=11000000,BC13&lt;25000000),10000,IF(AND(BC13&gt;=25000000,BC13&lt;40000000),15000,IF(AND(BC13&gt;=40000000,BC13&lt;120000000),20000,IF(AND(BC13&gt;=120000000,BC13&lt;240000000),25000,30000)))))*$AZ$11</f>
        <v>460000</v>
      </c>
      <c r="AJ13" s="584"/>
      <c r="AK13" s="579"/>
      <c r="AL13" s="579"/>
      <c r="AM13" s="584"/>
      <c r="AN13" s="579"/>
      <c r="AO13" s="579">
        <f>ROUND(SUM(AG13:AN13,Y13,AA13,Z13,AB13),0)</f>
        <v>8002300</v>
      </c>
      <c r="AP13" s="579">
        <f t="shared" ref="AP13:AP24" si="16">ROUND(IF(X13&gt;AO13,X13-AO13,0),0)</f>
        <v>58147700</v>
      </c>
      <c r="AQ13" s="585">
        <f t="shared" ref="AQ13:AQ23" si="17">ROUND(IF(X13&lt;AO13,AO13-X13,0),0)</f>
        <v>0</v>
      </c>
      <c r="AR13" s="586"/>
      <c r="AS13" s="587">
        <f t="shared" ref="AS13:AS24" si="18">BC13-E13</f>
        <v>51480000</v>
      </c>
      <c r="AT13" s="588" t="s">
        <v>2455</v>
      </c>
      <c r="AU13" s="588" t="s">
        <v>2455</v>
      </c>
      <c r="AV13" s="572"/>
      <c r="AW13" s="589"/>
      <c r="AX13" s="590"/>
      <c r="AY13" s="591"/>
      <c r="AZ13" s="591"/>
      <c r="BA13" s="592" t="s">
        <v>2524</v>
      </c>
      <c r="BB13" s="592" t="s">
        <v>2525</v>
      </c>
      <c r="BC13" s="579">
        <v>63000000</v>
      </c>
      <c r="BD13" s="593">
        <f t="shared" si="6"/>
        <v>51480000</v>
      </c>
    </row>
    <row r="14" spans="1:56" s="594" customFormat="1" ht="35.1" customHeight="1" outlineLevel="1" collapsed="1">
      <c r="A14" s="575">
        <f>1+A13</f>
        <v>2</v>
      </c>
      <c r="B14" s="576"/>
      <c r="C14" s="577"/>
      <c r="D14" s="578"/>
      <c r="E14" s="579">
        <v>10870000</v>
      </c>
      <c r="F14" s="579">
        <f t="shared" si="4"/>
        <v>44130000</v>
      </c>
      <c r="G14" s="579">
        <f>BC14*5%</f>
        <v>2750000</v>
      </c>
      <c r="H14" s="579"/>
      <c r="I14" s="579">
        <f t="shared" si="7"/>
        <v>2750000</v>
      </c>
      <c r="J14" s="579">
        <f>F14+I14</f>
        <v>46880000</v>
      </c>
      <c r="K14" s="579">
        <f>E14+J14</f>
        <v>57750000</v>
      </c>
      <c r="L14" s="580">
        <v>1</v>
      </c>
      <c r="M14" s="579">
        <v>240</v>
      </c>
      <c r="N14" s="579">
        <v>24</v>
      </c>
      <c r="O14" s="579">
        <v>240</v>
      </c>
      <c r="P14" s="579">
        <f t="shared" si="9"/>
        <v>10870000</v>
      </c>
      <c r="Q14" s="579">
        <f t="shared" si="10"/>
        <v>46880000</v>
      </c>
      <c r="R14" s="579"/>
      <c r="S14" s="579"/>
      <c r="T14" s="579"/>
      <c r="U14" s="579"/>
      <c r="V14" s="579"/>
      <c r="W14" s="579"/>
      <c r="X14" s="581">
        <f t="shared" si="11"/>
        <v>57750000</v>
      </c>
      <c r="Y14" s="579">
        <f t="shared" si="12"/>
        <v>1141350</v>
      </c>
      <c r="Z14" s="582"/>
      <c r="AA14" s="579">
        <f t="shared" ref="AA14:AA24" si="19">ROUND(IF(AU14="x",$E14*0.5%),0)</f>
        <v>0</v>
      </c>
      <c r="AB14" s="579"/>
      <c r="AC14" s="579">
        <v>4</v>
      </c>
      <c r="AD14" s="579">
        <f t="shared" si="13"/>
        <v>17600000</v>
      </c>
      <c r="AE14" s="579">
        <v>11000000</v>
      </c>
      <c r="AF14" s="579">
        <f t="shared" si="14"/>
        <v>28008650</v>
      </c>
      <c r="AG14" s="583">
        <f t="shared" si="15"/>
        <v>3951730</v>
      </c>
      <c r="AH14" s="584">
        <f t="shared" ref="AH14:AH24" si="20">IF(BC14&lt;11000000,5000,IF(AND(BC14&gt;=11000000,BC14&lt;25000000),10000,IF(AND(BC14&gt;=25000000,BC14&lt;40000000),15000,IF(AND(BC14&gt;=40000000,BC14&lt;120000000),20000,IF(AND(BC14&gt;=120000000,BC14&lt;240000000),25000,30000)))))*$AY$11</f>
        <v>440000</v>
      </c>
      <c r="AI14" s="584">
        <f t="shared" ref="AI14:AI24" si="21">IF(BC14&lt;11000000,5000,IF(AND(BC14&gt;=11000000,BC14&lt;25000000),10000,IF(AND(BC14&gt;=25000000,BC14&lt;40000000),15000,IF(AND(BC14&gt;=40000000,BC14&lt;120000000),20000,IF(AND(BC14&gt;=120000000,BC14&lt;240000000),25000,30000)))))*$AZ$11</f>
        <v>460000</v>
      </c>
      <c r="AJ14" s="584"/>
      <c r="AK14" s="579"/>
      <c r="AL14" s="579"/>
      <c r="AM14" s="584"/>
      <c r="AN14" s="579"/>
      <c r="AO14" s="579">
        <f t="shared" ref="AO14:AO24" si="22">ROUND(SUM(AG14:AN14,Y14,AA14,Z14,AB14),0)</f>
        <v>5993080</v>
      </c>
      <c r="AP14" s="579">
        <f t="shared" si="16"/>
        <v>51756920</v>
      </c>
      <c r="AQ14" s="585">
        <f>ROUND(IF(X14&lt;AO14,AO14-X14,0),0)</f>
        <v>0</v>
      </c>
      <c r="AR14" s="586"/>
      <c r="AS14" s="587">
        <f t="shared" si="18"/>
        <v>44130000</v>
      </c>
      <c r="AT14" s="588" t="s">
        <v>2455</v>
      </c>
      <c r="AU14" s="588"/>
      <c r="AV14" s="572"/>
      <c r="AW14" s="589"/>
      <c r="AX14" s="590"/>
      <c r="AY14" s="591"/>
      <c r="AZ14" s="591"/>
      <c r="BA14" s="596" t="s">
        <v>2526</v>
      </c>
      <c r="BB14" s="592" t="s">
        <v>2525</v>
      </c>
      <c r="BC14" s="579">
        <v>55000000</v>
      </c>
      <c r="BD14" s="593">
        <f t="shared" si="6"/>
        <v>44130000</v>
      </c>
    </row>
    <row r="15" spans="1:56" s="594" customFormat="1" ht="35.1" customHeight="1" outlineLevel="1">
      <c r="A15" s="597">
        <f t="shared" ref="A15:A24" si="23">1+A14</f>
        <v>3</v>
      </c>
      <c r="B15" s="576"/>
      <c r="C15" s="577"/>
      <c r="D15" s="578"/>
      <c r="E15" s="579">
        <v>8640000</v>
      </c>
      <c r="F15" s="579">
        <f t="shared" si="4"/>
        <v>33360000</v>
      </c>
      <c r="G15" s="579">
        <f>BC15*5%</f>
        <v>2100000</v>
      </c>
      <c r="H15" s="579"/>
      <c r="I15" s="579">
        <f t="shared" si="7"/>
        <v>2100000</v>
      </c>
      <c r="J15" s="579">
        <f>F15+I15</f>
        <v>35460000</v>
      </c>
      <c r="K15" s="579">
        <f>E15+J15</f>
        <v>44100000</v>
      </c>
      <c r="L15" s="580">
        <v>1</v>
      </c>
      <c r="M15" s="579">
        <v>240</v>
      </c>
      <c r="N15" s="579">
        <v>24</v>
      </c>
      <c r="O15" s="579">
        <v>240</v>
      </c>
      <c r="P15" s="579">
        <f t="shared" si="9"/>
        <v>8640000</v>
      </c>
      <c r="Q15" s="579">
        <f t="shared" si="10"/>
        <v>35460000</v>
      </c>
      <c r="R15" s="579"/>
      <c r="S15" s="579"/>
      <c r="T15" s="579"/>
      <c r="U15" s="579"/>
      <c r="V15" s="579"/>
      <c r="W15" s="579"/>
      <c r="X15" s="581">
        <f t="shared" si="11"/>
        <v>44100000</v>
      </c>
      <c r="Y15" s="579">
        <f t="shared" si="12"/>
        <v>907200</v>
      </c>
      <c r="Z15" s="582"/>
      <c r="AA15" s="579">
        <f t="shared" si="19"/>
        <v>43200</v>
      </c>
      <c r="AB15" s="579"/>
      <c r="AC15" s="579">
        <v>3</v>
      </c>
      <c r="AD15" s="579">
        <f t="shared" si="13"/>
        <v>13200000</v>
      </c>
      <c r="AE15" s="579">
        <v>11000000</v>
      </c>
      <c r="AF15" s="579">
        <f t="shared" si="14"/>
        <v>18992800</v>
      </c>
      <c r="AG15" s="583">
        <f t="shared" si="15"/>
        <v>2148560</v>
      </c>
      <c r="AH15" s="584">
        <f t="shared" si="20"/>
        <v>440000</v>
      </c>
      <c r="AI15" s="584">
        <f t="shared" si="21"/>
        <v>460000</v>
      </c>
      <c r="AJ15" s="584"/>
      <c r="AK15" s="579"/>
      <c r="AL15" s="579"/>
      <c r="AM15" s="584">
        <v>0</v>
      </c>
      <c r="AN15" s="579"/>
      <c r="AO15" s="579">
        <f t="shared" si="22"/>
        <v>3998960</v>
      </c>
      <c r="AP15" s="579">
        <f t="shared" si="16"/>
        <v>40101040</v>
      </c>
      <c r="AQ15" s="585">
        <f>ROUND(IF(X15&lt;AO15,AO15-X15,0),0)</f>
        <v>0</v>
      </c>
      <c r="AR15" s="586"/>
      <c r="AS15" s="587">
        <f t="shared" si="18"/>
        <v>33360000</v>
      </c>
      <c r="AT15" s="588" t="s">
        <v>2455</v>
      </c>
      <c r="AU15" s="588" t="s">
        <v>2455</v>
      </c>
      <c r="AV15" s="572"/>
      <c r="AW15" s="598"/>
      <c r="AX15" s="590"/>
      <c r="AY15" s="591"/>
      <c r="AZ15" s="591"/>
      <c r="BA15" s="596" t="s">
        <v>2527</v>
      </c>
      <c r="BB15" s="592" t="s">
        <v>2525</v>
      </c>
      <c r="BC15" s="579">
        <v>42000000</v>
      </c>
      <c r="BD15" s="593">
        <f t="shared" si="6"/>
        <v>33360000</v>
      </c>
    </row>
    <row r="16" spans="1:56" s="594" customFormat="1" ht="35.1" customHeight="1">
      <c r="A16" s="597">
        <f t="shared" si="23"/>
        <v>4</v>
      </c>
      <c r="B16" s="599"/>
      <c r="C16" s="577"/>
      <c r="D16" s="578"/>
      <c r="E16" s="579">
        <v>8510000</v>
      </c>
      <c r="F16" s="579">
        <f t="shared" si="4"/>
        <v>19490000</v>
      </c>
      <c r="G16" s="579"/>
      <c r="H16" s="579"/>
      <c r="I16" s="579">
        <f>SUM(G16:H16)</f>
        <v>0</v>
      </c>
      <c r="J16" s="579">
        <f>F16+I16</f>
        <v>19490000</v>
      </c>
      <c r="K16" s="579">
        <f>E16+J16</f>
        <v>28000000</v>
      </c>
      <c r="L16" s="580">
        <v>1</v>
      </c>
      <c r="M16" s="579">
        <v>240</v>
      </c>
      <c r="N16" s="579">
        <v>24</v>
      </c>
      <c r="O16" s="579">
        <v>200</v>
      </c>
      <c r="P16" s="579">
        <f t="shared" si="9"/>
        <v>7091667</v>
      </c>
      <c r="Q16" s="579">
        <f t="shared" si="10"/>
        <v>16241667</v>
      </c>
      <c r="R16" s="579"/>
      <c r="S16" s="579"/>
      <c r="T16" s="579">
        <v>1344230.7692307695</v>
      </c>
      <c r="U16" s="579"/>
      <c r="V16" s="579"/>
      <c r="W16" s="579"/>
      <c r="X16" s="581">
        <f t="shared" si="11"/>
        <v>24677565</v>
      </c>
      <c r="Y16" s="579">
        <f t="shared" si="12"/>
        <v>893550</v>
      </c>
      <c r="Z16" s="582"/>
      <c r="AA16" s="579">
        <f t="shared" si="19"/>
        <v>0</v>
      </c>
      <c r="AB16" s="579"/>
      <c r="AC16" s="579">
        <v>2</v>
      </c>
      <c r="AD16" s="579">
        <f t="shared" si="13"/>
        <v>8800000</v>
      </c>
      <c r="AE16" s="579">
        <v>11000000</v>
      </c>
      <c r="AF16" s="579">
        <f t="shared" si="14"/>
        <v>3984014.7692307681</v>
      </c>
      <c r="AG16" s="583">
        <f t="shared" si="15"/>
        <v>199201</v>
      </c>
      <c r="AH16" s="584">
        <f t="shared" si="20"/>
        <v>330000</v>
      </c>
      <c r="AI16" s="584">
        <f t="shared" si="21"/>
        <v>345000</v>
      </c>
      <c r="AJ16" s="584"/>
      <c r="AK16" s="584"/>
      <c r="AL16" s="579"/>
      <c r="AM16" s="584"/>
      <c r="AN16" s="579"/>
      <c r="AO16" s="579">
        <f t="shared" si="22"/>
        <v>1767751</v>
      </c>
      <c r="AP16" s="579">
        <f t="shared" si="16"/>
        <v>22909814</v>
      </c>
      <c r="AQ16" s="585">
        <f>ROUND(IF(X16&lt;AO16,AO16-X16,0),0)</f>
        <v>0</v>
      </c>
      <c r="AR16" s="586"/>
      <c r="AS16" s="587">
        <f t="shared" si="18"/>
        <v>19490000</v>
      </c>
      <c r="AT16" s="588" t="s">
        <v>2455</v>
      </c>
      <c r="AU16" s="588"/>
      <c r="AV16" s="572"/>
      <c r="AW16" s="598"/>
      <c r="AX16" s="600"/>
      <c r="AY16" s="591"/>
      <c r="AZ16" s="591"/>
      <c r="BA16" s="592" t="s">
        <v>2528</v>
      </c>
      <c r="BB16" s="592" t="s">
        <v>2525</v>
      </c>
      <c r="BC16" s="579">
        <v>28000000</v>
      </c>
      <c r="BD16" s="593">
        <f t="shared" si="6"/>
        <v>19490000</v>
      </c>
    </row>
    <row r="17" spans="1:56" s="594" customFormat="1" ht="35.1" customHeight="1" outlineLevel="1">
      <c r="A17" s="597">
        <f t="shared" si="23"/>
        <v>5</v>
      </c>
      <c r="B17" s="576"/>
      <c r="C17" s="577"/>
      <c r="D17" s="578"/>
      <c r="E17" s="579">
        <v>10250000</v>
      </c>
      <c r="F17" s="579">
        <f t="shared" si="4"/>
        <v>32750000</v>
      </c>
      <c r="G17" s="579">
        <f>BC17*5%</f>
        <v>2150000</v>
      </c>
      <c r="H17" s="579"/>
      <c r="I17" s="579">
        <f>SUM(G17:H17)</f>
        <v>2150000</v>
      </c>
      <c r="J17" s="579">
        <f t="shared" si="8"/>
        <v>34900000</v>
      </c>
      <c r="K17" s="579">
        <f t="shared" ref="K17:K23" si="24">E17+J17</f>
        <v>45150000</v>
      </c>
      <c r="L17" s="580">
        <v>1</v>
      </c>
      <c r="M17" s="579">
        <v>240</v>
      </c>
      <c r="N17" s="579">
        <v>24</v>
      </c>
      <c r="O17" s="579">
        <v>240</v>
      </c>
      <c r="P17" s="579">
        <f t="shared" si="9"/>
        <v>10250000</v>
      </c>
      <c r="Q17" s="579">
        <f t="shared" si="10"/>
        <v>34900000</v>
      </c>
      <c r="R17" s="579"/>
      <c r="S17" s="579"/>
      <c r="T17" s="579"/>
      <c r="U17" s="579"/>
      <c r="V17" s="579"/>
      <c r="W17" s="579"/>
      <c r="X17" s="581">
        <f t="shared" si="11"/>
        <v>45150000</v>
      </c>
      <c r="Y17" s="579">
        <f t="shared" si="12"/>
        <v>1076250</v>
      </c>
      <c r="Z17" s="582"/>
      <c r="AA17" s="579">
        <f t="shared" si="19"/>
        <v>51250</v>
      </c>
      <c r="AB17" s="579"/>
      <c r="AC17" s="579">
        <v>3</v>
      </c>
      <c r="AD17" s="579">
        <f t="shared" si="13"/>
        <v>13200000</v>
      </c>
      <c r="AE17" s="579">
        <v>11000000</v>
      </c>
      <c r="AF17" s="579">
        <f t="shared" si="14"/>
        <v>19873750</v>
      </c>
      <c r="AG17" s="583">
        <f t="shared" si="15"/>
        <v>2324750</v>
      </c>
      <c r="AH17" s="584">
        <f t="shared" si="20"/>
        <v>440000</v>
      </c>
      <c r="AI17" s="584">
        <f t="shared" si="21"/>
        <v>460000</v>
      </c>
      <c r="AJ17" s="584"/>
      <c r="AK17" s="584"/>
      <c r="AL17" s="579"/>
      <c r="AM17" s="584"/>
      <c r="AN17" s="579"/>
      <c r="AO17" s="579">
        <f t="shared" si="22"/>
        <v>4352250</v>
      </c>
      <c r="AP17" s="579">
        <f t="shared" si="16"/>
        <v>40797750</v>
      </c>
      <c r="AQ17" s="585">
        <f t="shared" si="17"/>
        <v>0</v>
      </c>
      <c r="AR17" s="586"/>
      <c r="AS17" s="587">
        <f t="shared" si="18"/>
        <v>32750000</v>
      </c>
      <c r="AT17" s="588" t="s">
        <v>2455</v>
      </c>
      <c r="AU17" s="588" t="s">
        <v>2455</v>
      </c>
      <c r="AV17" s="572"/>
      <c r="AW17" s="598"/>
      <c r="AX17" s="600"/>
      <c r="AY17" s="591"/>
      <c r="AZ17" s="591"/>
      <c r="BA17" s="592" t="s">
        <v>2529</v>
      </c>
      <c r="BB17" s="592" t="s">
        <v>2525</v>
      </c>
      <c r="BC17" s="579">
        <v>43000000</v>
      </c>
      <c r="BD17" s="593">
        <f t="shared" si="6"/>
        <v>32750000</v>
      </c>
    </row>
    <row r="18" spans="1:56" s="594" customFormat="1" ht="35.1" customHeight="1" outlineLevel="1">
      <c r="A18" s="597">
        <f t="shared" si="23"/>
        <v>6</v>
      </c>
      <c r="B18" s="576"/>
      <c r="C18" s="577"/>
      <c r="D18" s="578"/>
      <c r="E18" s="579">
        <v>8510000</v>
      </c>
      <c r="F18" s="579">
        <f t="shared" si="4"/>
        <v>18490000</v>
      </c>
      <c r="G18" s="579">
        <f>BC18*5%</f>
        <v>1350000</v>
      </c>
      <c r="H18" s="579"/>
      <c r="I18" s="579">
        <f t="shared" si="7"/>
        <v>1350000</v>
      </c>
      <c r="J18" s="579">
        <f t="shared" si="8"/>
        <v>19840000</v>
      </c>
      <c r="K18" s="579">
        <f t="shared" si="24"/>
        <v>28350000</v>
      </c>
      <c r="L18" s="580">
        <v>1</v>
      </c>
      <c r="M18" s="579">
        <v>240</v>
      </c>
      <c r="N18" s="579">
        <v>24</v>
      </c>
      <c r="O18" s="579">
        <v>240</v>
      </c>
      <c r="P18" s="579">
        <f t="shared" si="9"/>
        <v>8510000</v>
      </c>
      <c r="Q18" s="579">
        <f t="shared" si="10"/>
        <v>19840000</v>
      </c>
      <c r="R18" s="579"/>
      <c r="S18" s="579"/>
      <c r="T18" s="579"/>
      <c r="U18" s="579"/>
      <c r="V18" s="579"/>
      <c r="W18" s="579"/>
      <c r="X18" s="581">
        <f t="shared" si="11"/>
        <v>28350000</v>
      </c>
      <c r="Y18" s="579">
        <f t="shared" si="12"/>
        <v>893550</v>
      </c>
      <c r="Z18" s="582"/>
      <c r="AA18" s="579">
        <f t="shared" si="19"/>
        <v>0</v>
      </c>
      <c r="AB18" s="579"/>
      <c r="AC18" s="579">
        <v>4</v>
      </c>
      <c r="AD18" s="579">
        <f t="shared" si="13"/>
        <v>17600000</v>
      </c>
      <c r="AE18" s="579">
        <v>11000000</v>
      </c>
      <c r="AF18" s="579">
        <f t="shared" si="14"/>
        <v>0</v>
      </c>
      <c r="AG18" s="583">
        <f t="shared" si="15"/>
        <v>0</v>
      </c>
      <c r="AH18" s="584">
        <f t="shared" si="20"/>
        <v>330000</v>
      </c>
      <c r="AI18" s="584">
        <f t="shared" si="21"/>
        <v>345000</v>
      </c>
      <c r="AJ18" s="584"/>
      <c r="AK18" s="579"/>
      <c r="AL18" s="579"/>
      <c r="AM18" s="584"/>
      <c r="AN18" s="579"/>
      <c r="AO18" s="579">
        <f t="shared" si="22"/>
        <v>1568550</v>
      </c>
      <c r="AP18" s="579">
        <f>ROUND(IF(X18&gt;AO18,X18-AO18,0),0)</f>
        <v>26781450</v>
      </c>
      <c r="AQ18" s="585">
        <f t="shared" si="17"/>
        <v>0</v>
      </c>
      <c r="AR18" s="586"/>
      <c r="AS18" s="587">
        <f t="shared" si="18"/>
        <v>18490000</v>
      </c>
      <c r="AT18" s="588" t="s">
        <v>2455</v>
      </c>
      <c r="AU18" s="588"/>
      <c r="AV18" s="572"/>
      <c r="AW18" s="598"/>
      <c r="AX18" s="590"/>
      <c r="AY18" s="591"/>
      <c r="AZ18" s="591"/>
      <c r="BA18" s="596" t="s">
        <v>2530</v>
      </c>
      <c r="BB18" s="592" t="s">
        <v>2525</v>
      </c>
      <c r="BC18" s="579">
        <v>27000000</v>
      </c>
      <c r="BD18" s="593">
        <f t="shared" si="6"/>
        <v>18490000</v>
      </c>
    </row>
    <row r="19" spans="1:56" s="594" customFormat="1" ht="35.1" customHeight="1" outlineLevel="1">
      <c r="A19" s="597">
        <f t="shared" si="23"/>
        <v>7</v>
      </c>
      <c r="B19" s="576"/>
      <c r="C19" s="577"/>
      <c r="D19" s="578"/>
      <c r="E19" s="579">
        <v>6990000</v>
      </c>
      <c r="F19" s="579">
        <f>BC19-E19</f>
        <v>12010000</v>
      </c>
      <c r="G19" s="579"/>
      <c r="H19" s="579"/>
      <c r="I19" s="579">
        <f t="shared" ref="I19" si="25">SUM(G19:H19)</f>
        <v>0</v>
      </c>
      <c r="J19" s="579">
        <f>F19+I19</f>
        <v>12010000</v>
      </c>
      <c r="K19" s="579">
        <f>E19+J19</f>
        <v>19000000</v>
      </c>
      <c r="L19" s="580">
        <v>1</v>
      </c>
      <c r="M19" s="579">
        <v>240</v>
      </c>
      <c r="N19" s="579">
        <v>24</v>
      </c>
      <c r="O19" s="579">
        <v>240</v>
      </c>
      <c r="P19" s="579">
        <f t="shared" si="9"/>
        <v>6990000</v>
      </c>
      <c r="Q19" s="579">
        <f t="shared" si="10"/>
        <v>12010000</v>
      </c>
      <c r="R19" s="579"/>
      <c r="S19" s="579"/>
      <c r="T19" s="579"/>
      <c r="U19" s="579"/>
      <c r="V19" s="579"/>
      <c r="W19" s="579"/>
      <c r="X19" s="581">
        <f t="shared" si="11"/>
        <v>19000000</v>
      </c>
      <c r="Y19" s="579">
        <f t="shared" si="12"/>
        <v>733950</v>
      </c>
      <c r="Z19" s="582"/>
      <c r="AA19" s="579">
        <f t="shared" si="19"/>
        <v>0</v>
      </c>
      <c r="AB19" s="579"/>
      <c r="AC19" s="579">
        <v>2</v>
      </c>
      <c r="AD19" s="579">
        <f t="shared" si="13"/>
        <v>8800000</v>
      </c>
      <c r="AE19" s="579">
        <v>11000000</v>
      </c>
      <c r="AF19" s="579">
        <f t="shared" si="14"/>
        <v>0</v>
      </c>
      <c r="AG19" s="583">
        <f t="shared" si="15"/>
        <v>0</v>
      </c>
      <c r="AH19" s="584">
        <f t="shared" si="20"/>
        <v>220000</v>
      </c>
      <c r="AI19" s="584">
        <f t="shared" si="21"/>
        <v>230000</v>
      </c>
      <c r="AJ19" s="584"/>
      <c r="AK19" s="579"/>
      <c r="AL19" s="579"/>
      <c r="AM19" s="584"/>
      <c r="AN19" s="579"/>
      <c r="AO19" s="579">
        <f t="shared" si="22"/>
        <v>1183950</v>
      </c>
      <c r="AP19" s="579">
        <f t="shared" si="16"/>
        <v>17816050</v>
      </c>
      <c r="AQ19" s="585">
        <f t="shared" si="17"/>
        <v>0</v>
      </c>
      <c r="AR19" s="586"/>
      <c r="AS19" s="587">
        <f t="shared" si="18"/>
        <v>12010000</v>
      </c>
      <c r="AT19" s="588" t="s">
        <v>2455</v>
      </c>
      <c r="AU19" s="588"/>
      <c r="AV19" s="572"/>
      <c r="AW19" s="598"/>
      <c r="AX19" s="590"/>
      <c r="AY19" s="591"/>
      <c r="AZ19" s="591"/>
      <c r="BA19" s="596" t="s">
        <v>2531</v>
      </c>
      <c r="BB19" s="592" t="s">
        <v>2525</v>
      </c>
      <c r="BC19" s="579">
        <v>19000000</v>
      </c>
      <c r="BD19" s="593">
        <f t="shared" si="6"/>
        <v>12010000</v>
      </c>
    </row>
    <row r="20" spans="1:56" s="594" customFormat="1" ht="35.1" customHeight="1" outlineLevel="1">
      <c r="A20" s="597">
        <f t="shared" si="23"/>
        <v>8</v>
      </c>
      <c r="B20" s="576"/>
      <c r="C20" s="577"/>
      <c r="D20" s="578"/>
      <c r="E20" s="579">
        <v>8510000</v>
      </c>
      <c r="F20" s="579">
        <f t="shared" si="4"/>
        <v>19490000</v>
      </c>
      <c r="G20" s="579">
        <f>BC20*5%</f>
        <v>1400000</v>
      </c>
      <c r="H20" s="601"/>
      <c r="I20" s="579">
        <f>SUM(G20:H20)</f>
        <v>1400000</v>
      </c>
      <c r="J20" s="579">
        <f t="shared" si="8"/>
        <v>20890000</v>
      </c>
      <c r="K20" s="579">
        <f t="shared" si="24"/>
        <v>29400000</v>
      </c>
      <c r="L20" s="602">
        <v>1</v>
      </c>
      <c r="M20" s="579">
        <v>240</v>
      </c>
      <c r="N20" s="579">
        <v>24</v>
      </c>
      <c r="O20" s="579">
        <v>240</v>
      </c>
      <c r="P20" s="579">
        <f t="shared" si="9"/>
        <v>8510000</v>
      </c>
      <c r="Q20" s="579">
        <f t="shared" si="10"/>
        <v>20890000</v>
      </c>
      <c r="R20" s="601"/>
      <c r="S20" s="601"/>
      <c r="T20" s="579"/>
      <c r="U20" s="601"/>
      <c r="V20" s="601"/>
      <c r="W20" s="579"/>
      <c r="X20" s="581">
        <f t="shared" si="11"/>
        <v>29400000</v>
      </c>
      <c r="Y20" s="579">
        <f t="shared" si="12"/>
        <v>893550</v>
      </c>
      <c r="Z20" s="603"/>
      <c r="AA20" s="579">
        <f t="shared" si="19"/>
        <v>0</v>
      </c>
      <c r="AB20" s="601"/>
      <c r="AC20" s="601">
        <v>2</v>
      </c>
      <c r="AD20" s="579">
        <f t="shared" si="13"/>
        <v>8800000</v>
      </c>
      <c r="AE20" s="579">
        <v>11000000</v>
      </c>
      <c r="AF20" s="579">
        <f t="shared" si="14"/>
        <v>8706450</v>
      </c>
      <c r="AG20" s="583">
        <f t="shared" si="15"/>
        <v>620645</v>
      </c>
      <c r="AH20" s="584">
        <f t="shared" si="20"/>
        <v>330000</v>
      </c>
      <c r="AI20" s="584">
        <f t="shared" si="21"/>
        <v>345000</v>
      </c>
      <c r="AJ20" s="584"/>
      <c r="AK20" s="604"/>
      <c r="AL20" s="579"/>
      <c r="AM20" s="604"/>
      <c r="AN20" s="601"/>
      <c r="AO20" s="579">
        <f t="shared" si="22"/>
        <v>2189195</v>
      </c>
      <c r="AP20" s="579">
        <f t="shared" si="16"/>
        <v>27210805</v>
      </c>
      <c r="AQ20" s="585">
        <f t="shared" si="17"/>
        <v>0</v>
      </c>
      <c r="AR20" s="555"/>
      <c r="AS20" s="587">
        <f t="shared" si="18"/>
        <v>19490000</v>
      </c>
      <c r="AT20" s="588" t="s">
        <v>2455</v>
      </c>
      <c r="AU20" s="588"/>
      <c r="AV20" s="572"/>
      <c r="AW20" s="605"/>
      <c r="AX20" s="600"/>
      <c r="AY20" s="591"/>
      <c r="AZ20" s="591"/>
      <c r="BA20" s="592" t="s">
        <v>2532</v>
      </c>
      <c r="BB20" s="592" t="s">
        <v>2525</v>
      </c>
      <c r="BC20" s="579">
        <v>28000000</v>
      </c>
      <c r="BD20" s="593">
        <f t="shared" si="6"/>
        <v>19490000</v>
      </c>
    </row>
    <row r="21" spans="1:56" s="612" customFormat="1" ht="35.1" customHeight="1" outlineLevel="1">
      <c r="A21" s="597">
        <f t="shared" si="23"/>
        <v>9</v>
      </c>
      <c r="B21" s="606"/>
      <c r="C21" s="607"/>
      <c r="D21" s="578"/>
      <c r="E21" s="579">
        <v>6990000</v>
      </c>
      <c r="F21" s="579">
        <f>BC21-E21</f>
        <v>9010000</v>
      </c>
      <c r="G21" s="579"/>
      <c r="H21" s="579"/>
      <c r="I21" s="579">
        <f t="shared" ref="I21" si="26">SUM(G21:H21)</f>
        <v>0</v>
      </c>
      <c r="J21" s="579">
        <f>F21+I21</f>
        <v>9010000</v>
      </c>
      <c r="K21" s="579">
        <f>E21+J21</f>
        <v>16000000</v>
      </c>
      <c r="L21" s="580">
        <v>1</v>
      </c>
      <c r="M21" s="579">
        <v>240</v>
      </c>
      <c r="N21" s="579">
        <v>24</v>
      </c>
      <c r="O21" s="579">
        <v>240</v>
      </c>
      <c r="P21" s="579">
        <f t="shared" si="9"/>
        <v>6990000</v>
      </c>
      <c r="Q21" s="579">
        <f t="shared" si="10"/>
        <v>9010000</v>
      </c>
      <c r="R21" s="579"/>
      <c r="S21" s="579" t="e">
        <f>3640000/26*#REF!</f>
        <v>#REF!</v>
      </c>
      <c r="T21" s="579"/>
      <c r="U21" s="579"/>
      <c r="V21" s="579"/>
      <c r="W21" s="579"/>
      <c r="X21" s="581" t="e">
        <f t="shared" si="11"/>
        <v>#REF!</v>
      </c>
      <c r="Y21" s="579">
        <f t="shared" si="12"/>
        <v>733950</v>
      </c>
      <c r="Z21" s="608"/>
      <c r="AA21" s="579">
        <f t="shared" si="19"/>
        <v>0</v>
      </c>
      <c r="AB21" s="579"/>
      <c r="AC21" s="609">
        <v>2</v>
      </c>
      <c r="AD21" s="579">
        <f>AC21*4400000</f>
        <v>8800000</v>
      </c>
      <c r="AE21" s="579">
        <v>11000000</v>
      </c>
      <c r="AF21" s="579" t="e">
        <f>MAX((SUM(P21:S21,AV21,AW21,T21)-SUM(Y21,Z21,AD21,AE21)),0)</f>
        <v>#REF!</v>
      </c>
      <c r="AG21" s="583" t="e">
        <f t="shared" si="15"/>
        <v>#REF!</v>
      </c>
      <c r="AH21" s="584">
        <f t="shared" si="20"/>
        <v>220000</v>
      </c>
      <c r="AI21" s="584">
        <f t="shared" si="21"/>
        <v>230000</v>
      </c>
      <c r="AJ21" s="584"/>
      <c r="AK21" s="584"/>
      <c r="AL21" s="579"/>
      <c r="AM21" s="584"/>
      <c r="AN21" s="579"/>
      <c r="AO21" s="579" t="e">
        <f t="shared" si="22"/>
        <v>#REF!</v>
      </c>
      <c r="AP21" s="579" t="e">
        <f t="shared" si="16"/>
        <v>#REF!</v>
      </c>
      <c r="AQ21" s="585" t="e">
        <f>ROUND(IF(X21&lt;AO21,AO21-X21,0),0)</f>
        <v>#REF!</v>
      </c>
      <c r="AR21" s="587"/>
      <c r="AS21" s="587">
        <f t="shared" si="18"/>
        <v>9010000</v>
      </c>
      <c r="AT21" s="588" t="s">
        <v>2455</v>
      </c>
      <c r="AU21" s="558"/>
      <c r="AV21" s="572"/>
      <c r="AW21" s="598"/>
      <c r="AX21" s="600"/>
      <c r="AY21" s="591"/>
      <c r="AZ21" s="591"/>
      <c r="BA21" s="596" t="s">
        <v>2533</v>
      </c>
      <c r="BB21" s="610" t="s">
        <v>2534</v>
      </c>
      <c r="BC21" s="579">
        <v>16000000</v>
      </c>
      <c r="BD21" s="611">
        <f>K21-E21-I21</f>
        <v>9010000</v>
      </c>
    </row>
    <row r="22" spans="1:56" s="612" customFormat="1" ht="35.1" customHeight="1" outlineLevel="1">
      <c r="A22" s="597">
        <f t="shared" si="23"/>
        <v>10</v>
      </c>
      <c r="B22" s="613"/>
      <c r="C22" s="614"/>
      <c r="D22" s="578"/>
      <c r="E22" s="579">
        <v>6990000</v>
      </c>
      <c r="F22" s="579">
        <f t="shared" si="4"/>
        <v>9010000</v>
      </c>
      <c r="G22" s="579"/>
      <c r="H22" s="579">
        <f>10%*BC22</f>
        <v>1600000</v>
      </c>
      <c r="I22" s="579">
        <f>SUM(G22:H22)</f>
        <v>1600000</v>
      </c>
      <c r="J22" s="579">
        <f>F22+I22</f>
        <v>10610000</v>
      </c>
      <c r="K22" s="579">
        <f>E22+J22</f>
        <v>17600000</v>
      </c>
      <c r="L22" s="580">
        <v>1</v>
      </c>
      <c r="M22" s="579">
        <v>240</v>
      </c>
      <c r="N22" s="579">
        <v>24</v>
      </c>
      <c r="O22" s="579">
        <v>240</v>
      </c>
      <c r="P22" s="579">
        <f t="shared" si="9"/>
        <v>6990000</v>
      </c>
      <c r="Q22" s="579">
        <f t="shared" si="10"/>
        <v>10610000</v>
      </c>
      <c r="R22" s="579"/>
      <c r="S22" s="579"/>
      <c r="T22" s="579"/>
      <c r="U22" s="579"/>
      <c r="V22" s="579"/>
      <c r="W22" s="579"/>
      <c r="X22" s="581">
        <f t="shared" si="11"/>
        <v>17600000</v>
      </c>
      <c r="Y22" s="579">
        <f t="shared" si="12"/>
        <v>733950</v>
      </c>
      <c r="Z22" s="608"/>
      <c r="AA22" s="579">
        <f t="shared" si="19"/>
        <v>0</v>
      </c>
      <c r="AB22" s="579"/>
      <c r="AC22" s="579">
        <v>2</v>
      </c>
      <c r="AD22" s="579">
        <f t="shared" si="13"/>
        <v>8800000</v>
      </c>
      <c r="AE22" s="579">
        <v>11000000</v>
      </c>
      <c r="AF22" s="579">
        <f t="shared" si="14"/>
        <v>0</v>
      </c>
      <c r="AG22" s="583">
        <f t="shared" si="15"/>
        <v>0</v>
      </c>
      <c r="AH22" s="584">
        <f t="shared" si="20"/>
        <v>220000</v>
      </c>
      <c r="AI22" s="584">
        <f t="shared" si="21"/>
        <v>230000</v>
      </c>
      <c r="AJ22" s="584"/>
      <c r="AK22" s="584"/>
      <c r="AL22" s="579"/>
      <c r="AM22" s="584"/>
      <c r="AN22" s="579"/>
      <c r="AO22" s="579">
        <f t="shared" si="22"/>
        <v>1183950</v>
      </c>
      <c r="AP22" s="579">
        <f t="shared" si="16"/>
        <v>16416050</v>
      </c>
      <c r="AQ22" s="585">
        <f t="shared" si="17"/>
        <v>0</v>
      </c>
      <c r="AR22" s="586"/>
      <c r="AS22" s="587">
        <f t="shared" si="18"/>
        <v>9010000</v>
      </c>
      <c r="AT22" s="588" t="s">
        <v>2440</v>
      </c>
      <c r="AU22" s="558"/>
      <c r="AV22" s="572"/>
      <c r="AW22" s="598"/>
      <c r="AX22" s="600"/>
      <c r="AY22" s="591"/>
      <c r="AZ22" s="591"/>
      <c r="BA22" s="610" t="s">
        <v>2535</v>
      </c>
      <c r="BB22" s="610" t="s">
        <v>2525</v>
      </c>
      <c r="BC22" s="579">
        <v>16000000</v>
      </c>
      <c r="BD22" s="611">
        <f t="shared" si="6"/>
        <v>9010000</v>
      </c>
    </row>
    <row r="23" spans="1:56" s="612" customFormat="1" ht="35.1" customHeight="1" outlineLevel="1">
      <c r="A23" s="597">
        <f t="shared" si="23"/>
        <v>11</v>
      </c>
      <c r="B23" s="615"/>
      <c r="C23" s="607"/>
      <c r="D23" s="578"/>
      <c r="E23" s="579">
        <v>6990000</v>
      </c>
      <c r="F23" s="579">
        <f t="shared" si="4"/>
        <v>10010000</v>
      </c>
      <c r="G23" s="579">
        <f>BC23*5%</f>
        <v>850000</v>
      </c>
      <c r="H23" s="579"/>
      <c r="I23" s="579">
        <f t="shared" ref="I23" si="27">SUM(G23:H23)</f>
        <v>850000</v>
      </c>
      <c r="J23" s="579">
        <f t="shared" si="8"/>
        <v>10860000</v>
      </c>
      <c r="K23" s="579">
        <f t="shared" si="24"/>
        <v>17850000</v>
      </c>
      <c r="L23" s="580">
        <v>1</v>
      </c>
      <c r="M23" s="579">
        <v>240</v>
      </c>
      <c r="N23" s="579">
        <v>24</v>
      </c>
      <c r="O23" s="579">
        <v>240</v>
      </c>
      <c r="P23" s="579">
        <f t="shared" si="9"/>
        <v>6990000</v>
      </c>
      <c r="Q23" s="579">
        <f t="shared" si="10"/>
        <v>10860000</v>
      </c>
      <c r="R23" s="579"/>
      <c r="S23" s="579"/>
      <c r="T23" s="579"/>
      <c r="U23" s="579"/>
      <c r="V23" s="579"/>
      <c r="W23" s="579"/>
      <c r="X23" s="581">
        <f t="shared" si="11"/>
        <v>17850000</v>
      </c>
      <c r="Y23" s="579">
        <f t="shared" si="12"/>
        <v>733950</v>
      </c>
      <c r="Z23" s="608"/>
      <c r="AA23" s="579">
        <f t="shared" si="19"/>
        <v>0</v>
      </c>
      <c r="AB23" s="579"/>
      <c r="AC23" s="579">
        <v>1</v>
      </c>
      <c r="AD23" s="579">
        <f t="shared" si="13"/>
        <v>4400000</v>
      </c>
      <c r="AE23" s="579">
        <v>11000000</v>
      </c>
      <c r="AF23" s="579">
        <f t="shared" si="14"/>
        <v>1716050</v>
      </c>
      <c r="AG23" s="583">
        <f t="shared" si="15"/>
        <v>85803</v>
      </c>
      <c r="AH23" s="584">
        <f t="shared" si="20"/>
        <v>220000</v>
      </c>
      <c r="AI23" s="584">
        <f t="shared" si="21"/>
        <v>230000</v>
      </c>
      <c r="AJ23" s="584"/>
      <c r="AK23" s="584"/>
      <c r="AL23" s="579"/>
      <c r="AM23" s="584"/>
      <c r="AN23" s="579"/>
      <c r="AO23" s="579">
        <f t="shared" si="22"/>
        <v>1269753</v>
      </c>
      <c r="AP23" s="579">
        <f t="shared" si="16"/>
        <v>16580247</v>
      </c>
      <c r="AQ23" s="585">
        <f t="shared" si="17"/>
        <v>0</v>
      </c>
      <c r="AR23" s="586"/>
      <c r="AS23" s="587">
        <f t="shared" si="18"/>
        <v>10010000</v>
      </c>
      <c r="AT23" s="588" t="s">
        <v>2455</v>
      </c>
      <c r="AU23" s="558"/>
      <c r="AV23" s="572"/>
      <c r="AW23" s="598"/>
      <c r="AX23" s="600"/>
      <c r="AY23" s="591"/>
      <c r="AZ23" s="591"/>
      <c r="BA23" s="610" t="s">
        <v>2536</v>
      </c>
      <c r="BB23" s="610" t="s">
        <v>2525</v>
      </c>
      <c r="BC23" s="579">
        <v>17000000</v>
      </c>
      <c r="BD23" s="611">
        <f t="shared" si="6"/>
        <v>10010000</v>
      </c>
    </row>
    <row r="24" spans="1:56" s="612" customFormat="1" ht="35.1" customHeight="1" outlineLevel="1">
      <c r="A24" s="597">
        <f t="shared" si="23"/>
        <v>12</v>
      </c>
      <c r="B24" s="613"/>
      <c r="C24" s="614"/>
      <c r="D24" s="578"/>
      <c r="E24" s="579">
        <v>6640000</v>
      </c>
      <c r="F24" s="579">
        <f t="shared" si="4"/>
        <v>10360000</v>
      </c>
      <c r="G24" s="579"/>
      <c r="H24" s="579"/>
      <c r="I24" s="579">
        <f>SUM(G24:H24)</f>
        <v>0</v>
      </c>
      <c r="J24" s="579">
        <f>F24+I24</f>
        <v>10360000</v>
      </c>
      <c r="K24" s="579">
        <f>E24+J24</f>
        <v>17000000</v>
      </c>
      <c r="L24" s="580">
        <v>1</v>
      </c>
      <c r="M24" s="579">
        <v>240</v>
      </c>
      <c r="N24" s="579">
        <v>24</v>
      </c>
      <c r="O24" s="579">
        <v>240</v>
      </c>
      <c r="P24" s="579">
        <f t="shared" si="9"/>
        <v>6640000</v>
      </c>
      <c r="Q24" s="579">
        <f t="shared" si="10"/>
        <v>10360000</v>
      </c>
      <c r="R24" s="579"/>
      <c r="S24" s="579"/>
      <c r="T24" s="579"/>
      <c r="U24" s="579"/>
      <c r="V24" s="579"/>
      <c r="W24" s="579"/>
      <c r="X24" s="581">
        <f t="shared" si="11"/>
        <v>17000000</v>
      </c>
      <c r="Y24" s="579">
        <f t="shared" si="12"/>
        <v>697200</v>
      </c>
      <c r="Z24" s="608"/>
      <c r="AA24" s="579">
        <f t="shared" si="19"/>
        <v>0</v>
      </c>
      <c r="AB24" s="579"/>
      <c r="AC24" s="579">
        <v>3</v>
      </c>
      <c r="AD24" s="579">
        <f t="shared" si="13"/>
        <v>13200000</v>
      </c>
      <c r="AE24" s="579">
        <v>11000000</v>
      </c>
      <c r="AF24" s="579">
        <f t="shared" si="14"/>
        <v>0</v>
      </c>
      <c r="AG24" s="583">
        <f t="shared" si="15"/>
        <v>0</v>
      </c>
      <c r="AH24" s="584">
        <f t="shared" si="20"/>
        <v>220000</v>
      </c>
      <c r="AI24" s="584">
        <f t="shared" si="21"/>
        <v>230000</v>
      </c>
      <c r="AJ24" s="584"/>
      <c r="AK24" s="584"/>
      <c r="AL24" s="579"/>
      <c r="AM24" s="584"/>
      <c r="AN24" s="579"/>
      <c r="AO24" s="579">
        <f t="shared" si="22"/>
        <v>1147200</v>
      </c>
      <c r="AP24" s="579">
        <f t="shared" si="16"/>
        <v>15852800</v>
      </c>
      <c r="AQ24" s="585">
        <f>ROUND(IF(X24&lt;AO24,AO24-X24,0),0)</f>
        <v>0</v>
      </c>
      <c r="AR24" s="586"/>
      <c r="AS24" s="587">
        <f t="shared" si="18"/>
        <v>10360000</v>
      </c>
      <c r="AT24" s="588" t="s">
        <v>2440</v>
      </c>
      <c r="AU24" s="558"/>
      <c r="AV24" s="572"/>
      <c r="AW24" s="598"/>
      <c r="AX24" s="600"/>
      <c r="AY24" s="591"/>
      <c r="AZ24" s="591"/>
      <c r="BA24" s="596" t="s">
        <v>2537</v>
      </c>
      <c r="BB24" s="610" t="s">
        <v>2525</v>
      </c>
      <c r="BC24" s="579">
        <v>17000000</v>
      </c>
      <c r="BD24" s="611">
        <f t="shared" si="6"/>
        <v>10360000</v>
      </c>
    </row>
    <row r="25" spans="1:56" s="559" customFormat="1" ht="35.1" customHeight="1">
      <c r="A25" s="654" t="s">
        <v>2538</v>
      </c>
      <c r="B25" s="655"/>
      <c r="C25" s="656"/>
      <c r="D25" s="616"/>
      <c r="E25" s="617">
        <f>E12</f>
        <v>101410000</v>
      </c>
      <c r="F25" s="617">
        <f t="shared" ref="F25:BD25" si="28">F12</f>
        <v>269590000</v>
      </c>
      <c r="G25" s="617">
        <f t="shared" si="28"/>
        <v>13750000</v>
      </c>
      <c r="H25" s="617">
        <f t="shared" si="28"/>
        <v>1600000</v>
      </c>
      <c r="I25" s="617">
        <f t="shared" si="28"/>
        <v>15350000</v>
      </c>
      <c r="J25" s="617">
        <f t="shared" si="28"/>
        <v>284940000</v>
      </c>
      <c r="K25" s="617">
        <f t="shared" si="28"/>
        <v>386350000</v>
      </c>
      <c r="L25" s="617">
        <f t="shared" si="28"/>
        <v>0</v>
      </c>
      <c r="M25" s="617">
        <f t="shared" si="28"/>
        <v>2880</v>
      </c>
      <c r="N25" s="617">
        <f t="shared" si="28"/>
        <v>288</v>
      </c>
      <c r="O25" s="617">
        <f t="shared" si="28"/>
        <v>2840</v>
      </c>
      <c r="P25" s="617">
        <f t="shared" si="28"/>
        <v>99991667</v>
      </c>
      <c r="Q25" s="617">
        <f t="shared" si="28"/>
        <v>281691667</v>
      </c>
      <c r="R25" s="617">
        <f t="shared" si="28"/>
        <v>0</v>
      </c>
      <c r="S25" s="617" t="e">
        <f t="shared" si="28"/>
        <v>#REF!</v>
      </c>
      <c r="T25" s="617">
        <f t="shared" si="28"/>
        <v>1344230.7692307695</v>
      </c>
      <c r="U25" s="617">
        <f t="shared" si="28"/>
        <v>0</v>
      </c>
      <c r="V25" s="617">
        <f t="shared" si="28"/>
        <v>0</v>
      </c>
      <c r="W25" s="617">
        <f t="shared" si="28"/>
        <v>0</v>
      </c>
      <c r="X25" s="617" t="e">
        <f t="shared" si="28"/>
        <v>#REF!</v>
      </c>
      <c r="Y25" s="617">
        <f t="shared" si="28"/>
        <v>10648050</v>
      </c>
      <c r="Z25" s="617">
        <f t="shared" si="28"/>
        <v>0</v>
      </c>
      <c r="AA25" s="617">
        <f>AA12</f>
        <v>152050</v>
      </c>
      <c r="AB25" s="617">
        <f t="shared" si="28"/>
        <v>0</v>
      </c>
      <c r="AC25" s="617">
        <f t="shared" si="28"/>
        <v>32</v>
      </c>
      <c r="AD25" s="617">
        <f t="shared" si="28"/>
        <v>140800000</v>
      </c>
      <c r="AE25" s="617">
        <f t="shared" si="28"/>
        <v>132000000</v>
      </c>
      <c r="AF25" s="617" t="e">
        <f t="shared" si="28"/>
        <v>#REF!</v>
      </c>
      <c r="AG25" s="617" t="e">
        <f t="shared" si="28"/>
        <v>#REF!</v>
      </c>
      <c r="AH25" s="617">
        <f t="shared" si="28"/>
        <v>3850000</v>
      </c>
      <c r="AI25" s="617">
        <f t="shared" si="28"/>
        <v>4025000</v>
      </c>
      <c r="AJ25" s="617">
        <f t="shared" si="28"/>
        <v>0</v>
      </c>
      <c r="AK25" s="617">
        <f t="shared" si="28"/>
        <v>0</v>
      </c>
      <c r="AL25" s="617">
        <f t="shared" si="28"/>
        <v>0</v>
      </c>
      <c r="AM25" s="617">
        <f t="shared" si="28"/>
        <v>0</v>
      </c>
      <c r="AN25" s="617">
        <f t="shared" si="28"/>
        <v>0</v>
      </c>
      <c r="AO25" s="617" t="e">
        <f t="shared" si="28"/>
        <v>#REF!</v>
      </c>
      <c r="AP25" s="617" t="e">
        <f t="shared" si="28"/>
        <v>#REF!</v>
      </c>
      <c r="AQ25" s="617" t="e">
        <f t="shared" si="28"/>
        <v>#REF!</v>
      </c>
      <c r="AR25" s="617">
        <f t="shared" si="28"/>
        <v>0</v>
      </c>
      <c r="AS25" s="617">
        <f t="shared" si="28"/>
        <v>269590000</v>
      </c>
      <c r="AT25" s="617">
        <f t="shared" si="28"/>
        <v>0</v>
      </c>
      <c r="AU25" s="617">
        <f t="shared" si="28"/>
        <v>0</v>
      </c>
      <c r="AV25" s="617">
        <f t="shared" si="28"/>
        <v>0</v>
      </c>
      <c r="AW25" s="617">
        <f t="shared" si="28"/>
        <v>0</v>
      </c>
      <c r="AX25" s="617">
        <f t="shared" si="28"/>
        <v>0</v>
      </c>
      <c r="AY25" s="617">
        <f t="shared" si="28"/>
        <v>0</v>
      </c>
      <c r="AZ25" s="617">
        <f t="shared" si="28"/>
        <v>0</v>
      </c>
      <c r="BA25" s="617">
        <f t="shared" si="28"/>
        <v>0</v>
      </c>
      <c r="BB25" s="617">
        <f t="shared" si="28"/>
        <v>0</v>
      </c>
      <c r="BC25" s="617">
        <f t="shared" si="28"/>
        <v>371000000</v>
      </c>
      <c r="BD25" s="617">
        <f t="shared" si="28"/>
        <v>269590000</v>
      </c>
    </row>
    <row r="26" spans="1:56" s="559" customFormat="1" ht="16.5">
      <c r="A26" s="618"/>
      <c r="B26" s="618"/>
      <c r="C26" s="619"/>
      <c r="D26" s="618"/>
      <c r="E26" s="620"/>
      <c r="F26" s="620"/>
      <c r="G26" s="620"/>
      <c r="H26" s="620"/>
      <c r="I26" s="620"/>
      <c r="J26" s="620"/>
      <c r="K26" s="621"/>
      <c r="L26" s="621"/>
      <c r="M26" s="620"/>
      <c r="N26" s="620"/>
      <c r="O26" s="620"/>
      <c r="P26" s="620"/>
      <c r="Q26" s="620"/>
      <c r="R26" s="620"/>
      <c r="S26" s="620"/>
      <c r="T26" s="620"/>
      <c r="U26" s="620"/>
      <c r="V26" s="620"/>
      <c r="W26" s="620"/>
      <c r="X26" s="622"/>
      <c r="Y26" s="620"/>
      <c r="Z26" s="620"/>
      <c r="AA26" s="620"/>
      <c r="AB26" s="620"/>
      <c r="AC26" s="621"/>
      <c r="AD26" s="620"/>
      <c r="AE26" s="620"/>
      <c r="AF26" s="620"/>
      <c r="AG26" s="620"/>
      <c r="AH26" s="657" t="s">
        <v>2539</v>
      </c>
      <c r="AI26" s="657"/>
      <c r="AJ26" s="657"/>
      <c r="AK26" s="657"/>
      <c r="AL26" s="657"/>
      <c r="AM26" s="657"/>
      <c r="AN26" s="657"/>
      <c r="AO26" s="657"/>
      <c r="AP26" s="657"/>
      <c r="AQ26" s="623"/>
      <c r="AR26" s="620"/>
      <c r="AS26" s="620"/>
      <c r="AT26" s="618"/>
      <c r="AU26" s="618"/>
      <c r="AV26" s="624"/>
      <c r="AW26" s="619"/>
      <c r="AX26" s="619"/>
      <c r="AY26" s="619"/>
      <c r="AZ26" s="619"/>
      <c r="BA26" s="619"/>
      <c r="BB26" s="619"/>
      <c r="BC26" s="619"/>
      <c r="BD26" s="619"/>
    </row>
    <row r="27" spans="1:56" s="559" customFormat="1" ht="17.45" customHeight="1">
      <c r="A27" s="618"/>
      <c r="B27" s="618"/>
      <c r="C27" s="619"/>
      <c r="D27" s="618"/>
      <c r="E27" s="620"/>
      <c r="F27" s="620"/>
      <c r="G27" s="620"/>
      <c r="H27" s="620"/>
      <c r="I27" s="620"/>
      <c r="J27" s="620"/>
      <c r="K27" s="621"/>
      <c r="L27" s="621"/>
      <c r="M27" s="620"/>
      <c r="N27" s="620"/>
      <c r="O27" s="620"/>
      <c r="P27" s="620"/>
      <c r="Q27" s="620"/>
      <c r="R27" s="620"/>
      <c r="S27" s="620"/>
      <c r="T27" s="620"/>
      <c r="U27" s="620"/>
      <c r="V27" s="620"/>
      <c r="W27" s="620"/>
      <c r="X27" s="622"/>
      <c r="Y27" s="620"/>
      <c r="Z27" s="620"/>
      <c r="AA27" s="620"/>
      <c r="AB27" s="620"/>
      <c r="AC27" s="621"/>
      <c r="AD27" s="620"/>
      <c r="AE27" s="620"/>
      <c r="AF27" s="620"/>
      <c r="AG27" s="620"/>
      <c r="AH27" s="658" t="s">
        <v>2540</v>
      </c>
      <c r="AI27" s="658"/>
      <c r="AJ27" s="658"/>
      <c r="AK27" s="658"/>
      <c r="AL27" s="658"/>
      <c r="AM27" s="658"/>
      <c r="AN27" s="658"/>
      <c r="AO27" s="658"/>
      <c r="AP27" s="658"/>
      <c r="AQ27" s="625"/>
      <c r="AR27" s="620"/>
      <c r="AS27" s="620"/>
      <c r="AT27" s="618"/>
      <c r="AU27" s="618"/>
      <c r="AV27" s="595">
        <v>0</v>
      </c>
      <c r="AW27" s="619"/>
      <c r="AX27" s="619"/>
      <c r="AY27" s="619"/>
      <c r="AZ27" s="619"/>
      <c r="BA27" s="626">
        <v>0</v>
      </c>
      <c r="BB27" s="619"/>
      <c r="BC27" s="619"/>
      <c r="BD27" s="619"/>
    </row>
    <row r="28" spans="1:56">
      <c r="A28" s="627"/>
      <c r="B28" s="627"/>
      <c r="C28" s="628"/>
      <c r="D28" s="627"/>
      <c r="K28" s="630"/>
      <c r="L28" s="630"/>
      <c r="X28" s="631"/>
      <c r="AC28" s="630"/>
      <c r="AT28" s="627"/>
      <c r="AU28" s="627"/>
      <c r="AV28" s="632"/>
      <c r="AW28" s="628"/>
      <c r="AX28" s="628"/>
      <c r="AY28" s="628"/>
      <c r="AZ28" s="628"/>
      <c r="BA28" s="633">
        <v>734227370</v>
      </c>
      <c r="BB28" s="628"/>
      <c r="BC28" s="628"/>
      <c r="BD28" s="628"/>
    </row>
    <row r="29" spans="1:56">
      <c r="A29" s="627"/>
      <c r="B29" s="627"/>
      <c r="C29" s="628"/>
      <c r="D29" s="627"/>
      <c r="K29" s="630"/>
      <c r="L29" s="630"/>
      <c r="X29" s="631"/>
      <c r="AC29" s="630"/>
      <c r="AT29" s="627"/>
      <c r="AU29" s="627"/>
      <c r="AV29" s="632"/>
      <c r="AW29" s="628"/>
      <c r="AX29" s="628"/>
      <c r="AY29" s="628"/>
      <c r="AZ29" s="628"/>
      <c r="BA29" s="628"/>
      <c r="BB29" s="628"/>
      <c r="BC29" s="628"/>
      <c r="BD29" s="628"/>
    </row>
    <row r="30" spans="1:56">
      <c r="A30" s="627"/>
      <c r="B30" s="627"/>
      <c r="C30" s="628"/>
      <c r="D30" s="627"/>
      <c r="K30" s="630"/>
      <c r="L30" s="630"/>
      <c r="X30" s="631"/>
      <c r="AC30" s="630"/>
      <c r="AT30" s="627"/>
      <c r="AU30" s="627"/>
      <c r="AV30" s="632"/>
      <c r="AW30" s="634"/>
      <c r="AX30" s="634"/>
      <c r="AY30" s="634"/>
      <c r="AZ30" s="634"/>
      <c r="BA30" s="634"/>
      <c r="BB30" s="634"/>
      <c r="BC30" s="634"/>
      <c r="BD30" s="634"/>
    </row>
  </sheetData>
  <autoFilter ref="A11:BD28" xr:uid="{00000000-0009-0000-0000-000002000000}"/>
  <mergeCells count="30">
    <mergeCell ref="A25:C25"/>
    <mergeCell ref="AH26:AP26"/>
    <mergeCell ref="AH27:AP27"/>
    <mergeCell ref="AU8:AU9"/>
    <mergeCell ref="AW8:AW9"/>
    <mergeCell ref="L8:L9"/>
    <mergeCell ref="M8:M9"/>
    <mergeCell ref="N8:N9"/>
    <mergeCell ref="O8:O9"/>
    <mergeCell ref="P8:X8"/>
    <mergeCell ref="Y8:AN8"/>
    <mergeCell ref="AX8:AX9"/>
    <mergeCell ref="BC8:BC9"/>
    <mergeCell ref="BD8:BD9"/>
    <mergeCell ref="AO8:AO9"/>
    <mergeCell ref="AP8:AP9"/>
    <mergeCell ref="AQ8:AQ9"/>
    <mergeCell ref="AR8:AR9"/>
    <mergeCell ref="AS8:AS9"/>
    <mergeCell ref="AT8:AT9"/>
    <mergeCell ref="A1:I1"/>
    <mergeCell ref="A6:AP6"/>
    <mergeCell ref="A8:A9"/>
    <mergeCell ref="B8:B9"/>
    <mergeCell ref="C8:C9"/>
    <mergeCell ref="D8:D9"/>
    <mergeCell ref="E8:E9"/>
    <mergeCell ref="F8:I8"/>
    <mergeCell ref="J8:J9"/>
    <mergeCell ref="K8:K9"/>
  </mergeCells>
  <conditionalFormatting sqref="A15:A24">
    <cfRule type="duplicateValues" dxfId="11" priority="144622"/>
  </conditionalFormatting>
  <conditionalFormatting sqref="B13">
    <cfRule type="duplicateValues" dxfId="10" priority="7"/>
    <cfRule type="duplicateValues" dxfId="9" priority="8"/>
  </conditionalFormatting>
  <conditionalFormatting sqref="B14">
    <cfRule type="duplicateValues" dxfId="8" priority="144623"/>
  </conditionalFormatting>
  <conditionalFormatting sqref="B15">
    <cfRule type="duplicateValues" dxfId="7" priority="5"/>
  </conditionalFormatting>
  <conditionalFormatting sqref="B16">
    <cfRule type="duplicateValues" dxfId="6" priority="2"/>
  </conditionalFormatting>
  <conditionalFormatting sqref="B17 B22">
    <cfRule type="duplicateValues" dxfId="5" priority="10"/>
  </conditionalFormatting>
  <conditionalFormatting sqref="B18:B19">
    <cfRule type="duplicateValues" dxfId="4" priority="1"/>
  </conditionalFormatting>
  <conditionalFormatting sqref="B20">
    <cfRule type="duplicateValues" dxfId="3" priority="3"/>
  </conditionalFormatting>
  <conditionalFormatting sqref="B21">
    <cfRule type="duplicateValues" dxfId="2" priority="13"/>
  </conditionalFormatting>
  <conditionalFormatting sqref="B23">
    <cfRule type="duplicateValues" dxfId="1" priority="4"/>
  </conditionalFormatting>
  <conditionalFormatting sqref="B24">
    <cfRule type="duplicateValues" dxfId="0" priority="144624"/>
  </conditionalFormatting>
  <hyperlinks>
    <hyperlink ref="BA23" r:id="rId1" xr:uid="{AF6D6EF0-5621-4A6F-B51F-4FD315C7C35B}"/>
    <hyperlink ref="BA24" r:id="rId2" xr:uid="{4C52D214-5697-48C1-B1A7-A5FBCDA25BE5}"/>
    <hyperlink ref="BA19" r:id="rId3" xr:uid="{2120A6CC-B7D7-42CC-8682-DC5E4D3A24B5}"/>
    <hyperlink ref="BA18" r:id="rId4" xr:uid="{909283C4-EE11-4C66-8195-8B1B442B3F42}"/>
    <hyperlink ref="BA15" r:id="rId5" xr:uid="{62034AA2-1110-48A3-86B4-CDB6809035B3}"/>
    <hyperlink ref="BA14" r:id="rId6" xr:uid="{48A190CC-4A80-487C-88F8-05276C5B47B2}"/>
    <hyperlink ref="BA21" r:id="rId7" xr:uid="{4CBD7CA9-F201-4D3F-B9CC-34E9EC96B7C6}"/>
  </hyperlinks>
  <printOptions horizontalCentered="1"/>
  <pageMargins left="0.2" right="0.2" top="0.3" bottom="0.3" header="0.2" footer="0.2"/>
  <pageSetup paperSize="9" scale="45" fitToHeight="0" orientation="landscape" r:id="rId8"/>
  <colBreaks count="1" manualBreakCount="1">
    <brk id="23" max="1048575" man="1"/>
  </colBreaks>
  <drawing r:id="rId9"/>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BANG LUONG VTĐB </vt:lpstr>
      <vt:lpstr>TAM UNG</vt:lpstr>
      <vt:lpstr>ngung viec</vt:lpstr>
      <vt:lpstr>Thu hang ky</vt:lpstr>
      <vt:lpstr>THUCHI</vt:lpstr>
      <vt:lpstr>ICB</vt:lpstr>
      <vt:lpstr>BAN LUONG TAU</vt:lpstr>
      <vt:lpstr>Bang_ke</vt:lpstr>
      <vt:lpstr>'BAN LUONG TAU'!Print_Area</vt:lpstr>
      <vt:lpstr>'BANG LUONG VTĐB '!Print_Area</vt:lpstr>
      <vt:lpstr>ICB!Print_Area</vt:lpstr>
      <vt:lpstr>'TAM UNG'!Print_Area</vt:lpstr>
      <vt:lpstr>'BAN LUONG TAU'!Print_Titles</vt:lpstr>
      <vt:lpstr>'BANG LUONG VTĐB '!Print_Titles</vt:lpstr>
      <vt:lpstr>ICB!Print_Titles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Nguyen Hai Nen</cp:lastModifiedBy>
  <cp:lastPrinted>2025-11-30T03:40:43Z</cp:lastPrinted>
  <dcterms:created xsi:type="dcterms:W3CDTF">2023-03-01T00:30:39Z</dcterms:created>
  <dcterms:modified xsi:type="dcterms:W3CDTF">2026-02-11T06:47:10Z</dcterms:modified>
</cp:coreProperties>
</file>