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Genus</t>
        </is>
      </c>
      <c r="C1" s="1" t="inlineStr">
        <is>
          <t>Name</t>
        </is>
      </c>
      <c r="D1" s="1" t="inlineStr">
        <is>
          <t>Index</t>
        </is>
      </c>
      <c r="E1" s="1" t="inlineStr">
        <is>
          <t>con</t>
        </is>
      </c>
      <c r="F1" s="1" t="inlineStr">
        <is>
          <t>len</t>
        </is>
      </c>
      <c r="G1" s="1" t="inlineStr">
        <is>
          <t>c_2</t>
        </is>
      </c>
      <c r="H1" s="1" t="inlineStr">
        <is>
          <t>c_3</t>
        </is>
      </c>
      <c r="I1" s="1" t="inlineStr">
        <is>
          <t>Cusps</t>
        </is>
      </c>
      <c r="J1" s="1" t="inlineStr">
        <is>
          <t>Sum Of Cusps</t>
        </is>
      </c>
      <c r="K1" s="1" t="inlineStr">
        <is>
          <t>Gal</t>
        </is>
      </c>
      <c r="L1" s="1" t="inlineStr">
        <is>
          <t>Supergroups</t>
        </is>
      </c>
      <c r="M1" s="1" t="inlineStr">
        <is>
          <t>Subgroups</t>
        </is>
      </c>
      <c r="N1" s="1" t="inlineStr">
        <is>
          <t>Nested_Supergroups</t>
        </is>
      </c>
      <c r="O1" s="1" t="inlineStr">
        <is>
          <t>Nested_Subgroups</t>
        </is>
      </c>
    </row>
    <row r="2">
      <c r="A2">
        <f>HYPERLINK("https://mathstats.uncg.edu/sites/pauli/congruence/csg0.html#group1A0", "1A⁰")</f>
        <v/>
      </c>
      <c r="B2" t="n">
        <v>0</v>
      </c>
      <c r="C2" t="inlineStr">
        <is>
          <t>Γ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</t>
        </is>
      </c>
      <c r="H2" t="inlineStr">
        <is>
          <t>1</t>
        </is>
      </c>
      <c r="I2" t="inlineStr">
        <is>
          <t>1¹</t>
        </is>
      </c>
      <c r="J2" t="n">
        <v>1</v>
      </c>
      <c r="K2" t="inlineStr">
        <is>
          <t>1¹</t>
        </is>
      </c>
      <c r="L2" t="inlineStr"/>
      <c r="M2" t="inlineStr">
        <is>
          <t>2A⁰, 2B⁰, 3A⁰, 3B⁰, 4A⁰, 5A⁰, 5B⁰, 5C⁰, 7A⁰, 7B⁰, 9F⁰, 11A⁰, 13A⁰, 11A¹, 11C¹, 17A¹, 19A¹, 19A², 23A², 29A², 31A², 37A²</t>
        </is>
      </c>
      <c r="N2" t="inlineStr"/>
      <c r="O2" t="inlineStr">
        <is>
          <t>24E¹, 14D², 48A⁰, 20G¹, 13B⁰, 11A⁰, 8J¹, 8B², 8E⁰, 37A², 16H⁰, 9B⁰, 26B², 27A², 9J⁰, 25B², 9A², 8A², 12B¹, 16A⁰, 26A⁰, 8G⁰, 13A², 20C¹, 14D¹, 20B¹, 18N², 18G¹, 18B⁰, 18H¹, 9A⁰, 20E¹, 9I⁰, 12F¹, 21F¹, 8H⁰, 18B², 29A², 10D¹, 20H¹, 5G⁰, 12G¹, 25C², 30B², 8G¹, 3A⁰, 20C², 6F¹, 24J², 10G¹, 24A², 21B¹, 9E¹, 20A⁰, 8C¹, 49A¹, 8E¹, 30D¹, 10C⁰, 9D⁰, 20A¹, 14F¹, 15C⁰, 4A⁰, 12E⁰, 12H¹, 21D², 21C², 5F⁰, 12H², 24B⁰, 14A², 12I¹, 9H¹, 11D¹, 32A¹, 20A², 21A², 6E¹, 9A¹, 8J⁰, 9C⁰, 10B¹, 12Q¹, 2C⁰, 19A², 78A², 16A², 42B², 15A², 23A², 9D¹, 35B², 16E², 18I¹, 16J¹, 32C¹, 15B¹, 24P², 32D¹, 18J², 24F¹, 3D⁰, 28E², 11A², 16H², 16K¹, 18A², 24B¹, 12D⁰, 8K⁰, 12P¹, 20F², 32A², 45A², 12K¹, 8L⁰, 15B², 6K⁰, 18K¹, 20F¹, 21A¹, 28C², 54B², 12S¹, 12A², 12T¹, 18L², 24B², 16B², 6A⁰, 8I¹, 6G⁰, 18F², 32C², 6D¹, 12A⁰, 12J⁰, 7E⁰, 12C¹, 8K¹, 16K², 16L¹, 36B², 54A², 24A⁰, 10H¹, 63A², 24A¹, 14F², 36D², 6D⁰, 32A⁰, 15D¹, 8A¹, 18E⁰, 20E², 4G⁰, 28A⁰, 16J², 14G¹, 15C¹, 4C⁰, 11B¹, 6F⁰, 8N⁰, 30C¹, 25A², 10J¹, 17A¹, 8D⁰, 10B², 32B², 50A², 7A¹, 7F⁰, 8P⁰, 14B², 36A¹, 21B², 50B², 16D², 13C⁰, 10C¹, 36A², 15F¹, 42A¹, 12C⁰, 24H¹, 15E¹, 12I², 7D⁰, 9E⁰, 8F¹, 12A¹, 9G¹, 24G², 15G¹, 12R¹, 6H⁰, 12O¹, 24E², 16B¹, 24Q², 18Q², 6B¹, 26A¹, 16I², 14H¹, 16B⁰, 3B⁰, 32E¹, 18K², 3C⁰, 4F⁰, 36A⁰, 17B¹, 18P², 10A¹, 12N¹, 10A⁰, 12U¹, 6B⁰, 36C¹, 8H¹, 16E¹, 36C², 8C², 5D⁰, 14C¹, 30E², 18G², 10I¹, 24I², 12D¹, 21A⁰, 6C⁰, 24D¹, 18I², 18C⁰, 15E², 30D², 27C¹, 10E¹, 14B⁰, 20J¹, 21E¹, 10G⁰, 12G⁰, 15A⁰, 14E², 24D², 12I⁰, 16C¹, 9B¹, 12F², 12B², 27B², 12L¹, 8D¹, 12J¹, 24H², 24G¹, 4E⁰, 6A¹, 20D¹, 7B¹, 7G⁰, 15I¹, 8I⁰, 28B², 40A¹, 19A¹, 42A², 28A¹, 10A², 5B⁰, 10F², 40A², 7C¹, 12B⁰, 7C⁰, 52A¹, 10E⁰, 42C², 44A², 28A², 18C¹, 9C¹, 14A¹, 24J¹, 24F², 14C², 27B¹, 16C⁰, 5C⁰, 8C⁰, 18M², 10D⁰, 10E², 25B⁰, 39A², 16A¹, 16D¹, 16F¹, 16G¹, 6J⁰, 5A⁰, 16F⁰, 18E², 11A¹, 15C², 35A², 16G⁰, 11C¹, 6C¹, 32B¹, 36B¹, 16M¹, 24N², 10D², 30A², 18A¹, 18D¹, 38A², 9F¹, 26A², 20D², 16C², 10F¹, 12C², 18B¹, 35C², 8B⁰, 24K², 27A¹, 5E⁰, 12G², 9B², 10C², 8B¹, 24M², 9H⁰, 15D², 7B⁰, 8O⁰, 22A¹, 12D², 18D⁰, 18C², 12E², 33A¹, 12F⁰, 12V¹, 6E⁰, 17C¹, 30C², 18O², 15H¹, 30A¹, 26B¹, 8M⁰, 30A⁰, 16I¹, 64A², 12H⁰, 14B¹, 8A⁰, 25E², 7A⁰, 18J¹, 5H⁰, 2A⁰, 12E¹, 10F⁰, 13A⁰, 10K¹, 16G², 28F², 6I⁰, 24L², 20I¹, 21D¹, 25D², 19B¹, 16L², 25F², 22A², 16H¹, 24I¹, 25A⁰, 24O², 2B⁰, 27A⁰, 15A¹, 20B², 16F², 24C¹, 9F⁰, 28D², 22B², 18E¹, 18H², 21C¹, 31A², 18D², 22C², 30F², 15B⁰, 39A¹, 8F⁰, 14C⁰, 12M¹, 18A⁰, 9G⁰, 24C², 14A⁰, 4B⁰, 4D⁰, 42B¹, 30B¹, 16D⁰, 48A², 18F¹, 6L⁰, 14E¹, 16E⁰, 10B⁰</t>
        </is>
      </c>
    </row>
    <row r="3">
      <c r="A3">
        <f>HYPERLINK("https://mathstats.uncg.edu/sites/pauli/congruence/csg0.html#group2A0", "2A⁰")</f>
        <v/>
      </c>
      <c r="B3" t="n">
        <v>0</v>
      </c>
      <c r="C3" t="inlineStr">
        <is>
          <t>Γ²</t>
        </is>
      </c>
      <c r="D3" t="inlineStr">
        <is>
          <t>2</t>
        </is>
      </c>
      <c r="E3" t="inlineStr">
        <is>
          <t>1</t>
        </is>
      </c>
      <c r="F3" t="inlineStr">
        <is>
          <t>1</t>
        </is>
      </c>
      <c r="G3" t="inlineStr">
        <is>
          <t>0</t>
        </is>
      </c>
      <c r="H3" t="inlineStr">
        <is>
          <t>2</t>
        </is>
      </c>
      <c r="I3" t="inlineStr">
        <is>
          <t>2¹</t>
        </is>
      </c>
      <c r="J3" t="n">
        <v>1</v>
      </c>
      <c r="K3" t="inlineStr">
        <is>
          <t>1¹</t>
        </is>
      </c>
      <c r="L3" t="inlineStr">
        <is>
          <t>1A⁰</t>
        </is>
      </c>
      <c r="M3" t="inlineStr">
        <is>
          <t>2C⁰, 4D⁰, 6A⁰, 6C⁰, 10A⁰, 14B⁰, 6A¹, 10A¹, 10C¹, 14A¹, 22A¹, 26A¹, 18J², 22A², 38A²</t>
        </is>
      </c>
      <c r="N3" t="inlineStr">
        <is>
          <t>1A⁰</t>
        </is>
      </c>
      <c r="O3" t="inlineStr">
        <is>
          <t>14D², 16F⁰, 18A², 16G⁰, 6C¹, 8J¹, 8E⁰, 12P¹, 36B¹, 16M¹, 36A⁰, 18K¹, 18D¹, 38A², 10A¹, 10A⁰, 20D², 12A², 16C², 8A², 16E¹, 6A⁰, 8G⁰, 14D¹, 24J², 18N², 18B⁰, 18F², 6C⁰, 8B¹, 18B², 6D¹, 10D¹, 18C⁰, 8O⁰, 22A¹, 30B², 8G¹, 8K¹, 6F¹, 30D², 16K², 10G¹, 18C², 12E², 14B⁰, 54A², 12V¹, 10H¹, 8E¹, 18O², 30A¹, 26B¹, 14E², 12I⁰, 12H¹, 18J¹, 4G⁰, 12F², 28A⁰, 12E¹, 12B², 10K¹, 4E⁰, 6A¹, 28F², 12I¹, 6I⁰, 8N⁰, 22A², 10A², 6E¹, 10B², 32B², 8J⁰, 12B⁰, 10E⁰, 42C², 18C¹, 2C⁰, 14A¹, 14C⁰, 42B², 10C¹, 36A², 4D⁰, 30B¹, 8F¹, 18J², 12R¹, 12O¹, 24E², 6B¹, 26A¹, 16I², 6J⁰</t>
        </is>
      </c>
    </row>
    <row r="4">
      <c r="A4">
        <f>HYPERLINK("https://mathstats.uncg.edu/sites/pauli/congruence/csg0.html#group2B0", "2B⁰")</f>
        <v/>
      </c>
      <c r="B4" t="n">
        <v>0</v>
      </c>
      <c r="C4" t="inlineStr">
        <is>
          <t>Γ₀(2), Γ₁(2)</t>
        </is>
      </c>
      <c r="D4" t="inlineStr">
        <is>
          <t>3</t>
        </is>
      </c>
      <c r="E4" t="inlineStr">
        <is>
          <t>1</t>
        </is>
      </c>
      <c r="F4" t="inlineStr">
        <is>
          <t>3</t>
        </is>
      </c>
      <c r="G4" t="inlineStr">
        <is>
          <t>1</t>
        </is>
      </c>
      <c r="H4" t="inlineStr">
        <is>
          <t>0</t>
        </is>
      </c>
      <c r="I4" t="inlineStr">
        <is>
          <t>1¹, 2¹</t>
        </is>
      </c>
      <c r="J4" t="n">
        <v>2</v>
      </c>
      <c r="K4" t="inlineStr">
        <is>
          <t>1³</t>
        </is>
      </c>
      <c r="L4" t="inlineStr">
        <is>
          <t>1A⁰</t>
        </is>
      </c>
      <c r="M4" t="inlineStr">
        <is>
          <t>2C⁰, 4B⁰, 4C⁰, 6D⁰, 6F⁰, 10C⁰, 10B¹, 10F¹, 14B¹, 14C¹, 22B², 22C², 26A²</t>
        </is>
      </c>
      <c r="N4" t="inlineStr">
        <is>
          <t>1A⁰</t>
        </is>
      </c>
      <c r="O4" t="inlineStr">
        <is>
          <t>24E¹, 16B⁰, 48A⁰, 32E¹, 8B², 4F⁰, 16H⁰, 18P², 12N¹, 12U¹, 8A², 36C¹, 8H¹, 12B¹, 16E¹, 36C², 8C², 8G⁰, 14C¹, 30E², 10I¹, 24I², 20E¹, 12F¹, 24D¹, 8H⁰, 18I², 20H¹, 8G¹, 20C², 6F¹, 10G¹, 20A⁰, 8C¹, 20J¹, 10G⁰, 10C⁰, 12G⁰, 14E², 24D², 12E⁰, 12I⁰, 16C¹, 12F², 12H², 12B², 12L¹, 8D¹, 24B⁰, 12J¹, 24G¹, 4E⁰, 14A², 20D¹, 8I⁰, 28B², 40A¹, 32A¹, 20A², 10F², 6E¹, 8J⁰, 10B¹, 2C⁰, 24J¹, 24F², 14C², 16A², 16C⁰, 8C⁰, 16E², 18I¹, 16J¹, 10E², 32C¹, 24P², 32D¹, 16A¹, 16D¹, 16F¹, 16G¹, 18E², 16K¹, 12D⁰, 16G⁰, 6C¹, 8K⁰, 32B¹, 12P¹, 20F², 32A², 12K¹, 8L⁰, 6K⁰, 16M¹, 24N², 10D², 28C², 54B², 12S¹, 26A², 16C², 10F¹, 12C², 12T¹, 18L², 24B², 16B², 8B⁰, 8I¹, 12G², 6G⁰, 32C², 8B¹, 24M², 12J⁰, 12C¹, 8O⁰, 12D², 8K¹, 16K², 16L¹, 36B², 12E², 24A⁰, 12V¹, 14F², 6D⁰, 16I¹, 32A⁰, 64A², 12H⁰, 14B¹, 8A¹, 18J¹, 18E⁰, 4G⁰, 10F⁰, 16J², 10K¹, 4C⁰, 6F⁰, 6I⁰, 24L², 20I¹, 8N⁰, 16L², 16H¹, 24I¹, 24O², 8D⁰, 20B², 10B², 32B², 16F², 24C¹, 28D², 22B², 18E¹, 18D², 8P⁰, 22C², 50B², 16D², 12M¹, 24C², 12C⁰, 4B⁰, 24H¹, 16D⁰, 48A², 12I², 8F¹, 6L⁰, 16E⁰, 6H⁰, 16B¹, 24Q², 18Q², 16I², 14H¹</t>
        </is>
      </c>
    </row>
    <row r="5">
      <c r="A5">
        <f>HYPERLINK("https://mathstats.uncg.edu/sites/pauli/congruence/csg0.html#group2C0", "2C⁰")</f>
        <v/>
      </c>
      <c r="B5" t="n">
        <v>0</v>
      </c>
      <c r="C5" t="inlineStr">
        <is>
          <t>Γ(2)</t>
        </is>
      </c>
      <c r="D5" t="inlineStr">
        <is>
          <t>6</t>
        </is>
      </c>
      <c r="E5" t="inlineStr">
        <is>
          <t>1</t>
        </is>
      </c>
      <c r="F5" t="inlineStr">
        <is>
          <t>1</t>
        </is>
      </c>
      <c r="G5" t="inlineStr">
        <is>
          <t>0</t>
        </is>
      </c>
      <c r="H5" t="inlineStr">
        <is>
          <t>0</t>
        </is>
      </c>
      <c r="I5" t="inlineStr">
        <is>
          <t>2³</t>
        </is>
      </c>
      <c r="J5" t="n">
        <v>3</v>
      </c>
      <c r="K5" t="inlineStr">
        <is>
          <t>1¹</t>
        </is>
      </c>
      <c r="L5" t="inlineStr">
        <is>
          <t>2A⁰, 2B⁰</t>
        </is>
      </c>
      <c r="M5" t="inlineStr">
        <is>
          <t>4E⁰, 6I⁰, 6C¹, 10G¹, 10B², 14E²</t>
        </is>
      </c>
      <c r="N5" t="inlineStr">
        <is>
          <t>2A⁰, 1A⁰, 2B⁰</t>
        </is>
      </c>
      <c r="O5" t="inlineStr">
        <is>
          <t>12I⁰, 18J¹, 4G⁰, 12F², 16G⁰, 6C¹, 12B², 12P¹, 10K¹, 4E⁰, 16M¹, 6I⁰, 8N⁰, 16C², 8A², 6E¹, 16E¹, 10B², 32B², 8J⁰, 8G⁰, 8B¹, 8O⁰, 8G¹, 8K¹, 6F¹, 16K², 10G¹, 12E², 8F¹, 12V¹, 14E², 16I²</t>
        </is>
      </c>
    </row>
    <row r="6">
      <c r="A6">
        <f>HYPERLINK("https://mathstats.uncg.edu/sites/pauli/congruence/csg0.html#group3A0", "3A⁰")</f>
        <v/>
      </c>
      <c r="B6" t="n">
        <v>0</v>
      </c>
      <c r="C6" t="inlineStr">
        <is>
          <t>Γ³</t>
        </is>
      </c>
      <c r="D6" t="inlineStr">
        <is>
          <t>3</t>
        </is>
      </c>
      <c r="E6" t="inlineStr">
        <is>
          <t>1</t>
        </is>
      </c>
      <c r="F6" t="inlineStr">
        <is>
          <t>1</t>
        </is>
      </c>
      <c r="G6" t="inlineStr">
        <is>
          <t>3</t>
        </is>
      </c>
      <c r="H6" t="inlineStr">
        <is>
          <t>0</t>
        </is>
      </c>
      <c r="I6" t="inlineStr">
        <is>
          <t>3¹</t>
        </is>
      </c>
      <c r="J6" t="n">
        <v>1</v>
      </c>
      <c r="K6" t="inlineStr">
        <is>
          <t>1¹</t>
        </is>
      </c>
      <c r="L6" t="inlineStr">
        <is>
          <t>1A⁰</t>
        </is>
      </c>
      <c r="M6" t="inlineStr">
        <is>
          <t>3C⁰, 6B⁰, 6D⁰, 9A⁰, 12A⁰, 15B⁰, 21A⁰, 6A¹, 15A¹, 15D¹, 33A¹, 21A², 39A²</t>
        </is>
      </c>
      <c r="N6" t="inlineStr">
        <is>
          <t>1A⁰</t>
        </is>
      </c>
      <c r="O6" t="inlineStr">
        <is>
          <t>24E¹, 48A⁰, 18K², 3C⁰, 18P², 12N¹, 9A², 12U¹, 6B⁰, 12B¹, 36C², 30E², 18G², 18G¹, 18H¹, 21A², 9A⁰, 12D¹, 21A⁰, 24D¹, 18I², 12G¹, 6F¹, 9E¹, 21E¹, 30D¹, 12G⁰, 9D⁰, 24D², 15C⁰, 21D², 21C², 9B¹, 12H², 12B², 12L¹, 12J¹, 24H², 6A¹, 9H¹, 42A², 6E¹, 12Q¹, 9C¹, 15A², 18M², 18I¹, 24P², 39A², 24F¹, 3D⁰, 18A², 24B¹, 12D⁰, 6C¹, 45A², 12K¹, 15B², 6K⁰, 24N², 30A², 18A¹, 9F¹, 12S¹, 12A², 12C², 12T¹, 18B¹, 18L², 24B², 24K², 6G⁰, 9B², 18F², 12A⁰, 6D¹, 24M², 9H⁰, 15D², 12C¹, 12D², 18D⁰, 36B², 12E², 33A¹, 12F⁰, 24A⁰, 6E⁰, 30C², 15H¹, 63A², 24A¹, 36D², 6D⁰, 30A⁰, 15D¹, 12H⁰, 24L², 21D¹, 30C¹, 24I¹, 24O², 15A¹, 24C¹, 18E¹, 18H², 30F², 36A¹, 15B⁰, 12M¹, 18A⁰, 9G⁰, 15F¹, 24C², 42A¹, 12C⁰, 42B¹, 24H¹, 48A², 18F¹, 15E¹, 12I², 9E⁰, 9G¹, 24G², 6L⁰, 6H⁰, 24Q², 6B¹</t>
        </is>
      </c>
    </row>
    <row r="7">
      <c r="A7">
        <f>HYPERLINK("https://mathstats.uncg.edu/sites/pauli/congruence/csg0.html#group3B0", "3B⁰")</f>
        <v/>
      </c>
      <c r="B7" t="n">
        <v>0</v>
      </c>
      <c r="C7" t="inlineStr">
        <is>
          <t>Γ₀(3), Γ₁(3)</t>
        </is>
      </c>
      <c r="D7" t="inlineStr">
        <is>
          <t>4</t>
        </is>
      </c>
      <c r="E7" t="inlineStr">
        <is>
          <t>1</t>
        </is>
      </c>
      <c r="F7" t="inlineStr">
        <is>
          <t>4</t>
        </is>
      </c>
      <c r="G7" t="inlineStr">
        <is>
          <t>0</t>
        </is>
      </c>
      <c r="H7" t="inlineStr">
        <is>
          <t>1</t>
        </is>
      </c>
      <c r="I7" t="inlineStr">
        <is>
          <t>1¹, 3¹</t>
        </is>
      </c>
      <c r="J7" t="n">
        <v>2</v>
      </c>
      <c r="K7" t="inlineStr">
        <is>
          <t>1², 2¹</t>
        </is>
      </c>
      <c r="L7" t="inlineStr">
        <is>
          <t>1A⁰</t>
        </is>
      </c>
      <c r="M7" t="inlineStr">
        <is>
          <t>3D⁰, 6C⁰, 6F⁰, 9B⁰, 9C⁰, 9A¹, 12A¹, 15B¹, 15C¹, 21B¹, 15C², 21B²</t>
        </is>
      </c>
      <c r="N7" t="inlineStr">
        <is>
          <t>1A⁰</t>
        </is>
      </c>
      <c r="O7" t="inlineStr">
        <is>
          <t>18E², 15C², 12P¹, 36B¹, 6K⁰, 36A⁰, 18K¹, 9B⁰, 18D¹, 27A², 9J⁰, 18P², 54B², 12S¹, 9A², 36C¹, 27A¹, 18N², 18B⁰, 24I², 12G², 9I⁰, 12F¹, 6C⁰, 21F¹, 18B², 6D¹, 9H⁰, 12J⁰, 18C⁰, 6F¹, 30D², 18C², 27C¹, 24A², 21B¹, 54A², 12V¹, 18O², 12E⁰, 12I⁰, 18J¹, 18E⁰, 12F², 27B², 15C¹, 24B⁰, 24G¹, 6F⁰, 12I¹, 6I⁰, 9H¹, 15I¹, 27A⁰, 9A¹, 12B⁰, 9C⁰, 18D², 18C¹, 21B², 9C¹, 24J¹, 24F², 27B¹, 36A², 9D¹, 12A¹, 15G¹, 15B¹, 12R¹, 12O¹, 3D⁰, 18Q², 6J⁰</t>
        </is>
      </c>
    </row>
    <row r="8">
      <c r="A8">
        <f>HYPERLINK("https://mathstats.uncg.edu/sites/pauli/congruence/csg0.html#group3C0", "3C⁰")</f>
        <v/>
      </c>
      <c r="B8" t="n">
        <v>0</v>
      </c>
      <c r="C8" t="inlineStr"/>
      <c r="D8" t="inlineStr">
        <is>
          <t>6</t>
        </is>
      </c>
      <c r="E8" t="inlineStr">
        <is>
          <t>1</t>
        </is>
      </c>
      <c r="F8" t="inlineStr">
        <is>
          <t>3</t>
        </is>
      </c>
      <c r="G8" t="inlineStr">
        <is>
          <t>2</t>
        </is>
      </c>
      <c r="H8" t="inlineStr">
        <is>
          <t>0</t>
        </is>
      </c>
      <c r="I8" t="inlineStr">
        <is>
          <t>3²</t>
        </is>
      </c>
      <c r="J8" t="n">
        <v>2</v>
      </c>
      <c r="K8" t="inlineStr">
        <is>
          <t>1¹, 2¹</t>
        </is>
      </c>
      <c r="L8" t="inlineStr">
        <is>
          <t>3A⁰</t>
        </is>
      </c>
      <c r="M8" t="inlineStr">
        <is>
          <t>3D⁰, 6E⁰, 6G⁰, 9D⁰, 9E⁰, 6B¹, 9B¹, 12G¹, 15E¹, 15A², 21D²</t>
        </is>
      </c>
      <c r="N8" t="inlineStr">
        <is>
          <t>3A⁰, 1A⁰</t>
        </is>
      </c>
      <c r="O8" t="inlineStr">
        <is>
          <t>21D², 9B¹, 12L¹, 18H², 12K¹, 6K⁰, 9H¹, 9F¹, 18P², 12S¹, 9A², 12U¹, 24I¹, 12C², 12T¹, 6E¹, 18G², 12Q¹, 18G¹, 9C¹, 12D¹, 6G⁰, 9B², 18F², 9H⁰, 18I², 12G¹, 15A², 6F¹, 18D⁰, 9E¹, 18F¹, 15E¹, 9E⁰, 18I¹, 6E⁰, 6L⁰, 15H¹, 6D¹, 12G⁰, 9D⁰, 3D⁰, 6B¹</t>
        </is>
      </c>
    </row>
    <row r="9">
      <c r="A9">
        <f>HYPERLINK("https://mathstats.uncg.edu/sites/pauli/congruence/csg0.html#group3D0", "3D⁰")</f>
        <v/>
      </c>
      <c r="B9" t="n">
        <v>0</v>
      </c>
      <c r="C9" t="inlineStr">
        <is>
          <t>Γ(3)</t>
        </is>
      </c>
      <c r="D9" t="inlineStr">
        <is>
          <t>12</t>
        </is>
      </c>
      <c r="E9" t="inlineStr">
        <is>
          <t>1</t>
        </is>
      </c>
      <c r="F9" t="inlineStr">
        <is>
          <t>1</t>
        </is>
      </c>
      <c r="G9" t="inlineStr">
        <is>
          <t>0</t>
        </is>
      </c>
      <c r="H9" t="inlineStr">
        <is>
          <t>0</t>
        </is>
      </c>
      <c r="I9" t="inlineStr">
        <is>
          <t>3⁴</t>
        </is>
      </c>
      <c r="J9" t="n">
        <v>4</v>
      </c>
      <c r="K9" t="inlineStr">
        <is>
          <t>1¹</t>
        </is>
      </c>
      <c r="L9" t="inlineStr">
        <is>
          <t>3B⁰, 3C⁰</t>
        </is>
      </c>
      <c r="M9" t="inlineStr">
        <is>
          <t>6K⁰, 9H⁰, 6D¹, 9C¹, 9A²</t>
        </is>
      </c>
      <c r="N9" t="inlineStr">
        <is>
          <t>3B⁰, 3C⁰, 3A⁰, 1A⁰</t>
        </is>
      </c>
      <c r="O9" t="inlineStr">
        <is>
          <t>9H¹, 9C¹, 18P², 12S¹, 9A², 6D¹, 9H⁰, 6K⁰, 6F¹</t>
        </is>
      </c>
    </row>
    <row r="10">
      <c r="A10">
        <f>HYPERLINK("https://mathstats.uncg.edu/sites/pauli/congruence/csg0.html#group4A0", "4A⁰")</f>
        <v/>
      </c>
      <c r="B10" t="n">
        <v>0</v>
      </c>
      <c r="C10" t="inlineStr"/>
      <c r="D10" t="inlineStr">
        <is>
          <t>4</t>
        </is>
      </c>
      <c r="E10" t="inlineStr">
        <is>
          <t>1</t>
        </is>
      </c>
      <c r="F10" t="inlineStr">
        <is>
          <t>4</t>
        </is>
      </c>
      <c r="G10" t="inlineStr">
        <is>
          <t>2</t>
        </is>
      </c>
      <c r="H10" t="inlineStr">
        <is>
          <t>1</t>
        </is>
      </c>
      <c r="I10" t="inlineStr">
        <is>
          <t>4¹</t>
        </is>
      </c>
      <c r="J10" t="n">
        <v>1</v>
      </c>
      <c r="K10" t="inlineStr">
        <is>
          <t>2²</t>
        </is>
      </c>
      <c r="L10" t="inlineStr">
        <is>
          <t>1A⁰</t>
        </is>
      </c>
      <c r="M10" t="inlineStr">
        <is>
          <t>4D⁰, 4F⁰, 8A⁰, 8F⁰, 12A⁰, 12A¹, 20A¹, 20B¹, 28A¹, 20E², 28A², 44A²</t>
        </is>
      </c>
      <c r="N10" t="inlineStr">
        <is>
          <t>1A⁰</t>
        </is>
      </c>
      <c r="O10" t="inlineStr">
        <is>
          <t>16H², 16F⁰, 20G¹, 16K¹, 24B¹, 8J¹, 8K⁰, 8B², 8E⁰, 4F⁰, 20D², 12A², 8A², 8H¹, 16A⁰, 24K², 8C², 20B¹, 8I¹, 12G², 8H⁰, 12A⁰, 12G¹, 8K¹, 16L¹, 24A², 12F⁰, 8C¹, 8E¹, 24A¹, 8M⁰, 36D², 16I¹, 16L², 20A¹, 8A⁰, 20E², 4G⁰, 12E¹, 8D¹, 12J¹, 16G², 24H², 12I¹, 24L², 8N⁰, 16H¹, 28A¹, 40A², 44A², 28A², 12Q¹, 8P⁰, 36A¹, 16D², 8F⁰, 16E², 4D⁰, 12I², 8F¹, 12A¹, 24G², 12R¹, 24E², 24F¹, 28E², 16F¹, 16I²</t>
        </is>
      </c>
    </row>
    <row r="11">
      <c r="A11">
        <f>HYPERLINK("https://mathstats.uncg.edu/sites/pauli/congruence/csg0.html#group4B0", "4B⁰")</f>
        <v/>
      </c>
      <c r="B11" t="n">
        <v>0</v>
      </c>
      <c r="C11" t="inlineStr">
        <is>
          <t>Γ₀(4), Γ₁(4)</t>
        </is>
      </c>
      <c r="D11" t="inlineStr">
        <is>
          <t>6</t>
        </is>
      </c>
      <c r="E11" t="inlineStr">
        <is>
          <t>1</t>
        </is>
      </c>
      <c r="F11" t="inlineStr">
        <is>
          <t>3</t>
        </is>
      </c>
      <c r="G11" t="inlineStr">
        <is>
          <t>0</t>
        </is>
      </c>
      <c r="H11" t="inlineStr">
        <is>
          <t>0</t>
        </is>
      </c>
      <c r="I11" t="inlineStr">
        <is>
          <t>1², 4¹</t>
        </is>
      </c>
      <c r="J11" t="n">
        <v>3</v>
      </c>
      <c r="K11" t="inlineStr">
        <is>
          <t>1³</t>
        </is>
      </c>
      <c r="L11" t="inlineStr">
        <is>
          <t>2B⁰</t>
        </is>
      </c>
      <c r="M11" t="inlineStr">
        <is>
          <t>4E⁰, 8C⁰, 12E⁰, 12B¹, 20D¹, 20A², 28D²</t>
        </is>
      </c>
      <c r="N11" t="inlineStr">
        <is>
          <t>1A⁰, 2B⁰</t>
        </is>
      </c>
      <c r="O11" t="inlineStr">
        <is>
          <t>32E¹, 16G⁰, 12P¹, 32A², 12K¹, 16H⁰, 16M¹, 12S¹, 16C², 8A², 36C¹, 24B², 12B¹, 16E¹, 8G⁰, 32C², 8B¹, 12J⁰, 20H¹, 8O⁰, 12D², 8G¹, 8K¹, 16K², 12V¹, 32A⁰, 24D², 64A², 12E⁰, 4G⁰, 12B², 16J², 24B⁰, 24G¹, 4E⁰, 20D¹, 8N⁰, 8I⁰, 32A¹, 20A², 32B², 8J⁰, 28D², 24J¹, 24F², 16C⁰, 8C⁰, 16D⁰, 8F¹, 16A¹, 16I², 16G¹</t>
        </is>
      </c>
    </row>
    <row r="12">
      <c r="A12">
        <f>HYPERLINK("https://mathstats.uncg.edu/sites/pauli/congruence/csg0.html#group4C0", "4C⁰")</f>
        <v/>
      </c>
      <c r="B12" t="n">
        <v>0</v>
      </c>
      <c r="C12" t="inlineStr"/>
      <c r="D12" t="inlineStr">
        <is>
          <t>6</t>
        </is>
      </c>
      <c r="E12" t="inlineStr">
        <is>
          <t>1</t>
        </is>
      </c>
      <c r="F12" t="inlineStr">
        <is>
          <t>3</t>
        </is>
      </c>
      <c r="G12" t="inlineStr">
        <is>
          <t>2</t>
        </is>
      </c>
      <c r="H12" t="inlineStr">
        <is>
          <t>0</t>
        </is>
      </c>
      <c r="I12" t="inlineStr">
        <is>
          <t>2¹, 4¹</t>
        </is>
      </c>
      <c r="J12" t="n">
        <v>2</v>
      </c>
      <c r="K12" t="inlineStr">
        <is>
          <t>1³</t>
        </is>
      </c>
      <c r="L12" t="inlineStr">
        <is>
          <t>2B⁰</t>
        </is>
      </c>
      <c r="M12" t="inlineStr">
        <is>
          <t>4E⁰, 4F⁰, 8B⁰, 8D⁰, 12C⁰, 8A¹, 12F¹, 20E¹, 20B², 28C²</t>
        </is>
      </c>
      <c r="N12" t="inlineStr">
        <is>
          <t>1A⁰, 2B⁰</t>
        </is>
      </c>
      <c r="O12" t="inlineStr">
        <is>
          <t>24E¹, 16B⁰, 48A⁰, 8B², 4F⁰, 8A², 8H¹, 16E¹, 8C², 8G⁰, 24I², 20E¹, 12F¹, 24D¹, 8H⁰, 8G¹, 8C¹, 16C¹, 12H², 12B², 12L¹, 8D¹, 12J¹, 4E⁰, 8J⁰, 16A², 16E², 16J¹, 32C¹, 24P², 32D¹, 16D¹, 16F¹, 16K¹, 16G⁰, 8K⁰, 32B¹, 12P¹, 8L⁰, 16M¹, 24N², 28C², 16C², 12T¹, 16B², 8B⁰, 8I¹, 12G², 8B¹, 24M², 8O⁰, 8K¹, 16K², 16L¹, 36B², 24A⁰, 12V¹, 16F², 16I¹, 12H⁰, 8A¹, 4G⁰, 24L², 20I¹, 8N⁰, 16L², 16H¹, 24O², 8D⁰, 20B², 32B², 24C¹, 8P⁰, 16D², 12M¹, 24C², 12C⁰, 24H¹, 48A², 12I², 8F¹, 16E⁰, 16B¹, 24Q², 16I²</t>
        </is>
      </c>
    </row>
    <row r="13">
      <c r="A13">
        <f>HYPERLINK("https://mathstats.uncg.edu/sites/pauli/congruence/csg0.html#group4D0", "4D⁰")</f>
        <v/>
      </c>
      <c r="B13" t="n">
        <v>0</v>
      </c>
      <c r="C13" t="inlineStr"/>
      <c r="D13" t="inlineStr">
        <is>
          <t>8</t>
        </is>
      </c>
      <c r="E13" t="inlineStr">
        <is>
          <t>1</t>
        </is>
      </c>
      <c r="F13" t="inlineStr">
        <is>
          <t>4</t>
        </is>
      </c>
      <c r="G13" t="inlineStr">
        <is>
          <t>0</t>
        </is>
      </c>
      <c r="H13" t="inlineStr">
        <is>
          <t>2</t>
        </is>
      </c>
      <c r="I13" t="inlineStr">
        <is>
          <t>4²</t>
        </is>
      </c>
      <c r="J13" t="n">
        <v>2</v>
      </c>
      <c r="K13" t="inlineStr">
        <is>
          <t>2²</t>
        </is>
      </c>
      <c r="L13" t="inlineStr">
        <is>
          <t>2A⁰, 4A⁰</t>
        </is>
      </c>
      <c r="M13" t="inlineStr">
        <is>
          <t>4G⁰, 8E⁰, 8E¹, 12E¹, 12I¹, 12A², 20D²</t>
        </is>
      </c>
      <c r="N13" t="inlineStr">
        <is>
          <t>2A⁰, 1A⁰, 4A⁰</t>
        </is>
      </c>
      <c r="O13" t="inlineStr">
        <is>
          <t>16F⁰, 4G⁰, 12E¹, 8J¹, 8E⁰, 12I¹, 8K¹, 8N⁰, 8F¹, 20D², 12A², 8A², 8E¹, 12R¹, 24E², 16I²</t>
        </is>
      </c>
    </row>
    <row r="14">
      <c r="A14">
        <f>HYPERLINK("https://mathstats.uncg.edu/sites/pauli/congruence/csg0.html#group4E0", "4E⁰")</f>
        <v/>
      </c>
      <c r="B14" t="n">
        <v>0</v>
      </c>
      <c r="C14" t="inlineStr">
        <is>
          <t>Γ₀(4)∩Γ(2)</t>
        </is>
      </c>
      <c r="D14" t="inlineStr">
        <is>
          <t>12</t>
        </is>
      </c>
      <c r="E14" t="inlineStr">
        <is>
          <t>1</t>
        </is>
      </c>
      <c r="F14" t="inlineStr">
        <is>
          <t>3</t>
        </is>
      </c>
      <c r="G14" t="inlineStr">
        <is>
          <t>0</t>
        </is>
      </c>
      <c r="H14" t="inlineStr">
        <is>
          <t>0</t>
        </is>
      </c>
      <c r="I14" t="inlineStr">
        <is>
          <t>2², 4²</t>
        </is>
      </c>
      <c r="J14" t="n">
        <v>4</v>
      </c>
      <c r="K14" t="inlineStr">
        <is>
          <t>1³</t>
        </is>
      </c>
      <c r="L14" t="inlineStr">
        <is>
          <t>2C⁰, 4B⁰, 4C⁰</t>
        </is>
      </c>
      <c r="M14" t="inlineStr">
        <is>
          <t>4G⁰, 8G⁰, 8J⁰, 8B¹, 12P¹, 12B²</t>
        </is>
      </c>
      <c r="N14" t="inlineStr">
        <is>
          <t>2A⁰, 2B⁰, 4B⁰, 1A⁰, 2C⁰, 4C⁰</t>
        </is>
      </c>
      <c r="O14" t="inlineStr">
        <is>
          <t>4G⁰, 16G⁰, 12B², 12P¹, 16M¹, 8N⁰, 16C², 8A², 16E¹, 32B², 8J⁰, 8G⁰, 8B¹, 8O⁰, 8G¹, 8K¹, 16K², 8F¹, 12V¹, 16I²</t>
        </is>
      </c>
    </row>
    <row r="15">
      <c r="A15">
        <f>HYPERLINK("https://mathstats.uncg.edu/sites/pauli/congruence/csg0.html#group4F0", "4F⁰")</f>
        <v/>
      </c>
      <c r="B15" t="n">
        <v>0</v>
      </c>
      <c r="C15" t="inlineStr"/>
      <c r="D15" t="inlineStr">
        <is>
          <t>12</t>
        </is>
      </c>
      <c r="E15" t="inlineStr">
        <is>
          <t>1</t>
        </is>
      </c>
      <c r="F15" t="inlineStr">
        <is>
          <t>6</t>
        </is>
      </c>
      <c r="G15" t="inlineStr">
        <is>
          <t>2</t>
        </is>
      </c>
      <c r="H15" t="inlineStr">
        <is>
          <t>0</t>
        </is>
      </c>
      <c r="I15" t="inlineStr">
        <is>
          <t>4³</t>
        </is>
      </c>
      <c r="J15" t="n">
        <v>3</v>
      </c>
      <c r="K15" t="inlineStr">
        <is>
          <t>1², 2²</t>
        </is>
      </c>
      <c r="L15" t="inlineStr">
        <is>
          <t>4A⁰, 4C⁰</t>
        </is>
      </c>
      <c r="M15" t="inlineStr">
        <is>
          <t>4G⁰, 8H⁰, 8K⁰, 8C¹, 8D¹, 12J¹, 12G²</t>
        </is>
      </c>
      <c r="N15" t="inlineStr">
        <is>
          <t>2B⁰, 1A⁰, 4A⁰, 4C⁰</t>
        </is>
      </c>
      <c r="O15" t="inlineStr">
        <is>
          <t>4G⁰, 16K¹, 8K⁰, 8B², 8D¹, 12J¹, 24L², 8N⁰, 16L², 16H¹, 8A², 8H¹, 8C², 8P⁰, 8I¹, 12G², 16D², 8H⁰, 8K¹, 16L¹, 16E², 8C¹, 12I², 8F¹, 16I¹, 16F¹, 16I²</t>
        </is>
      </c>
    </row>
    <row r="16">
      <c r="A16">
        <f>HYPERLINK("https://mathstats.uncg.edu/sites/pauli/congruence/csg0.html#group4G0", "4G⁰")</f>
        <v/>
      </c>
      <c r="B16" t="n">
        <v>0</v>
      </c>
      <c r="C16" t="inlineStr">
        <is>
          <t>Γ(4)</t>
        </is>
      </c>
      <c r="D16" t="inlineStr">
        <is>
          <t>24</t>
        </is>
      </c>
      <c r="E16" t="inlineStr">
        <is>
          <t>1</t>
        </is>
      </c>
      <c r="F16" t="inlineStr">
        <is>
          <t>1</t>
        </is>
      </c>
      <c r="G16" t="inlineStr">
        <is>
          <t>0</t>
        </is>
      </c>
      <c r="H16" t="inlineStr">
        <is>
          <t>0</t>
        </is>
      </c>
      <c r="I16" t="inlineStr">
        <is>
          <t>4⁶</t>
        </is>
      </c>
      <c r="J16" t="n">
        <v>6</v>
      </c>
      <c r="K16" t="inlineStr">
        <is>
          <t>1¹</t>
        </is>
      </c>
      <c r="L16" t="inlineStr">
        <is>
          <t>4D⁰, 4E⁰, 4F⁰</t>
        </is>
      </c>
      <c r="M16" t="inlineStr">
        <is>
          <t>8N⁰, 8F¹, 8A²</t>
        </is>
      </c>
      <c r="N16" t="inlineStr">
        <is>
          <t>2A⁰, 4A⁰, 4D⁰, 4C⁰, 2B⁰, 4E⁰, 4F⁰, 4B⁰, 1A⁰, 2C⁰</t>
        </is>
      </c>
      <c r="O16" t="inlineStr">
        <is>
          <t>8N⁰, 8F¹, 8A², 8K¹, 16I²</t>
        </is>
      </c>
    </row>
    <row r="17">
      <c r="A17">
        <f>HYPERLINK("https://mathstats.uncg.edu/sites/pauli/congruence/csg0.html#group5A0", "5A⁰")</f>
        <v/>
      </c>
      <c r="B17" t="n">
        <v>0</v>
      </c>
      <c r="C17" t="inlineStr"/>
      <c r="D17" t="inlineStr">
        <is>
          <t>5</t>
        </is>
      </c>
      <c r="E17" t="inlineStr">
        <is>
          <t>1</t>
        </is>
      </c>
      <c r="F17" t="inlineStr">
        <is>
          <t>5</t>
        </is>
      </c>
      <c r="G17" t="inlineStr">
        <is>
          <t>1</t>
        </is>
      </c>
      <c r="H17" t="inlineStr">
        <is>
          <t>2</t>
        </is>
      </c>
      <c r="I17" t="inlineStr">
        <is>
          <t>5¹</t>
        </is>
      </c>
      <c r="J17" t="n">
        <v>1</v>
      </c>
      <c r="K17" t="inlineStr">
        <is>
          <t>1¹, 4¹</t>
        </is>
      </c>
      <c r="L17" t="inlineStr">
        <is>
          <t>1A⁰</t>
        </is>
      </c>
      <c r="M17" t="inlineStr">
        <is>
          <t>5E⁰, 5F⁰, 10A⁰, 15A⁰, 10B¹, 15A¹, 15B¹, 20A¹, 35A², 35B²</t>
        </is>
      </c>
      <c r="N17" t="inlineStr">
        <is>
          <t>1A⁰</t>
        </is>
      </c>
      <c r="O17" t="inlineStr">
        <is>
          <t>5H⁰, 5F⁰, 35A², 10D², 30A², 25F², 10A⁰, 20D², 20A², 10A², 10F², 40A², 15A¹, 20B², 10B², 10B¹, 10E⁰, 10I¹, 5E⁰, 10C², 5G⁰, 15A², 15E², 15F¹, 30B², 30D², 35B², 10E¹, 30B¹, 15B¹, 10H¹, 30A¹, 15A⁰, 20A¹</t>
        </is>
      </c>
    </row>
    <row r="18">
      <c r="A18">
        <f>HYPERLINK("https://mathstats.uncg.edu/sites/pauli/congruence/csg0.html#group5B0", "5B⁰")</f>
        <v/>
      </c>
      <c r="B18" t="n">
        <v>0</v>
      </c>
      <c r="C18" t="inlineStr">
        <is>
          <t>Γ₀(5)</t>
        </is>
      </c>
      <c r="D18" t="inlineStr">
        <is>
          <t>6</t>
        </is>
      </c>
      <c r="E18" t="inlineStr">
        <is>
          <t>1</t>
        </is>
      </c>
      <c r="F18" t="inlineStr">
        <is>
          <t>6</t>
        </is>
      </c>
      <c r="G18" t="inlineStr">
        <is>
          <t>2</t>
        </is>
      </c>
      <c r="H18" t="inlineStr">
        <is>
          <t>0</t>
        </is>
      </c>
      <c r="I18" t="inlineStr">
        <is>
          <t>1¹, 5¹</t>
        </is>
      </c>
      <c r="J18" t="n">
        <v>2</v>
      </c>
      <c r="K18" t="inlineStr">
        <is>
          <t>1², 4¹</t>
        </is>
      </c>
      <c r="L18" t="inlineStr">
        <is>
          <t>1A⁰</t>
        </is>
      </c>
      <c r="M18" t="inlineStr">
        <is>
          <t>5D⁰, 5G⁰, 10B⁰, 10C⁰, 15B⁰, 25A⁰, 10A¹, 15C¹, 20B¹, 25A², 25B², 25C², 25D², 35C²</t>
        </is>
      </c>
      <c r="N18" t="inlineStr">
        <is>
          <t>1A⁰</t>
        </is>
      </c>
      <c r="O18" t="inlineStr">
        <is>
          <t>20G¹, 45A², 15B², 10A¹, 25B², 35C², 5D⁰, 30E², 20C¹, 20B¹, 20E¹, 10C², 20H¹, 10D¹, 5G⁰, 25C², 20C², 10G¹, 20A⁰, 20J¹, 30C², 10G⁰, 15H¹, 30D¹, 10C⁰, 30A⁰, 15C⁰, 5H⁰, 10F⁰, 15C¹, 10K¹, 20D¹, 20I¹, 25D², 15I¹, 30C¹, 40A¹, 25A², 25A⁰, 10F², 50A², 15B⁰, 50B², 15E¹, 15G¹, 25B⁰, 10B⁰</t>
        </is>
      </c>
    </row>
    <row r="19">
      <c r="A19">
        <f>HYPERLINK("https://mathstats.uncg.edu/sites/pauli/congruence/csg0.html#group5C0", "5C⁰")</f>
        <v/>
      </c>
      <c r="B19" t="n">
        <v>0</v>
      </c>
      <c r="C19" t="inlineStr"/>
      <c r="D19" t="inlineStr">
        <is>
          <t>10</t>
        </is>
      </c>
      <c r="E19" t="inlineStr">
        <is>
          <t>1</t>
        </is>
      </c>
      <c r="F19" t="inlineStr">
        <is>
          <t>10</t>
        </is>
      </c>
      <c r="G19" t="inlineStr">
        <is>
          <t>2</t>
        </is>
      </c>
      <c r="H19" t="inlineStr">
        <is>
          <t>1</t>
        </is>
      </c>
      <c r="I19" t="inlineStr">
        <is>
          <t>5²</t>
        </is>
      </c>
      <c r="J19" t="n">
        <v>2</v>
      </c>
      <c r="K19" t="inlineStr">
        <is>
          <t>2¹, 4²</t>
        </is>
      </c>
      <c r="L19" t="inlineStr">
        <is>
          <t>1A⁰</t>
        </is>
      </c>
      <c r="M19" t="inlineStr">
        <is>
          <t>5F⁰, 5G⁰, 10D⁰, 10C¹, 10F¹, 15D¹, 15C², 20E², 25E²</t>
        </is>
      </c>
      <c r="N19" t="inlineStr">
        <is>
          <t>1A⁰</t>
        </is>
      </c>
      <c r="O19" t="inlineStr">
        <is>
          <t>25E², 30F², 5H⁰, 20E², 5F⁰, 10C², 15C², 15D², 5G⁰, 20F², 10C¹, 10D², 20F¹, 10D⁰, 10F¹, 10E², 10H¹, 10J¹, 10F², 15D¹</t>
        </is>
      </c>
    </row>
    <row r="20">
      <c r="A20">
        <f>HYPERLINK("https://mathstats.uncg.edu/sites/pauli/congruence/csg0.html#group5D0", "5D⁰")</f>
        <v/>
      </c>
      <c r="B20" t="n">
        <v>0</v>
      </c>
      <c r="C20" t="inlineStr">
        <is>
          <t>Γ₁(5)</t>
        </is>
      </c>
      <c r="D20" t="inlineStr">
        <is>
          <t>12</t>
        </is>
      </c>
      <c r="E20" t="inlineStr">
        <is>
          <t>1</t>
        </is>
      </c>
      <c r="F20" t="inlineStr">
        <is>
          <t>6</t>
        </is>
      </c>
      <c r="G20" t="inlineStr">
        <is>
          <t>0</t>
        </is>
      </c>
      <c r="H20" t="inlineStr">
        <is>
          <t>0</t>
        </is>
      </c>
      <c r="I20" t="inlineStr">
        <is>
          <t>1², 5²</t>
        </is>
      </c>
      <c r="J20" t="n">
        <v>4</v>
      </c>
      <c r="K20" t="inlineStr">
        <is>
          <t>1², 4¹</t>
        </is>
      </c>
      <c r="L20" t="inlineStr">
        <is>
          <t>5B⁰</t>
        </is>
      </c>
      <c r="M20" t="inlineStr">
        <is>
          <t>5H⁰, 10F⁰, 25B⁰, 10D¹, 15G¹, 15B²</t>
        </is>
      </c>
      <c r="N20" t="inlineStr">
        <is>
          <t>5B⁰, 1A⁰</t>
        </is>
      </c>
      <c r="O20" t="inlineStr">
        <is>
          <t>15I¹, 5H⁰, 15G¹, 10F⁰, 25B⁰, 20H¹, 10D¹, 10K¹, 15B²</t>
        </is>
      </c>
    </row>
    <row r="21">
      <c r="A21">
        <f>HYPERLINK("https://mathstats.uncg.edu/sites/pauli/congruence/csg0.html#group5E0", "5E⁰")</f>
        <v/>
      </c>
      <c r="B21" t="n">
        <v>0</v>
      </c>
      <c r="C21" t="inlineStr"/>
      <c r="D21" t="inlineStr">
        <is>
          <t>15</t>
        </is>
      </c>
      <c r="E21" t="inlineStr">
        <is>
          <t>1</t>
        </is>
      </c>
      <c r="F21" t="inlineStr">
        <is>
          <t>5</t>
        </is>
      </c>
      <c r="G21" t="inlineStr">
        <is>
          <t>3</t>
        </is>
      </c>
      <c r="H21" t="inlineStr">
        <is>
          <t>0</t>
        </is>
      </c>
      <c r="I21" t="inlineStr">
        <is>
          <t>5³</t>
        </is>
      </c>
      <c r="J21" t="n">
        <v>3</v>
      </c>
      <c r="K21" t="inlineStr">
        <is>
          <t>1¹, 4¹</t>
        </is>
      </c>
      <c r="L21" t="inlineStr">
        <is>
          <t>5A⁰</t>
        </is>
      </c>
      <c r="M21" t="inlineStr">
        <is>
          <t>5G⁰, 10E¹, 10I¹, 15F¹, 10A², 25F²</t>
        </is>
      </c>
      <c r="N21" t="inlineStr">
        <is>
          <t>1A⁰, 5A⁰</t>
        </is>
      </c>
      <c r="O21" t="inlineStr">
        <is>
          <t>10I¹, 10E¹, 25F², 10C², 10A², 10F², 5G⁰, 5H⁰, 15F¹</t>
        </is>
      </c>
    </row>
    <row r="22">
      <c r="A22">
        <f>HYPERLINK("https://mathstats.uncg.edu/sites/pauli/congruence/csg0.html#group5F0", "5F⁰")</f>
        <v/>
      </c>
      <c r="B22" t="n">
        <v>0</v>
      </c>
      <c r="C22" t="inlineStr"/>
      <c r="D22" t="inlineStr">
        <is>
          <t>20</t>
        </is>
      </c>
      <c r="E22" t="inlineStr">
        <is>
          <t>1</t>
        </is>
      </c>
      <c r="F22" t="inlineStr">
        <is>
          <t>10</t>
        </is>
      </c>
      <c r="G22" t="inlineStr">
        <is>
          <t>0</t>
        </is>
      </c>
      <c r="H22" t="inlineStr">
        <is>
          <t>2</t>
        </is>
      </c>
      <c r="I22" t="inlineStr">
        <is>
          <t>5⁴</t>
        </is>
      </c>
      <c r="J22" t="n">
        <v>4</v>
      </c>
      <c r="K22" t="inlineStr">
        <is>
          <t>2¹, 4²</t>
        </is>
      </c>
      <c r="L22" t="inlineStr">
        <is>
          <t>5A⁰, 5C⁰</t>
        </is>
      </c>
      <c r="M22" t="inlineStr">
        <is>
          <t>5H⁰, 10H¹, 10D²</t>
        </is>
      </c>
      <c r="N22" t="inlineStr">
        <is>
          <t>5C⁰, 5A⁰, 1A⁰</t>
        </is>
      </c>
      <c r="O22" t="inlineStr">
        <is>
          <t>10H¹, 5H⁰, 10D²</t>
        </is>
      </c>
    </row>
    <row r="23">
      <c r="A23">
        <f>HYPERLINK("https://mathstats.uncg.edu/sites/pauli/congruence/csg0.html#group5G0", "5G⁰")</f>
        <v/>
      </c>
      <c r="B23" t="n">
        <v>0</v>
      </c>
      <c r="C23" t="inlineStr"/>
      <c r="D23" t="inlineStr">
        <is>
          <t>30</t>
        </is>
      </c>
      <c r="E23" t="inlineStr">
        <is>
          <t>1</t>
        </is>
      </c>
      <c r="F23" t="inlineStr">
        <is>
          <t>15</t>
        </is>
      </c>
      <c r="G23" t="inlineStr">
        <is>
          <t>2</t>
        </is>
      </c>
      <c r="H23" t="inlineStr">
        <is>
          <t>0</t>
        </is>
      </c>
      <c r="I23" t="inlineStr">
        <is>
          <t>5⁶</t>
        </is>
      </c>
      <c r="J23" t="n">
        <v>6</v>
      </c>
      <c r="K23" t="inlineStr">
        <is>
          <t>1¹, 2¹, 4³</t>
        </is>
      </c>
      <c r="L23" t="inlineStr">
        <is>
          <t>5B⁰, 5C⁰, 5E⁰</t>
        </is>
      </c>
      <c r="M23" t="inlineStr">
        <is>
          <t>5H⁰, 10C², 10F²</t>
        </is>
      </c>
      <c r="N23" t="inlineStr">
        <is>
          <t>5B⁰, 5E⁰, 1A⁰, 5A⁰, 5C⁰</t>
        </is>
      </c>
      <c r="O23" t="inlineStr">
        <is>
          <t>10F², 5H⁰, 10C²</t>
        </is>
      </c>
    </row>
    <row r="24">
      <c r="A24">
        <f>HYPERLINK("https://mathstats.uncg.edu/sites/pauli/congruence/csg0.html#group5H0", "5H⁰")</f>
        <v/>
      </c>
      <c r="B24" t="n">
        <v>0</v>
      </c>
      <c r="C24" t="inlineStr">
        <is>
          <t>Γ(5)</t>
        </is>
      </c>
      <c r="D24" t="inlineStr">
        <is>
          <t>60</t>
        </is>
      </c>
      <c r="E24" t="inlineStr">
        <is>
          <t>1</t>
        </is>
      </c>
      <c r="F24" t="inlineStr">
        <is>
          <t>1</t>
        </is>
      </c>
      <c r="G24" t="inlineStr">
        <is>
          <t>0</t>
        </is>
      </c>
      <c r="H24" t="inlineStr">
        <is>
          <t>0</t>
        </is>
      </c>
      <c r="I24" t="inlineStr">
        <is>
          <t>5¹²</t>
        </is>
      </c>
      <c r="J24" t="n">
        <v>12</v>
      </c>
      <c r="K24" t="inlineStr">
        <is>
          <t>1¹</t>
        </is>
      </c>
      <c r="L24" t="inlineStr">
        <is>
          <t>5D⁰, 5F⁰, 5G⁰</t>
        </is>
      </c>
      <c r="M24" t="inlineStr"/>
      <c r="N24" t="inlineStr">
        <is>
          <t>5A⁰, 5C⁰, 5B⁰, 5E⁰, 5D⁰, 5F⁰, 1A⁰, 5G⁰</t>
        </is>
      </c>
      <c r="O24" t="inlineStr"/>
    </row>
    <row r="25">
      <c r="A25">
        <f>HYPERLINK("https://mathstats.uncg.edu/sites/pauli/congruence/csg0.html#group6A0", "6A⁰")</f>
        <v/>
      </c>
      <c r="B25" t="n">
        <v>0</v>
      </c>
      <c r="C25" t="inlineStr"/>
      <c r="D25" t="inlineStr">
        <is>
          <t>6</t>
        </is>
      </c>
      <c r="E25" t="inlineStr">
        <is>
          <t>1</t>
        </is>
      </c>
      <c r="F25" t="inlineStr">
        <is>
          <t>2</t>
        </is>
      </c>
      <c r="G25" t="inlineStr">
        <is>
          <t>0</t>
        </is>
      </c>
      <c r="H25" t="inlineStr">
        <is>
          <t>3</t>
        </is>
      </c>
      <c r="I25" t="inlineStr">
        <is>
          <t>6¹</t>
        </is>
      </c>
      <c r="J25" t="n">
        <v>1</v>
      </c>
      <c r="K25" t="inlineStr">
        <is>
          <t>2¹</t>
        </is>
      </c>
      <c r="L25" t="inlineStr">
        <is>
          <t>2A⁰</t>
        </is>
      </c>
      <c r="M25" t="inlineStr">
        <is>
          <t>6J⁰, 6C¹, 12E¹, 12H¹, 30A¹, 42B²</t>
        </is>
      </c>
      <c r="N25" t="inlineStr">
        <is>
          <t>2A⁰, 1A⁰</t>
        </is>
      </c>
      <c r="O25" t="inlineStr">
        <is>
          <t>12H¹, 12E¹, 6C¹, 12B², 42B², 18K¹, 6F¹, 24J², 12E², 30A¹, 12O¹, 6E¹, 24E², 6J⁰</t>
        </is>
      </c>
    </row>
    <row r="26">
      <c r="A26">
        <f>HYPERLINK("https://mathstats.uncg.edu/sites/pauli/congruence/csg0.html#group6B0", "6B⁰")</f>
        <v/>
      </c>
      <c r="B26" t="n">
        <v>0</v>
      </c>
      <c r="C26" t="inlineStr"/>
      <c r="D26" t="inlineStr">
        <is>
          <t>6</t>
        </is>
      </c>
      <c r="E26" t="inlineStr">
        <is>
          <t>1</t>
        </is>
      </c>
      <c r="F26" t="inlineStr">
        <is>
          <t>3</t>
        </is>
      </c>
      <c r="G26" t="inlineStr">
        <is>
          <t>4</t>
        </is>
      </c>
      <c r="H26" t="inlineStr">
        <is>
          <t>0</t>
        </is>
      </c>
      <c r="I26" t="inlineStr">
        <is>
          <t>6¹</t>
        </is>
      </c>
      <c r="J26" t="n">
        <v>1</v>
      </c>
      <c r="K26" t="inlineStr">
        <is>
          <t>1¹, 2¹</t>
        </is>
      </c>
      <c r="L26" t="inlineStr">
        <is>
          <t>3A⁰</t>
        </is>
      </c>
      <c r="M26" t="inlineStr">
        <is>
          <t>6E⁰, 6H⁰, 12F⁰, 18A⁰, 6B¹, 18A¹, 18B¹, 30C¹, 42B¹, 30A²</t>
        </is>
      </c>
      <c r="N26" t="inlineStr">
        <is>
          <t>3A⁰, 1A⁰</t>
        </is>
      </c>
      <c r="O26" t="inlineStr">
        <is>
          <t>12H², 18K², 24H², 24N², 30A², 18A¹, 30C¹, 12N¹, 12U¹, 12T¹, 24O², 18B¹, 18L², 6E¹, 24K², 18H², 18G², 12Q¹, 18G¹, 18H¹, 12D¹, 18F², 6D¹, 18A⁰, 12D², 6F¹, 18M², 18D⁰, 42B¹, 24H¹, 12F⁰, 18F¹, 12I², 24G², 6E⁰, 6L⁰, 30D¹, 6H⁰, 36D², 6B¹, 12H⁰</t>
        </is>
      </c>
    </row>
    <row r="27">
      <c r="A27">
        <f>HYPERLINK("https://mathstats.uncg.edu/sites/pauli/congruence/csg0.html#group6C0", "6C⁰")</f>
        <v/>
      </c>
      <c r="B27" t="n">
        <v>0</v>
      </c>
      <c r="C27" t="inlineStr"/>
      <c r="D27" t="inlineStr">
        <is>
          <t>8</t>
        </is>
      </c>
      <c r="E27" t="inlineStr">
        <is>
          <t>1</t>
        </is>
      </c>
      <c r="F27" t="inlineStr">
        <is>
          <t>4</t>
        </is>
      </c>
      <c r="G27" t="inlineStr">
        <is>
          <t>0</t>
        </is>
      </c>
      <c r="H27" t="inlineStr">
        <is>
          <t>2</t>
        </is>
      </c>
      <c r="I27" t="inlineStr">
        <is>
          <t>2¹, 6¹</t>
        </is>
      </c>
      <c r="J27" t="n">
        <v>2</v>
      </c>
      <c r="K27" t="inlineStr">
        <is>
          <t>1², 2¹</t>
        </is>
      </c>
      <c r="L27" t="inlineStr">
        <is>
          <t>2A⁰, 3B⁰</t>
        </is>
      </c>
      <c r="M27" t="inlineStr">
        <is>
          <t>6I⁰, 6J⁰, 12B⁰, 18B⁰, 18C⁰, 6D¹, 12I¹, 18C¹, 18D¹, 18B², 18C², 30D²</t>
        </is>
      </c>
      <c r="N27" t="inlineStr">
        <is>
          <t>3B⁰, 2A⁰, 1A⁰</t>
        </is>
      </c>
      <c r="O27" t="inlineStr">
        <is>
          <t>12I⁰, 18J¹, 12F², 12P¹, 36B¹, 36A⁰, 12I¹, 6I⁰, 18K¹, 18D¹, 12B⁰, 18C¹, 18N², 18B⁰, 18B², 6D¹, 18C⁰, 36A², 6F¹, 30D², 18C², 54A², 12V¹, 18O², 12R¹, 12O¹, 6J⁰</t>
        </is>
      </c>
    </row>
    <row r="28">
      <c r="A28">
        <f>HYPERLINK("https://mathstats.uncg.edu/sites/pauli/congruence/csg0.html#group6D0", "6D⁰")</f>
        <v/>
      </c>
      <c r="B28" t="n">
        <v>0</v>
      </c>
      <c r="C28" t="inlineStr"/>
      <c r="D28" t="inlineStr">
        <is>
          <t>9</t>
        </is>
      </c>
      <c r="E28" t="inlineStr">
        <is>
          <t>1</t>
        </is>
      </c>
      <c r="F28" t="inlineStr">
        <is>
          <t>3</t>
        </is>
      </c>
      <c r="G28" t="inlineStr">
        <is>
          <t>3</t>
        </is>
      </c>
      <c r="H28" t="inlineStr">
        <is>
          <t>0</t>
        </is>
      </c>
      <c r="I28" t="inlineStr">
        <is>
          <t>3¹, 6¹</t>
        </is>
      </c>
      <c r="J28" t="n">
        <v>2</v>
      </c>
      <c r="K28" t="inlineStr">
        <is>
          <t>1³</t>
        </is>
      </c>
      <c r="L28" t="inlineStr">
        <is>
          <t>2B⁰, 3A⁰</t>
        </is>
      </c>
      <c r="M28" t="inlineStr">
        <is>
          <t>6G⁰, 6H⁰, 12C⁰, 12D⁰, 6C¹, 12B¹, 12C¹, 18E¹, 30E²</t>
        </is>
      </c>
      <c r="N28" t="inlineStr">
        <is>
          <t>3A⁰, 1A⁰, 2B⁰</t>
        </is>
      </c>
      <c r="O28" t="inlineStr">
        <is>
          <t>24E¹, 48A⁰, 12D⁰, 6C¹, 12K¹, 6K⁰, 24N², 18P², 12S¹, 12N¹, 12U¹, 12C², 12T¹, 18L², 24B², 12B¹, 36C², 30E², 6G⁰, 24D¹, 24M², 18I², 12C¹, 12D², 6F¹, 36B², 12E², 24A⁰, 12G⁰, 24D², 12H⁰, 12H², 12B², 12L¹, 12J¹, 24L², 24I¹, 24O², 6E¹, 24C¹, 18E¹, 12M¹, 24C², 12C⁰, 24H¹, 48A², 12I², 18I¹, 6L⁰, 24P², 6H⁰, 24Q²</t>
        </is>
      </c>
    </row>
    <row r="29">
      <c r="A29">
        <f>HYPERLINK("https://mathstats.uncg.edu/sites/pauli/congruence/csg0.html#group6E0", "6E⁰")</f>
        <v/>
      </c>
      <c r="B29" t="n">
        <v>0</v>
      </c>
      <c r="C29" t="inlineStr"/>
      <c r="D29" t="inlineStr">
        <is>
          <t>12</t>
        </is>
      </c>
      <c r="E29" t="inlineStr">
        <is>
          <t>1</t>
        </is>
      </c>
      <c r="F29" t="inlineStr">
        <is>
          <t>3</t>
        </is>
      </c>
      <c r="G29" t="inlineStr">
        <is>
          <t>4</t>
        </is>
      </c>
      <c r="H29" t="inlineStr">
        <is>
          <t>0</t>
        </is>
      </c>
      <c r="I29" t="inlineStr">
        <is>
          <t>6²</t>
        </is>
      </c>
      <c r="J29" t="n">
        <v>2</v>
      </c>
      <c r="K29" t="inlineStr">
        <is>
          <t>1¹, 2¹</t>
        </is>
      </c>
      <c r="L29" t="inlineStr">
        <is>
          <t>3C⁰, 6B⁰</t>
        </is>
      </c>
      <c r="M29" t="inlineStr">
        <is>
          <t>6L⁰, 18D⁰, 6D¹, 12D¹, 12Q¹, 18F¹, 18G¹, 18G², 18H²</t>
        </is>
      </c>
      <c r="N29" t="inlineStr">
        <is>
          <t>3C⁰, 6B⁰, 3A⁰, 1A⁰</t>
        </is>
      </c>
      <c r="O29" t="inlineStr">
        <is>
          <t>12Q¹, 18G¹, 12D¹, 6D¹, 6F¹, 18D⁰, 18F¹, 12U¹, 6L⁰, 12T¹, 18H², 18G²</t>
        </is>
      </c>
    </row>
    <row r="30">
      <c r="A30">
        <f>HYPERLINK("https://mathstats.uncg.edu/sites/pauli/congruence/csg0.html#group6F0", "6F⁰")</f>
        <v/>
      </c>
      <c r="B30" t="n">
        <v>0</v>
      </c>
      <c r="C30" t="inlineStr">
        <is>
          <t>Γ₀(6), Γ₁(6)</t>
        </is>
      </c>
      <c r="D30" t="inlineStr">
        <is>
          <t>12</t>
        </is>
      </c>
      <c r="E30" t="inlineStr">
        <is>
          <t>1</t>
        </is>
      </c>
      <c r="F30" t="inlineStr">
        <is>
          <t>12</t>
        </is>
      </c>
      <c r="G30" t="inlineStr">
        <is>
          <t>0</t>
        </is>
      </c>
      <c r="H30" t="inlineStr">
        <is>
          <t>0</t>
        </is>
      </c>
      <c r="I30" t="inlineStr">
        <is>
          <t>1¹, 2¹, 3¹, 6¹</t>
        </is>
      </c>
      <c r="J30" t="n">
        <v>4</v>
      </c>
      <c r="K30" t="inlineStr">
        <is>
          <t>1⁶, 2³</t>
        </is>
      </c>
      <c r="L30" t="inlineStr">
        <is>
          <t>2B⁰, 3B⁰</t>
        </is>
      </c>
      <c r="M30" t="inlineStr">
        <is>
          <t>6I⁰, 6K⁰, 12E⁰, 18E⁰, 12F¹, 18D², 18E²</t>
        </is>
      </c>
      <c r="N30" t="inlineStr">
        <is>
          <t>3B⁰, 1A⁰, 2B⁰</t>
        </is>
      </c>
      <c r="O30" t="inlineStr">
        <is>
          <t>12I⁰, 18J¹, 18E⁰, 18E², 12F², 12P¹, 24B⁰, 24G¹, 6K⁰, 6I⁰, 18P², 54B², 12S¹, 36C¹, 18D², 24I², 12G², 24J¹, 12F¹, 24F², 12J⁰, 6F¹, 12V¹, 18Q², 12E⁰</t>
        </is>
      </c>
    </row>
    <row r="31">
      <c r="A31">
        <f>HYPERLINK("https://mathstats.uncg.edu/sites/pauli/congruence/csg0.html#group6G0", "6G⁰")</f>
        <v/>
      </c>
      <c r="B31" t="n">
        <v>0</v>
      </c>
      <c r="C31" t="inlineStr"/>
      <c r="D31" t="inlineStr">
        <is>
          <t>18</t>
        </is>
      </c>
      <c r="E31" t="inlineStr">
        <is>
          <t>1</t>
        </is>
      </c>
      <c r="F31" t="inlineStr">
        <is>
          <t>9</t>
        </is>
      </c>
      <c r="G31" t="inlineStr">
        <is>
          <t>2</t>
        </is>
      </c>
      <c r="H31" t="inlineStr">
        <is>
          <t>0</t>
        </is>
      </c>
      <c r="I31" t="inlineStr">
        <is>
          <t>3², 6²</t>
        </is>
      </c>
      <c r="J31" t="n">
        <v>4</v>
      </c>
      <c r="K31" t="inlineStr">
        <is>
          <t>1³, 2³</t>
        </is>
      </c>
      <c r="L31" t="inlineStr">
        <is>
          <t>3C⁰, 6D⁰</t>
        </is>
      </c>
      <c r="M31" t="inlineStr">
        <is>
          <t>6K⁰, 6L⁰, 12G⁰, 6E¹, 12K¹, 12L¹, 18I¹, 12C², 18I²</t>
        </is>
      </c>
      <c r="N31" t="inlineStr">
        <is>
          <t>3C⁰, 2B⁰, 3A⁰, 1A⁰, 6D⁰</t>
        </is>
      </c>
      <c r="O31" t="inlineStr">
        <is>
          <t>18I², 12L¹, 12K¹, 6K⁰, 6F¹, 18P², 12S¹, 12U¹, 24I¹, 18I¹, 6L⁰, 12C², 12T¹, 6E¹, 12G⁰</t>
        </is>
      </c>
    </row>
    <row r="32">
      <c r="A32">
        <f>HYPERLINK("https://mathstats.uncg.edu/sites/pauli/congruence/csg0.html#group6H0", "6H⁰")</f>
        <v/>
      </c>
      <c r="B32" t="n">
        <v>0</v>
      </c>
      <c r="C32" t="inlineStr"/>
      <c r="D32" t="inlineStr">
        <is>
          <t>18</t>
        </is>
      </c>
      <c r="E32" t="inlineStr">
        <is>
          <t>1</t>
        </is>
      </c>
      <c r="F32" t="inlineStr">
        <is>
          <t>9</t>
        </is>
      </c>
      <c r="G32" t="inlineStr">
        <is>
          <t>4</t>
        </is>
      </c>
      <c r="H32" t="inlineStr">
        <is>
          <t>0</t>
        </is>
      </c>
      <c r="I32" t="inlineStr">
        <is>
          <t>6³</t>
        </is>
      </c>
      <c r="J32" t="n">
        <v>3</v>
      </c>
      <c r="K32" t="inlineStr">
        <is>
          <t>1³, 2³</t>
        </is>
      </c>
      <c r="L32" t="inlineStr">
        <is>
          <t>6B⁰, 6D⁰</t>
        </is>
      </c>
      <c r="M32" t="inlineStr">
        <is>
          <t>6L⁰, 12H⁰, 6E¹, 12N¹, 12D², 18L²</t>
        </is>
      </c>
      <c r="N32" t="inlineStr">
        <is>
          <t>2B⁰, 6B⁰, 3A⁰, 1A⁰, 6D⁰</t>
        </is>
      </c>
      <c r="O32" t="inlineStr">
        <is>
          <t>12H², 12D², 24N², 6F¹, 24H¹, 12I², 12N¹, 12U¹, 6L⁰, 12T¹, 24O², 18L², 6E¹, 12H⁰</t>
        </is>
      </c>
    </row>
    <row r="33">
      <c r="A33">
        <f>HYPERLINK("https://mathstats.uncg.edu/sites/pauli/congruence/csg0.html#group6I0", "6I⁰")</f>
        <v/>
      </c>
      <c r="B33" t="n">
        <v>0</v>
      </c>
      <c r="C33" t="inlineStr">
        <is>
          <t>Γ₀(3)∩Γ(2)</t>
        </is>
      </c>
      <c r="D33" t="inlineStr">
        <is>
          <t>24</t>
        </is>
      </c>
      <c r="E33" t="inlineStr">
        <is>
          <t>1</t>
        </is>
      </c>
      <c r="F33" t="inlineStr">
        <is>
          <t>4</t>
        </is>
      </c>
      <c r="G33" t="inlineStr">
        <is>
          <t>0</t>
        </is>
      </c>
      <c r="H33" t="inlineStr">
        <is>
          <t>0</t>
        </is>
      </c>
      <c r="I33" t="inlineStr">
        <is>
          <t>2³, 6³</t>
        </is>
      </c>
      <c r="J33" t="n">
        <v>6</v>
      </c>
      <c r="K33" t="inlineStr">
        <is>
          <t>1², 2¹</t>
        </is>
      </c>
      <c r="L33" t="inlineStr">
        <is>
          <t>2C⁰, 6C⁰, 6F⁰</t>
        </is>
      </c>
      <c r="M33" t="inlineStr">
        <is>
          <t>12I⁰, 6F¹, 12P¹, 18J¹, 12F²</t>
        </is>
      </c>
      <c r="N33" t="inlineStr">
        <is>
          <t>3B⁰, 2A⁰, 6C⁰, 6F⁰, 2B⁰, 1A⁰, 2C⁰</t>
        </is>
      </c>
      <c r="O33" t="inlineStr">
        <is>
          <t>12I⁰, 18J¹, 12F², 12V¹, 12P¹, 6F¹</t>
        </is>
      </c>
    </row>
    <row r="34">
      <c r="A34">
        <f>HYPERLINK("https://mathstats.uncg.edu/sites/pauli/congruence/csg0.html#group6J0", "6J⁰")</f>
        <v/>
      </c>
      <c r="B34" t="n">
        <v>0</v>
      </c>
      <c r="C34" t="inlineStr"/>
      <c r="D34" t="inlineStr">
        <is>
          <t>24</t>
        </is>
      </c>
      <c r="E34" t="inlineStr">
        <is>
          <t>1</t>
        </is>
      </c>
      <c r="F34" t="inlineStr">
        <is>
          <t>8</t>
        </is>
      </c>
      <c r="G34" t="inlineStr">
        <is>
          <t>0</t>
        </is>
      </c>
      <c r="H34" t="inlineStr">
        <is>
          <t>3</t>
        </is>
      </c>
      <c r="I34" t="inlineStr">
        <is>
          <t>6⁴</t>
        </is>
      </c>
      <c r="J34" t="n">
        <v>4</v>
      </c>
      <c r="K34" t="inlineStr">
        <is>
          <t>2⁴</t>
        </is>
      </c>
      <c r="L34" t="inlineStr">
        <is>
          <t>6A⁰, 6C⁰</t>
        </is>
      </c>
      <c r="M34" t="inlineStr">
        <is>
          <t>6F¹, 12O¹, 18K¹</t>
        </is>
      </c>
      <c r="N34" t="inlineStr">
        <is>
          <t>3B⁰, 2A⁰, 6A⁰, 1A⁰, 6C⁰</t>
        </is>
      </c>
      <c r="O34" t="inlineStr">
        <is>
          <t>12O¹, 18K¹, 6F¹</t>
        </is>
      </c>
    </row>
    <row r="35">
      <c r="A35">
        <f>HYPERLINK("https://mathstats.uncg.edu/sites/pauli/congruence/csg0.html#group6K0", "6K⁰")</f>
        <v/>
      </c>
      <c r="B35" t="n">
        <v>0</v>
      </c>
      <c r="C35" t="inlineStr">
        <is>
          <t>Γ₀(2)∩Γ(3)</t>
        </is>
      </c>
      <c r="D35" t="inlineStr">
        <is>
          <t>36</t>
        </is>
      </c>
      <c r="E35" t="inlineStr">
        <is>
          <t>1</t>
        </is>
      </c>
      <c r="F35" t="inlineStr">
        <is>
          <t>3</t>
        </is>
      </c>
      <c r="G35" t="inlineStr">
        <is>
          <t>0</t>
        </is>
      </c>
      <c r="H35" t="inlineStr">
        <is>
          <t>0</t>
        </is>
      </c>
      <c r="I35" t="inlineStr">
        <is>
          <t>3⁴, 6⁴</t>
        </is>
      </c>
      <c r="J35" t="n">
        <v>8</v>
      </c>
      <c r="K35" t="inlineStr">
        <is>
          <t>1³</t>
        </is>
      </c>
      <c r="L35" t="inlineStr">
        <is>
          <t>3D⁰, 6F⁰, 6G⁰</t>
        </is>
      </c>
      <c r="M35" t="inlineStr">
        <is>
          <t>6F¹, 12S¹, 18P²</t>
        </is>
      </c>
      <c r="N35" t="inlineStr">
        <is>
          <t>3B⁰, 6F⁰, 6G⁰, 3C⁰, 2B⁰, 3A⁰, 1A⁰, 6D⁰, 3D⁰</t>
        </is>
      </c>
      <c r="O35" t="inlineStr">
        <is>
          <t>18P², 12S¹, 6F¹</t>
        </is>
      </c>
    </row>
    <row r="36">
      <c r="A36">
        <f>HYPERLINK("https://mathstats.uncg.edu/sites/pauli/congruence/csg0.html#group6L0", "6L⁰")</f>
        <v/>
      </c>
      <c r="B36" t="n">
        <v>0</v>
      </c>
      <c r="C36" t="inlineStr"/>
      <c r="D36" t="inlineStr">
        <is>
          <t>36</t>
        </is>
      </c>
      <c r="E36" t="inlineStr">
        <is>
          <t>1</t>
        </is>
      </c>
      <c r="F36" t="inlineStr">
        <is>
          <t>9</t>
        </is>
      </c>
      <c r="G36" t="inlineStr">
        <is>
          <t>4</t>
        </is>
      </c>
      <c r="H36" t="inlineStr">
        <is>
          <t>0</t>
        </is>
      </c>
      <c r="I36" t="inlineStr">
        <is>
          <t>6⁶</t>
        </is>
      </c>
      <c r="J36" t="n">
        <v>6</v>
      </c>
      <c r="K36" t="inlineStr">
        <is>
          <t>1³, 2³</t>
        </is>
      </c>
      <c r="L36" t="inlineStr">
        <is>
          <t>6E⁰, 6G⁰, 6H⁰</t>
        </is>
      </c>
      <c r="M36" t="inlineStr">
        <is>
          <t>6F¹, 12T¹, 12U¹</t>
        </is>
      </c>
      <c r="N36" t="inlineStr">
        <is>
          <t>6B⁰, 6E⁰, 6G⁰, 3C⁰, 2B⁰, 6H⁰, 3A⁰, 1A⁰, 6D⁰</t>
        </is>
      </c>
      <c r="O36" t="inlineStr">
        <is>
          <t>12T¹, 12U¹, 6F¹</t>
        </is>
      </c>
    </row>
    <row r="37">
      <c r="A37">
        <f>HYPERLINK("https://mathstats.uncg.edu/sites/pauli/congruence/csg0.html#group7A0", "7A⁰")</f>
        <v/>
      </c>
      <c r="B37" t="n">
        <v>0</v>
      </c>
      <c r="C37" t="inlineStr"/>
      <c r="D37" t="inlineStr">
        <is>
          <t>7</t>
        </is>
      </c>
      <c r="E37" t="inlineStr">
        <is>
          <t>2</t>
        </is>
      </c>
      <c r="F37" t="inlineStr">
        <is>
          <t>7</t>
        </is>
      </c>
      <c r="G37" t="inlineStr">
        <is>
          <t>3</t>
        </is>
      </c>
      <c r="H37" t="inlineStr">
        <is>
          <t>1</t>
        </is>
      </c>
      <c r="I37" t="inlineStr">
        <is>
          <t>7¹</t>
        </is>
      </c>
      <c r="J37" t="n">
        <v>1</v>
      </c>
      <c r="K37" t="inlineStr">
        <is>
          <t>2¹, 6²</t>
        </is>
      </c>
      <c r="L37" t="inlineStr">
        <is>
          <t>1A⁰</t>
        </is>
      </c>
      <c r="M37" t="inlineStr">
        <is>
          <t>7C⁰, 7D⁰, 7F⁰, 14A⁰, 21A⁰, 14A¹, 14B¹, 28A¹, 21B², 35A², 35C²</t>
        </is>
      </c>
      <c r="N37" t="inlineStr">
        <is>
          <t>1A⁰</t>
        </is>
      </c>
      <c r="O37" t="inlineStr">
        <is>
          <t>14B¹, 21D², 21C², 35A², 14G¹, 14A², 7B¹, 21D¹, 7G⁰, 28C², 28B², 42A², 28A¹, 35C², 7C¹, 7C⁰, 21C¹, 14D¹, 7A¹, 7F⁰, 14B², 21B², 14A¹, 21A⁰, 14C², 42A¹, 14A⁰, 42B¹, 7D⁰, 21E¹, 14E¹, 63A², 14F², 28E², 14F¹</t>
        </is>
      </c>
    </row>
    <row r="38">
      <c r="A38">
        <f>HYPERLINK("https://mathstats.uncg.edu/sites/pauli/congruence/csg0.html#group7B0", "7B⁰")</f>
        <v/>
      </c>
      <c r="B38" t="n">
        <v>0</v>
      </c>
      <c r="C38" t="inlineStr">
        <is>
          <t>Γ₀(7)</t>
        </is>
      </c>
      <c r="D38" t="inlineStr">
        <is>
          <t>8</t>
        </is>
      </c>
      <c r="E38" t="inlineStr">
        <is>
          <t>1</t>
        </is>
      </c>
      <c r="F38" t="inlineStr">
        <is>
          <t>8</t>
        </is>
      </c>
      <c r="G38" t="inlineStr">
        <is>
          <t>0</t>
        </is>
      </c>
      <c r="H38" t="inlineStr">
        <is>
          <t>2</t>
        </is>
      </c>
      <c r="I38" t="inlineStr">
        <is>
          <t>1¹, 7¹</t>
        </is>
      </c>
      <c r="J38" t="n">
        <v>2</v>
      </c>
      <c r="K38" t="inlineStr">
        <is>
          <t>1², 6¹</t>
        </is>
      </c>
      <c r="L38" t="inlineStr">
        <is>
          <t>1A⁰</t>
        </is>
      </c>
      <c r="M38" t="inlineStr">
        <is>
          <t>7E⁰, 14B⁰, 7B¹, 14C¹, 21A¹, 21B¹, 49A¹, 21A², 28A², 35B²</t>
        </is>
      </c>
      <c r="N38" t="inlineStr">
        <is>
          <t>1A⁰</t>
        </is>
      </c>
      <c r="O38" t="inlineStr">
        <is>
          <t>14D², 28A², 21A², 28A⁰, 21F¹, 14C⁰, 7E⁰, 42B², 28F², 35B², 7B¹, 21B¹, 21A¹, 14B⁰, 49A¹, 28D², 14E², 14C¹, 14H¹, 42C²</t>
        </is>
      </c>
    </row>
    <row r="39">
      <c r="A39">
        <f>HYPERLINK("https://mathstats.uncg.edu/sites/pauli/congruence/csg0.html#group7C0", "7C⁰")</f>
        <v/>
      </c>
      <c r="B39" t="n">
        <v>0</v>
      </c>
      <c r="C39" t="inlineStr"/>
      <c r="D39" t="inlineStr">
        <is>
          <t>14</t>
        </is>
      </c>
      <c r="E39" t="inlineStr">
        <is>
          <t>2</t>
        </is>
      </c>
      <c r="F39" t="inlineStr">
        <is>
          <t>7</t>
        </is>
      </c>
      <c r="G39" t="inlineStr">
        <is>
          <t>2</t>
        </is>
      </c>
      <c r="H39" t="inlineStr">
        <is>
          <t>2</t>
        </is>
      </c>
      <c r="I39" t="inlineStr">
        <is>
          <t>7²</t>
        </is>
      </c>
      <c r="J39" t="n">
        <v>2</v>
      </c>
      <c r="K39" t="inlineStr">
        <is>
          <t>2¹, 6²</t>
        </is>
      </c>
      <c r="L39" t="inlineStr">
        <is>
          <t>7A⁰</t>
        </is>
      </c>
      <c r="M39" t="inlineStr">
        <is>
          <t>7G⁰, 7B¹, 14D¹, 21C¹, 14A², 21C²</t>
        </is>
      </c>
      <c r="N39" t="inlineStr">
        <is>
          <t>1A⁰, 7A⁰</t>
        </is>
      </c>
      <c r="O39" t="inlineStr">
        <is>
          <t>7G⁰, 14D¹, 21C², 7C¹, 14A², 21C¹, 7B¹</t>
        </is>
      </c>
    </row>
    <row r="40">
      <c r="A40">
        <f>HYPERLINK("https://mathstats.uncg.edu/sites/pauli/congruence/csg0.html#group7D0", "7D⁰")</f>
        <v/>
      </c>
      <c r="B40" t="n">
        <v>0</v>
      </c>
      <c r="C40" t="inlineStr"/>
      <c r="D40" t="inlineStr">
        <is>
          <t>21</t>
        </is>
      </c>
      <c r="E40" t="inlineStr">
        <is>
          <t>1</t>
        </is>
      </c>
      <c r="F40" t="inlineStr">
        <is>
          <t>21</t>
        </is>
      </c>
      <c r="G40" t="inlineStr">
        <is>
          <t>5</t>
        </is>
      </c>
      <c r="H40" t="inlineStr">
        <is>
          <t>0</t>
        </is>
      </c>
      <c r="I40" t="inlineStr">
        <is>
          <t>7³</t>
        </is>
      </c>
      <c r="J40" t="n">
        <v>3</v>
      </c>
      <c r="K40" t="inlineStr">
        <is>
          <t>3¹, 6³</t>
        </is>
      </c>
      <c r="L40" t="inlineStr">
        <is>
          <t>7A⁰</t>
        </is>
      </c>
      <c r="M40" t="inlineStr">
        <is>
          <t>7G⁰, 7A¹, 14E¹, 21E¹, 14B², 14F²</t>
        </is>
      </c>
      <c r="N40" t="inlineStr">
        <is>
          <t>1A⁰, 7A⁰</t>
        </is>
      </c>
      <c r="O40" t="inlineStr">
        <is>
          <t>7G⁰, 7A¹, 14B², 21E¹, 14E¹, 14F², 7C¹</t>
        </is>
      </c>
    </row>
    <row r="41">
      <c r="A41">
        <f>HYPERLINK("https://mathstats.uncg.edu/sites/pauli/congruence/csg0.html#group7E0", "7E⁰")</f>
        <v/>
      </c>
      <c r="B41" t="n">
        <v>0</v>
      </c>
      <c r="C41" t="inlineStr">
        <is>
          <t>Γ₁(7)</t>
        </is>
      </c>
      <c r="D41" t="inlineStr">
        <is>
          <t>24</t>
        </is>
      </c>
      <c r="E41" t="inlineStr">
        <is>
          <t>1</t>
        </is>
      </c>
      <c r="F41" t="inlineStr">
        <is>
          <t>8</t>
        </is>
      </c>
      <c r="G41" t="inlineStr">
        <is>
          <t>0</t>
        </is>
      </c>
      <c r="H41" t="inlineStr">
        <is>
          <t>0</t>
        </is>
      </c>
      <c r="I41" t="inlineStr">
        <is>
          <t>1³, 7³</t>
        </is>
      </c>
      <c r="J41" t="n">
        <v>6</v>
      </c>
      <c r="K41" t="inlineStr">
        <is>
          <t>1², 6¹</t>
        </is>
      </c>
      <c r="L41" t="inlineStr">
        <is>
          <t>7B⁰</t>
        </is>
      </c>
      <c r="M41" t="inlineStr">
        <is>
          <t>14H¹, 14D²</t>
        </is>
      </c>
      <c r="N41" t="inlineStr">
        <is>
          <t>1A⁰, 7B⁰</t>
        </is>
      </c>
      <c r="O41" t="inlineStr">
        <is>
          <t>14D², 14H¹</t>
        </is>
      </c>
    </row>
    <row r="42">
      <c r="A42">
        <f>HYPERLINK("https://mathstats.uncg.edu/sites/pauli/congruence/csg0.html#group7F0", "7F⁰")</f>
        <v/>
      </c>
      <c r="B42" t="n">
        <v>0</v>
      </c>
      <c r="C42" t="inlineStr"/>
      <c r="D42" t="inlineStr">
        <is>
          <t>28</t>
        </is>
      </c>
      <c r="E42" t="inlineStr">
        <is>
          <t>1</t>
        </is>
      </c>
      <c r="F42" t="inlineStr">
        <is>
          <t>28</t>
        </is>
      </c>
      <c r="G42" t="inlineStr">
        <is>
          <t>4</t>
        </is>
      </c>
      <c r="H42" t="inlineStr">
        <is>
          <t>1</t>
        </is>
      </c>
      <c r="I42" t="inlineStr">
        <is>
          <t>7⁴</t>
        </is>
      </c>
      <c r="J42" t="n">
        <v>4</v>
      </c>
      <c r="K42" t="inlineStr">
        <is>
          <t>1¹, 3¹, 6⁴</t>
        </is>
      </c>
      <c r="L42" t="inlineStr">
        <is>
          <t>7A⁰</t>
        </is>
      </c>
      <c r="M42" t="inlineStr">
        <is>
          <t>7B¹, 7C¹, 14G¹</t>
        </is>
      </c>
      <c r="N42" t="inlineStr">
        <is>
          <t>1A⁰, 7A⁰</t>
        </is>
      </c>
      <c r="O42" t="inlineStr">
        <is>
          <t>7C¹, 14G¹, 7B¹</t>
        </is>
      </c>
    </row>
    <row r="43">
      <c r="A43">
        <f>HYPERLINK("https://mathstats.uncg.edu/sites/pauli/congruence/csg0.html#group7G0", "7G⁰")</f>
        <v/>
      </c>
      <c r="B43" t="n">
        <v>0</v>
      </c>
      <c r="C43" t="inlineStr"/>
      <c r="D43" t="inlineStr">
        <is>
          <t>42</t>
        </is>
      </c>
      <c r="E43" t="inlineStr">
        <is>
          <t>2</t>
        </is>
      </c>
      <c r="F43" t="inlineStr">
        <is>
          <t>7</t>
        </is>
      </c>
      <c r="G43" t="inlineStr">
        <is>
          <t>6</t>
        </is>
      </c>
      <c r="H43" t="inlineStr">
        <is>
          <t>0</t>
        </is>
      </c>
      <c r="I43" t="inlineStr">
        <is>
          <t>7⁶</t>
        </is>
      </c>
      <c r="J43" t="n">
        <v>6</v>
      </c>
      <c r="K43" t="inlineStr">
        <is>
          <t>2¹, 6²</t>
        </is>
      </c>
      <c r="L43" t="inlineStr">
        <is>
          <t>7C⁰, 7D⁰</t>
        </is>
      </c>
      <c r="M43" t="inlineStr">
        <is>
          <t>7C¹</t>
        </is>
      </c>
      <c r="N43" t="inlineStr">
        <is>
          <t>7D⁰, 1A⁰, 7C⁰, 7A⁰</t>
        </is>
      </c>
      <c r="O43" t="inlineStr">
        <is>
          <t>7C¹</t>
        </is>
      </c>
    </row>
    <row r="44">
      <c r="A44">
        <f>HYPERLINK("https://mathstats.uncg.edu/sites/pauli/congruence/csg0.html#group8A0", "8A⁰")</f>
        <v/>
      </c>
      <c r="B44" t="n">
        <v>0</v>
      </c>
      <c r="C44" t="inlineStr"/>
      <c r="D44" t="inlineStr">
        <is>
          <t>8</t>
        </is>
      </c>
      <c r="E44" t="inlineStr">
        <is>
          <t>2</t>
        </is>
      </c>
      <c r="F44" t="inlineStr">
        <is>
          <t>4</t>
        </is>
      </c>
      <c r="G44" t="inlineStr">
        <is>
          <t>2</t>
        </is>
      </c>
      <c r="H44" t="inlineStr">
        <is>
          <t>2</t>
        </is>
      </c>
      <c r="I44" t="inlineStr">
        <is>
          <t>8¹</t>
        </is>
      </c>
      <c r="J44" t="n">
        <v>1</v>
      </c>
      <c r="K44" t="inlineStr">
        <is>
          <t>4²</t>
        </is>
      </c>
      <c r="L44" t="inlineStr">
        <is>
          <t>4A⁰</t>
        </is>
      </c>
      <c r="M44" t="inlineStr">
        <is>
          <t>8E⁰, 8M⁰, 16A⁰, 8D¹, 24A¹, 24A², 40A²</t>
        </is>
      </c>
      <c r="N44" t="inlineStr">
        <is>
          <t>1A⁰, 4A⁰</t>
        </is>
      </c>
      <c r="O44" t="inlineStr">
        <is>
          <t>16H², 16F⁰, 8J¹, 8B², 8E⁰, 8D¹, 24A², 8A², 8H¹, 24A¹, 8M⁰, 40A², 16A⁰, 24E², 24K², 8C²</t>
        </is>
      </c>
    </row>
    <row r="45">
      <c r="A45">
        <f>HYPERLINK("https://mathstats.uncg.edu/sites/pauli/congruence/csg0.html#group8B0", "8B⁰")</f>
        <v/>
      </c>
      <c r="B45" t="n">
        <v>0</v>
      </c>
      <c r="C45" t="inlineStr"/>
      <c r="D45" t="inlineStr">
        <is>
          <t>12</t>
        </is>
      </c>
      <c r="E45" t="inlineStr">
        <is>
          <t>1</t>
        </is>
      </c>
      <c r="F45" t="inlineStr">
        <is>
          <t>3</t>
        </is>
      </c>
      <c r="G45" t="inlineStr">
        <is>
          <t>4</t>
        </is>
      </c>
      <c r="H45" t="inlineStr">
        <is>
          <t>0</t>
        </is>
      </c>
      <c r="I45" t="inlineStr">
        <is>
          <t>4¹, 8¹</t>
        </is>
      </c>
      <c r="J45" t="n">
        <v>2</v>
      </c>
      <c r="K45" t="inlineStr">
        <is>
          <t>1³</t>
        </is>
      </c>
      <c r="L45" t="inlineStr">
        <is>
          <t>4C⁰</t>
        </is>
      </c>
      <c r="M45" t="inlineStr">
        <is>
          <t>8H⁰, 8L⁰, 16B⁰, 24A⁰, 8B¹, 16B¹, 16D¹, 16A²</t>
        </is>
      </c>
      <c r="N45" t="inlineStr">
        <is>
          <t>1A⁰, 2B⁰, 4C⁰</t>
        </is>
      </c>
      <c r="O45" t="inlineStr">
        <is>
          <t>16B⁰, 48A⁰, 32B¹, 8L⁰, 24L², 16L², 16H¹, 8H¹, 16F², 8C², 8P⁰, 8I¹, 8B¹, 8H⁰, 24M², 16A², 8G¹, 8K¹, 16E², 24H¹, 48A², 8F¹, 24A⁰, 16J¹, 24P², 16B¹, 16I¹, 24Q², 16D¹, 16F¹</t>
        </is>
      </c>
    </row>
    <row r="46">
      <c r="A46">
        <f>HYPERLINK("https://mathstats.uncg.edu/sites/pauli/congruence/csg0.html#group8C0", "8C⁰")</f>
        <v/>
      </c>
      <c r="B46" t="n">
        <v>0</v>
      </c>
      <c r="C46" t="inlineStr">
        <is>
          <t>Γ₀(8)</t>
        </is>
      </c>
      <c r="D46" t="inlineStr">
        <is>
          <t>12</t>
        </is>
      </c>
      <c r="E46" t="inlineStr">
        <is>
          <t>1</t>
        </is>
      </c>
      <c r="F46" t="inlineStr">
        <is>
          <t>6</t>
        </is>
      </c>
      <c r="G46" t="inlineStr">
        <is>
          <t>0</t>
        </is>
      </c>
      <c r="H46" t="inlineStr">
        <is>
          <t>0</t>
        </is>
      </c>
      <c r="I46" t="inlineStr">
        <is>
          <t>1², 2¹, 8¹</t>
        </is>
      </c>
      <c r="J46" t="n">
        <v>4</v>
      </c>
      <c r="K46" t="inlineStr">
        <is>
          <t>1⁴, 2¹</t>
        </is>
      </c>
      <c r="L46" t="inlineStr">
        <is>
          <t>4B⁰</t>
        </is>
      </c>
      <c r="M46" t="inlineStr">
        <is>
          <t>8G⁰, 8I⁰, 16C⁰, 16D⁰, 16A¹, 24G¹, 24B²</t>
        </is>
      </c>
      <c r="N46" t="inlineStr">
        <is>
          <t>4B⁰, 1A⁰, 2B⁰</t>
        </is>
      </c>
      <c r="O46" t="inlineStr">
        <is>
          <t>32E¹, 16G⁰, 16J², 32A², 24G¹, 16H⁰, 16M¹, 8I⁰, 32A¹, 16C², 24B², 16E¹, 32B², 8G⁰, 24J¹, 32C², 16C⁰, 8O⁰, 8K¹, 16K², 16D⁰, 8F¹, 16A¹, 32A⁰, 64A², 16G¹</t>
        </is>
      </c>
    </row>
    <row r="47">
      <c r="A47">
        <f>HYPERLINK("https://mathstats.uncg.edu/sites/pauli/congruence/csg0.html#group8D0", "8D⁰")</f>
        <v/>
      </c>
      <c r="B47" t="n">
        <v>0</v>
      </c>
      <c r="C47" t="inlineStr"/>
      <c r="D47" t="inlineStr">
        <is>
          <t>12</t>
        </is>
      </c>
      <c r="E47" t="inlineStr">
        <is>
          <t>1</t>
        </is>
      </c>
      <c r="F47" t="inlineStr">
        <is>
          <t>6</t>
        </is>
      </c>
      <c r="G47" t="inlineStr">
        <is>
          <t>2</t>
        </is>
      </c>
      <c r="H47" t="inlineStr">
        <is>
          <t>0</t>
        </is>
      </c>
      <c r="I47" t="inlineStr">
        <is>
          <t>2², 8¹</t>
        </is>
      </c>
      <c r="J47" t="n">
        <v>3</v>
      </c>
      <c r="K47" t="inlineStr">
        <is>
          <t>1², 2²</t>
        </is>
      </c>
      <c r="L47" t="inlineStr">
        <is>
          <t>4C⁰</t>
        </is>
      </c>
      <c r="M47" t="inlineStr">
        <is>
          <t>8G⁰, 8H⁰, 16E⁰, 8C¹, 16C¹, 24C¹, 24I²</t>
        </is>
      </c>
      <c r="N47" t="inlineStr">
        <is>
          <t>1A⁰, 2B⁰, 4C⁰</t>
        </is>
      </c>
      <c r="O47" t="inlineStr">
        <is>
          <t>16C¹, 16G⁰, 8B², 16M¹, 24L², 16L², 16H¹, 16C², 24O², 8H¹, 16E¹, 32B², 24C¹, 8C², 8G⁰, 8P⁰, 24I², 8I¹, 16D², 8H⁰, 8O⁰, 8K¹, 16K², 16E², 8C¹, 8F¹, 32C¹, 32D¹, 16E⁰, 16I¹, 16F¹</t>
        </is>
      </c>
    </row>
    <row r="48">
      <c r="A48">
        <f>HYPERLINK("https://mathstats.uncg.edu/sites/pauli/congruence/csg0.html#group8E0", "8E⁰")</f>
        <v/>
      </c>
      <c r="B48" t="n">
        <v>0</v>
      </c>
      <c r="C48" t="inlineStr"/>
      <c r="D48" t="inlineStr">
        <is>
          <t>16</t>
        </is>
      </c>
      <c r="E48" t="inlineStr">
        <is>
          <t>1</t>
        </is>
      </c>
      <c r="F48" t="inlineStr">
        <is>
          <t>4</t>
        </is>
      </c>
      <c r="G48" t="inlineStr">
        <is>
          <t>0</t>
        </is>
      </c>
      <c r="H48" t="inlineStr">
        <is>
          <t>4</t>
        </is>
      </c>
      <c r="I48" t="inlineStr">
        <is>
          <t>8²</t>
        </is>
      </c>
      <c r="J48" t="n">
        <v>2</v>
      </c>
      <c r="K48" t="inlineStr">
        <is>
          <t>2²</t>
        </is>
      </c>
      <c r="L48" t="inlineStr">
        <is>
          <t>4D⁰, 8A⁰</t>
        </is>
      </c>
      <c r="M48" t="inlineStr">
        <is>
          <t>16F⁰, 8J¹, 8A², 24E²</t>
        </is>
      </c>
      <c r="N48" t="inlineStr">
        <is>
          <t>8A⁰, 2A⁰, 1A⁰, 4A⁰, 4D⁰</t>
        </is>
      </c>
      <c r="O48" t="inlineStr">
        <is>
          <t>8J¹, 24E², 16F⁰, 8A²</t>
        </is>
      </c>
    </row>
    <row r="49">
      <c r="A49">
        <f>HYPERLINK("https://mathstats.uncg.edu/sites/pauli/congruence/csg0.html#group8F0", "8F⁰")</f>
        <v/>
      </c>
      <c r="B49" t="n">
        <v>0</v>
      </c>
      <c r="C49" t="inlineStr"/>
      <c r="D49" t="inlineStr">
        <is>
          <t>16</t>
        </is>
      </c>
      <c r="E49" t="inlineStr">
        <is>
          <t>1</t>
        </is>
      </c>
      <c r="F49" t="inlineStr">
        <is>
          <t>16</t>
        </is>
      </c>
      <c r="G49" t="inlineStr">
        <is>
          <t>4</t>
        </is>
      </c>
      <c r="H49" t="inlineStr">
        <is>
          <t>1</t>
        </is>
      </c>
      <c r="I49" t="inlineStr">
        <is>
          <t>8²</t>
        </is>
      </c>
      <c r="J49" t="n">
        <v>2</v>
      </c>
      <c r="K49" t="inlineStr">
        <is>
          <t>4⁴</t>
        </is>
      </c>
      <c r="L49" t="inlineStr">
        <is>
          <t>4A⁰</t>
        </is>
      </c>
      <c r="M49" t="inlineStr">
        <is>
          <t>8M⁰, 8E¹, 8I¹, 24F¹, 16G²</t>
        </is>
      </c>
      <c r="N49" t="inlineStr">
        <is>
          <t>1A⁰, 4A⁰</t>
        </is>
      </c>
      <c r="O49" t="inlineStr">
        <is>
          <t>16H², 8I¹, 8E¹, 8J¹, 8M⁰, 24F¹, 16G², 8C²</t>
        </is>
      </c>
    </row>
    <row r="50">
      <c r="A50">
        <f>HYPERLINK("https://mathstats.uncg.edu/sites/pauli/congruence/csg0.html#group8G0", "8G⁰")</f>
        <v/>
      </c>
      <c r="B50" t="n">
        <v>0</v>
      </c>
      <c r="C50" t="inlineStr">
        <is>
          <t>Γ₀(8)∩Γ(2)</t>
        </is>
      </c>
      <c r="D50" t="inlineStr">
        <is>
          <t>24</t>
        </is>
      </c>
      <c r="E50" t="inlineStr">
        <is>
          <t>1</t>
        </is>
      </c>
      <c r="F50" t="inlineStr">
        <is>
          <t>3</t>
        </is>
      </c>
      <c r="G50" t="inlineStr">
        <is>
          <t>0</t>
        </is>
      </c>
      <c r="H50" t="inlineStr">
        <is>
          <t>0</t>
        </is>
      </c>
      <c r="I50" t="inlineStr">
        <is>
          <t>2⁴, 8²</t>
        </is>
      </c>
      <c r="J50" t="n">
        <v>6</v>
      </c>
      <c r="K50" t="inlineStr">
        <is>
          <t>1³</t>
        </is>
      </c>
      <c r="L50" t="inlineStr">
        <is>
          <t>4E⁰, 8C⁰, 8D⁰</t>
        </is>
      </c>
      <c r="M50" t="inlineStr">
        <is>
          <t>8O⁰, 16G⁰, 8F¹, 16E¹, 16C²</t>
        </is>
      </c>
      <c r="N50" t="inlineStr">
        <is>
          <t>2A⁰, 8D⁰, 4C⁰, 8C⁰, 4E⁰, 2B⁰, 4B⁰, 1A⁰, 2C⁰</t>
        </is>
      </c>
      <c r="O50" t="inlineStr">
        <is>
          <t>8F¹, 16C², 16G⁰, 16E¹, 32B², 8O⁰, 16M¹, 8K¹, 16K²</t>
        </is>
      </c>
    </row>
    <row r="51">
      <c r="A51">
        <f>HYPERLINK("https://mathstats.uncg.edu/sites/pauli/congruence/csg0.html#group8H0", "8H⁰")</f>
        <v/>
      </c>
      <c r="B51" t="n">
        <v>0</v>
      </c>
      <c r="C51" t="inlineStr"/>
      <c r="D51" t="inlineStr">
        <is>
          <t>24</t>
        </is>
      </c>
      <c r="E51" t="inlineStr">
        <is>
          <t>1</t>
        </is>
      </c>
      <c r="F51" t="inlineStr">
        <is>
          <t>6</t>
        </is>
      </c>
      <c r="G51" t="inlineStr">
        <is>
          <t>4</t>
        </is>
      </c>
      <c r="H51" t="inlineStr">
        <is>
          <t>0</t>
        </is>
      </c>
      <c r="I51" t="inlineStr">
        <is>
          <t>4², 8²</t>
        </is>
      </c>
      <c r="J51" t="n">
        <v>4</v>
      </c>
      <c r="K51" t="inlineStr">
        <is>
          <t>1², 2²</t>
        </is>
      </c>
      <c r="L51" t="inlineStr">
        <is>
          <t>4F⁰, 8B⁰, 8D⁰</t>
        </is>
      </c>
      <c r="M51" t="inlineStr">
        <is>
          <t>8P⁰, 8F¹, 8H¹, 8I¹, 16F¹, 16H¹, 16I¹, 16E², 24L²</t>
        </is>
      </c>
      <c r="N51" t="inlineStr">
        <is>
          <t>8D⁰, 4A⁰, 4C⁰, 8B⁰, 2B⁰, 4F⁰, 1A⁰</t>
        </is>
      </c>
      <c r="O51" t="inlineStr">
        <is>
          <t>8P⁰, 8I¹, 8K¹, 24L², 16E², 16L², 8F¹, 16H¹, 8H¹, 16I¹, 8C², 16F¹</t>
        </is>
      </c>
    </row>
    <row r="52">
      <c r="A52">
        <f>HYPERLINK("https://mathstats.uncg.edu/sites/pauli/congruence/csg0.html#group8I0", "8I⁰")</f>
        <v/>
      </c>
      <c r="B52" t="n">
        <v>0</v>
      </c>
      <c r="C52" t="inlineStr">
        <is>
          <t>Γ₁(8)</t>
        </is>
      </c>
      <c r="D52" t="inlineStr">
        <is>
          <t>24</t>
        </is>
      </c>
      <c r="E52" t="inlineStr">
        <is>
          <t>1</t>
        </is>
      </c>
      <c r="F52" t="inlineStr">
        <is>
          <t>12</t>
        </is>
      </c>
      <c r="G52" t="inlineStr">
        <is>
          <t>0</t>
        </is>
      </c>
      <c r="H52" t="inlineStr">
        <is>
          <t>0</t>
        </is>
      </c>
      <c r="I52" t="inlineStr">
        <is>
          <t>1², 2¹, 4¹, 8²</t>
        </is>
      </c>
      <c r="J52" t="n">
        <v>6</v>
      </c>
      <c r="K52" t="inlineStr">
        <is>
          <t>1⁴, 2², 4¹</t>
        </is>
      </c>
      <c r="L52" t="inlineStr">
        <is>
          <t>8C⁰</t>
        </is>
      </c>
      <c r="M52" t="inlineStr">
        <is>
          <t>8O⁰, 16H⁰, 16G¹</t>
        </is>
      </c>
      <c r="N52" t="inlineStr">
        <is>
          <t>4B⁰, 1A⁰, 8C⁰, 2B⁰</t>
        </is>
      </c>
      <c r="O52" t="inlineStr">
        <is>
          <t>32E¹, 32C², 16J², 8O⁰, 16H⁰, 16M¹, 8K¹, 16K², 16G¹</t>
        </is>
      </c>
    </row>
    <row r="53">
      <c r="A53">
        <f>HYPERLINK("https://mathstats.uncg.edu/sites/pauli/congruence/csg0.html#group8J0", "8J⁰")</f>
        <v/>
      </c>
      <c r="B53" t="n">
        <v>0</v>
      </c>
      <c r="C53" t="inlineStr"/>
      <c r="D53" t="inlineStr">
        <is>
          <t>24</t>
        </is>
      </c>
      <c r="E53" t="inlineStr">
        <is>
          <t>1</t>
        </is>
      </c>
      <c r="F53" t="inlineStr">
        <is>
          <t>12</t>
        </is>
      </c>
      <c r="G53" t="inlineStr">
        <is>
          <t>0</t>
        </is>
      </c>
      <c r="H53" t="inlineStr">
        <is>
          <t>0</t>
        </is>
      </c>
      <c r="I53" t="inlineStr">
        <is>
          <t>2², 4³, 8¹</t>
        </is>
      </c>
      <c r="J53" t="n">
        <v>6</v>
      </c>
      <c r="K53" t="inlineStr">
        <is>
          <t>1⁸, 2²</t>
        </is>
      </c>
      <c r="L53" t="inlineStr">
        <is>
          <t>4E⁰</t>
        </is>
      </c>
      <c r="M53" t="inlineStr">
        <is>
          <t>8N⁰, 8O⁰, 8G¹</t>
        </is>
      </c>
      <c r="N53" t="inlineStr">
        <is>
          <t>2A⁰, 2B⁰, 4E⁰, 4B⁰, 1A⁰, 2C⁰, 4C⁰</t>
        </is>
      </c>
      <c r="O53" t="inlineStr">
        <is>
          <t>8N⁰, 8O⁰, 8G¹, 16M¹, 8K¹, 16I², 16K²</t>
        </is>
      </c>
    </row>
    <row r="54">
      <c r="A54">
        <f>HYPERLINK("https://mathstats.uncg.edu/sites/pauli/congruence/csg0.html#group8K0", "8K⁰")</f>
        <v/>
      </c>
      <c r="B54" t="n">
        <v>0</v>
      </c>
      <c r="C54" t="inlineStr"/>
      <c r="D54" t="inlineStr">
        <is>
          <t>24</t>
        </is>
      </c>
      <c r="E54" t="inlineStr">
        <is>
          <t>1</t>
        </is>
      </c>
      <c r="F54" t="inlineStr">
        <is>
          <t>12</t>
        </is>
      </c>
      <c r="G54" t="inlineStr">
        <is>
          <t>2</t>
        </is>
      </c>
      <c r="H54" t="inlineStr">
        <is>
          <t>0</t>
        </is>
      </c>
      <c r="I54" t="inlineStr">
        <is>
          <t>4⁴, 8¹</t>
        </is>
      </c>
      <c r="J54" t="n">
        <v>5</v>
      </c>
      <c r="K54" t="inlineStr">
        <is>
          <t>2², 4²</t>
        </is>
      </c>
      <c r="L54" t="inlineStr">
        <is>
          <t>4F⁰</t>
        </is>
      </c>
      <c r="M54" t="inlineStr">
        <is>
          <t>8N⁰, 8H¹, 16K¹, 16L¹, 8B²</t>
        </is>
      </c>
      <c r="N54" t="inlineStr">
        <is>
          <t>2B⁰, 4F⁰, 1A⁰, 4A⁰, 4C⁰</t>
        </is>
      </c>
      <c r="O54" t="inlineStr">
        <is>
          <t>8N⁰, 16K¹, 8H¹, 8B², 8C², 8K¹, 16I², 16L¹</t>
        </is>
      </c>
    </row>
    <row r="55">
      <c r="A55">
        <f>HYPERLINK("https://mathstats.uncg.edu/sites/pauli/congruence/csg0.html#group8L0", "8L⁰")</f>
        <v/>
      </c>
      <c r="B55" t="n">
        <v>0</v>
      </c>
      <c r="C55" t="inlineStr"/>
      <c r="D55" t="inlineStr">
        <is>
          <t>24</t>
        </is>
      </c>
      <c r="E55" t="inlineStr">
        <is>
          <t>1</t>
        </is>
      </c>
      <c r="F55" t="inlineStr">
        <is>
          <t>12</t>
        </is>
      </c>
      <c r="G55" t="inlineStr">
        <is>
          <t>4</t>
        </is>
      </c>
      <c r="H55" t="inlineStr">
        <is>
          <t>0</t>
        </is>
      </c>
      <c r="I55" t="inlineStr">
        <is>
          <t>4², 8²</t>
        </is>
      </c>
      <c r="J55" t="n">
        <v>4</v>
      </c>
      <c r="K55" t="inlineStr">
        <is>
          <t>1⁴, 2², 4¹</t>
        </is>
      </c>
      <c r="L55" t="inlineStr">
        <is>
          <t>8B⁰</t>
        </is>
      </c>
      <c r="M55" t="inlineStr">
        <is>
          <t>8P⁰, 8G¹, 16J¹, 16F², 24M²</t>
        </is>
      </c>
      <c r="N55" t="inlineStr">
        <is>
          <t>8B⁰, 1A⁰, 2B⁰, 4C⁰</t>
        </is>
      </c>
      <c r="O55" t="inlineStr">
        <is>
          <t>8P⁰, 16L², 16J¹, 24M², 16F², 8C², 8G¹, 8K¹</t>
        </is>
      </c>
    </row>
    <row r="56">
      <c r="A56">
        <f>HYPERLINK("https://mathstats.uncg.edu/sites/pauli/congruence/csg0.html#group8M0", "8M⁰")</f>
        <v/>
      </c>
      <c r="B56" t="n">
        <v>0</v>
      </c>
      <c r="C56" t="inlineStr"/>
      <c r="D56" t="inlineStr">
        <is>
          <t>32</t>
        </is>
      </c>
      <c r="E56" t="inlineStr">
        <is>
          <t>2</t>
        </is>
      </c>
      <c r="F56" t="inlineStr">
        <is>
          <t>16</t>
        </is>
      </c>
      <c r="G56" t="inlineStr">
        <is>
          <t>4</t>
        </is>
      </c>
      <c r="H56" t="inlineStr">
        <is>
          <t>2</t>
        </is>
      </c>
      <c r="I56" t="inlineStr">
        <is>
          <t>8⁴</t>
        </is>
      </c>
      <c r="J56" t="n">
        <v>4</v>
      </c>
      <c r="K56" t="inlineStr">
        <is>
          <t>4⁸</t>
        </is>
      </c>
      <c r="L56" t="inlineStr">
        <is>
          <t>8A⁰, 8F⁰</t>
        </is>
      </c>
      <c r="M56" t="inlineStr">
        <is>
          <t>8J¹, 8C², 16H²</t>
        </is>
      </c>
      <c r="N56" t="inlineStr">
        <is>
          <t>8A⁰, 8F⁰, 1A⁰, 4A⁰</t>
        </is>
      </c>
      <c r="O56" t="inlineStr">
        <is>
          <t>8C², 8J¹, 16H²</t>
        </is>
      </c>
    </row>
    <row r="57">
      <c r="A57">
        <f>HYPERLINK("https://mathstats.uncg.edu/sites/pauli/congruence/csg0.html#group8N0", "8N⁰")</f>
        <v/>
      </c>
      <c r="B57" t="n">
        <v>0</v>
      </c>
      <c r="C57" t="inlineStr"/>
      <c r="D57" t="inlineStr">
        <is>
          <t>48</t>
        </is>
      </c>
      <c r="E57" t="inlineStr">
        <is>
          <t>1</t>
        </is>
      </c>
      <c r="F57" t="inlineStr">
        <is>
          <t>3</t>
        </is>
      </c>
      <c r="G57" t="inlineStr">
        <is>
          <t>0</t>
        </is>
      </c>
      <c r="H57" t="inlineStr">
        <is>
          <t>0</t>
        </is>
      </c>
      <c r="I57" t="inlineStr">
        <is>
          <t>4⁸, 8²</t>
        </is>
      </c>
      <c r="J57" t="n">
        <v>10</v>
      </c>
      <c r="K57" t="inlineStr">
        <is>
          <t>1³</t>
        </is>
      </c>
      <c r="L57" t="inlineStr">
        <is>
          <t>4G⁰, 8J⁰, 8K⁰</t>
        </is>
      </c>
      <c r="M57" t="inlineStr">
        <is>
          <t>8K¹, 16I²</t>
        </is>
      </c>
      <c r="N57" t="inlineStr">
        <is>
          <t>2A⁰, 8K⁰, 4A⁰, 4D⁰, 4C⁰, 4G⁰, 2B⁰, 4E⁰, 1A⁰, 4F⁰, 4B⁰, 8J⁰, 2C⁰</t>
        </is>
      </c>
      <c r="O57" t="inlineStr">
        <is>
          <t>8K¹, 16I²</t>
        </is>
      </c>
    </row>
    <row r="58">
      <c r="A58">
        <f>HYPERLINK("https://mathstats.uncg.edu/sites/pauli/congruence/csg0.html#group8O0", "8O⁰")</f>
        <v/>
      </c>
      <c r="B58" t="n">
        <v>0</v>
      </c>
      <c r="C58" t="inlineStr">
        <is>
          <t>Γ₁(8)∩Γ(2)</t>
        </is>
      </c>
      <c r="D58" t="inlineStr">
        <is>
          <t>48</t>
        </is>
      </c>
      <c r="E58" t="inlineStr">
        <is>
          <t>1</t>
        </is>
      </c>
      <c r="F58" t="inlineStr">
        <is>
          <t>6</t>
        </is>
      </c>
      <c r="G58" t="inlineStr">
        <is>
          <t>0</t>
        </is>
      </c>
      <c r="H58" t="inlineStr">
        <is>
          <t>0</t>
        </is>
      </c>
      <c r="I58" t="inlineStr">
        <is>
          <t>2⁴, 4², 8⁴</t>
        </is>
      </c>
      <c r="J58" t="n">
        <v>10</v>
      </c>
      <c r="K58" t="inlineStr">
        <is>
          <t>1⁴, 2¹</t>
        </is>
      </c>
      <c r="L58" t="inlineStr">
        <is>
          <t>8G⁰, 8I⁰, 8J⁰</t>
        </is>
      </c>
      <c r="M58" t="inlineStr">
        <is>
          <t>8K¹, 16M¹, 16K²</t>
        </is>
      </c>
      <c r="N58" t="inlineStr">
        <is>
          <t>2A⁰, 8G⁰, 8D⁰, 4C⁰, 1A⁰, 2B⁰, 4E⁰, 8I⁰, 8C⁰, 4B⁰, 8J⁰, 2C⁰</t>
        </is>
      </c>
      <c r="O58" t="inlineStr">
        <is>
          <t>16M¹, 8K¹, 16K²</t>
        </is>
      </c>
    </row>
    <row r="59">
      <c r="A59">
        <f>HYPERLINK("https://mathstats.uncg.edu/sites/pauli/congruence/csg0.html#group8P0", "8P⁰")</f>
        <v/>
      </c>
      <c r="B59" t="n">
        <v>0</v>
      </c>
      <c r="C59" t="inlineStr"/>
      <c r="D59" t="inlineStr">
        <is>
          <t>48</t>
        </is>
      </c>
      <c r="E59" t="inlineStr">
        <is>
          <t>1</t>
        </is>
      </c>
      <c r="F59" t="inlineStr">
        <is>
          <t>12</t>
        </is>
      </c>
      <c r="G59" t="inlineStr">
        <is>
          <t>4</t>
        </is>
      </c>
      <c r="H59" t="inlineStr">
        <is>
          <t>0</t>
        </is>
      </c>
      <c r="I59" t="inlineStr">
        <is>
          <t>4⁴, 8⁴</t>
        </is>
      </c>
      <c r="J59" t="n">
        <v>8</v>
      </c>
      <c r="K59" t="inlineStr">
        <is>
          <t>2⁶</t>
        </is>
      </c>
      <c r="L59" t="inlineStr">
        <is>
          <t>8H⁰, 8L⁰</t>
        </is>
      </c>
      <c r="M59" t="inlineStr">
        <is>
          <t>8K¹, 8C², 16L²</t>
        </is>
      </c>
      <c r="N59" t="inlineStr">
        <is>
          <t>8H⁰, 8D⁰, 4A⁰, 4C⁰, 8B⁰, 8L⁰, 2B⁰, 4F⁰, 1A⁰</t>
        </is>
      </c>
      <c r="O59" t="inlineStr">
        <is>
          <t>8C², 8K¹, 16L²</t>
        </is>
      </c>
    </row>
    <row r="60">
      <c r="A60">
        <f>HYPERLINK("https://mathstats.uncg.edu/sites/pauli/congruence/csg0.html#group9A0", "9A⁰")</f>
        <v/>
      </c>
      <c r="B60" t="n">
        <v>0</v>
      </c>
      <c r="C60" t="inlineStr"/>
      <c r="D60" t="inlineStr">
        <is>
          <t>9</t>
        </is>
      </c>
      <c r="E60" t="inlineStr">
        <is>
          <t>1</t>
        </is>
      </c>
      <c r="F60" t="inlineStr">
        <is>
          <t>9</t>
        </is>
      </c>
      <c r="G60" t="inlineStr">
        <is>
          <t>5</t>
        </is>
      </c>
      <c r="H60" t="inlineStr">
        <is>
          <t>0</t>
        </is>
      </c>
      <c r="I60" t="inlineStr">
        <is>
          <t>9¹</t>
        </is>
      </c>
      <c r="J60" t="n">
        <v>1</v>
      </c>
      <c r="K60" t="inlineStr">
        <is>
          <t>1¹, 2¹, 6¹</t>
        </is>
      </c>
      <c r="L60" t="inlineStr">
        <is>
          <t>3A⁰</t>
        </is>
      </c>
      <c r="M60" t="inlineStr">
        <is>
          <t>9D⁰, 9G⁰, 18A⁰, 9B¹, 18A¹, 18E¹, 36A¹, 18A², 45A², 63A²</t>
        </is>
      </c>
      <c r="N60" t="inlineStr">
        <is>
          <t>3A⁰, 1A⁰</t>
        </is>
      </c>
      <c r="O60" t="inlineStr">
        <is>
          <t>9B¹, 18A², 18K², 45A², 18A¹, 9F¹, 9A², 18L², 36C², 18E¹, 18G², 18H¹, 36A¹, 9B², 18I², 18A⁰, 9G⁰, 18M², 18D⁰, 36B², 9E¹, 9G¹, 63A², 36D², 9D⁰</t>
        </is>
      </c>
    </row>
    <row r="61">
      <c r="A61">
        <f>HYPERLINK("https://mathstats.uncg.edu/sites/pauli/congruence/csg0.html#group9B0", "9B⁰")</f>
        <v/>
      </c>
      <c r="B61" t="n">
        <v>0</v>
      </c>
      <c r="C61" t="inlineStr">
        <is>
          <t>Γ₀(9)</t>
        </is>
      </c>
      <c r="D61" t="inlineStr">
        <is>
          <t>12</t>
        </is>
      </c>
      <c r="E61" t="inlineStr">
        <is>
          <t>1</t>
        </is>
      </c>
      <c r="F61" t="inlineStr">
        <is>
          <t>4</t>
        </is>
      </c>
      <c r="G61" t="inlineStr">
        <is>
          <t>0</t>
        </is>
      </c>
      <c r="H61" t="inlineStr">
        <is>
          <t>0</t>
        </is>
      </c>
      <c r="I61" t="inlineStr">
        <is>
          <t>1³, 9¹</t>
        </is>
      </c>
      <c r="J61" t="n">
        <v>4</v>
      </c>
      <c r="K61" t="inlineStr">
        <is>
          <t>1², 2¹</t>
        </is>
      </c>
      <c r="L61" t="inlineStr">
        <is>
          <t>3B⁰</t>
        </is>
      </c>
      <c r="M61" t="inlineStr">
        <is>
          <t>9I⁰, 18E⁰, 27A⁰, 9C¹, 18C¹, 27A¹, 27A²</t>
        </is>
      </c>
      <c r="N61" t="inlineStr">
        <is>
          <t>3B⁰, 1A⁰</t>
        </is>
      </c>
      <c r="O61" t="inlineStr">
        <is>
          <t>27A¹, 18C¹, 18J¹, 18E⁰, 9C¹, 9I⁰, 27A², 27C¹, 9H¹, 54B², 36C¹, 27A⁰, 18Q²</t>
        </is>
      </c>
    </row>
    <row r="62">
      <c r="A62">
        <f>HYPERLINK("https://mathstats.uncg.edu/sites/pauli/congruence/csg0.html#group9C0", "9C⁰")</f>
        <v/>
      </c>
      <c r="B62" t="n">
        <v>0</v>
      </c>
      <c r="C62" t="inlineStr"/>
      <c r="D62" t="inlineStr">
        <is>
          <t>12</t>
        </is>
      </c>
      <c r="E62" t="inlineStr">
        <is>
          <t>1</t>
        </is>
      </c>
      <c r="F62" t="inlineStr">
        <is>
          <t>4</t>
        </is>
      </c>
      <c r="G62" t="inlineStr">
        <is>
          <t>0</t>
        </is>
      </c>
      <c r="H62" t="inlineStr">
        <is>
          <t>3</t>
        </is>
      </c>
      <c r="I62" t="inlineStr">
        <is>
          <t>3¹, 9¹</t>
        </is>
      </c>
      <c r="J62" t="n">
        <v>2</v>
      </c>
      <c r="K62" t="inlineStr">
        <is>
          <t>1², 2¹</t>
        </is>
      </c>
      <c r="L62" t="inlineStr">
        <is>
          <t>3B⁰</t>
        </is>
      </c>
      <c r="M62" t="inlineStr">
        <is>
          <t>9J⁰, 18B⁰, 9C¹, 27B¹, 18D², 27B²</t>
        </is>
      </c>
      <c r="N62" t="inlineStr">
        <is>
          <t>3B⁰, 1A⁰</t>
        </is>
      </c>
      <c r="O62" t="inlineStr">
        <is>
          <t>18D², 18N², 18B⁰, 9C¹, 27B¹, 27B², 36A⁰, 18K¹, 9H¹, 9J⁰, 54A², 18O²</t>
        </is>
      </c>
    </row>
    <row r="63">
      <c r="A63">
        <f>HYPERLINK("https://mathstats.uncg.edu/sites/pauli/congruence/csg0.html#group9D0", "9D⁰")</f>
        <v/>
      </c>
      <c r="B63" t="n">
        <v>0</v>
      </c>
      <c r="C63" t="inlineStr"/>
      <c r="D63" t="inlineStr">
        <is>
          <t>18</t>
        </is>
      </c>
      <c r="E63" t="inlineStr">
        <is>
          <t>1</t>
        </is>
      </c>
      <c r="F63" t="inlineStr">
        <is>
          <t>3</t>
        </is>
      </c>
      <c r="G63" t="inlineStr">
        <is>
          <t>6</t>
        </is>
      </c>
      <c r="H63" t="inlineStr">
        <is>
          <t>0</t>
        </is>
      </c>
      <c r="I63" t="inlineStr">
        <is>
          <t>9²</t>
        </is>
      </c>
      <c r="J63" t="n">
        <v>2</v>
      </c>
      <c r="K63" t="inlineStr">
        <is>
          <t>1¹, 2¹</t>
        </is>
      </c>
      <c r="L63" t="inlineStr">
        <is>
          <t>3C⁰, 9A⁰</t>
        </is>
      </c>
      <c r="M63" t="inlineStr">
        <is>
          <t>18D⁰, 9E¹, 9F¹, 9A², 18I²</t>
        </is>
      </c>
      <c r="N63" t="inlineStr">
        <is>
          <t>3C⁰, 3A⁰, 1A⁰, 9A⁰</t>
        </is>
      </c>
      <c r="O63" t="inlineStr">
        <is>
          <t>9F¹, 9E¹, 9A², 18I², 18D⁰</t>
        </is>
      </c>
    </row>
    <row r="64">
      <c r="A64">
        <f>HYPERLINK("https://mathstats.uncg.edu/sites/pauli/congruence/csg0.html#group9E0", "9E⁰")</f>
        <v/>
      </c>
      <c r="B64" t="n">
        <v>0</v>
      </c>
      <c r="C64" t="inlineStr"/>
      <c r="D64" t="inlineStr">
        <is>
          <t>18</t>
        </is>
      </c>
      <c r="E64" t="inlineStr">
        <is>
          <t>1</t>
        </is>
      </c>
      <c r="F64" t="inlineStr">
        <is>
          <t>18</t>
        </is>
      </c>
      <c r="G64" t="inlineStr">
        <is>
          <t>2</t>
        </is>
      </c>
      <c r="H64" t="inlineStr">
        <is>
          <t>0</t>
        </is>
      </c>
      <c r="I64" t="inlineStr">
        <is>
          <t>3³, 9¹</t>
        </is>
      </c>
      <c r="J64" t="n">
        <v>4</v>
      </c>
      <c r="K64" t="inlineStr">
        <is>
          <t>1¹, 2¹, 3¹, 6²</t>
        </is>
      </c>
      <c r="L64" t="inlineStr">
        <is>
          <t>3C⁰</t>
        </is>
      </c>
      <c r="M64" t="inlineStr">
        <is>
          <t>9H⁰, 9E¹, 18F¹, 18I¹, 9B², 18F²</t>
        </is>
      </c>
      <c r="N64" t="inlineStr">
        <is>
          <t>3A⁰, 3C⁰, 1A⁰</t>
        </is>
      </c>
      <c r="O64" t="inlineStr">
        <is>
          <t>9H¹, 9E¹, 18P², 18F¹, 9B², 18F², 18I¹, 9H⁰</t>
        </is>
      </c>
    </row>
    <row r="65">
      <c r="A65">
        <f>HYPERLINK("https://mathstats.uncg.edu/sites/pauli/congruence/csg0.html#group9F0", "9F⁰")</f>
        <v/>
      </c>
      <c r="B65" t="n">
        <v>0</v>
      </c>
      <c r="C65" t="inlineStr"/>
      <c r="D65" t="inlineStr">
        <is>
          <t>27</t>
        </is>
      </c>
      <c r="E65" t="inlineStr">
        <is>
          <t>1</t>
        </is>
      </c>
      <c r="F65" t="inlineStr">
        <is>
          <t>27</t>
        </is>
      </c>
      <c r="G65" t="inlineStr">
        <is>
          <t>3</t>
        </is>
      </c>
      <c r="H65" t="inlineStr">
        <is>
          <t>3</t>
        </is>
      </c>
      <c r="I65" t="inlineStr">
        <is>
          <t>9³</t>
        </is>
      </c>
      <c r="J65" t="n">
        <v>3</v>
      </c>
      <c r="K65" t="inlineStr">
        <is>
          <t>3¹, 6⁴</t>
        </is>
      </c>
      <c r="L65" t="inlineStr">
        <is>
          <t>1A⁰</t>
        </is>
      </c>
      <c r="M65" t="inlineStr">
        <is>
          <t>9G¹, 18J²</t>
        </is>
      </c>
      <c r="N65" t="inlineStr">
        <is>
          <t>1A⁰</t>
        </is>
      </c>
      <c r="O65" t="inlineStr">
        <is>
          <t>18J², 9G¹</t>
        </is>
      </c>
    </row>
    <row r="66">
      <c r="A66">
        <f>HYPERLINK("https://mathstats.uncg.edu/sites/pauli/congruence/csg0.html#group9G0", "9G⁰")</f>
        <v/>
      </c>
      <c r="B66" t="n">
        <v>0</v>
      </c>
      <c r="C66" t="inlineStr"/>
      <c r="D66" t="inlineStr">
        <is>
          <t>27</t>
        </is>
      </c>
      <c r="E66" t="inlineStr">
        <is>
          <t>1</t>
        </is>
      </c>
      <c r="F66" t="inlineStr">
        <is>
          <t>27</t>
        </is>
      </c>
      <c r="G66" t="inlineStr">
        <is>
          <t>7</t>
        </is>
      </c>
      <c r="H66" t="inlineStr">
        <is>
          <t>0</t>
        </is>
      </c>
      <c r="I66" t="inlineStr">
        <is>
          <t>9³</t>
        </is>
      </c>
      <c r="J66" t="n">
        <v>3</v>
      </c>
      <c r="K66" t="inlineStr">
        <is>
          <t>3¹, 6⁴</t>
        </is>
      </c>
      <c r="L66" t="inlineStr">
        <is>
          <t>9A⁰</t>
        </is>
      </c>
      <c r="M66" t="inlineStr">
        <is>
          <t>9F¹, 9G¹, 18H¹, 9B², 18K²</t>
        </is>
      </c>
      <c r="N66" t="inlineStr">
        <is>
          <t>3A⁰, 1A⁰, 9A⁰</t>
        </is>
      </c>
      <c r="O66" t="inlineStr">
        <is>
          <t>18K², 9F¹, 18H¹, 9B², 9G¹</t>
        </is>
      </c>
    </row>
    <row r="67">
      <c r="A67">
        <f>HYPERLINK("https://mathstats.uncg.edu/sites/pauli/congruence/csg0.html#group9H0", "9H⁰")</f>
        <v/>
      </c>
      <c r="B67" t="n">
        <v>0</v>
      </c>
      <c r="C67" t="inlineStr"/>
      <c r="D67" t="inlineStr">
        <is>
          <t>36</t>
        </is>
      </c>
      <c r="E67" t="inlineStr">
        <is>
          <t>1</t>
        </is>
      </c>
      <c r="F67" t="inlineStr">
        <is>
          <t>6</t>
        </is>
      </c>
      <c r="G67" t="inlineStr">
        <is>
          <t>0</t>
        </is>
      </c>
      <c r="H67" t="inlineStr">
        <is>
          <t>0</t>
        </is>
      </c>
      <c r="I67" t="inlineStr">
        <is>
          <t>3⁶, 9²</t>
        </is>
      </c>
      <c r="J67" t="n">
        <v>8</v>
      </c>
      <c r="K67" t="inlineStr">
        <is>
          <t>1², 2²</t>
        </is>
      </c>
      <c r="L67" t="inlineStr">
        <is>
          <t>3D⁰, 9E⁰</t>
        </is>
      </c>
      <c r="M67" t="inlineStr">
        <is>
          <t>9H¹, 18P²</t>
        </is>
      </c>
      <c r="N67" t="inlineStr">
        <is>
          <t>3B⁰, 3C⁰, 1A⁰, 9E⁰, 3A⁰, 3D⁰</t>
        </is>
      </c>
      <c r="O67" t="inlineStr">
        <is>
          <t>9H¹, 18P²</t>
        </is>
      </c>
    </row>
    <row r="68">
      <c r="A68">
        <f>HYPERLINK("https://mathstats.uncg.edu/sites/pauli/congruence/csg0.html#group9I0", "9I⁰")</f>
        <v/>
      </c>
      <c r="B68" t="n">
        <v>0</v>
      </c>
      <c r="C68" t="inlineStr">
        <is>
          <t>Γ₁(9)</t>
        </is>
      </c>
      <c r="D68" t="inlineStr">
        <is>
          <t>36</t>
        </is>
      </c>
      <c r="E68" t="inlineStr">
        <is>
          <t>1</t>
        </is>
      </c>
      <c r="F68" t="inlineStr">
        <is>
          <t>12</t>
        </is>
      </c>
      <c r="G68" t="inlineStr">
        <is>
          <t>0</t>
        </is>
      </c>
      <c r="H68" t="inlineStr">
        <is>
          <t>0</t>
        </is>
      </c>
      <c r="I68" t="inlineStr">
        <is>
          <t>1³, 3², 9³</t>
        </is>
      </c>
      <c r="J68" t="n">
        <v>8</v>
      </c>
      <c r="K68" t="inlineStr">
        <is>
          <t>1², 2², 6¹</t>
        </is>
      </c>
      <c r="L68" t="inlineStr">
        <is>
          <t>9B⁰</t>
        </is>
      </c>
      <c r="M68" t="inlineStr">
        <is>
          <t>9H¹, 27C¹, 18Q²</t>
        </is>
      </c>
      <c r="N68" t="inlineStr">
        <is>
          <t>3B⁰, 9B⁰, 1A⁰</t>
        </is>
      </c>
      <c r="O68" t="inlineStr">
        <is>
          <t>27C¹, 9H¹, 18Q²</t>
        </is>
      </c>
    </row>
    <row r="69">
      <c r="A69">
        <f>HYPERLINK("https://mathstats.uncg.edu/sites/pauli/congruence/csg0.html#group9J0", "9J⁰")</f>
        <v/>
      </c>
      <c r="B69" t="n">
        <v>0</v>
      </c>
      <c r="C69" t="inlineStr"/>
      <c r="D69" t="inlineStr">
        <is>
          <t>36</t>
        </is>
      </c>
      <c r="E69" t="inlineStr">
        <is>
          <t>1</t>
        </is>
      </c>
      <c r="F69" t="inlineStr">
        <is>
          <t>12</t>
        </is>
      </c>
      <c r="G69" t="inlineStr">
        <is>
          <t>0</t>
        </is>
      </c>
      <c r="H69" t="inlineStr">
        <is>
          <t>3</t>
        </is>
      </c>
      <c r="I69" t="inlineStr">
        <is>
          <t>3³, 9³</t>
        </is>
      </c>
      <c r="J69" t="n">
        <v>6</v>
      </c>
      <c r="K69" t="inlineStr">
        <is>
          <t>1², 2², 6¹</t>
        </is>
      </c>
      <c r="L69" t="inlineStr">
        <is>
          <t>9C⁰</t>
        </is>
      </c>
      <c r="M69" t="inlineStr">
        <is>
          <t>9H¹, 18N²</t>
        </is>
      </c>
      <c r="N69" t="inlineStr">
        <is>
          <t>3B⁰, 1A⁰, 9C⁰</t>
        </is>
      </c>
      <c r="O69" t="inlineStr">
        <is>
          <t>9H¹, 18N²</t>
        </is>
      </c>
    </row>
    <row r="70">
      <c r="A70">
        <f>HYPERLINK("https://mathstats.uncg.edu/sites/pauli/congruence/csg0.html#group10A0", "10A⁰")</f>
        <v/>
      </c>
      <c r="B70" t="n">
        <v>0</v>
      </c>
      <c r="C70" t="inlineStr"/>
      <c r="D70" t="inlineStr">
        <is>
          <t>10</t>
        </is>
      </c>
      <c r="E70" t="inlineStr">
        <is>
          <t>1</t>
        </is>
      </c>
      <c r="F70" t="inlineStr">
        <is>
          <t>5</t>
        </is>
      </c>
      <c r="G70" t="inlineStr">
        <is>
          <t>0</t>
        </is>
      </c>
      <c r="H70" t="inlineStr">
        <is>
          <t>4</t>
        </is>
      </c>
      <c r="I70" t="inlineStr">
        <is>
          <t>10¹</t>
        </is>
      </c>
      <c r="J70" t="n">
        <v>1</v>
      </c>
      <c r="K70" t="inlineStr">
        <is>
          <t>1¹, 4¹</t>
        </is>
      </c>
      <c r="L70" t="inlineStr">
        <is>
          <t>2A⁰, 5A⁰</t>
        </is>
      </c>
      <c r="M70" t="inlineStr">
        <is>
          <t>10E⁰, 10H¹, 30A¹, 30B¹, 10A², 10B², 20D², 30B², 30D²</t>
        </is>
      </c>
      <c r="N70" t="inlineStr">
        <is>
          <t>2A⁰, 1A⁰, 5A⁰</t>
        </is>
      </c>
      <c r="O70" t="inlineStr">
        <is>
          <t>30B¹, 20D², 10H¹, 10A², 30A¹, 10B², 30B², 30D², 10E⁰</t>
        </is>
      </c>
    </row>
    <row r="71">
      <c r="A71">
        <f>HYPERLINK("https://mathstats.uncg.edu/sites/pauli/congruence/csg0.html#group10B0", "10B⁰")</f>
        <v/>
      </c>
      <c r="B71" t="n">
        <v>0</v>
      </c>
      <c r="C71" t="inlineStr"/>
      <c r="D71" t="inlineStr">
        <is>
          <t>12</t>
        </is>
      </c>
      <c r="E71" t="inlineStr">
        <is>
          <t>1</t>
        </is>
      </c>
      <c r="F71" t="inlineStr">
        <is>
          <t>6</t>
        </is>
      </c>
      <c r="G71" t="inlineStr">
        <is>
          <t>4</t>
        </is>
      </c>
      <c r="H71" t="inlineStr">
        <is>
          <t>0</t>
        </is>
      </c>
      <c r="I71" t="inlineStr">
        <is>
          <t>2¹, 10¹</t>
        </is>
      </c>
      <c r="J71" t="n">
        <v>2</v>
      </c>
      <c r="K71" t="inlineStr">
        <is>
          <t>1², 4¹</t>
        </is>
      </c>
      <c r="L71" t="inlineStr">
        <is>
          <t>5B⁰</t>
        </is>
      </c>
      <c r="M71" t="inlineStr">
        <is>
          <t>10G⁰, 30A⁰, 10D¹, 20C¹, 20G¹, 10C², 50A²</t>
        </is>
      </c>
      <c r="N71" t="inlineStr">
        <is>
          <t>5B⁰, 1A⁰</t>
        </is>
      </c>
      <c r="O71" t="inlineStr">
        <is>
          <t>20C¹, 50A², 20G¹, 10C², 10D¹, 10K¹, 20I¹, 20J¹, 10G⁰, 30D¹, 30A⁰</t>
        </is>
      </c>
    </row>
    <row r="72">
      <c r="A72">
        <f>HYPERLINK("https://mathstats.uncg.edu/sites/pauli/congruence/csg0.html#group10C0", "10C⁰")</f>
        <v/>
      </c>
      <c r="B72" t="n">
        <v>0</v>
      </c>
      <c r="C72" t="inlineStr">
        <is>
          <t>Γ₀(10)</t>
        </is>
      </c>
      <c r="D72" t="inlineStr">
        <is>
          <t>18</t>
        </is>
      </c>
      <c r="E72" t="inlineStr">
        <is>
          <t>1</t>
        </is>
      </c>
      <c r="F72" t="inlineStr">
        <is>
          <t>18</t>
        </is>
      </c>
      <c r="G72" t="inlineStr">
        <is>
          <t>2</t>
        </is>
      </c>
      <c r="H72" t="inlineStr">
        <is>
          <t>0</t>
        </is>
      </c>
      <c r="I72" t="inlineStr">
        <is>
          <t>1¹, 2¹, 5¹, 10¹</t>
        </is>
      </c>
      <c r="J72" t="n">
        <v>4</v>
      </c>
      <c r="K72" t="inlineStr">
        <is>
          <t>1⁶, 4³</t>
        </is>
      </c>
      <c r="L72" t="inlineStr">
        <is>
          <t>2B⁰, 5B⁰</t>
        </is>
      </c>
      <c r="M72" t="inlineStr">
        <is>
          <t>10F⁰, 10G⁰, 20A⁰, 10G¹, 20D¹, 20E¹, 10F², 20C², 30E², 50B²</t>
        </is>
      </c>
      <c r="N72" t="inlineStr">
        <is>
          <t>5B⁰, 1A⁰, 2B⁰</t>
        </is>
      </c>
      <c r="O72" t="inlineStr">
        <is>
          <t>10F⁰, 10K¹, 20D¹, 20I¹, 40A¹, 10F², 30E², 20E¹, 50B², 20H¹, 20C², 10G¹, 20A⁰, 20J¹, 10G⁰</t>
        </is>
      </c>
    </row>
    <row r="73">
      <c r="A73">
        <f>HYPERLINK("https://mathstats.uncg.edu/sites/pauli/congruence/csg0.html#group10D0", "10D⁰")</f>
        <v/>
      </c>
      <c r="B73" t="n">
        <v>0</v>
      </c>
      <c r="C73" t="inlineStr"/>
      <c r="D73" t="inlineStr">
        <is>
          <t>20</t>
        </is>
      </c>
      <c r="E73" t="inlineStr">
        <is>
          <t>1</t>
        </is>
      </c>
      <c r="F73" t="inlineStr">
        <is>
          <t>10</t>
        </is>
      </c>
      <c r="G73" t="inlineStr">
        <is>
          <t>4</t>
        </is>
      </c>
      <c r="H73" t="inlineStr">
        <is>
          <t>2</t>
        </is>
      </c>
      <c r="I73" t="inlineStr">
        <is>
          <t>10²</t>
        </is>
      </c>
      <c r="J73" t="n">
        <v>2</v>
      </c>
      <c r="K73" t="inlineStr">
        <is>
          <t>2¹, 4²</t>
        </is>
      </c>
      <c r="L73" t="inlineStr">
        <is>
          <t>5C⁰</t>
        </is>
      </c>
      <c r="M73" t="inlineStr">
        <is>
          <t>10H¹, 10J¹, 20F¹, 10C², 10E², 30F²</t>
        </is>
      </c>
      <c r="N73" t="inlineStr">
        <is>
          <t>5C⁰, 1A⁰</t>
        </is>
      </c>
      <c r="O73" t="inlineStr">
        <is>
          <t>10H¹, 10J¹, 30F², 10C², 20F¹, 10E²</t>
        </is>
      </c>
    </row>
    <row r="74">
      <c r="A74">
        <f>HYPERLINK("https://mathstats.uncg.edu/sites/pauli/congruence/csg0.html#group10E0", "10E⁰")</f>
        <v/>
      </c>
      <c r="B74" t="n">
        <v>0</v>
      </c>
      <c r="C74" t="inlineStr"/>
      <c r="D74" t="inlineStr">
        <is>
          <t>30</t>
        </is>
      </c>
      <c r="E74" t="inlineStr">
        <is>
          <t>1</t>
        </is>
      </c>
      <c r="F74" t="inlineStr">
        <is>
          <t>10</t>
        </is>
      </c>
      <c r="G74" t="inlineStr">
        <is>
          <t>0</t>
        </is>
      </c>
      <c r="H74" t="inlineStr">
        <is>
          <t>6</t>
        </is>
      </c>
      <c r="I74" t="inlineStr">
        <is>
          <t>10³</t>
        </is>
      </c>
      <c r="J74" t="n">
        <v>3</v>
      </c>
      <c r="K74" t="inlineStr">
        <is>
          <t>2¹, 4²</t>
        </is>
      </c>
      <c r="L74" t="inlineStr">
        <is>
          <t>10A⁰</t>
        </is>
      </c>
      <c r="M74" t="inlineStr"/>
      <c r="N74" t="inlineStr">
        <is>
          <t>2A⁰, 1A⁰, 5A⁰, 10A⁰</t>
        </is>
      </c>
      <c r="O74" t="inlineStr"/>
    </row>
    <row r="75">
      <c r="A75">
        <f>HYPERLINK("https://mathstats.uncg.edu/sites/pauli/congruence/csg0.html#group10F0", "10F⁰")</f>
        <v/>
      </c>
      <c r="B75" t="n">
        <v>0</v>
      </c>
      <c r="C75" t="inlineStr">
        <is>
          <t>Γ₁(10)</t>
        </is>
      </c>
      <c r="D75" t="inlineStr">
        <is>
          <t>36</t>
        </is>
      </c>
      <c r="E75" t="inlineStr">
        <is>
          <t>1</t>
        </is>
      </c>
      <c r="F75" t="inlineStr">
        <is>
          <t>18</t>
        </is>
      </c>
      <c r="G75" t="inlineStr">
        <is>
          <t>0</t>
        </is>
      </c>
      <c r="H75" t="inlineStr">
        <is>
          <t>0</t>
        </is>
      </c>
      <c r="I75" t="inlineStr">
        <is>
          <t>1², 2², 5², 10²</t>
        </is>
      </c>
      <c r="J75" t="n">
        <v>8</v>
      </c>
      <c r="K75" t="inlineStr">
        <is>
          <t>1⁶, 4³</t>
        </is>
      </c>
      <c r="L75" t="inlineStr">
        <is>
          <t>5D⁰, 10C⁰</t>
        </is>
      </c>
      <c r="M75" t="inlineStr">
        <is>
          <t>10K¹, 20H¹</t>
        </is>
      </c>
      <c r="N75" t="inlineStr">
        <is>
          <t>5B⁰, 10C⁰, 5D⁰, 2B⁰, 1A⁰</t>
        </is>
      </c>
      <c r="O75" t="inlineStr">
        <is>
          <t>20H¹, 10K¹</t>
        </is>
      </c>
    </row>
    <row r="76">
      <c r="A76">
        <f>HYPERLINK("https://mathstats.uncg.edu/sites/pauli/congruence/csg0.html#group10G0", "10G⁰")</f>
        <v/>
      </c>
      <c r="B76" t="n">
        <v>0</v>
      </c>
      <c r="C76" t="inlineStr"/>
      <c r="D76" t="inlineStr">
        <is>
          <t>36</t>
        </is>
      </c>
      <c r="E76" t="inlineStr">
        <is>
          <t>1</t>
        </is>
      </c>
      <c r="F76" t="inlineStr">
        <is>
          <t>18</t>
        </is>
      </c>
      <c r="G76" t="inlineStr">
        <is>
          <t>4</t>
        </is>
      </c>
      <c r="H76" t="inlineStr">
        <is>
          <t>0</t>
        </is>
      </c>
      <c r="I76" t="inlineStr">
        <is>
          <t>2³, 10³</t>
        </is>
      </c>
      <c r="J76" t="n">
        <v>6</v>
      </c>
      <c r="K76" t="inlineStr">
        <is>
          <t>1⁶, 4³</t>
        </is>
      </c>
      <c r="L76" t="inlineStr">
        <is>
          <t>10B⁰, 10C⁰</t>
        </is>
      </c>
      <c r="M76" t="inlineStr">
        <is>
          <t>10K¹, 20I¹, 20J¹</t>
        </is>
      </c>
      <c r="N76" t="inlineStr">
        <is>
          <t>5B⁰, 10C⁰, 2B⁰, 1A⁰, 10B⁰</t>
        </is>
      </c>
      <c r="O76" t="inlineStr">
        <is>
          <t>10K¹, 20J¹, 20I¹</t>
        </is>
      </c>
    </row>
    <row r="77">
      <c r="A77">
        <f>HYPERLINK("https://mathstats.uncg.edu/sites/pauli/congruence/csg0.html#group11A0", "11A⁰")</f>
        <v/>
      </c>
      <c r="B77" t="n">
        <v>0</v>
      </c>
      <c r="C77" t="inlineStr"/>
      <c r="D77" t="inlineStr">
        <is>
          <t>11</t>
        </is>
      </c>
      <c r="E77" t="inlineStr">
        <is>
          <t>2</t>
        </is>
      </c>
      <c r="F77" t="inlineStr">
        <is>
          <t>11</t>
        </is>
      </c>
      <c r="G77" t="inlineStr">
        <is>
          <t>3</t>
        </is>
      </c>
      <c r="H77" t="inlineStr">
        <is>
          <t>2</t>
        </is>
      </c>
      <c r="I77" t="inlineStr">
        <is>
          <t>11¹</t>
        </is>
      </c>
      <c r="J77" t="n">
        <v>1</v>
      </c>
      <c r="K77" t="inlineStr">
        <is>
          <t>2¹, 10²</t>
        </is>
      </c>
      <c r="L77" t="inlineStr">
        <is>
          <t>1A⁰</t>
        </is>
      </c>
      <c r="M77" t="inlineStr">
        <is>
          <t>11B¹, 22A¹, 33A¹, 11A², 22B², 44A²</t>
        </is>
      </c>
      <c r="N77" t="inlineStr">
        <is>
          <t>1A⁰</t>
        </is>
      </c>
      <c r="O77" t="inlineStr">
        <is>
          <t>44A², 11A², 33A¹, 22A¹, 22B², 11B¹</t>
        </is>
      </c>
    </row>
    <row r="78">
      <c r="A78">
        <f>HYPERLINK("https://mathstats.uncg.edu/sites/pauli/congruence/csg0.html#group12A0", "12A⁰")</f>
        <v/>
      </c>
      <c r="B78" t="n">
        <v>0</v>
      </c>
      <c r="C78" t="inlineStr"/>
      <c r="D78" t="inlineStr">
        <is>
          <t>12</t>
        </is>
      </c>
      <c r="E78" t="inlineStr">
        <is>
          <t>1</t>
        </is>
      </c>
      <c r="F78" t="inlineStr">
        <is>
          <t>4</t>
        </is>
      </c>
      <c r="G78" t="inlineStr">
        <is>
          <t>6</t>
        </is>
      </c>
      <c r="H78" t="inlineStr">
        <is>
          <t>0</t>
        </is>
      </c>
      <c r="I78" t="inlineStr">
        <is>
          <t>12¹</t>
        </is>
      </c>
      <c r="J78" t="n">
        <v>1</v>
      </c>
      <c r="K78" t="inlineStr">
        <is>
          <t>2²</t>
        </is>
      </c>
      <c r="L78" t="inlineStr">
        <is>
          <t>3A⁰, 4A⁰</t>
        </is>
      </c>
      <c r="M78" t="inlineStr">
        <is>
          <t>12F⁰, 12G¹, 12J¹, 24A¹, 24B¹, 24F¹, 36A¹, 12A²</t>
        </is>
      </c>
      <c r="N78" t="inlineStr">
        <is>
          <t>3A⁰, 1A⁰, 4A⁰</t>
        </is>
      </c>
      <c r="O78" t="inlineStr">
        <is>
          <t>24B¹, 12J¹, 24H², 24L², 12A², 24K², 12Q¹, 36A¹, 12G¹, 12F⁰, 12I², 24G², 24A¹, 36D², 24F¹</t>
        </is>
      </c>
    </row>
    <row r="79">
      <c r="A79">
        <f>HYPERLINK("https://mathstats.uncg.edu/sites/pauli/congruence/csg0.html#group12B0", "12B⁰")</f>
        <v/>
      </c>
      <c r="B79" t="n">
        <v>0</v>
      </c>
      <c r="C79" t="inlineStr"/>
      <c r="D79" t="inlineStr">
        <is>
          <t>16</t>
        </is>
      </c>
      <c r="E79" t="inlineStr">
        <is>
          <t>1</t>
        </is>
      </c>
      <c r="F79" t="inlineStr">
        <is>
          <t>4</t>
        </is>
      </c>
      <c r="G79" t="inlineStr">
        <is>
          <t>0</t>
        </is>
      </c>
      <c r="H79" t="inlineStr">
        <is>
          <t>4</t>
        </is>
      </c>
      <c r="I79" t="inlineStr">
        <is>
          <t>4¹, 12¹</t>
        </is>
      </c>
      <c r="J79" t="n">
        <v>2</v>
      </c>
      <c r="K79" t="inlineStr">
        <is>
          <t>1², 2¹</t>
        </is>
      </c>
      <c r="L79" t="inlineStr">
        <is>
          <t>6C⁰</t>
        </is>
      </c>
      <c r="M79" t="inlineStr">
        <is>
          <t>36A⁰, 12O¹, 12R¹, 36B¹, 12F², 36A²</t>
        </is>
      </c>
      <c r="N79" t="inlineStr">
        <is>
          <t>3B⁰, 2A⁰, 1A⁰, 6C⁰</t>
        </is>
      </c>
      <c r="O79" t="inlineStr">
        <is>
          <t>12R¹, 12O¹, 36A², 12F², 36B¹, 36A⁰</t>
        </is>
      </c>
    </row>
    <row r="80">
      <c r="A80">
        <f>HYPERLINK("https://mathstats.uncg.edu/sites/pauli/congruence/csg0.html#group12C0", "12C⁰")</f>
        <v/>
      </c>
      <c r="B80" t="n">
        <v>0</v>
      </c>
      <c r="C80" t="inlineStr"/>
      <c r="D80" t="inlineStr">
        <is>
          <t>18</t>
        </is>
      </c>
      <c r="E80" t="inlineStr">
        <is>
          <t>1</t>
        </is>
      </c>
      <c r="F80" t="inlineStr">
        <is>
          <t>3</t>
        </is>
      </c>
      <c r="G80" t="inlineStr">
        <is>
          <t>6</t>
        </is>
      </c>
      <c r="H80" t="inlineStr">
        <is>
          <t>0</t>
        </is>
      </c>
      <c r="I80" t="inlineStr">
        <is>
          <t>6¹, 12¹</t>
        </is>
      </c>
      <c r="J80" t="n">
        <v>2</v>
      </c>
      <c r="K80" t="inlineStr">
        <is>
          <t>1³</t>
        </is>
      </c>
      <c r="L80" t="inlineStr">
        <is>
          <t>4C⁰, 6D⁰</t>
        </is>
      </c>
      <c r="M80" t="inlineStr">
        <is>
          <t>12H⁰, 24A⁰, 12J¹, 12L¹, 12M¹, 24C¹, 24D¹, 24E¹, 12B², 24C², 36B²</t>
        </is>
      </c>
      <c r="N80" t="inlineStr">
        <is>
          <t>2B⁰, 3A⁰, 1A⁰, 6D⁰, 4C⁰</t>
        </is>
      </c>
      <c r="O80" t="inlineStr">
        <is>
          <t>24E¹, 48A⁰, 12H², 12B², 12L¹, 12J¹, 24N², 24L², 24O², 12T¹, 24C¹, 24D¹, 24M², 12M¹, 24C², 36B², 24H¹, 48A², 12I², 24A⁰, 24P², 24Q², 12H⁰</t>
        </is>
      </c>
    </row>
    <row r="81">
      <c r="A81">
        <f>HYPERLINK("https://mathstats.uncg.edu/sites/pauli/congruence/csg0.html#group12D0", "12D⁰")</f>
        <v/>
      </c>
      <c r="B81" t="n">
        <v>0</v>
      </c>
      <c r="C81" t="inlineStr"/>
      <c r="D81" t="inlineStr">
        <is>
          <t>18</t>
        </is>
      </c>
      <c r="E81" t="inlineStr">
        <is>
          <t>1</t>
        </is>
      </c>
      <c r="F81" t="inlineStr">
        <is>
          <t>9</t>
        </is>
      </c>
      <c r="G81" t="inlineStr">
        <is>
          <t>4</t>
        </is>
      </c>
      <c r="H81" t="inlineStr">
        <is>
          <t>0</t>
        </is>
      </c>
      <c r="I81" t="inlineStr">
        <is>
          <t>3², 12¹</t>
        </is>
      </c>
      <c r="J81" t="n">
        <v>3</v>
      </c>
      <c r="K81" t="inlineStr">
        <is>
          <t>1³, 2³</t>
        </is>
      </c>
      <c r="L81" t="inlineStr">
        <is>
          <t>6D⁰</t>
        </is>
      </c>
      <c r="M81" t="inlineStr">
        <is>
          <t>12G⁰, 12H⁰, 12K¹, 12N¹, 12E², 36C²</t>
        </is>
      </c>
      <c r="N81" t="inlineStr">
        <is>
          <t>3A⁰, 1A⁰, 2B⁰, 6D⁰</t>
        </is>
      </c>
      <c r="O81" t="inlineStr">
        <is>
          <t>12H², 12K¹, 24N², 12E², 24H¹, 12I², 12S¹, 12N¹, 24I¹, 12T¹, 24O², 12G⁰, 36C², 12H⁰</t>
        </is>
      </c>
    </row>
    <row r="82">
      <c r="A82">
        <f>HYPERLINK("https://mathstats.uncg.edu/sites/pauli/congruence/csg0.html#group12E0", "12E⁰")</f>
        <v/>
      </c>
      <c r="B82" t="n">
        <v>0</v>
      </c>
      <c r="C82" t="inlineStr">
        <is>
          <t>Γ₀(12)</t>
        </is>
      </c>
      <c r="D82" t="inlineStr">
        <is>
          <t>24</t>
        </is>
      </c>
      <c r="E82" t="inlineStr">
        <is>
          <t>1</t>
        </is>
      </c>
      <c r="F82" t="inlineStr">
        <is>
          <t>12</t>
        </is>
      </c>
      <c r="G82" t="inlineStr">
        <is>
          <t>0</t>
        </is>
      </c>
      <c r="H82" t="inlineStr">
        <is>
          <t>0</t>
        </is>
      </c>
      <c r="I82" t="inlineStr">
        <is>
          <t>1², 3², 4¹, 12¹</t>
        </is>
      </c>
      <c r="J82" t="n">
        <v>6</v>
      </c>
      <c r="K82" t="inlineStr">
        <is>
          <t>1⁶, 2³</t>
        </is>
      </c>
      <c r="L82" t="inlineStr">
        <is>
          <t>4B⁰, 6F⁰</t>
        </is>
      </c>
      <c r="M82" t="inlineStr">
        <is>
          <t>12J⁰, 24B⁰, 12P¹, 12S¹, 24G¹, 36C¹, 24F²</t>
        </is>
      </c>
      <c r="N82" t="inlineStr">
        <is>
          <t>3B⁰, 1A⁰, 2B⁰, 4B⁰, 6F⁰</t>
        </is>
      </c>
      <c r="O82" t="inlineStr">
        <is>
          <t>24J¹, 24F², 12J⁰, 12P¹, 24B⁰, 24G¹, 12S¹, 12V¹, 36C¹</t>
        </is>
      </c>
    </row>
    <row r="83">
      <c r="A83">
        <f>HYPERLINK("https://mathstats.uncg.edu/sites/pauli/congruence/csg0.html#group12F0", "12F⁰")</f>
        <v/>
      </c>
      <c r="B83" t="n">
        <v>0</v>
      </c>
      <c r="C83" t="inlineStr"/>
      <c r="D83" t="inlineStr">
        <is>
          <t>24</t>
        </is>
      </c>
      <c r="E83" t="inlineStr">
        <is>
          <t>1</t>
        </is>
      </c>
      <c r="F83" t="inlineStr">
        <is>
          <t>12</t>
        </is>
      </c>
      <c r="G83" t="inlineStr">
        <is>
          <t>8</t>
        </is>
      </c>
      <c r="H83" t="inlineStr">
        <is>
          <t>0</t>
        </is>
      </c>
      <c r="I83" t="inlineStr">
        <is>
          <t>12²</t>
        </is>
      </c>
      <c r="J83" t="n">
        <v>2</v>
      </c>
      <c r="K83" t="inlineStr">
        <is>
          <t>2², 4²</t>
        </is>
      </c>
      <c r="L83" t="inlineStr">
        <is>
          <t>6B⁰, 12A⁰</t>
        </is>
      </c>
      <c r="M83" t="inlineStr">
        <is>
          <t>12Q¹, 12I², 24G², 24H², 24K², 36D²</t>
        </is>
      </c>
      <c r="N83" t="inlineStr">
        <is>
          <t>12A⁰, 6B⁰, 3A⁰, 1A⁰, 4A⁰</t>
        </is>
      </c>
      <c r="O83" t="inlineStr">
        <is>
          <t>12Q¹, 12I², 24G², 36D², 24K², 24H²</t>
        </is>
      </c>
    </row>
    <row r="84">
      <c r="A84">
        <f>HYPERLINK("https://mathstats.uncg.edu/sites/pauli/congruence/csg0.html#group12G0", "12G⁰")</f>
        <v/>
      </c>
      <c r="B84" t="n">
        <v>0</v>
      </c>
      <c r="C84" t="inlineStr"/>
      <c r="D84" t="inlineStr">
        <is>
          <t>36</t>
        </is>
      </c>
      <c r="E84" t="inlineStr">
        <is>
          <t>1</t>
        </is>
      </c>
      <c r="F84" t="inlineStr">
        <is>
          <t>9</t>
        </is>
      </c>
      <c r="G84" t="inlineStr">
        <is>
          <t>4</t>
        </is>
      </c>
      <c r="H84" t="inlineStr">
        <is>
          <t>0</t>
        </is>
      </c>
      <c r="I84" t="inlineStr">
        <is>
          <t>3⁴, 12²</t>
        </is>
      </c>
      <c r="J84" t="n">
        <v>6</v>
      </c>
      <c r="K84" t="inlineStr">
        <is>
          <t>1³, 2³</t>
        </is>
      </c>
      <c r="L84" t="inlineStr">
        <is>
          <t>6G⁰, 12D⁰</t>
        </is>
      </c>
      <c r="M84" t="inlineStr">
        <is>
          <t>12S¹, 12T¹, 24I¹</t>
        </is>
      </c>
      <c r="N84" t="inlineStr">
        <is>
          <t>6G⁰, 3C⁰, 2B⁰, 12D⁰, 3A⁰, 1A⁰, 6D⁰</t>
        </is>
      </c>
      <c r="O84" t="inlineStr">
        <is>
          <t>12T¹, 12S¹, 24I¹</t>
        </is>
      </c>
    </row>
    <row r="85">
      <c r="A85">
        <f>HYPERLINK("https://mathstats.uncg.edu/sites/pauli/congruence/csg0.html#group12H0", "12H⁰")</f>
        <v/>
      </c>
      <c r="B85" t="n">
        <v>0</v>
      </c>
      <c r="C85" t="inlineStr"/>
      <c r="D85" t="inlineStr">
        <is>
          <t>36</t>
        </is>
      </c>
      <c r="E85" t="inlineStr">
        <is>
          <t>1</t>
        </is>
      </c>
      <c r="F85" t="inlineStr">
        <is>
          <t>9</t>
        </is>
      </c>
      <c r="G85" t="inlineStr">
        <is>
          <t>8</t>
        </is>
      </c>
      <c r="H85" t="inlineStr">
        <is>
          <t>0</t>
        </is>
      </c>
      <c r="I85" t="inlineStr">
        <is>
          <t>6², 12²</t>
        </is>
      </c>
      <c r="J85" t="n">
        <v>4</v>
      </c>
      <c r="K85" t="inlineStr">
        <is>
          <t>1³, 2³</t>
        </is>
      </c>
      <c r="L85" t="inlineStr">
        <is>
          <t>6H⁰, 12C⁰, 12D⁰</t>
        </is>
      </c>
      <c r="M85" t="inlineStr">
        <is>
          <t>12T¹, 24H¹, 12H², 12I², 24N², 24O²</t>
        </is>
      </c>
      <c r="N85" t="inlineStr">
        <is>
          <t>6B⁰, 12C⁰, 4C⁰, 2B⁰, 12D⁰, 6H⁰, 3A⁰, 1A⁰, 6D⁰</t>
        </is>
      </c>
      <c r="O85" t="inlineStr">
        <is>
          <t>24H¹, 12I², 12H², 12T¹, 24O², 24N²</t>
        </is>
      </c>
    </row>
    <row r="86">
      <c r="A86">
        <f>HYPERLINK("https://mathstats.uncg.edu/sites/pauli/congruence/csg0.html#group12I0", "12I⁰")</f>
        <v/>
      </c>
      <c r="B86" t="n">
        <v>0</v>
      </c>
      <c r="C86" t="inlineStr"/>
      <c r="D86" t="inlineStr">
        <is>
          <t>48</t>
        </is>
      </c>
      <c r="E86" t="inlineStr">
        <is>
          <t>1</t>
        </is>
      </c>
      <c r="F86" t="inlineStr">
        <is>
          <t>12</t>
        </is>
      </c>
      <c r="G86" t="inlineStr">
        <is>
          <t>0</t>
        </is>
      </c>
      <c r="H86" t="inlineStr">
        <is>
          <t>0</t>
        </is>
      </c>
      <c r="I86" t="inlineStr">
        <is>
          <t>2⁴, 4¹, 6⁴, 12¹</t>
        </is>
      </c>
      <c r="J86" t="n">
        <v>10</v>
      </c>
      <c r="K86" t="inlineStr">
        <is>
          <t>1⁶, 2³</t>
        </is>
      </c>
      <c r="L86" t="inlineStr">
        <is>
          <t>6I⁰</t>
        </is>
      </c>
      <c r="M86" t="inlineStr">
        <is>
          <t>12V¹</t>
        </is>
      </c>
      <c r="N86" t="inlineStr">
        <is>
          <t>3B⁰, 2A⁰, 6I⁰, 6C⁰, 1A⁰, 2B⁰, 6F⁰, 2C⁰</t>
        </is>
      </c>
      <c r="O86" t="inlineStr">
        <is>
          <t>12V¹</t>
        </is>
      </c>
    </row>
    <row r="87">
      <c r="A87">
        <f>HYPERLINK("https://mathstats.uncg.edu/sites/pauli/congruence/csg0.html#group12J0", "12J⁰")</f>
        <v/>
      </c>
      <c r="B87" t="n">
        <v>0</v>
      </c>
      <c r="C87" t="inlineStr">
        <is>
          <t>Γ₁(12)</t>
        </is>
      </c>
      <c r="D87" t="inlineStr">
        <is>
          <t>48</t>
        </is>
      </c>
      <c r="E87" t="inlineStr">
        <is>
          <t>1</t>
        </is>
      </c>
      <c r="F87" t="inlineStr">
        <is>
          <t>24</t>
        </is>
      </c>
      <c r="G87" t="inlineStr">
        <is>
          <t>0</t>
        </is>
      </c>
      <c r="H87" t="inlineStr">
        <is>
          <t>0</t>
        </is>
      </c>
      <c r="I87" t="inlineStr">
        <is>
          <t>1², 2¹, 3², 4², 6¹, 12²</t>
        </is>
      </c>
      <c r="J87" t="n">
        <v>10</v>
      </c>
      <c r="K87" t="inlineStr">
        <is>
          <t>1⁸, 2⁶, 4¹</t>
        </is>
      </c>
      <c r="L87" t="inlineStr">
        <is>
          <t>12E⁰</t>
        </is>
      </c>
      <c r="M87" t="inlineStr">
        <is>
          <t>12V¹, 24J¹</t>
        </is>
      </c>
      <c r="N87" t="inlineStr">
        <is>
          <t>6F⁰, 3B⁰, 2B⁰, 4B⁰, 1A⁰, 12E⁰</t>
        </is>
      </c>
      <c r="O87" t="inlineStr">
        <is>
          <t>24J¹, 12V¹</t>
        </is>
      </c>
    </row>
    <row r="88">
      <c r="A88">
        <f>HYPERLINK("https://mathstats.uncg.edu/sites/pauli/congruence/csg0.html#group13A0", "13A⁰")</f>
        <v/>
      </c>
      <c r="B88" t="n">
        <v>0</v>
      </c>
      <c r="C88" t="inlineStr">
        <is>
          <t>Γ₀(13)</t>
        </is>
      </c>
      <c r="D88" t="inlineStr">
        <is>
          <t>14</t>
        </is>
      </c>
      <c r="E88" t="inlineStr">
        <is>
          <t>1</t>
        </is>
      </c>
      <c r="F88" t="inlineStr">
        <is>
          <t>14</t>
        </is>
      </c>
      <c r="G88" t="inlineStr">
        <is>
          <t>2</t>
        </is>
      </c>
      <c r="H88" t="inlineStr">
        <is>
          <t>2</t>
        </is>
      </c>
      <c r="I88" t="inlineStr">
        <is>
          <t>1¹, 13¹</t>
        </is>
      </c>
      <c r="J88" t="n">
        <v>2</v>
      </c>
      <c r="K88" t="inlineStr">
        <is>
          <t>1², 12¹</t>
        </is>
      </c>
      <c r="L88" t="inlineStr">
        <is>
          <t>1A⁰</t>
        </is>
      </c>
      <c r="M88" t="inlineStr">
        <is>
          <t>13B⁰, 13C⁰, 26A⁰, 26A¹, 39A¹, 26A², 39A²</t>
        </is>
      </c>
      <c r="N88" t="inlineStr">
        <is>
          <t>1A⁰</t>
        </is>
      </c>
      <c r="O88" t="inlineStr">
        <is>
          <t>39A¹, 13B⁰, 78A², 13C⁰, 26B², 26A², 26B¹, 39A², 26A⁰, 13A², 52A¹, 26A¹</t>
        </is>
      </c>
    </row>
    <row r="89">
      <c r="A89">
        <f>HYPERLINK("https://mathstats.uncg.edu/sites/pauli/congruence/csg0.html#group13B0", "13B⁰")</f>
        <v/>
      </c>
      <c r="B89" t="n">
        <v>0</v>
      </c>
      <c r="C89" t="inlineStr"/>
      <c r="D89" t="inlineStr">
        <is>
          <t>28</t>
        </is>
      </c>
      <c r="E89" t="inlineStr">
        <is>
          <t>1</t>
        </is>
      </c>
      <c r="F89" t="inlineStr">
        <is>
          <t>14</t>
        </is>
      </c>
      <c r="G89" t="inlineStr">
        <is>
          <t>0</t>
        </is>
      </c>
      <c r="H89" t="inlineStr">
        <is>
          <t>4</t>
        </is>
      </c>
      <c r="I89" t="inlineStr">
        <is>
          <t>1², 13²</t>
        </is>
      </c>
      <c r="J89" t="n">
        <v>4</v>
      </c>
      <c r="K89" t="inlineStr">
        <is>
          <t>1², 12¹</t>
        </is>
      </c>
      <c r="L89" t="inlineStr">
        <is>
          <t>13A⁰</t>
        </is>
      </c>
      <c r="M89" t="inlineStr">
        <is>
          <t>26B¹, 13A²</t>
        </is>
      </c>
      <c r="N89" t="inlineStr">
        <is>
          <t>13A⁰, 1A⁰</t>
        </is>
      </c>
      <c r="O89" t="inlineStr">
        <is>
          <t>26B¹, 13A²</t>
        </is>
      </c>
    </row>
    <row r="90">
      <c r="A90">
        <f>HYPERLINK("https://mathstats.uncg.edu/sites/pauli/congruence/csg0.html#group13C0", "13C⁰")</f>
        <v/>
      </c>
      <c r="B90" t="n">
        <v>0</v>
      </c>
      <c r="C90" t="inlineStr"/>
      <c r="D90" t="inlineStr">
        <is>
          <t>42</t>
        </is>
      </c>
      <c r="E90" t="inlineStr">
        <is>
          <t>1</t>
        </is>
      </c>
      <c r="F90" t="inlineStr">
        <is>
          <t>14</t>
        </is>
      </c>
      <c r="G90" t="inlineStr">
        <is>
          <t>6</t>
        </is>
      </c>
      <c r="H90" t="inlineStr">
        <is>
          <t>0</t>
        </is>
      </c>
      <c r="I90" t="inlineStr">
        <is>
          <t>1³, 13³</t>
        </is>
      </c>
      <c r="J90" t="n">
        <v>6</v>
      </c>
      <c r="K90" t="inlineStr">
        <is>
          <t>1², 12¹</t>
        </is>
      </c>
      <c r="L90" t="inlineStr">
        <is>
          <t>13A⁰</t>
        </is>
      </c>
      <c r="M90" t="inlineStr">
        <is>
          <t>13A², 26B²</t>
        </is>
      </c>
      <c r="N90" t="inlineStr">
        <is>
          <t>13A⁰, 1A⁰</t>
        </is>
      </c>
      <c r="O90" t="inlineStr">
        <is>
          <t>13A², 26B²</t>
        </is>
      </c>
    </row>
    <row r="91">
      <c r="A91">
        <f>HYPERLINK("https://mathstats.uncg.edu/sites/pauli/congruence/csg0.html#group14A0", "14A⁰")</f>
        <v/>
      </c>
      <c r="B91" t="n">
        <v>0</v>
      </c>
      <c r="C91" t="inlineStr"/>
      <c r="D91" t="inlineStr">
        <is>
          <t>14</t>
        </is>
      </c>
      <c r="E91" t="inlineStr">
        <is>
          <t>2</t>
        </is>
      </c>
      <c r="F91" t="inlineStr">
        <is>
          <t>7</t>
        </is>
      </c>
      <c r="G91" t="inlineStr">
        <is>
          <t>4</t>
        </is>
      </c>
      <c r="H91" t="inlineStr">
        <is>
          <t>2</t>
        </is>
      </c>
      <c r="I91" t="inlineStr">
        <is>
          <t>14¹</t>
        </is>
      </c>
      <c r="J91" t="n">
        <v>1</v>
      </c>
      <c r="K91" t="inlineStr">
        <is>
          <t>2¹, 6²</t>
        </is>
      </c>
      <c r="L91" t="inlineStr">
        <is>
          <t>7A⁰</t>
        </is>
      </c>
      <c r="M91" t="inlineStr">
        <is>
          <t>14D¹, 14F¹, 14G¹, 42A¹, 14B², 14C², 28E²</t>
        </is>
      </c>
      <c r="N91" t="inlineStr">
        <is>
          <t>1A⁰, 7A⁰</t>
        </is>
      </c>
      <c r="O91" t="inlineStr">
        <is>
          <t>14D¹, 14B², 14C², 14G¹, 28E², 14F¹, 42A¹</t>
        </is>
      </c>
    </row>
    <row r="92">
      <c r="A92">
        <f>HYPERLINK("https://mathstats.uncg.edu/sites/pauli/congruence/csg0.html#group14B0", "14B⁰")</f>
        <v/>
      </c>
      <c r="B92" t="n">
        <v>0</v>
      </c>
      <c r="C92" t="inlineStr"/>
      <c r="D92" t="inlineStr">
        <is>
          <t>16</t>
        </is>
      </c>
      <c r="E92" t="inlineStr">
        <is>
          <t>1</t>
        </is>
      </c>
      <c r="F92" t="inlineStr">
        <is>
          <t>8</t>
        </is>
      </c>
      <c r="G92" t="inlineStr">
        <is>
          <t>0</t>
        </is>
      </c>
      <c r="H92" t="inlineStr">
        <is>
          <t>4</t>
        </is>
      </c>
      <c r="I92" t="inlineStr">
        <is>
          <t>2¹, 14¹</t>
        </is>
      </c>
      <c r="J92" t="n">
        <v>2</v>
      </c>
      <c r="K92" t="inlineStr">
        <is>
          <t>1², 6¹</t>
        </is>
      </c>
      <c r="L92" t="inlineStr">
        <is>
          <t>2A⁰, 7B⁰</t>
        </is>
      </c>
      <c r="M92" t="inlineStr">
        <is>
          <t>14C⁰, 28A⁰, 14D², 14E², 42B², 42C²</t>
        </is>
      </c>
      <c r="N92" t="inlineStr">
        <is>
          <t>2A⁰, 1A⁰, 7B⁰</t>
        </is>
      </c>
      <c r="O92" t="inlineStr">
        <is>
          <t>14D², 28A⁰, 14C⁰, 42B², 14E², 28F², 42C²</t>
        </is>
      </c>
    </row>
    <row r="93">
      <c r="A93">
        <f>HYPERLINK("https://mathstats.uncg.edu/sites/pauli/congruence/csg0.html#group14C0", "14C⁰")</f>
        <v/>
      </c>
      <c r="B93" t="n">
        <v>0</v>
      </c>
      <c r="C93" t="inlineStr"/>
      <c r="D93" t="inlineStr">
        <is>
          <t>48</t>
        </is>
      </c>
      <c r="E93" t="inlineStr">
        <is>
          <t>1</t>
        </is>
      </c>
      <c r="F93" t="inlineStr">
        <is>
          <t>16</t>
        </is>
      </c>
      <c r="G93" t="inlineStr">
        <is>
          <t>0</t>
        </is>
      </c>
      <c r="H93" t="inlineStr">
        <is>
          <t>6</t>
        </is>
      </c>
      <c r="I93" t="inlineStr">
        <is>
          <t>2³, 14³</t>
        </is>
      </c>
      <c r="J93" t="n">
        <v>6</v>
      </c>
      <c r="K93" t="inlineStr">
        <is>
          <t>1⁴, 6²</t>
        </is>
      </c>
      <c r="L93" t="inlineStr">
        <is>
          <t>14B⁰</t>
        </is>
      </c>
      <c r="M93" t="inlineStr">
        <is>
          <t>28F²</t>
        </is>
      </c>
      <c r="N93" t="inlineStr">
        <is>
          <t>2A⁰, 1A⁰, 7B⁰, 14B⁰</t>
        </is>
      </c>
      <c r="O93" t="inlineStr">
        <is>
          <t>28F²</t>
        </is>
      </c>
    </row>
    <row r="94">
      <c r="A94">
        <f>HYPERLINK("https://mathstats.uncg.edu/sites/pauli/congruence/csg0.html#group15A0", "15A⁰")</f>
        <v/>
      </c>
      <c r="B94" t="n">
        <v>0</v>
      </c>
      <c r="C94" t="inlineStr"/>
      <c r="D94" t="inlineStr">
        <is>
          <t>15</t>
        </is>
      </c>
      <c r="E94" t="inlineStr">
        <is>
          <t>2</t>
        </is>
      </c>
      <c r="F94" t="inlineStr">
        <is>
          <t>5</t>
        </is>
      </c>
      <c r="G94" t="inlineStr">
        <is>
          <t>3</t>
        </is>
      </c>
      <c r="H94" t="inlineStr">
        <is>
          <t>3</t>
        </is>
      </c>
      <c r="I94" t="inlineStr">
        <is>
          <t>15¹</t>
        </is>
      </c>
      <c r="J94" t="n">
        <v>1</v>
      </c>
      <c r="K94" t="inlineStr">
        <is>
          <t>2¹, 8¹</t>
        </is>
      </c>
      <c r="L94" t="inlineStr">
        <is>
          <t>5A⁰</t>
        </is>
      </c>
      <c r="M94" t="inlineStr">
        <is>
          <t>15F¹, 30B¹, 15E²</t>
        </is>
      </c>
      <c r="N94" t="inlineStr">
        <is>
          <t>1A⁰, 5A⁰</t>
        </is>
      </c>
      <c r="O94" t="inlineStr">
        <is>
          <t>30B¹, 15E², 15F¹</t>
        </is>
      </c>
    </row>
    <row r="95">
      <c r="A95">
        <f>HYPERLINK("https://mathstats.uncg.edu/sites/pauli/congruence/csg0.html#group15B0", "15B⁰")</f>
        <v/>
      </c>
      <c r="B95" t="n">
        <v>0</v>
      </c>
      <c r="C95" t="inlineStr"/>
      <c r="D95" t="inlineStr">
        <is>
          <t>18</t>
        </is>
      </c>
      <c r="E95" t="inlineStr">
        <is>
          <t>1</t>
        </is>
      </c>
      <c r="F95" t="inlineStr">
        <is>
          <t>6</t>
        </is>
      </c>
      <c r="G95" t="inlineStr">
        <is>
          <t>6</t>
        </is>
      </c>
      <c r="H95" t="inlineStr">
        <is>
          <t>0</t>
        </is>
      </c>
      <c r="I95" t="inlineStr">
        <is>
          <t>3¹, 15¹</t>
        </is>
      </c>
      <c r="J95" t="n">
        <v>2</v>
      </c>
      <c r="K95" t="inlineStr">
        <is>
          <t>1², 4¹</t>
        </is>
      </c>
      <c r="L95" t="inlineStr">
        <is>
          <t>3A⁰, 5B⁰</t>
        </is>
      </c>
      <c r="M95" t="inlineStr">
        <is>
          <t>15C⁰, 30A⁰, 15E¹, 30C¹, 15B², 30C², 30E², 45A²</t>
        </is>
      </c>
      <c r="N95" t="inlineStr">
        <is>
          <t>3A⁰, 5B⁰, 1A⁰</t>
        </is>
      </c>
      <c r="O95" t="inlineStr">
        <is>
          <t>45A², 15B², 30C¹, 15E¹, 30C², 15H¹, 30D¹, 30A⁰, 15C⁰, 30E²</t>
        </is>
      </c>
    </row>
    <row r="96">
      <c r="A96">
        <f>HYPERLINK("https://mathstats.uncg.edu/sites/pauli/congruence/csg0.html#group15C0", "15C⁰")</f>
        <v/>
      </c>
      <c r="B96" t="n">
        <v>0</v>
      </c>
      <c r="C96" t="inlineStr"/>
      <c r="D96" t="inlineStr">
        <is>
          <t>36</t>
        </is>
      </c>
      <c r="E96" t="inlineStr">
        <is>
          <t>1</t>
        </is>
      </c>
      <c r="F96" t="inlineStr">
        <is>
          <t>18</t>
        </is>
      </c>
      <c r="G96" t="inlineStr">
        <is>
          <t>8</t>
        </is>
      </c>
      <c r="H96" t="inlineStr">
        <is>
          <t>0</t>
        </is>
      </c>
      <c r="I96" t="inlineStr">
        <is>
          <t>3², 15²</t>
        </is>
      </c>
      <c r="J96" t="n">
        <v>4</v>
      </c>
      <c r="K96" t="inlineStr">
        <is>
          <t>1², 2², 4¹, 8¹</t>
        </is>
      </c>
      <c r="L96" t="inlineStr">
        <is>
          <t>15B⁰</t>
        </is>
      </c>
      <c r="M96" t="inlineStr">
        <is>
          <t>15H¹, 30D¹</t>
        </is>
      </c>
      <c r="N96" t="inlineStr">
        <is>
          <t>3A⁰, 5B⁰, 1A⁰, 15B⁰</t>
        </is>
      </c>
      <c r="O96" t="inlineStr">
        <is>
          <t>15H¹, 30D¹</t>
        </is>
      </c>
    </row>
    <row r="97">
      <c r="A97">
        <f>HYPERLINK("https://mathstats.uncg.edu/sites/pauli/congruence/csg0.html#group16A0", "16A⁰")</f>
        <v/>
      </c>
      <c r="B97" t="n">
        <v>0</v>
      </c>
      <c r="C97" t="inlineStr"/>
      <c r="D97" t="inlineStr">
        <is>
          <t>16</t>
        </is>
      </c>
      <c r="E97" t="inlineStr">
        <is>
          <t>2</t>
        </is>
      </c>
      <c r="F97" t="inlineStr">
        <is>
          <t>8</t>
        </is>
      </c>
      <c r="G97" t="inlineStr">
        <is>
          <t>2</t>
        </is>
      </c>
      <c r="H97" t="inlineStr">
        <is>
          <t>4</t>
        </is>
      </c>
      <c r="I97" t="inlineStr">
        <is>
          <t>16¹</t>
        </is>
      </c>
      <c r="J97" t="n">
        <v>1</v>
      </c>
      <c r="K97" t="inlineStr">
        <is>
          <t>8²</t>
        </is>
      </c>
      <c r="L97" t="inlineStr">
        <is>
          <t>8A⁰</t>
        </is>
      </c>
      <c r="M97" t="inlineStr">
        <is>
          <t>16F⁰, 16H²</t>
        </is>
      </c>
      <c r="N97" t="inlineStr">
        <is>
          <t>8A⁰, 1A⁰, 4A⁰</t>
        </is>
      </c>
      <c r="O97" t="inlineStr">
        <is>
          <t>16H², 16F⁰</t>
        </is>
      </c>
    </row>
    <row r="98">
      <c r="A98">
        <f>HYPERLINK("https://mathstats.uncg.edu/sites/pauli/congruence/csg0.html#group16B0", "16B⁰")</f>
        <v/>
      </c>
      <c r="B98" t="n">
        <v>0</v>
      </c>
      <c r="C98" t="inlineStr"/>
      <c r="D98" t="inlineStr">
        <is>
          <t>24</t>
        </is>
      </c>
      <c r="E98" t="inlineStr">
        <is>
          <t>1</t>
        </is>
      </c>
      <c r="F98" t="inlineStr">
        <is>
          <t>3</t>
        </is>
      </c>
      <c r="G98" t="inlineStr">
        <is>
          <t>8</t>
        </is>
      </c>
      <c r="H98" t="inlineStr">
        <is>
          <t>0</t>
        </is>
      </c>
      <c r="I98" t="inlineStr">
        <is>
          <t>8¹, 16¹</t>
        </is>
      </c>
      <c r="J98" t="n">
        <v>2</v>
      </c>
      <c r="K98" t="inlineStr">
        <is>
          <t>1³</t>
        </is>
      </c>
      <c r="L98" t="inlineStr">
        <is>
          <t>8B⁰</t>
        </is>
      </c>
      <c r="M98" t="inlineStr">
        <is>
          <t>48A⁰, 16F¹, 16J¹, 32B¹</t>
        </is>
      </c>
      <c r="N98" t="inlineStr">
        <is>
          <t>8B⁰, 1A⁰, 2B⁰, 4C⁰</t>
        </is>
      </c>
      <c r="O98" t="inlineStr">
        <is>
          <t>48A⁰, 16J¹, 32B¹, 16F¹</t>
        </is>
      </c>
    </row>
    <row r="99">
      <c r="A99">
        <f>HYPERLINK("https://mathstats.uncg.edu/sites/pauli/congruence/csg0.html#group16C0", "16C⁰")</f>
        <v/>
      </c>
      <c r="B99" t="n">
        <v>0</v>
      </c>
      <c r="C99" t="inlineStr">
        <is>
          <t>Γ₀(16)</t>
        </is>
      </c>
      <c r="D99" t="inlineStr">
        <is>
          <t>24</t>
        </is>
      </c>
      <c r="E99" t="inlineStr">
        <is>
          <t>1</t>
        </is>
      </c>
      <c r="F99" t="inlineStr">
        <is>
          <t>6</t>
        </is>
      </c>
      <c r="G99" t="inlineStr">
        <is>
          <t>0</t>
        </is>
      </c>
      <c r="H99" t="inlineStr">
        <is>
          <t>0</t>
        </is>
      </c>
      <c r="I99" t="inlineStr">
        <is>
          <t>1⁴, 4¹, 16¹</t>
        </is>
      </c>
      <c r="J99" t="n">
        <v>6</v>
      </c>
      <c r="K99" t="inlineStr">
        <is>
          <t>1⁴, 2¹</t>
        </is>
      </c>
      <c r="L99" t="inlineStr">
        <is>
          <t>8C⁰</t>
        </is>
      </c>
      <c r="M99" t="inlineStr">
        <is>
          <t>16H⁰, 32A⁰, 16E¹, 32A¹, 32A²</t>
        </is>
      </c>
      <c r="N99" t="inlineStr">
        <is>
          <t>4B⁰, 1A⁰, 8C⁰, 2B⁰</t>
        </is>
      </c>
      <c r="O99" t="inlineStr">
        <is>
          <t>32A¹, 32E¹, 32C², 16J², 16E¹, 32A², 16H⁰, 32A⁰, 16M¹, 64A²</t>
        </is>
      </c>
    </row>
    <row r="100">
      <c r="A100">
        <f>HYPERLINK("https://mathstats.uncg.edu/sites/pauli/congruence/csg0.html#group16D0", "16D⁰")</f>
        <v/>
      </c>
      <c r="B100" t="n">
        <v>0</v>
      </c>
      <c r="C100" t="inlineStr"/>
      <c r="D100" t="inlineStr">
        <is>
          <t>24</t>
        </is>
      </c>
      <c r="E100" t="inlineStr">
        <is>
          <t>1</t>
        </is>
      </c>
      <c r="F100" t="inlineStr">
        <is>
          <t>12</t>
        </is>
      </c>
      <c r="G100" t="inlineStr">
        <is>
          <t>0</t>
        </is>
      </c>
      <c r="H100" t="inlineStr">
        <is>
          <t>0</t>
        </is>
      </c>
      <c r="I100" t="inlineStr">
        <is>
          <t>1², 2³, 16¹</t>
        </is>
      </c>
      <c r="J100" t="n">
        <v>6</v>
      </c>
      <c r="K100" t="inlineStr">
        <is>
          <t>1⁴, 2², 4¹</t>
        </is>
      </c>
      <c r="L100" t="inlineStr">
        <is>
          <t>8C⁰</t>
        </is>
      </c>
      <c r="M100" t="inlineStr">
        <is>
          <t>16G⁰, 16H⁰, 16G¹</t>
        </is>
      </c>
      <c r="N100" t="inlineStr">
        <is>
          <t>4B⁰, 1A⁰, 8C⁰, 2B⁰</t>
        </is>
      </c>
      <c r="O100" t="inlineStr">
        <is>
          <t>32E¹, 32C², 16G⁰, 16J², 32B², 16H⁰, 16M¹, 16G¹</t>
        </is>
      </c>
    </row>
    <row r="101">
      <c r="A101">
        <f>HYPERLINK("https://mathstats.uncg.edu/sites/pauli/congruence/csg0.html#group16E0", "16E⁰")</f>
        <v/>
      </c>
      <c r="B101" t="n">
        <v>0</v>
      </c>
      <c r="C101" t="inlineStr"/>
      <c r="D101" t="inlineStr">
        <is>
          <t>24</t>
        </is>
      </c>
      <c r="E101" t="inlineStr">
        <is>
          <t>1</t>
        </is>
      </c>
      <c r="F101" t="inlineStr">
        <is>
          <t>12</t>
        </is>
      </c>
      <c r="G101" t="inlineStr">
        <is>
          <t>2</t>
        </is>
      </c>
      <c r="H101" t="inlineStr">
        <is>
          <t>0</t>
        </is>
      </c>
      <c r="I101" t="inlineStr">
        <is>
          <t>2⁴, 16¹</t>
        </is>
      </c>
      <c r="J101" t="n">
        <v>5</v>
      </c>
      <c r="K101" t="inlineStr">
        <is>
          <t>1², 2¹, 4²</t>
        </is>
      </c>
      <c r="L101" t="inlineStr">
        <is>
          <t>8D⁰</t>
        </is>
      </c>
      <c r="M101" t="inlineStr">
        <is>
          <t>16G⁰, 16I¹, 32C¹, 32D¹, 16D²</t>
        </is>
      </c>
      <c r="N101" t="inlineStr">
        <is>
          <t>8D⁰, 1A⁰, 2B⁰, 4C⁰</t>
        </is>
      </c>
      <c r="O101" t="inlineStr">
        <is>
          <t>16L², 16D², 32C¹, 16G⁰, 32D¹, 32B², 16I¹, 16M¹</t>
        </is>
      </c>
    </row>
    <row r="102">
      <c r="A102">
        <f>HYPERLINK("https://mathstats.uncg.edu/sites/pauli/congruence/csg0.html#group16F0", "16F⁰")</f>
        <v/>
      </c>
      <c r="B102" t="n">
        <v>0</v>
      </c>
      <c r="C102" t="inlineStr"/>
      <c r="D102" t="inlineStr">
        <is>
          <t>32</t>
        </is>
      </c>
      <c r="E102" t="inlineStr">
        <is>
          <t>1</t>
        </is>
      </c>
      <c r="F102" t="inlineStr">
        <is>
          <t>4</t>
        </is>
      </c>
      <c r="G102" t="inlineStr">
        <is>
          <t>0</t>
        </is>
      </c>
      <c r="H102" t="inlineStr">
        <is>
          <t>8</t>
        </is>
      </c>
      <c r="I102" t="inlineStr">
        <is>
          <t>16²</t>
        </is>
      </c>
      <c r="J102" t="n">
        <v>2</v>
      </c>
      <c r="K102" t="inlineStr">
        <is>
          <t>2²</t>
        </is>
      </c>
      <c r="L102" t="inlineStr">
        <is>
          <t>8E⁰, 16A⁰</t>
        </is>
      </c>
      <c r="M102" t="inlineStr"/>
      <c r="N102" t="inlineStr">
        <is>
          <t>8A⁰, 2A⁰, 8E⁰, 16A⁰, 1A⁰, 4A⁰, 4D⁰</t>
        </is>
      </c>
      <c r="O102" t="inlineStr"/>
    </row>
    <row r="103">
      <c r="A103">
        <f>HYPERLINK("https://mathstats.uncg.edu/sites/pauli/congruence/csg0.html#group16G0", "16G⁰")</f>
        <v/>
      </c>
      <c r="B103" t="n">
        <v>0</v>
      </c>
      <c r="C103" t="inlineStr"/>
      <c r="D103" t="inlineStr">
        <is>
          <t>48</t>
        </is>
      </c>
      <c r="E103" t="inlineStr">
        <is>
          <t>1</t>
        </is>
      </c>
      <c r="F103" t="inlineStr">
        <is>
          <t>3</t>
        </is>
      </c>
      <c r="G103" t="inlineStr">
        <is>
          <t>0</t>
        </is>
      </c>
      <c r="H103" t="inlineStr">
        <is>
          <t>0</t>
        </is>
      </c>
      <c r="I103" t="inlineStr">
        <is>
          <t>2⁸, 16²</t>
        </is>
      </c>
      <c r="J103" t="n">
        <v>10</v>
      </c>
      <c r="K103" t="inlineStr">
        <is>
          <t>1³</t>
        </is>
      </c>
      <c r="L103" t="inlineStr">
        <is>
          <t>8G⁰, 16D⁰, 16E⁰</t>
        </is>
      </c>
      <c r="M103" t="inlineStr">
        <is>
          <t>16M¹, 32B²</t>
        </is>
      </c>
      <c r="N103" t="inlineStr">
        <is>
          <t>2A⁰, 16E⁰, 8G⁰, 8D⁰, 16D⁰, 4C⁰, 8C⁰, 4E⁰, 2B⁰, 4B⁰, 1A⁰, 2C⁰</t>
        </is>
      </c>
      <c r="O103" t="inlineStr">
        <is>
          <t>16M¹, 32B²</t>
        </is>
      </c>
    </row>
    <row r="104">
      <c r="A104">
        <f>HYPERLINK("https://mathstats.uncg.edu/sites/pauli/congruence/csg0.html#group16H0", "16H⁰")</f>
        <v/>
      </c>
      <c r="B104" t="n">
        <v>0</v>
      </c>
      <c r="C104" t="inlineStr">
        <is>
          <t>Γ₀(16)∩Γ₁(8)</t>
        </is>
      </c>
      <c r="D104" t="inlineStr">
        <is>
          <t>48</t>
        </is>
      </c>
      <c r="E104" t="inlineStr">
        <is>
          <t>1</t>
        </is>
      </c>
      <c r="F104" t="inlineStr">
        <is>
          <t>12</t>
        </is>
      </c>
      <c r="G104" t="inlineStr">
        <is>
          <t>0</t>
        </is>
      </c>
      <c r="H104" t="inlineStr">
        <is>
          <t>0</t>
        </is>
      </c>
      <c r="I104" t="inlineStr">
        <is>
          <t>1⁴, 2², 4², 16²</t>
        </is>
      </c>
      <c r="J104" t="n">
        <v>10</v>
      </c>
      <c r="K104" t="inlineStr">
        <is>
          <t>1⁴, 2², 4¹</t>
        </is>
      </c>
      <c r="L104" t="inlineStr">
        <is>
          <t>8I⁰, 16C⁰, 16D⁰</t>
        </is>
      </c>
      <c r="M104" t="inlineStr">
        <is>
          <t>16M¹, 32E¹, 16J², 32C²</t>
        </is>
      </c>
      <c r="N104" t="inlineStr">
        <is>
          <t>8C⁰, 2B⁰, 8I⁰, 4B⁰, 1A⁰, 16C⁰, 16D⁰</t>
        </is>
      </c>
      <c r="O104" t="inlineStr">
        <is>
          <t>16J², 16M¹, 32E¹, 32C²</t>
        </is>
      </c>
    </row>
    <row r="105">
      <c r="A105">
        <f>HYPERLINK("https://mathstats.uncg.edu/sites/pauli/congruence/csg0.html#group18A0", "18A⁰")</f>
        <v/>
      </c>
      <c r="B105" t="n">
        <v>0</v>
      </c>
      <c r="C105" t="inlineStr"/>
      <c r="D105" t="inlineStr">
        <is>
          <t>18</t>
        </is>
      </c>
      <c r="E105" t="inlineStr">
        <is>
          <t>2</t>
        </is>
      </c>
      <c r="F105" t="inlineStr">
        <is>
          <t>9</t>
        </is>
      </c>
      <c r="G105" t="inlineStr">
        <is>
          <t>8</t>
        </is>
      </c>
      <c r="H105" t="inlineStr">
        <is>
          <t>0</t>
        </is>
      </c>
      <c r="I105" t="inlineStr">
        <is>
          <t>18¹</t>
        </is>
      </c>
      <c r="J105" t="n">
        <v>1</v>
      </c>
      <c r="K105" t="inlineStr">
        <is>
          <t>2³, 6²</t>
        </is>
      </c>
      <c r="L105" t="inlineStr">
        <is>
          <t>6B⁰, 9A⁰</t>
        </is>
      </c>
      <c r="M105" t="inlineStr">
        <is>
          <t>18D⁰, 18H¹, 18G², 18K², 18L², 18M², 36D²</t>
        </is>
      </c>
      <c r="N105" t="inlineStr">
        <is>
          <t>6B⁰, 3A⁰, 1A⁰, 9A⁰</t>
        </is>
      </c>
      <c r="O105" t="inlineStr">
        <is>
          <t>18H¹, 18K², 18L², 36D², 18M², 18D⁰, 18G²</t>
        </is>
      </c>
    </row>
    <row r="106">
      <c r="A106">
        <f>HYPERLINK("https://mathstats.uncg.edu/sites/pauli/congruence/csg0.html#group18B0", "18B⁰")</f>
        <v/>
      </c>
      <c r="B106" t="n">
        <v>0</v>
      </c>
      <c r="C106" t="inlineStr"/>
      <c r="D106" t="inlineStr">
        <is>
          <t>24</t>
        </is>
      </c>
      <c r="E106" t="inlineStr">
        <is>
          <t>1</t>
        </is>
      </c>
      <c r="F106" t="inlineStr">
        <is>
          <t>4</t>
        </is>
      </c>
      <c r="G106" t="inlineStr">
        <is>
          <t>0</t>
        </is>
      </c>
      <c r="H106" t="inlineStr">
        <is>
          <t>6</t>
        </is>
      </c>
      <c r="I106" t="inlineStr">
        <is>
          <t>6¹, 18¹</t>
        </is>
      </c>
      <c r="J106" t="n">
        <v>2</v>
      </c>
      <c r="K106" t="inlineStr">
        <is>
          <t>1², 2¹</t>
        </is>
      </c>
      <c r="L106" t="inlineStr">
        <is>
          <t>6C⁰, 9C⁰</t>
        </is>
      </c>
      <c r="M106" t="inlineStr">
        <is>
          <t>36A⁰, 18K¹, 18N², 18O², 54A²</t>
        </is>
      </c>
      <c r="N106" t="inlineStr">
        <is>
          <t>3B⁰, 2A⁰, 9C⁰, 1A⁰, 6C⁰</t>
        </is>
      </c>
      <c r="O106" t="inlineStr">
        <is>
          <t>18O², 18N², 54A², 36A⁰, 18K¹</t>
        </is>
      </c>
    </row>
    <row r="107">
      <c r="A107">
        <f>HYPERLINK("https://mathstats.uncg.edu/sites/pauli/congruence/csg0.html#group18C0", "18C⁰")</f>
        <v/>
      </c>
      <c r="B107" t="n">
        <v>0</v>
      </c>
      <c r="C107" t="inlineStr"/>
      <c r="D107" t="inlineStr">
        <is>
          <t>24</t>
        </is>
      </c>
      <c r="E107" t="inlineStr">
        <is>
          <t>1</t>
        </is>
      </c>
      <c r="F107" t="inlineStr">
        <is>
          <t>8</t>
        </is>
      </c>
      <c r="G107" t="inlineStr">
        <is>
          <t>0</t>
        </is>
      </c>
      <c r="H107" t="inlineStr">
        <is>
          <t>3</t>
        </is>
      </c>
      <c r="I107" t="inlineStr">
        <is>
          <t>2³, 18¹</t>
        </is>
      </c>
      <c r="J107" t="n">
        <v>4</v>
      </c>
      <c r="K107" t="inlineStr">
        <is>
          <t>2⁴</t>
        </is>
      </c>
      <c r="L107" t="inlineStr">
        <is>
          <t>6C⁰</t>
        </is>
      </c>
      <c r="M107" t="inlineStr">
        <is>
          <t>18J¹, 18K¹, 36B¹</t>
        </is>
      </c>
      <c r="N107" t="inlineStr">
        <is>
          <t>3B⁰, 2A⁰, 1A⁰, 6C⁰</t>
        </is>
      </c>
      <c r="O107" t="inlineStr">
        <is>
          <t>36B¹, 18K¹, 18J¹</t>
        </is>
      </c>
    </row>
    <row r="108">
      <c r="A108">
        <f>HYPERLINK("https://mathstats.uncg.edu/sites/pauli/congruence/csg0.html#group18D0", "18D⁰")</f>
        <v/>
      </c>
      <c r="B108" t="n">
        <v>0</v>
      </c>
      <c r="C108" t="inlineStr"/>
      <c r="D108" t="inlineStr">
        <is>
          <t>36</t>
        </is>
      </c>
      <c r="E108" t="inlineStr">
        <is>
          <t>1</t>
        </is>
      </c>
      <c r="F108" t="inlineStr">
        <is>
          <t>3</t>
        </is>
      </c>
      <c r="G108" t="inlineStr">
        <is>
          <t>12</t>
        </is>
      </c>
      <c r="H108" t="inlineStr">
        <is>
          <t>0</t>
        </is>
      </c>
      <c r="I108" t="inlineStr">
        <is>
          <t>18²</t>
        </is>
      </c>
      <c r="J108" t="n">
        <v>2</v>
      </c>
      <c r="K108" t="inlineStr">
        <is>
          <t>1¹, 2¹</t>
        </is>
      </c>
      <c r="L108" t="inlineStr">
        <is>
          <t>6E⁰, 9D⁰, 18A⁰</t>
        </is>
      </c>
      <c r="M108" t="inlineStr"/>
      <c r="N108" t="inlineStr">
        <is>
          <t>6B⁰, 9D⁰, 6E⁰, 9A⁰, 3C⁰, 3A⁰, 1A⁰, 18A⁰</t>
        </is>
      </c>
      <c r="O108" t="inlineStr"/>
    </row>
    <row r="109">
      <c r="A109">
        <f>HYPERLINK("https://mathstats.uncg.edu/sites/pauli/congruence/csg0.html#group18E0", "18E⁰")</f>
        <v/>
      </c>
      <c r="B109" t="n">
        <v>0</v>
      </c>
      <c r="C109" t="inlineStr">
        <is>
          <t>Γ₀(18)</t>
        </is>
      </c>
      <c r="D109" t="inlineStr">
        <is>
          <t>36</t>
        </is>
      </c>
      <c r="E109" t="inlineStr">
        <is>
          <t>1</t>
        </is>
      </c>
      <c r="F109" t="inlineStr">
        <is>
          <t>12</t>
        </is>
      </c>
      <c r="G109" t="inlineStr">
        <is>
          <t>0</t>
        </is>
      </c>
      <c r="H109" t="inlineStr">
        <is>
          <t>0</t>
        </is>
      </c>
      <c r="I109" t="inlineStr">
        <is>
          <t>1³, 2³, 9¹, 18¹</t>
        </is>
      </c>
      <c r="J109" t="n">
        <v>8</v>
      </c>
      <c r="K109" t="inlineStr">
        <is>
          <t>1⁶, 2³</t>
        </is>
      </c>
      <c r="L109" t="inlineStr">
        <is>
          <t>6F⁰, 9B⁰</t>
        </is>
      </c>
      <c r="M109" t="inlineStr">
        <is>
          <t>18J¹, 36C¹, 18Q², 54B²</t>
        </is>
      </c>
      <c r="N109" t="inlineStr">
        <is>
          <t>3B⁰, 9B⁰, 1A⁰, 2B⁰, 6F⁰</t>
        </is>
      </c>
      <c r="O109" t="inlineStr">
        <is>
          <t>18J¹, 54B², 18Q², 36C¹</t>
        </is>
      </c>
    </row>
    <row r="110">
      <c r="A110">
        <f>HYPERLINK("https://mathstats.uncg.edu/sites/pauli/congruence/csg0.html#group20A0", "20A⁰")</f>
        <v/>
      </c>
      <c r="B110" t="n">
        <v>0</v>
      </c>
      <c r="C110" t="inlineStr"/>
      <c r="D110" t="inlineStr">
        <is>
          <t>36</t>
        </is>
      </c>
      <c r="E110" t="inlineStr">
        <is>
          <t>1</t>
        </is>
      </c>
      <c r="F110" t="inlineStr">
        <is>
          <t>18</t>
        </is>
      </c>
      <c r="G110" t="inlineStr">
        <is>
          <t>4</t>
        </is>
      </c>
      <c r="H110" t="inlineStr">
        <is>
          <t>0</t>
        </is>
      </c>
      <c r="I110" t="inlineStr">
        <is>
          <t>1², 4¹, 5², 20¹</t>
        </is>
      </c>
      <c r="J110" t="n">
        <v>6</v>
      </c>
      <c r="K110" t="inlineStr">
        <is>
          <t>1⁶, 4³</t>
        </is>
      </c>
      <c r="L110" t="inlineStr">
        <is>
          <t>10C⁰</t>
        </is>
      </c>
      <c r="M110" t="inlineStr">
        <is>
          <t>20H¹, 20I¹, 40A¹</t>
        </is>
      </c>
      <c r="N110" t="inlineStr">
        <is>
          <t>5B⁰, 10C⁰, 1A⁰, 2B⁰</t>
        </is>
      </c>
      <c r="O110" t="inlineStr">
        <is>
          <t>20H¹, 40A¹, 20I¹</t>
        </is>
      </c>
    </row>
    <row r="111">
      <c r="A111">
        <f>HYPERLINK("https://mathstats.uncg.edu/sites/pauli/congruence/csg0.html#group21A0", "21A⁰")</f>
        <v/>
      </c>
      <c r="B111" t="n">
        <v>0</v>
      </c>
      <c r="C111" t="inlineStr"/>
      <c r="D111" t="inlineStr">
        <is>
          <t>21</t>
        </is>
      </c>
      <c r="E111" t="inlineStr">
        <is>
          <t>2</t>
        </is>
      </c>
      <c r="F111" t="inlineStr">
        <is>
          <t>7</t>
        </is>
      </c>
      <c r="G111" t="inlineStr">
        <is>
          <t>9</t>
        </is>
      </c>
      <c r="H111" t="inlineStr">
        <is>
          <t>0</t>
        </is>
      </c>
      <c r="I111" t="inlineStr">
        <is>
          <t>21¹</t>
        </is>
      </c>
      <c r="J111" t="n">
        <v>1</v>
      </c>
      <c r="K111" t="inlineStr">
        <is>
          <t>2¹, 6²</t>
        </is>
      </c>
      <c r="L111" t="inlineStr">
        <is>
          <t>3A⁰, 7A⁰</t>
        </is>
      </c>
      <c r="M111" t="inlineStr">
        <is>
          <t>21D¹, 21E¹, 42A¹, 42B¹, 21C², 21D², 42A², 63A²</t>
        </is>
      </c>
      <c r="N111" t="inlineStr">
        <is>
          <t>3A⁰, 1A⁰, 7A⁰</t>
        </is>
      </c>
      <c r="O111" t="inlineStr">
        <is>
          <t>21D², 21C², 42A¹, 21D¹, 42B¹, 42A², 21E¹, 63A²</t>
        </is>
      </c>
    </row>
    <row r="112">
      <c r="A112">
        <f>HYPERLINK("https://mathstats.uncg.edu/sites/pauli/congruence/csg0.html#group24A0", "24A⁰")</f>
        <v/>
      </c>
      <c r="B112" t="n">
        <v>0</v>
      </c>
      <c r="C112" t="inlineStr"/>
      <c r="D112" t="inlineStr">
        <is>
          <t>36</t>
        </is>
      </c>
      <c r="E112" t="inlineStr">
        <is>
          <t>1</t>
        </is>
      </c>
      <c r="F112" t="inlineStr">
        <is>
          <t>3</t>
        </is>
      </c>
      <c r="G112" t="inlineStr">
        <is>
          <t>12</t>
        </is>
      </c>
      <c r="H112" t="inlineStr">
        <is>
          <t>0</t>
        </is>
      </c>
      <c r="I112" t="inlineStr">
        <is>
          <t>12¹, 24¹</t>
        </is>
      </c>
      <c r="J112" t="n">
        <v>2</v>
      </c>
      <c r="K112" t="inlineStr">
        <is>
          <t>1³</t>
        </is>
      </c>
      <c r="L112" t="inlineStr">
        <is>
          <t>8B⁰, 12C⁰</t>
        </is>
      </c>
      <c r="M112" t="inlineStr">
        <is>
          <t>48A⁰, 24H¹, 24L², 24M², 24P², 24Q², 48A²</t>
        </is>
      </c>
      <c r="N112" t="inlineStr">
        <is>
          <t>12C⁰, 4C⁰, 8B⁰, 2B⁰, 3A⁰, 1A⁰, 6D⁰</t>
        </is>
      </c>
      <c r="O112" t="inlineStr">
        <is>
          <t>48A⁰, 24M², 24L², 24H¹, 48A², 24P², 24Q²</t>
        </is>
      </c>
    </row>
    <row r="113">
      <c r="A113">
        <f>HYPERLINK("https://mathstats.uncg.edu/sites/pauli/congruence/csg0.html#group24B0", "24B⁰")</f>
        <v/>
      </c>
      <c r="B113" t="n">
        <v>0</v>
      </c>
      <c r="C113" t="inlineStr"/>
      <c r="D113" t="inlineStr">
        <is>
          <t>48</t>
        </is>
      </c>
      <c r="E113" t="inlineStr">
        <is>
          <t>1</t>
        </is>
      </c>
      <c r="F113" t="inlineStr">
        <is>
          <t>12</t>
        </is>
      </c>
      <c r="G113" t="inlineStr">
        <is>
          <t>0</t>
        </is>
      </c>
      <c r="H113" t="inlineStr">
        <is>
          <t>0</t>
        </is>
      </c>
      <c r="I113" t="inlineStr">
        <is>
          <t>1⁴, 3⁴, 8¹, 24¹</t>
        </is>
      </c>
      <c r="J113" t="n">
        <v>10</v>
      </c>
      <c r="K113" t="inlineStr">
        <is>
          <t>1⁶, 2³</t>
        </is>
      </c>
      <c r="L113" t="inlineStr">
        <is>
          <t>12E⁰</t>
        </is>
      </c>
      <c r="M113" t="inlineStr">
        <is>
          <t>24J¹</t>
        </is>
      </c>
      <c r="N113" t="inlineStr">
        <is>
          <t>6F⁰, 3B⁰, 2B⁰, 4B⁰, 1A⁰, 12E⁰</t>
        </is>
      </c>
      <c r="O113" t="inlineStr">
        <is>
          <t>24J¹</t>
        </is>
      </c>
    </row>
    <row r="114">
      <c r="A114">
        <f>HYPERLINK("https://mathstats.uncg.edu/sites/pauli/congruence/csg0.html#group25A0", "25A⁰")</f>
        <v/>
      </c>
      <c r="B114" t="n">
        <v>0</v>
      </c>
      <c r="C114" t="inlineStr">
        <is>
          <t>Γ₀(25)</t>
        </is>
      </c>
      <c r="D114" t="inlineStr">
        <is>
          <t>30</t>
        </is>
      </c>
      <c r="E114" t="inlineStr">
        <is>
          <t>1</t>
        </is>
      </c>
      <c r="F114" t="inlineStr">
        <is>
          <t>30</t>
        </is>
      </c>
      <c r="G114" t="inlineStr">
        <is>
          <t>2</t>
        </is>
      </c>
      <c r="H114" t="inlineStr">
        <is>
          <t>0</t>
        </is>
      </c>
      <c r="I114" t="inlineStr">
        <is>
          <t>1⁵, 25¹</t>
        </is>
      </c>
      <c r="J114" t="n">
        <v>6</v>
      </c>
      <c r="K114" t="inlineStr">
        <is>
          <t>1², 4², 20¹</t>
        </is>
      </c>
      <c r="L114" t="inlineStr">
        <is>
          <t>5B⁰</t>
        </is>
      </c>
      <c r="M114" t="inlineStr">
        <is>
          <t>25B⁰, 50A², 50B²</t>
        </is>
      </c>
      <c r="N114" t="inlineStr">
        <is>
          <t>5B⁰, 1A⁰</t>
        </is>
      </c>
      <c r="O114" t="inlineStr">
        <is>
          <t>50A², 50B², 25B⁰</t>
        </is>
      </c>
    </row>
    <row r="115">
      <c r="A115">
        <f>HYPERLINK("https://mathstats.uncg.edu/sites/pauli/congruence/csg0.html#group25B0", "25B⁰")</f>
        <v/>
      </c>
      <c r="B115" t="n">
        <v>0</v>
      </c>
      <c r="C115" t="inlineStr">
        <is>
          <t>Γ₀(25)∩Γ₁(5)</t>
        </is>
      </c>
      <c r="D115" t="inlineStr">
        <is>
          <t>60</t>
        </is>
      </c>
      <c r="E115" t="inlineStr">
        <is>
          <t>1</t>
        </is>
      </c>
      <c r="F115" t="inlineStr">
        <is>
          <t>6</t>
        </is>
      </c>
      <c r="G115" t="inlineStr">
        <is>
          <t>0</t>
        </is>
      </c>
      <c r="H115" t="inlineStr">
        <is>
          <t>0</t>
        </is>
      </c>
      <c r="I115" t="inlineStr">
        <is>
          <t>1¹⁰, 25²</t>
        </is>
      </c>
      <c r="J115" t="n">
        <v>12</v>
      </c>
      <c r="K115" t="inlineStr">
        <is>
          <t>1², 4¹</t>
        </is>
      </c>
      <c r="L115" t="inlineStr">
        <is>
          <t>5D⁰, 25A⁰</t>
        </is>
      </c>
      <c r="M115" t="inlineStr"/>
      <c r="N115" t="inlineStr">
        <is>
          <t>25A⁰, 5B⁰, 5D⁰, 1A⁰</t>
        </is>
      </c>
      <c r="O115" t="inlineStr"/>
    </row>
    <row r="116">
      <c r="A116">
        <f>HYPERLINK("https://mathstats.uncg.edu/sites/pauli/congruence/csg0.html#group26A0", "26A⁰")</f>
        <v/>
      </c>
      <c r="B116" t="n">
        <v>0</v>
      </c>
      <c r="C116" t="inlineStr"/>
      <c r="D116" t="inlineStr">
        <is>
          <t>28</t>
        </is>
      </c>
      <c r="E116" t="inlineStr">
        <is>
          <t>1</t>
        </is>
      </c>
      <c r="F116" t="inlineStr">
        <is>
          <t>14</t>
        </is>
      </c>
      <c r="G116" t="inlineStr">
        <is>
          <t>4</t>
        </is>
      </c>
      <c r="H116" t="inlineStr">
        <is>
          <t>4</t>
        </is>
      </c>
      <c r="I116" t="inlineStr">
        <is>
          <t>2¹, 26¹</t>
        </is>
      </c>
      <c r="J116" t="n">
        <v>2</v>
      </c>
      <c r="K116" t="inlineStr">
        <is>
          <t>1², 12¹</t>
        </is>
      </c>
      <c r="L116" t="inlineStr">
        <is>
          <t>13A⁰</t>
        </is>
      </c>
      <c r="M116" t="inlineStr">
        <is>
          <t>26B¹, 52A¹, 26B², 78A²</t>
        </is>
      </c>
      <c r="N116" t="inlineStr">
        <is>
          <t>13A⁰, 1A⁰</t>
        </is>
      </c>
      <c r="O116" t="inlineStr">
        <is>
          <t>26B¹, 52A¹, 78A², 26B²</t>
        </is>
      </c>
    </row>
    <row r="117">
      <c r="A117">
        <f>HYPERLINK("https://mathstats.uncg.edu/sites/pauli/congruence/csg0.html#group27A0", "27A⁰")</f>
        <v/>
      </c>
      <c r="B117" t="n">
        <v>0</v>
      </c>
      <c r="C117" t="inlineStr"/>
      <c r="D117" t="inlineStr">
        <is>
          <t>36</t>
        </is>
      </c>
      <c r="E117" t="inlineStr">
        <is>
          <t>1</t>
        </is>
      </c>
      <c r="F117" t="inlineStr">
        <is>
          <t>12</t>
        </is>
      </c>
      <c r="G117" t="inlineStr">
        <is>
          <t>0</t>
        </is>
      </c>
      <c r="H117" t="inlineStr">
        <is>
          <t>0</t>
        </is>
      </c>
      <c r="I117" t="inlineStr">
        <is>
          <t>1⁶, 3¹, 27¹</t>
        </is>
      </c>
      <c r="J117" t="n">
        <v>8</v>
      </c>
      <c r="K117" t="inlineStr">
        <is>
          <t>1², 2², 6¹</t>
        </is>
      </c>
      <c r="L117" t="inlineStr">
        <is>
          <t>9B⁰</t>
        </is>
      </c>
      <c r="M117" t="inlineStr">
        <is>
          <t>27C¹, 54B²</t>
        </is>
      </c>
      <c r="N117" t="inlineStr">
        <is>
          <t>3B⁰, 9B⁰, 1A⁰</t>
        </is>
      </c>
      <c r="O117" t="inlineStr">
        <is>
          <t>54B², 27C¹</t>
        </is>
      </c>
    </row>
    <row r="118">
      <c r="A118">
        <f>HYPERLINK("https://mathstats.uncg.edu/sites/pauli/congruence/csg0.html#group28A0", "28A⁰")</f>
        <v/>
      </c>
      <c r="B118" t="n">
        <v>0</v>
      </c>
      <c r="C118" t="inlineStr"/>
      <c r="D118" t="inlineStr">
        <is>
          <t>32</t>
        </is>
      </c>
      <c r="E118" t="inlineStr">
        <is>
          <t>1</t>
        </is>
      </c>
      <c r="F118" t="inlineStr">
        <is>
          <t>8</t>
        </is>
      </c>
      <c r="G118" t="inlineStr">
        <is>
          <t>0</t>
        </is>
      </c>
      <c r="H118" t="inlineStr">
        <is>
          <t>8</t>
        </is>
      </c>
      <c r="I118" t="inlineStr">
        <is>
          <t>4¹, 28¹</t>
        </is>
      </c>
      <c r="J118" t="n">
        <v>2</v>
      </c>
      <c r="K118" t="inlineStr">
        <is>
          <t>1², 6¹</t>
        </is>
      </c>
      <c r="L118" t="inlineStr">
        <is>
          <t>14B⁰</t>
        </is>
      </c>
      <c r="M118" t="inlineStr">
        <is>
          <t>28F²</t>
        </is>
      </c>
      <c r="N118" t="inlineStr">
        <is>
          <t>2A⁰, 1A⁰, 7B⁰, 14B⁰</t>
        </is>
      </c>
      <c r="O118" t="inlineStr">
        <is>
          <t>28F²</t>
        </is>
      </c>
    </row>
    <row r="119">
      <c r="A119">
        <f>HYPERLINK("https://mathstats.uncg.edu/sites/pauli/congruence/csg0.html#group30A0", "30A⁰")</f>
        <v/>
      </c>
      <c r="B119" t="n">
        <v>0</v>
      </c>
      <c r="C119" t="inlineStr"/>
      <c r="D119" t="inlineStr">
        <is>
          <t>36</t>
        </is>
      </c>
      <c r="E119" t="inlineStr">
        <is>
          <t>1</t>
        </is>
      </c>
      <c r="F119" t="inlineStr">
        <is>
          <t>6</t>
        </is>
      </c>
      <c r="G119" t="inlineStr">
        <is>
          <t>12</t>
        </is>
      </c>
      <c r="H119" t="inlineStr">
        <is>
          <t>0</t>
        </is>
      </c>
      <c r="I119" t="inlineStr">
        <is>
          <t>6¹, 30¹</t>
        </is>
      </c>
      <c r="J119" t="n">
        <v>2</v>
      </c>
      <c r="K119" t="inlineStr">
        <is>
          <t>1², 4¹</t>
        </is>
      </c>
      <c r="L119" t="inlineStr">
        <is>
          <t>10B⁰, 15B⁰</t>
        </is>
      </c>
      <c r="M119" t="inlineStr">
        <is>
          <t>30D¹</t>
        </is>
      </c>
      <c r="N119" t="inlineStr">
        <is>
          <t>5B⁰, 15B⁰, 3A⁰, 1A⁰, 10B⁰</t>
        </is>
      </c>
      <c r="O119" t="inlineStr">
        <is>
          <t>30D¹</t>
        </is>
      </c>
    </row>
    <row r="120">
      <c r="A120">
        <f>HYPERLINK("https://mathstats.uncg.edu/sites/pauli/congruence/csg0.html#group32A0", "32A⁰")</f>
        <v/>
      </c>
      <c r="B120" t="n">
        <v>0</v>
      </c>
      <c r="C120" t="inlineStr"/>
      <c r="D120" t="inlineStr">
        <is>
          <t>48</t>
        </is>
      </c>
      <c r="E120" t="inlineStr">
        <is>
          <t>1</t>
        </is>
      </c>
      <c r="F120" t="inlineStr">
        <is>
          <t>6</t>
        </is>
      </c>
      <c r="G120" t="inlineStr">
        <is>
          <t>0</t>
        </is>
      </c>
      <c r="H120" t="inlineStr">
        <is>
          <t>0</t>
        </is>
      </c>
      <c r="I120" t="inlineStr">
        <is>
          <t>1⁸, 8¹, 32¹</t>
        </is>
      </c>
      <c r="J120" t="n">
        <v>10</v>
      </c>
      <c r="K120" t="inlineStr">
        <is>
          <t>1⁴, 2¹</t>
        </is>
      </c>
      <c r="L120" t="inlineStr">
        <is>
          <t>16C⁰</t>
        </is>
      </c>
      <c r="M120" t="inlineStr">
        <is>
          <t>32E¹, 64A²</t>
        </is>
      </c>
      <c r="N120" t="inlineStr">
        <is>
          <t>8C⁰, 2B⁰, 4B⁰, 1A⁰, 16C⁰</t>
        </is>
      </c>
      <c r="O120" t="inlineStr">
        <is>
          <t>64A², 32E¹</t>
        </is>
      </c>
    </row>
    <row r="121">
      <c r="A121">
        <f>HYPERLINK("https://mathstats.uncg.edu/sites/pauli/congruence/csg0.html#group36A0", "36A⁰")</f>
        <v/>
      </c>
      <c r="B121" t="n">
        <v>0</v>
      </c>
      <c r="C121" t="inlineStr"/>
      <c r="D121" t="inlineStr">
        <is>
          <t>48</t>
        </is>
      </c>
      <c r="E121" t="inlineStr">
        <is>
          <t>1</t>
        </is>
      </c>
      <c r="F121" t="inlineStr">
        <is>
          <t>4</t>
        </is>
      </c>
      <c r="G121" t="inlineStr">
        <is>
          <t>0</t>
        </is>
      </c>
      <c r="H121" t="inlineStr">
        <is>
          <t>12</t>
        </is>
      </c>
      <c r="I121" t="inlineStr">
        <is>
          <t>12¹, 36¹</t>
        </is>
      </c>
      <c r="J121" t="n">
        <v>2</v>
      </c>
      <c r="K121" t="inlineStr">
        <is>
          <t>1², 2¹</t>
        </is>
      </c>
      <c r="L121" t="inlineStr">
        <is>
          <t>12B⁰, 18B⁰</t>
        </is>
      </c>
      <c r="M121" t="inlineStr"/>
      <c r="N121" t="inlineStr">
        <is>
          <t>3B⁰, 2A⁰, 9C⁰, 1A⁰, 18B⁰, 6C⁰, 12B⁰</t>
        </is>
      </c>
      <c r="O121" t="inlineStr"/>
    </row>
    <row r="122">
      <c r="A122">
        <f>HYPERLINK("https://mathstats.uncg.edu/sites/pauli/congruence/csg0.html#group48A0", "48A⁰")</f>
        <v/>
      </c>
      <c r="B122" t="n">
        <v>0</v>
      </c>
      <c r="C122" t="inlineStr"/>
      <c r="D122" t="inlineStr">
        <is>
          <t>72</t>
        </is>
      </c>
      <c r="E122" t="inlineStr">
        <is>
          <t>1</t>
        </is>
      </c>
      <c r="F122" t="inlineStr">
        <is>
          <t>3</t>
        </is>
      </c>
      <c r="G122" t="inlineStr">
        <is>
          <t>24</t>
        </is>
      </c>
      <c r="H122" t="inlineStr">
        <is>
          <t>0</t>
        </is>
      </c>
      <c r="I122" t="inlineStr">
        <is>
          <t>24¹, 48¹</t>
        </is>
      </c>
      <c r="J122" t="n">
        <v>2</v>
      </c>
      <c r="K122" t="inlineStr">
        <is>
          <t>1³</t>
        </is>
      </c>
      <c r="L122" t="inlineStr">
        <is>
          <t>16B⁰, 24A⁰</t>
        </is>
      </c>
      <c r="M122" t="inlineStr"/>
      <c r="N122" t="inlineStr">
        <is>
          <t>16B⁰, 12C⁰, 24A⁰, 4C⁰, 8B⁰, 2B⁰, 3A⁰, 1A⁰, 6D⁰</t>
        </is>
      </c>
      <c r="O122" t="inlineStr"/>
    </row>
    <row r="123">
      <c r="A123">
        <f>HYPERLINK("https://mathstats.uncg.edu/sites/pauli/congruence/csg1.html#group6A1", "6A¹")</f>
        <v/>
      </c>
      <c r="B123" t="n">
        <v>1</v>
      </c>
      <c r="C123" t="inlineStr">
        <is>
          <t>Γ'</t>
        </is>
      </c>
      <c r="D123" t="inlineStr">
        <is>
          <t>6</t>
        </is>
      </c>
      <c r="E123" t="inlineStr">
        <is>
          <t>1</t>
        </is>
      </c>
      <c r="F123" t="inlineStr">
        <is>
          <t>1</t>
        </is>
      </c>
      <c r="G123" t="inlineStr">
        <is>
          <t>0</t>
        </is>
      </c>
      <c r="H123" t="inlineStr">
        <is>
          <t>0</t>
        </is>
      </c>
      <c r="I123" t="inlineStr">
        <is>
          <t>6¹</t>
        </is>
      </c>
      <c r="J123" t="n">
        <v>1</v>
      </c>
      <c r="K123" t="inlineStr">
        <is>
          <t>1¹</t>
        </is>
      </c>
      <c r="L123" t="inlineStr">
        <is>
          <t>2A⁰, 3A⁰</t>
        </is>
      </c>
      <c r="M123" t="inlineStr">
        <is>
          <t>6B¹, 6C¹, 12A², 18A²</t>
        </is>
      </c>
      <c r="N123" t="inlineStr">
        <is>
          <t>3A⁰, 2A⁰, 1A⁰</t>
        </is>
      </c>
      <c r="O123" t="inlineStr">
        <is>
          <t>18F², 18A², 6D¹, 6C¹, 12B², 6F¹, 12E², 12A², 6E¹, 6B¹</t>
        </is>
      </c>
    </row>
    <row r="124">
      <c r="A124">
        <f>HYPERLINK("https://mathstats.uncg.edu/sites/pauli/congruence/csg1.html#group6B1", "6B¹")</f>
        <v/>
      </c>
      <c r="B124" t="n">
        <v>1</v>
      </c>
      <c r="C124" t="inlineStr"/>
      <c r="D124" t="inlineStr">
        <is>
          <t>12</t>
        </is>
      </c>
      <c r="E124" t="inlineStr">
        <is>
          <t>1</t>
        </is>
      </c>
      <c r="F124" t="inlineStr">
        <is>
          <t>3</t>
        </is>
      </c>
      <c r="G124" t="inlineStr">
        <is>
          <t>0</t>
        </is>
      </c>
      <c r="H124" t="inlineStr">
        <is>
          <t>0</t>
        </is>
      </c>
      <c r="I124" t="inlineStr">
        <is>
          <t>6²</t>
        </is>
      </c>
      <c r="J124" t="n">
        <v>2</v>
      </c>
      <c r="K124" t="inlineStr">
        <is>
          <t>1¹, 2¹</t>
        </is>
      </c>
      <c r="L124" t="inlineStr">
        <is>
          <t>3C⁰, 6B⁰, 6A¹</t>
        </is>
      </c>
      <c r="M124" t="inlineStr">
        <is>
          <t>6D¹, 6E¹, 18F²</t>
        </is>
      </c>
      <c r="N124" t="inlineStr">
        <is>
          <t>2A⁰, 3C⁰, 6A¹, 6B⁰, 3A⁰, 1A⁰</t>
        </is>
      </c>
      <c r="O124" t="inlineStr">
        <is>
          <t>18F², 6D¹, 6E¹, 6F¹</t>
        </is>
      </c>
    </row>
    <row r="125">
      <c r="A125">
        <f>HYPERLINK("https://mathstats.uncg.edu/sites/pauli/congruence/csg1.html#group6C1", "6C¹")</f>
        <v/>
      </c>
      <c r="B125" t="n">
        <v>1</v>
      </c>
      <c r="C125" t="inlineStr"/>
      <c r="D125" t="inlineStr">
        <is>
          <t>18</t>
        </is>
      </c>
      <c r="E125" t="inlineStr">
        <is>
          <t>1</t>
        </is>
      </c>
      <c r="F125" t="inlineStr">
        <is>
          <t>1</t>
        </is>
      </c>
      <c r="G125" t="inlineStr">
        <is>
          <t>0</t>
        </is>
      </c>
      <c r="H125" t="inlineStr">
        <is>
          <t>0</t>
        </is>
      </c>
      <c r="I125" t="inlineStr">
        <is>
          <t>6³</t>
        </is>
      </c>
      <c r="J125" t="n">
        <v>3</v>
      </c>
      <c r="K125" t="inlineStr">
        <is>
          <t>1¹</t>
        </is>
      </c>
      <c r="L125" t="inlineStr">
        <is>
          <t>2C⁰, 6A⁰, 6D⁰, 6A¹</t>
        </is>
      </c>
      <c r="M125" t="inlineStr">
        <is>
          <t>6E¹, 12B², 12E²</t>
        </is>
      </c>
      <c r="N125" t="inlineStr">
        <is>
          <t>2A⁰, 6A⁰, 6A¹, 2B⁰, 3A⁰, 1A⁰, 2C⁰, 6D⁰</t>
        </is>
      </c>
      <c r="O125" t="inlineStr">
        <is>
          <t>12B², 6F¹, 12E², 6E¹</t>
        </is>
      </c>
    </row>
    <row r="126">
      <c r="A126">
        <f>HYPERLINK("https://mathstats.uncg.edu/sites/pauli/congruence/csg1.html#group6D1", "6D¹")</f>
        <v/>
      </c>
      <c r="B126" t="n">
        <v>1</v>
      </c>
      <c r="C126" t="inlineStr"/>
      <c r="D126" t="inlineStr">
        <is>
          <t>24</t>
        </is>
      </c>
      <c r="E126" t="inlineStr">
        <is>
          <t>1</t>
        </is>
      </c>
      <c r="F126" t="inlineStr">
        <is>
          <t>1</t>
        </is>
      </c>
      <c r="G126" t="inlineStr">
        <is>
          <t>0</t>
        </is>
      </c>
      <c r="H126" t="inlineStr">
        <is>
          <t>0</t>
        </is>
      </c>
      <c r="I126" t="inlineStr">
        <is>
          <t>6⁴</t>
        </is>
      </c>
      <c r="J126" t="n">
        <v>4</v>
      </c>
      <c r="K126" t="inlineStr">
        <is>
          <t>1¹</t>
        </is>
      </c>
      <c r="L126" t="inlineStr">
        <is>
          <t>3D⁰, 6C⁰, 6E⁰, 6B¹</t>
        </is>
      </c>
      <c r="M126" t="inlineStr">
        <is>
          <t>6F¹</t>
        </is>
      </c>
      <c r="N126" t="inlineStr">
        <is>
          <t>3B⁰, 2A⁰, 6B⁰, 6E⁰, 6B¹, 6C⁰, 3C⁰, 1A⁰, 6A¹, 3A⁰, 3D⁰</t>
        </is>
      </c>
      <c r="O126" t="inlineStr">
        <is>
          <t>6F¹</t>
        </is>
      </c>
    </row>
    <row r="127">
      <c r="A127">
        <f>HYPERLINK("https://mathstats.uncg.edu/sites/pauli/congruence/csg1.html#group6E1", "6E¹")</f>
        <v/>
      </c>
      <c r="B127" t="n">
        <v>1</v>
      </c>
      <c r="C127" t="inlineStr"/>
      <c r="D127" t="inlineStr">
        <is>
          <t>36</t>
        </is>
      </c>
      <c r="E127" t="inlineStr">
        <is>
          <t>1</t>
        </is>
      </c>
      <c r="F127" t="inlineStr">
        <is>
          <t>3</t>
        </is>
      </c>
      <c r="G127" t="inlineStr">
        <is>
          <t>0</t>
        </is>
      </c>
      <c r="H127" t="inlineStr">
        <is>
          <t>0</t>
        </is>
      </c>
      <c r="I127" t="inlineStr">
        <is>
          <t>6⁶</t>
        </is>
      </c>
      <c r="J127" t="n">
        <v>6</v>
      </c>
      <c r="K127" t="inlineStr">
        <is>
          <t>1¹, 2¹</t>
        </is>
      </c>
      <c r="L127" t="inlineStr">
        <is>
          <t>6G⁰, 6H⁰, 6B¹, 6C¹</t>
        </is>
      </c>
      <c r="M127" t="inlineStr">
        <is>
          <t>6F¹</t>
        </is>
      </c>
      <c r="N127" t="inlineStr">
        <is>
          <t>2A⁰, 6B⁰, 6A⁰, 6B¹, 6C¹, 6G⁰, 3C⁰, 2B⁰, 6A¹, 6H⁰, 3A⁰, 1A⁰, 2C⁰, 6D⁰</t>
        </is>
      </c>
      <c r="O127" t="inlineStr">
        <is>
          <t>6F¹</t>
        </is>
      </c>
    </row>
    <row r="128">
      <c r="A128">
        <f>HYPERLINK("https://mathstats.uncg.edu/sites/pauli/congruence/csg1.html#group6F1", "6F¹")</f>
        <v/>
      </c>
      <c r="B128" t="n">
        <v>1</v>
      </c>
      <c r="C128" t="inlineStr">
        <is>
          <t>Γ(6)</t>
        </is>
      </c>
      <c r="D128" t="inlineStr">
        <is>
          <t>72</t>
        </is>
      </c>
      <c r="E128" t="inlineStr">
        <is>
          <t>1</t>
        </is>
      </c>
      <c r="F128" t="inlineStr">
        <is>
          <t>1</t>
        </is>
      </c>
      <c r="G128" t="inlineStr">
        <is>
          <t>0</t>
        </is>
      </c>
      <c r="H128" t="inlineStr">
        <is>
          <t>0</t>
        </is>
      </c>
      <c r="I128" t="inlineStr">
        <is>
          <t>6¹²</t>
        </is>
      </c>
      <c r="J128" t="n">
        <v>12</v>
      </c>
      <c r="K128" t="inlineStr">
        <is>
          <t>1¹</t>
        </is>
      </c>
      <c r="L128" t="inlineStr">
        <is>
          <t>6I⁰, 6J⁰, 6K⁰, 6L⁰, 6D¹, 6E¹</t>
        </is>
      </c>
      <c r="M128" t="inlineStr"/>
      <c r="N128" t="inlineStr">
        <is>
          <t>6E¹, 2A⁰, 3B⁰, 6B⁰, 6I⁰, 6C¹, 6C⁰, 6G⁰, 2B⁰, 1A⁰, 6D¹, 6A⁰, 6B¹, 6L⁰, 6E⁰, 6J⁰, 6F⁰, 3C⁰, 6K⁰, 6A¹, 6H⁰, 3A⁰, 3D⁰, 2C⁰, 6D⁰</t>
        </is>
      </c>
      <c r="O128" t="inlineStr"/>
    </row>
    <row r="129">
      <c r="A129">
        <f>HYPERLINK("https://mathstats.uncg.edu/sites/pauli/congruence/csg1.html#group7A1", "7A¹")</f>
        <v/>
      </c>
      <c r="B129" t="n">
        <v>1</v>
      </c>
      <c r="C129" t="inlineStr"/>
      <c r="D129" t="inlineStr">
        <is>
          <t>42</t>
        </is>
      </c>
      <c r="E129" t="inlineStr">
        <is>
          <t>1</t>
        </is>
      </c>
      <c r="F129" t="inlineStr">
        <is>
          <t>21</t>
        </is>
      </c>
      <c r="G129" t="inlineStr">
        <is>
          <t>2</t>
        </is>
      </c>
      <c r="H129" t="inlineStr">
        <is>
          <t>0</t>
        </is>
      </c>
      <c r="I129" t="inlineStr">
        <is>
          <t>7⁶</t>
        </is>
      </c>
      <c r="J129" t="n">
        <v>6</v>
      </c>
      <c r="K129" t="inlineStr">
        <is>
          <t>3¹, 6³</t>
        </is>
      </c>
      <c r="L129" t="inlineStr">
        <is>
          <t>7D⁰</t>
        </is>
      </c>
      <c r="M129" t="inlineStr">
        <is>
          <t>7C¹</t>
        </is>
      </c>
      <c r="N129" t="inlineStr">
        <is>
          <t>7D⁰, 1A⁰, 7A⁰</t>
        </is>
      </c>
      <c r="O129" t="inlineStr">
        <is>
          <t>7C¹</t>
        </is>
      </c>
    </row>
    <row r="130">
      <c r="A130">
        <f>HYPERLINK("https://mathstats.uncg.edu/sites/pauli/congruence/csg1.html#group7B1", "7B¹")</f>
        <v/>
      </c>
      <c r="B130" t="n">
        <v>1</v>
      </c>
      <c r="C130" t="inlineStr"/>
      <c r="D130" t="inlineStr">
        <is>
          <t>56</t>
        </is>
      </c>
      <c r="E130" t="inlineStr">
        <is>
          <t>1</t>
        </is>
      </c>
      <c r="F130" t="inlineStr">
        <is>
          <t>28</t>
        </is>
      </c>
      <c r="G130" t="inlineStr">
        <is>
          <t>0</t>
        </is>
      </c>
      <c r="H130" t="inlineStr">
        <is>
          <t>2</t>
        </is>
      </c>
      <c r="I130" t="inlineStr">
        <is>
          <t>7⁸</t>
        </is>
      </c>
      <c r="J130" t="n">
        <v>8</v>
      </c>
      <c r="K130" t="inlineStr">
        <is>
          <t>1¹, 3¹, 6⁴</t>
        </is>
      </c>
      <c r="L130" t="inlineStr">
        <is>
          <t>7B⁰, 7C⁰, 7F⁰</t>
        </is>
      </c>
      <c r="M130" t="inlineStr"/>
      <c r="N130" t="inlineStr">
        <is>
          <t>7F⁰, 1A⁰, 7B⁰, 7C⁰, 7A⁰</t>
        </is>
      </c>
      <c r="O130" t="inlineStr"/>
    </row>
    <row r="131">
      <c r="A131">
        <f>HYPERLINK("https://mathstats.uncg.edu/sites/pauli/congruence/csg1.html#group7C1", "7C¹")</f>
        <v/>
      </c>
      <c r="B131" t="n">
        <v>1</v>
      </c>
      <c r="C131" t="inlineStr"/>
      <c r="D131" t="inlineStr">
        <is>
          <t>84</t>
        </is>
      </c>
      <c r="E131" t="inlineStr">
        <is>
          <t>1</t>
        </is>
      </c>
      <c r="F131" t="inlineStr">
        <is>
          <t>21</t>
        </is>
      </c>
      <c r="G131" t="inlineStr">
        <is>
          <t>4</t>
        </is>
      </c>
      <c r="H131" t="inlineStr">
        <is>
          <t>0</t>
        </is>
      </c>
      <c r="I131" t="inlineStr">
        <is>
          <t>7¹²</t>
        </is>
      </c>
      <c r="J131" t="n">
        <v>12</v>
      </c>
      <c r="K131" t="inlineStr">
        <is>
          <t>3¹, 6³</t>
        </is>
      </c>
      <c r="L131" t="inlineStr">
        <is>
          <t>7F⁰, 7G⁰, 7A¹</t>
        </is>
      </c>
      <c r="M131" t="inlineStr"/>
      <c r="N131" t="inlineStr">
        <is>
          <t>7F⁰, 7G⁰, 7D⁰, 1A⁰, 7C⁰, 7A⁰, 7A¹</t>
        </is>
      </c>
      <c r="O131" t="inlineStr"/>
    </row>
    <row r="132">
      <c r="A132">
        <f>HYPERLINK("https://mathstats.uncg.edu/sites/pauli/congruence/csg1.html#group8A1", "8A¹")</f>
        <v/>
      </c>
      <c r="B132" t="n">
        <v>1</v>
      </c>
      <c r="C132" t="inlineStr"/>
      <c r="D132" t="inlineStr">
        <is>
          <t>12</t>
        </is>
      </c>
      <c r="E132" t="inlineStr">
        <is>
          <t>1</t>
        </is>
      </c>
      <c r="F132" t="inlineStr">
        <is>
          <t>3</t>
        </is>
      </c>
      <c r="G132" t="inlineStr">
        <is>
          <t>0</t>
        </is>
      </c>
      <c r="H132" t="inlineStr">
        <is>
          <t>0</t>
        </is>
      </c>
      <c r="I132" t="inlineStr">
        <is>
          <t>4¹, 8¹</t>
        </is>
      </c>
      <c r="J132" t="n">
        <v>2</v>
      </c>
      <c r="K132" t="inlineStr">
        <is>
          <t>1³</t>
        </is>
      </c>
      <c r="L132" t="inlineStr">
        <is>
          <t>4C⁰</t>
        </is>
      </c>
      <c r="M132" t="inlineStr">
        <is>
          <t>8B¹, 8C¹, 16B²</t>
        </is>
      </c>
      <c r="N132" t="inlineStr">
        <is>
          <t>1A⁰, 2B⁰, 4C⁰</t>
        </is>
      </c>
      <c r="O132" t="inlineStr">
        <is>
          <t>16D², 8B¹, 8B², 8G¹, 8K¹, 8C¹, 8F¹, 16B²</t>
        </is>
      </c>
    </row>
    <row r="133">
      <c r="A133">
        <f>HYPERLINK("https://mathstats.uncg.edu/sites/pauli/congruence/csg1.html#group8B1", "8B¹")</f>
        <v/>
      </c>
      <c r="B133" t="n">
        <v>1</v>
      </c>
      <c r="C133" t="inlineStr"/>
      <c r="D133" t="inlineStr">
        <is>
          <t>24</t>
        </is>
      </c>
      <c r="E133" t="inlineStr">
        <is>
          <t>1</t>
        </is>
      </c>
      <c r="F133" t="inlineStr">
        <is>
          <t>3</t>
        </is>
      </c>
      <c r="G133" t="inlineStr">
        <is>
          <t>0</t>
        </is>
      </c>
      <c r="H133" t="inlineStr">
        <is>
          <t>0</t>
        </is>
      </c>
      <c r="I133" t="inlineStr">
        <is>
          <t>4², 8²</t>
        </is>
      </c>
      <c r="J133" t="n">
        <v>4</v>
      </c>
      <c r="K133" t="inlineStr">
        <is>
          <t>1³</t>
        </is>
      </c>
      <c r="L133" t="inlineStr">
        <is>
          <t>4E⁰, 8B⁰, 8A¹</t>
        </is>
      </c>
      <c r="M133" t="inlineStr">
        <is>
          <t>8F¹, 8G¹</t>
        </is>
      </c>
      <c r="N133" t="inlineStr">
        <is>
          <t>2A⁰, 8A¹, 4C⁰, 8B⁰, 2B⁰, 4E⁰, 4B⁰, 1A⁰, 2C⁰</t>
        </is>
      </c>
      <c r="O133" t="inlineStr">
        <is>
          <t>8F¹, 8G¹, 8K¹</t>
        </is>
      </c>
    </row>
    <row r="134">
      <c r="A134">
        <f>HYPERLINK("https://mathstats.uncg.edu/sites/pauli/congruence/csg1.html#group8C1", "8C¹")</f>
        <v/>
      </c>
      <c r="B134" t="n">
        <v>1</v>
      </c>
      <c r="C134" t="inlineStr"/>
      <c r="D134" t="inlineStr">
        <is>
          <t>24</t>
        </is>
      </c>
      <c r="E134" t="inlineStr">
        <is>
          <t>1</t>
        </is>
      </c>
      <c r="F134" t="inlineStr">
        <is>
          <t>6</t>
        </is>
      </c>
      <c r="G134" t="inlineStr">
        <is>
          <t>0</t>
        </is>
      </c>
      <c r="H134" t="inlineStr">
        <is>
          <t>0</t>
        </is>
      </c>
      <c r="I134" t="inlineStr">
        <is>
          <t>4², 8²</t>
        </is>
      </c>
      <c r="J134" t="n">
        <v>4</v>
      </c>
      <c r="K134" t="inlineStr">
        <is>
          <t>1², 2²</t>
        </is>
      </c>
      <c r="L134" t="inlineStr">
        <is>
          <t>4F⁰, 8D⁰, 8A¹</t>
        </is>
      </c>
      <c r="M134" t="inlineStr">
        <is>
          <t>8F¹, 8B², 16D²</t>
        </is>
      </c>
      <c r="N134" t="inlineStr">
        <is>
          <t>8A¹, 8D⁰, 4A⁰, 4C⁰, 2B⁰, 4F⁰, 1A⁰</t>
        </is>
      </c>
      <c r="O134" t="inlineStr">
        <is>
          <t>8F¹, 16D², 8B², 8K¹</t>
        </is>
      </c>
    </row>
    <row r="135">
      <c r="A135">
        <f>HYPERLINK("https://mathstats.uncg.edu/sites/pauli/congruence/csg1.html#group8D1", "8D¹")</f>
        <v/>
      </c>
      <c r="B135" t="n">
        <v>1</v>
      </c>
      <c r="C135" t="inlineStr"/>
      <c r="D135" t="inlineStr">
        <is>
          <t>24</t>
        </is>
      </c>
      <c r="E135" t="inlineStr">
        <is>
          <t>1</t>
        </is>
      </c>
      <c r="F135" t="inlineStr">
        <is>
          <t>12</t>
        </is>
      </c>
      <c r="G135" t="inlineStr">
        <is>
          <t>2</t>
        </is>
      </c>
      <c r="H135" t="inlineStr">
        <is>
          <t>0</t>
        </is>
      </c>
      <c r="I135" t="inlineStr">
        <is>
          <t>8³</t>
        </is>
      </c>
      <c r="J135" t="n">
        <v>3</v>
      </c>
      <c r="K135" t="inlineStr">
        <is>
          <t>2², 4²</t>
        </is>
      </c>
      <c r="L135" t="inlineStr">
        <is>
          <t>4F⁰, 8A⁰</t>
        </is>
      </c>
      <c r="M135" t="inlineStr">
        <is>
          <t>8H¹, 8A², 8B²</t>
        </is>
      </c>
      <c r="N135" t="inlineStr">
        <is>
          <t>4A⁰, 4C⁰, 8A⁰, 2B⁰, 4F⁰, 1A⁰</t>
        </is>
      </c>
      <c r="O135" t="inlineStr">
        <is>
          <t>8A², 8H¹, 8B², 8C²</t>
        </is>
      </c>
    </row>
    <row r="136">
      <c r="A136">
        <f>HYPERLINK("https://mathstats.uncg.edu/sites/pauli/congruence/csg1.html#group8E1", "8E¹")</f>
        <v/>
      </c>
      <c r="B136" t="n">
        <v>1</v>
      </c>
      <c r="C136" t="inlineStr"/>
      <c r="D136" t="inlineStr">
        <is>
          <t>32</t>
        </is>
      </c>
      <c r="E136" t="inlineStr">
        <is>
          <t>1</t>
        </is>
      </c>
      <c r="F136" t="inlineStr">
        <is>
          <t>16</t>
        </is>
      </c>
      <c r="G136" t="inlineStr">
        <is>
          <t>0</t>
        </is>
      </c>
      <c r="H136" t="inlineStr">
        <is>
          <t>2</t>
        </is>
      </c>
      <c r="I136" t="inlineStr">
        <is>
          <t>8⁴</t>
        </is>
      </c>
      <c r="J136" t="n">
        <v>4</v>
      </c>
      <c r="K136" t="inlineStr">
        <is>
          <t>4⁴</t>
        </is>
      </c>
      <c r="L136" t="inlineStr">
        <is>
          <t>4D⁰, 8F⁰</t>
        </is>
      </c>
      <c r="M136" t="inlineStr">
        <is>
          <t>8J¹</t>
        </is>
      </c>
      <c r="N136" t="inlineStr">
        <is>
          <t>2A⁰, 8F⁰, 1A⁰, 4A⁰, 4D⁰</t>
        </is>
      </c>
      <c r="O136" t="inlineStr">
        <is>
          <t>8J¹</t>
        </is>
      </c>
    </row>
    <row r="137">
      <c r="A137">
        <f>HYPERLINK("https://mathstats.uncg.edu/sites/pauli/congruence/csg1.html#group8F1", "8F¹")</f>
        <v/>
      </c>
      <c r="B137" t="n">
        <v>1</v>
      </c>
      <c r="C137" t="inlineStr"/>
      <c r="D137" t="inlineStr">
        <is>
          <t>48</t>
        </is>
      </c>
      <c r="E137" t="inlineStr">
        <is>
          <t>1</t>
        </is>
      </c>
      <c r="F137" t="inlineStr">
        <is>
          <t>3</t>
        </is>
      </c>
      <c r="G137" t="inlineStr">
        <is>
          <t>0</t>
        </is>
      </c>
      <c r="H137" t="inlineStr">
        <is>
          <t>0</t>
        </is>
      </c>
      <c r="I137" t="inlineStr">
        <is>
          <t>4⁴, 8⁴</t>
        </is>
      </c>
      <c r="J137" t="n">
        <v>8</v>
      </c>
      <c r="K137" t="inlineStr">
        <is>
          <t>1³</t>
        </is>
      </c>
      <c r="L137" t="inlineStr">
        <is>
          <t>4G⁰, 8G⁰, 8H⁰, 8B¹, 8C¹</t>
        </is>
      </c>
      <c r="M137" t="inlineStr">
        <is>
          <t>8K¹</t>
        </is>
      </c>
      <c r="N137" t="inlineStr">
        <is>
          <t>2A⁰, 8A¹, 8D⁰, 4C⁰, 8B⁰, 4G⁰, 2B⁰, 8B¹, 8C⁰, 4E⁰, 4B⁰, 1A⁰, 8H⁰, 8C¹, 8G⁰, 4A⁰, 4D⁰, 4F⁰, 2C⁰</t>
        </is>
      </c>
      <c r="O137" t="inlineStr">
        <is>
          <t>8K¹</t>
        </is>
      </c>
    </row>
    <row r="138">
      <c r="A138">
        <f>HYPERLINK("https://mathstats.uncg.edu/sites/pauli/congruence/csg1.html#group8G1", "8G¹")</f>
        <v/>
      </c>
      <c r="B138" t="n">
        <v>1</v>
      </c>
      <c r="C138" t="inlineStr"/>
      <c r="D138" t="inlineStr">
        <is>
          <t>48</t>
        </is>
      </c>
      <c r="E138" t="inlineStr">
        <is>
          <t>1</t>
        </is>
      </c>
      <c r="F138" t="inlineStr">
        <is>
          <t>6</t>
        </is>
      </c>
      <c r="G138" t="inlineStr">
        <is>
          <t>0</t>
        </is>
      </c>
      <c r="H138" t="inlineStr">
        <is>
          <t>0</t>
        </is>
      </c>
      <c r="I138" t="inlineStr">
        <is>
          <t>4⁴, 8⁴</t>
        </is>
      </c>
      <c r="J138" t="n">
        <v>8</v>
      </c>
      <c r="K138" t="inlineStr">
        <is>
          <t>1⁴, 2¹</t>
        </is>
      </c>
      <c r="L138" t="inlineStr">
        <is>
          <t>8J⁰, 8L⁰, 8B¹</t>
        </is>
      </c>
      <c r="M138" t="inlineStr">
        <is>
          <t>8K¹</t>
        </is>
      </c>
      <c r="N138" t="inlineStr">
        <is>
          <t>2A⁰, 8A¹, 4C⁰, 8B⁰, 8L⁰, 2B⁰, 8B¹, 4E⁰, 1A⁰, 4B⁰, 8J⁰, 2C⁰</t>
        </is>
      </c>
      <c r="O138" t="inlineStr">
        <is>
          <t>8K¹</t>
        </is>
      </c>
    </row>
    <row r="139">
      <c r="A139">
        <f>HYPERLINK("https://mathstats.uncg.edu/sites/pauli/congruence/csg1.html#group8H1", "8H¹")</f>
        <v/>
      </c>
      <c r="B139" t="n">
        <v>1</v>
      </c>
      <c r="C139" t="inlineStr"/>
      <c r="D139" t="inlineStr">
        <is>
          <t>48</t>
        </is>
      </c>
      <c r="E139" t="inlineStr">
        <is>
          <t>1</t>
        </is>
      </c>
      <c r="F139" t="inlineStr">
        <is>
          <t>12</t>
        </is>
      </c>
      <c r="G139" t="inlineStr">
        <is>
          <t>4</t>
        </is>
      </c>
      <c r="H139" t="inlineStr">
        <is>
          <t>0</t>
        </is>
      </c>
      <c r="I139" t="inlineStr">
        <is>
          <t>8⁶</t>
        </is>
      </c>
      <c r="J139" t="n">
        <v>6</v>
      </c>
      <c r="K139" t="inlineStr">
        <is>
          <t>2², 4²</t>
        </is>
      </c>
      <c r="L139" t="inlineStr">
        <is>
          <t>8H⁰, 8K⁰, 8D¹</t>
        </is>
      </c>
      <c r="M139" t="inlineStr">
        <is>
          <t>8C²</t>
        </is>
      </c>
      <c r="N139" t="inlineStr">
        <is>
          <t>8H⁰, 8D⁰, 4A⁰, 4C⁰, 8B⁰, 8A⁰, 1A⁰, 2B⁰, 4F⁰, 8K⁰, 8D¹</t>
        </is>
      </c>
      <c r="O139" t="inlineStr">
        <is>
          <t>8C²</t>
        </is>
      </c>
    </row>
    <row r="140">
      <c r="A140">
        <f>HYPERLINK("https://mathstats.uncg.edu/sites/pauli/congruence/csg1.html#group8I1", "8I¹")</f>
        <v/>
      </c>
      <c r="B140" t="n">
        <v>1</v>
      </c>
      <c r="C140" t="inlineStr"/>
      <c r="D140" t="inlineStr">
        <is>
          <t>48</t>
        </is>
      </c>
      <c r="E140" t="inlineStr">
        <is>
          <t>1</t>
        </is>
      </c>
      <c r="F140" t="inlineStr">
        <is>
          <t>12</t>
        </is>
      </c>
      <c r="G140" t="inlineStr">
        <is>
          <t>4</t>
        </is>
      </c>
      <c r="H140" t="inlineStr">
        <is>
          <t>0</t>
        </is>
      </c>
      <c r="I140" t="inlineStr">
        <is>
          <t>8⁶</t>
        </is>
      </c>
      <c r="J140" t="n">
        <v>6</v>
      </c>
      <c r="K140" t="inlineStr">
        <is>
          <t>1², 2¹, 4²</t>
        </is>
      </c>
      <c r="L140" t="inlineStr">
        <is>
          <t>8F⁰, 8H⁰</t>
        </is>
      </c>
      <c r="M140" t="inlineStr">
        <is>
          <t>8C²</t>
        </is>
      </c>
      <c r="N140" t="inlineStr">
        <is>
          <t>8H⁰, 8F⁰, 8D⁰, 4A⁰, 4C⁰, 8B⁰, 2B⁰, 4F⁰, 1A⁰</t>
        </is>
      </c>
      <c r="O140" t="inlineStr">
        <is>
          <t>8C²</t>
        </is>
      </c>
    </row>
    <row r="141">
      <c r="A141">
        <f>HYPERLINK("https://mathstats.uncg.edu/sites/pauli/congruence/csg1.html#group8J1", "8J¹")</f>
        <v/>
      </c>
      <c r="B141" t="n">
        <v>1</v>
      </c>
      <c r="C141" t="inlineStr"/>
      <c r="D141" t="inlineStr">
        <is>
          <t>64</t>
        </is>
      </c>
      <c r="E141" t="inlineStr">
        <is>
          <t>1</t>
        </is>
      </c>
      <c r="F141" t="inlineStr">
        <is>
          <t>16</t>
        </is>
      </c>
      <c r="G141" t="inlineStr">
        <is>
          <t>0</t>
        </is>
      </c>
      <c r="H141" t="inlineStr">
        <is>
          <t>4</t>
        </is>
      </c>
      <c r="I141" t="inlineStr">
        <is>
          <t>8⁸</t>
        </is>
      </c>
      <c r="J141" t="n">
        <v>8</v>
      </c>
      <c r="K141" t="inlineStr">
        <is>
          <t>4⁴</t>
        </is>
      </c>
      <c r="L141" t="inlineStr">
        <is>
          <t>8E⁰, 8M⁰, 8E¹</t>
        </is>
      </c>
      <c r="M141" t="inlineStr"/>
      <c r="N141" t="inlineStr">
        <is>
          <t>2A⁰, 8F⁰, 4A⁰, 4D⁰, 8A⁰, 8E⁰, 8E¹, 8M⁰, 1A⁰</t>
        </is>
      </c>
      <c r="O141" t="inlineStr"/>
    </row>
    <row r="142">
      <c r="A142">
        <f>HYPERLINK("https://mathstats.uncg.edu/sites/pauli/congruence/csg1.html#group8K1", "8K¹")</f>
        <v/>
      </c>
      <c r="B142" t="n">
        <v>1</v>
      </c>
      <c r="C142" t="inlineStr"/>
      <c r="D142" t="inlineStr">
        <is>
          <t>96</t>
        </is>
      </c>
      <c r="E142" t="inlineStr">
        <is>
          <t>1</t>
        </is>
      </c>
      <c r="F142" t="inlineStr">
        <is>
          <t>3</t>
        </is>
      </c>
      <c r="G142" t="inlineStr">
        <is>
          <t>0</t>
        </is>
      </c>
      <c r="H142" t="inlineStr">
        <is>
          <t>0</t>
        </is>
      </c>
      <c r="I142" t="inlineStr">
        <is>
          <t>4⁸, 8⁸</t>
        </is>
      </c>
      <c r="J142" t="n">
        <v>16</v>
      </c>
      <c r="K142" t="inlineStr">
        <is>
          <t>1³</t>
        </is>
      </c>
      <c r="L142" t="inlineStr">
        <is>
          <t>8N⁰, 8O⁰, 8P⁰, 8F¹, 8G¹</t>
        </is>
      </c>
      <c r="M142" t="inlineStr"/>
      <c r="N142" t="inlineStr">
        <is>
          <t>2A⁰, 8N⁰, 8A¹, 8D⁰, 4C⁰, 8B⁰, 4G⁰, 2B⁰, 4E⁰, 8L⁰, 8B¹, 4B⁰, 8F¹, 8K⁰, 1A⁰, 8C⁰, 8I⁰, 8H⁰, 8C¹, 8G⁰, 4A⁰, 8G¹, 4D⁰, 4F⁰, 8P⁰, 8J⁰, 2C⁰, 8O⁰</t>
        </is>
      </c>
      <c r="O142" t="inlineStr"/>
    </row>
    <row r="143">
      <c r="A143">
        <f>HYPERLINK("https://mathstats.uncg.edu/sites/pauli/congruence/csg1.html#group9A1", "9A¹")</f>
        <v/>
      </c>
      <c r="B143" t="n">
        <v>1</v>
      </c>
      <c r="C143" t="inlineStr"/>
      <c r="D143" t="inlineStr">
        <is>
          <t>12</t>
        </is>
      </c>
      <c r="E143" t="inlineStr">
        <is>
          <t>1</t>
        </is>
      </c>
      <c r="F143" t="inlineStr">
        <is>
          <t>4</t>
        </is>
      </c>
      <c r="G143" t="inlineStr">
        <is>
          <t>0</t>
        </is>
      </c>
      <c r="H143" t="inlineStr">
        <is>
          <t>0</t>
        </is>
      </c>
      <c r="I143" t="inlineStr">
        <is>
          <t>3¹, 9¹</t>
        </is>
      </c>
      <c r="J143" t="n">
        <v>2</v>
      </c>
      <c r="K143" t="inlineStr">
        <is>
          <t>1², 2¹</t>
        </is>
      </c>
      <c r="L143" t="inlineStr">
        <is>
          <t>3B⁰</t>
        </is>
      </c>
      <c r="M143" t="inlineStr">
        <is>
          <t>9C¹, 9D¹, 18B², 18E²</t>
        </is>
      </c>
      <c r="N143" t="inlineStr">
        <is>
          <t>3B⁰, 1A⁰</t>
        </is>
      </c>
      <c r="O143" t="inlineStr">
        <is>
          <t>9H¹, 9C¹, 18E², 18B², 9D¹</t>
        </is>
      </c>
    </row>
    <row r="144">
      <c r="A144">
        <f>HYPERLINK("https://mathstats.uncg.edu/sites/pauli/congruence/csg1.html#group9B1", "9B¹")</f>
        <v/>
      </c>
      <c r="B144" t="n">
        <v>1</v>
      </c>
      <c r="C144" t="inlineStr"/>
      <c r="D144" t="inlineStr">
        <is>
          <t>18</t>
        </is>
      </c>
      <c r="E144" t="inlineStr">
        <is>
          <t>2</t>
        </is>
      </c>
      <c r="F144" t="inlineStr">
        <is>
          <t>9</t>
        </is>
      </c>
      <c r="G144" t="inlineStr">
        <is>
          <t>2</t>
        </is>
      </c>
      <c r="H144" t="inlineStr">
        <is>
          <t>0</t>
        </is>
      </c>
      <c r="I144" t="inlineStr">
        <is>
          <t>9²</t>
        </is>
      </c>
      <c r="J144" t="n">
        <v>2</v>
      </c>
      <c r="K144" t="inlineStr">
        <is>
          <t>2³, 6²</t>
        </is>
      </c>
      <c r="L144" t="inlineStr">
        <is>
          <t>3C⁰, 9A⁰</t>
        </is>
      </c>
      <c r="M144" t="inlineStr">
        <is>
          <t>9F¹, 9A², 9B², 18G²</t>
        </is>
      </c>
      <c r="N144" t="inlineStr">
        <is>
          <t>3C⁰, 3A⁰, 1A⁰, 9A⁰</t>
        </is>
      </c>
      <c r="O144" t="inlineStr">
        <is>
          <t>9F¹, 9B², 9A², 18G²</t>
        </is>
      </c>
    </row>
    <row r="145">
      <c r="A145">
        <f>HYPERLINK("https://mathstats.uncg.edu/sites/pauli/congruence/csg1.html#group9C1", "9C¹")</f>
        <v/>
      </c>
      <c r="B145" t="n">
        <v>1</v>
      </c>
      <c r="C145" t="inlineStr"/>
      <c r="D145" t="inlineStr">
        <is>
          <t>36</t>
        </is>
      </c>
      <c r="E145" t="inlineStr">
        <is>
          <t>1</t>
        </is>
      </c>
      <c r="F145" t="inlineStr">
        <is>
          <t>4</t>
        </is>
      </c>
      <c r="G145" t="inlineStr">
        <is>
          <t>0</t>
        </is>
      </c>
      <c r="H145" t="inlineStr">
        <is>
          <t>0</t>
        </is>
      </c>
      <c r="I145" t="inlineStr">
        <is>
          <t>3³, 9³</t>
        </is>
      </c>
      <c r="J145" t="n">
        <v>6</v>
      </c>
      <c r="K145" t="inlineStr">
        <is>
          <t>1², 2¹</t>
        </is>
      </c>
      <c r="L145" t="inlineStr">
        <is>
          <t>3D⁰, 9B⁰, 9C⁰, 9A¹</t>
        </is>
      </c>
      <c r="M145" t="inlineStr">
        <is>
          <t>9H¹</t>
        </is>
      </c>
      <c r="N145" t="inlineStr">
        <is>
          <t>3B⁰, 9A¹, 9B⁰, 3C⁰, 9C⁰, 3A⁰, 1A⁰, 3D⁰</t>
        </is>
      </c>
      <c r="O145" t="inlineStr">
        <is>
          <t>9H¹</t>
        </is>
      </c>
    </row>
    <row r="146">
      <c r="A146">
        <f>HYPERLINK("https://mathstats.uncg.edu/sites/pauli/congruence/csg1.html#group9D1", "9D¹")</f>
        <v/>
      </c>
      <c r="B146" t="n">
        <v>1</v>
      </c>
      <c r="C146" t="inlineStr"/>
      <c r="D146" t="inlineStr">
        <is>
          <t>36</t>
        </is>
      </c>
      <c r="E146" t="inlineStr">
        <is>
          <t>1</t>
        </is>
      </c>
      <c r="F146" t="inlineStr">
        <is>
          <t>12</t>
        </is>
      </c>
      <c r="G146" t="inlineStr">
        <is>
          <t>0</t>
        </is>
      </c>
      <c r="H146" t="inlineStr">
        <is>
          <t>0</t>
        </is>
      </c>
      <c r="I146" t="inlineStr">
        <is>
          <t>3³, 9³</t>
        </is>
      </c>
      <c r="J146" t="n">
        <v>6</v>
      </c>
      <c r="K146" t="inlineStr">
        <is>
          <t>1², 2², 6¹</t>
        </is>
      </c>
      <c r="L146" t="inlineStr">
        <is>
          <t>9A¹</t>
        </is>
      </c>
      <c r="M146" t="inlineStr">
        <is>
          <t>9H¹</t>
        </is>
      </c>
      <c r="N146" t="inlineStr">
        <is>
          <t>3B⁰, 1A⁰, 9A¹</t>
        </is>
      </c>
      <c r="O146" t="inlineStr">
        <is>
          <t>9H¹</t>
        </is>
      </c>
    </row>
    <row r="147">
      <c r="A147">
        <f>HYPERLINK("https://mathstats.uncg.edu/sites/pauli/congruence/csg1.html#group9E1", "9E¹")</f>
        <v/>
      </c>
      <c r="B147" t="n">
        <v>1</v>
      </c>
      <c r="C147" t="inlineStr"/>
      <c r="D147" t="inlineStr">
        <is>
          <t>54</t>
        </is>
      </c>
      <c r="E147" t="inlineStr">
        <is>
          <t>1</t>
        </is>
      </c>
      <c r="F147" t="inlineStr">
        <is>
          <t>18</t>
        </is>
      </c>
      <c r="G147" t="inlineStr">
        <is>
          <t>6</t>
        </is>
      </c>
      <c r="H147" t="inlineStr">
        <is>
          <t>0</t>
        </is>
      </c>
      <c r="I147" t="inlineStr">
        <is>
          <t>9⁶</t>
        </is>
      </c>
      <c r="J147" t="n">
        <v>6</v>
      </c>
      <c r="K147" t="inlineStr">
        <is>
          <t>1¹, 2¹, 3¹, 6²</t>
        </is>
      </c>
      <c r="L147" t="inlineStr">
        <is>
          <t>9D⁰, 9E⁰</t>
        </is>
      </c>
      <c r="M147" t="inlineStr"/>
      <c r="N147" t="inlineStr">
        <is>
          <t>3C⁰, 9D⁰, 9E⁰, 3A⁰, 1A⁰, 9A⁰</t>
        </is>
      </c>
      <c r="O147" t="inlineStr"/>
    </row>
    <row r="148">
      <c r="A148">
        <f>HYPERLINK("https://mathstats.uncg.edu/sites/pauli/congruence/csg1.html#group9F1", "9F¹")</f>
        <v/>
      </c>
      <c r="B148" t="n">
        <v>1</v>
      </c>
      <c r="C148" t="inlineStr"/>
      <c r="D148" t="inlineStr">
        <is>
          <t>54</t>
        </is>
      </c>
      <c r="E148" t="inlineStr">
        <is>
          <t>2</t>
        </is>
      </c>
      <c r="F148" t="inlineStr">
        <is>
          <t>9</t>
        </is>
      </c>
      <c r="G148" t="inlineStr">
        <is>
          <t>6</t>
        </is>
      </c>
      <c r="H148" t="inlineStr">
        <is>
          <t>0</t>
        </is>
      </c>
      <c r="I148" t="inlineStr">
        <is>
          <t>9⁶</t>
        </is>
      </c>
      <c r="J148" t="n">
        <v>6</v>
      </c>
      <c r="K148" t="inlineStr">
        <is>
          <t>2³, 6²</t>
        </is>
      </c>
      <c r="L148" t="inlineStr">
        <is>
          <t>9D⁰, 9G⁰, 9B¹</t>
        </is>
      </c>
      <c r="M148" t="inlineStr"/>
      <c r="N148" t="inlineStr">
        <is>
          <t>9D⁰, 9A⁰, 9G⁰, 3C⁰, 3A⁰, 1A⁰, 9B¹</t>
        </is>
      </c>
      <c r="O148" t="inlineStr"/>
    </row>
    <row r="149">
      <c r="A149">
        <f>HYPERLINK("https://mathstats.uncg.edu/sites/pauli/congruence/csg1.html#group9G1", "9G¹")</f>
        <v/>
      </c>
      <c r="B149" t="n">
        <v>1</v>
      </c>
      <c r="C149" t="inlineStr"/>
      <c r="D149" t="inlineStr">
        <is>
          <t>81</t>
        </is>
      </c>
      <c r="E149" t="inlineStr">
        <is>
          <t>1</t>
        </is>
      </c>
      <c r="F149" t="inlineStr">
        <is>
          <t>27</t>
        </is>
      </c>
      <c r="G149" t="inlineStr">
        <is>
          <t>9</t>
        </is>
      </c>
      <c r="H149" t="inlineStr">
        <is>
          <t>0</t>
        </is>
      </c>
      <c r="I149" t="inlineStr">
        <is>
          <t>9⁹</t>
        </is>
      </c>
      <c r="J149" t="n">
        <v>9</v>
      </c>
      <c r="K149" t="inlineStr">
        <is>
          <t>3¹, 6⁴</t>
        </is>
      </c>
      <c r="L149" t="inlineStr">
        <is>
          <t>9F⁰, 9G⁰</t>
        </is>
      </c>
      <c r="M149" t="inlineStr"/>
      <c r="N149" t="inlineStr">
        <is>
          <t>9A⁰, 3A⁰, 9F⁰, 1A⁰, 9G⁰</t>
        </is>
      </c>
      <c r="O149" t="inlineStr"/>
    </row>
    <row r="150">
      <c r="A150">
        <f>HYPERLINK("https://mathstats.uncg.edu/sites/pauli/congruence/csg1.html#group9H1", "9H¹")</f>
        <v/>
      </c>
      <c r="B150" t="n">
        <v>1</v>
      </c>
      <c r="C150" t="inlineStr"/>
      <c r="D150" t="inlineStr">
        <is>
          <t>108</t>
        </is>
      </c>
      <c r="E150" t="inlineStr">
        <is>
          <t>1</t>
        </is>
      </c>
      <c r="F150" t="inlineStr">
        <is>
          <t>4</t>
        </is>
      </c>
      <c r="G150" t="inlineStr">
        <is>
          <t>0</t>
        </is>
      </c>
      <c r="H150" t="inlineStr">
        <is>
          <t>0</t>
        </is>
      </c>
      <c r="I150" t="inlineStr">
        <is>
          <t>3⁹, 9⁹</t>
        </is>
      </c>
      <c r="J150" t="n">
        <v>18</v>
      </c>
      <c r="K150" t="inlineStr">
        <is>
          <t>1², 2¹</t>
        </is>
      </c>
      <c r="L150" t="inlineStr">
        <is>
          <t>9H⁰, 9I⁰, 9J⁰, 9C¹, 9D¹</t>
        </is>
      </c>
      <c r="M150" t="inlineStr"/>
      <c r="N150" t="inlineStr">
        <is>
          <t>3B⁰, 9J⁰, 9E⁰, 9A¹, 9I⁰, 9B⁰, 9C¹, 3C⁰, 9H⁰, 9C⁰, 3A⁰, 9D¹, 1A⁰, 3D⁰</t>
        </is>
      </c>
      <c r="O150" t="inlineStr"/>
    </row>
    <row r="151">
      <c r="A151">
        <f>HYPERLINK("https://mathstats.uncg.edu/sites/pauli/congruence/csg1.html#group10A1", "10A¹")</f>
        <v/>
      </c>
      <c r="B151" t="n">
        <v>1</v>
      </c>
      <c r="C151" t="inlineStr"/>
      <c r="D151" t="inlineStr">
        <is>
          <t>12</t>
        </is>
      </c>
      <c r="E151" t="inlineStr">
        <is>
          <t>1</t>
        </is>
      </c>
      <c r="F151" t="inlineStr">
        <is>
          <t>6</t>
        </is>
      </c>
      <c r="G151" t="inlineStr">
        <is>
          <t>0</t>
        </is>
      </c>
      <c r="H151" t="inlineStr">
        <is>
          <t>0</t>
        </is>
      </c>
      <c r="I151" t="inlineStr">
        <is>
          <t>2¹, 10¹</t>
        </is>
      </c>
      <c r="J151" t="n">
        <v>2</v>
      </c>
      <c r="K151" t="inlineStr">
        <is>
          <t>1², 4¹</t>
        </is>
      </c>
      <c r="L151" t="inlineStr">
        <is>
          <t>2A⁰, 5B⁰</t>
        </is>
      </c>
      <c r="M151" t="inlineStr">
        <is>
          <t>10D¹, 10G¹</t>
        </is>
      </c>
      <c r="N151" t="inlineStr">
        <is>
          <t>5B⁰, 2A⁰, 1A⁰</t>
        </is>
      </c>
      <c r="O151" t="inlineStr">
        <is>
          <t>10D¹, 10K¹, 10G¹</t>
        </is>
      </c>
    </row>
    <row r="152">
      <c r="A152">
        <f>HYPERLINK("https://mathstats.uncg.edu/sites/pauli/congruence/csg1.html#group10B1", "10B¹")</f>
        <v/>
      </c>
      <c r="B152" t="n">
        <v>1</v>
      </c>
      <c r="C152" t="inlineStr"/>
      <c r="D152" t="inlineStr">
        <is>
          <t>15</t>
        </is>
      </c>
      <c r="E152" t="inlineStr">
        <is>
          <t>1</t>
        </is>
      </c>
      <c r="F152" t="inlineStr">
        <is>
          <t>15</t>
        </is>
      </c>
      <c r="G152" t="inlineStr">
        <is>
          <t>1</t>
        </is>
      </c>
      <c r="H152" t="inlineStr">
        <is>
          <t>0</t>
        </is>
      </c>
      <c r="I152" t="inlineStr">
        <is>
          <t>5¹, 10¹</t>
        </is>
      </c>
      <c r="J152" t="n">
        <v>2</v>
      </c>
      <c r="K152" t="inlineStr">
        <is>
          <t>1³, 4³</t>
        </is>
      </c>
      <c r="L152" t="inlineStr">
        <is>
          <t>2B⁰, 5A⁰</t>
        </is>
      </c>
      <c r="M152" t="inlineStr">
        <is>
          <t>10I¹, 10B², 10D², 20A², 20B²</t>
        </is>
      </c>
      <c r="N152" t="inlineStr">
        <is>
          <t>1A⁰, 5A⁰, 2B⁰</t>
        </is>
      </c>
      <c r="O152" t="inlineStr">
        <is>
          <t>10I¹, 10D², 20A², 10F², 20B², 10B²</t>
        </is>
      </c>
    </row>
    <row r="153">
      <c r="A153">
        <f>HYPERLINK("https://mathstats.uncg.edu/sites/pauli/congruence/csg1.html#group10C1", "10C¹")</f>
        <v/>
      </c>
      <c r="B153" t="n">
        <v>1</v>
      </c>
      <c r="C153" t="inlineStr"/>
      <c r="D153" t="inlineStr">
        <is>
          <t>20</t>
        </is>
      </c>
      <c r="E153" t="inlineStr">
        <is>
          <t>1</t>
        </is>
      </c>
      <c r="F153" t="inlineStr">
        <is>
          <t>10</t>
        </is>
      </c>
      <c r="G153" t="inlineStr">
        <is>
          <t>0</t>
        </is>
      </c>
      <c r="H153" t="inlineStr">
        <is>
          <t>2</t>
        </is>
      </c>
      <c r="I153" t="inlineStr">
        <is>
          <t>10²</t>
        </is>
      </c>
      <c r="J153" t="n">
        <v>2</v>
      </c>
      <c r="K153" t="inlineStr">
        <is>
          <t>2¹, 4²</t>
        </is>
      </c>
      <c r="L153" t="inlineStr">
        <is>
          <t>2A⁰, 5C⁰</t>
        </is>
      </c>
      <c r="M153" t="inlineStr">
        <is>
          <t>10H¹</t>
        </is>
      </c>
      <c r="N153" t="inlineStr">
        <is>
          <t>2A⁰, 5C⁰, 1A⁰</t>
        </is>
      </c>
      <c r="O153" t="inlineStr">
        <is>
          <t>10H¹</t>
        </is>
      </c>
    </row>
    <row r="154">
      <c r="A154">
        <f>HYPERLINK("https://mathstats.uncg.edu/sites/pauli/congruence/csg1.html#group10D1", "10D¹")</f>
        <v/>
      </c>
      <c r="B154" t="n">
        <v>1</v>
      </c>
      <c r="C154" t="inlineStr"/>
      <c r="D154" t="inlineStr">
        <is>
          <t>24</t>
        </is>
      </c>
      <c r="E154" t="inlineStr">
        <is>
          <t>1</t>
        </is>
      </c>
      <c r="F154" t="inlineStr">
        <is>
          <t>6</t>
        </is>
      </c>
      <c r="G154" t="inlineStr">
        <is>
          <t>0</t>
        </is>
      </c>
      <c r="H154" t="inlineStr">
        <is>
          <t>0</t>
        </is>
      </c>
      <c r="I154" t="inlineStr">
        <is>
          <t>2², 10²</t>
        </is>
      </c>
      <c r="J154" t="n">
        <v>4</v>
      </c>
      <c r="K154" t="inlineStr">
        <is>
          <t>1², 4¹</t>
        </is>
      </c>
      <c r="L154" t="inlineStr">
        <is>
          <t>5D⁰, 10B⁰, 10A¹</t>
        </is>
      </c>
      <c r="M154" t="inlineStr">
        <is>
          <t>10K¹</t>
        </is>
      </c>
      <c r="N154" t="inlineStr">
        <is>
          <t>5B⁰, 2A⁰, 5D⁰, 10A¹, 1A⁰, 10B⁰</t>
        </is>
      </c>
      <c r="O154" t="inlineStr">
        <is>
          <t>10K¹</t>
        </is>
      </c>
    </row>
    <row r="155">
      <c r="A155">
        <f>HYPERLINK("https://mathstats.uncg.edu/sites/pauli/congruence/csg1.html#group10E1", "10E¹")</f>
        <v/>
      </c>
      <c r="B155" t="n">
        <v>1</v>
      </c>
      <c r="C155" t="inlineStr"/>
      <c r="D155" t="inlineStr">
        <is>
          <t>30</t>
        </is>
      </c>
      <c r="E155" t="inlineStr">
        <is>
          <t>1</t>
        </is>
      </c>
      <c r="F155" t="inlineStr">
        <is>
          <t>15</t>
        </is>
      </c>
      <c r="G155" t="inlineStr">
        <is>
          <t>4</t>
        </is>
      </c>
      <c r="H155" t="inlineStr">
        <is>
          <t>0</t>
        </is>
      </c>
      <c r="I155" t="inlineStr">
        <is>
          <t>10³</t>
        </is>
      </c>
      <c r="J155" t="n">
        <v>3</v>
      </c>
      <c r="K155" t="inlineStr">
        <is>
          <t>1¹, 2¹, 4³</t>
        </is>
      </c>
      <c r="L155" t="inlineStr">
        <is>
          <t>5E⁰</t>
        </is>
      </c>
      <c r="M155" t="inlineStr">
        <is>
          <t>10C²</t>
        </is>
      </c>
      <c r="N155" t="inlineStr">
        <is>
          <t>5E⁰, 1A⁰, 5A⁰</t>
        </is>
      </c>
      <c r="O155" t="inlineStr">
        <is>
          <t>10C²</t>
        </is>
      </c>
    </row>
    <row r="156">
      <c r="A156">
        <f>HYPERLINK("https://mathstats.uncg.edu/sites/pauli/congruence/csg1.html#group10F1", "10F¹")</f>
        <v/>
      </c>
      <c r="B156" t="n">
        <v>1</v>
      </c>
      <c r="C156" t="inlineStr"/>
      <c r="D156" t="inlineStr">
        <is>
          <t>30</t>
        </is>
      </c>
      <c r="E156" t="inlineStr">
        <is>
          <t>1</t>
        </is>
      </c>
      <c r="F156" t="inlineStr">
        <is>
          <t>30</t>
        </is>
      </c>
      <c r="G156" t="inlineStr">
        <is>
          <t>2</t>
        </is>
      </c>
      <c r="H156" t="inlineStr">
        <is>
          <t>0</t>
        </is>
      </c>
      <c r="I156" t="inlineStr">
        <is>
          <t>5², 10²</t>
        </is>
      </c>
      <c r="J156" t="n">
        <v>4</v>
      </c>
      <c r="K156" t="inlineStr">
        <is>
          <t>2³, 4⁶</t>
        </is>
      </c>
      <c r="L156" t="inlineStr">
        <is>
          <t>2B⁰, 5C⁰</t>
        </is>
      </c>
      <c r="M156" t="inlineStr">
        <is>
          <t>10D², 10E², 10F², 20F²</t>
        </is>
      </c>
      <c r="N156" t="inlineStr">
        <is>
          <t>5C⁰, 1A⁰, 2B⁰</t>
        </is>
      </c>
      <c r="O156" t="inlineStr">
        <is>
          <t>10E², 10F², 20F², 10D²</t>
        </is>
      </c>
    </row>
    <row r="157">
      <c r="A157">
        <f>HYPERLINK("https://mathstats.uncg.edu/sites/pauli/congruence/csg1.html#group10G1", "10G¹")</f>
        <v/>
      </c>
      <c r="B157" t="n">
        <v>1</v>
      </c>
      <c r="C157" t="inlineStr"/>
      <c r="D157" t="inlineStr">
        <is>
          <t>36</t>
        </is>
      </c>
      <c r="E157" t="inlineStr">
        <is>
          <t>1</t>
        </is>
      </c>
      <c r="F157" t="inlineStr">
        <is>
          <t>6</t>
        </is>
      </c>
      <c r="G157" t="inlineStr">
        <is>
          <t>0</t>
        </is>
      </c>
      <c r="H157" t="inlineStr">
        <is>
          <t>0</t>
        </is>
      </c>
      <c r="I157" t="inlineStr">
        <is>
          <t>2³, 10³</t>
        </is>
      </c>
      <c r="J157" t="n">
        <v>6</v>
      </c>
      <c r="K157" t="inlineStr">
        <is>
          <t>1², 4¹</t>
        </is>
      </c>
      <c r="L157" t="inlineStr">
        <is>
          <t>2C⁰, 10C⁰, 10A¹</t>
        </is>
      </c>
      <c r="M157" t="inlineStr">
        <is>
          <t>10K¹</t>
        </is>
      </c>
      <c r="N157" t="inlineStr">
        <is>
          <t>2A⁰, 5B⁰, 10C⁰, 10A¹, 2B⁰, 1A⁰, 2C⁰</t>
        </is>
      </c>
      <c r="O157" t="inlineStr">
        <is>
          <t>10K¹</t>
        </is>
      </c>
    </row>
    <row r="158">
      <c r="A158">
        <f>HYPERLINK("https://mathstats.uncg.edu/sites/pauli/congruence/csg1.html#group10H1", "10H¹")</f>
        <v/>
      </c>
      <c r="B158" t="n">
        <v>1</v>
      </c>
      <c r="C158" t="inlineStr"/>
      <c r="D158" t="inlineStr">
        <is>
          <t>40</t>
        </is>
      </c>
      <c r="E158" t="inlineStr">
        <is>
          <t>1</t>
        </is>
      </c>
      <c r="F158" t="inlineStr">
        <is>
          <t>10</t>
        </is>
      </c>
      <c r="G158" t="inlineStr">
        <is>
          <t>0</t>
        </is>
      </c>
      <c r="H158" t="inlineStr">
        <is>
          <t>4</t>
        </is>
      </c>
      <c r="I158" t="inlineStr">
        <is>
          <t>10⁴</t>
        </is>
      </c>
      <c r="J158" t="n">
        <v>4</v>
      </c>
      <c r="K158" t="inlineStr">
        <is>
          <t>2¹, 4²</t>
        </is>
      </c>
      <c r="L158" t="inlineStr">
        <is>
          <t>5F⁰, 10A⁰, 10D⁰, 10C¹</t>
        </is>
      </c>
      <c r="M158" t="inlineStr"/>
      <c r="N158" t="inlineStr">
        <is>
          <t>2A⁰, 5A⁰, 10A⁰, 10D⁰, 5C⁰, 5F⁰, 10C¹, 1A⁰</t>
        </is>
      </c>
      <c r="O158" t="inlineStr"/>
    </row>
    <row r="159">
      <c r="A159">
        <f>HYPERLINK("https://mathstats.uncg.edu/sites/pauli/congruence/csg1.html#group10I1", "10I¹")</f>
        <v/>
      </c>
      <c r="B159" t="n">
        <v>1</v>
      </c>
      <c r="C159" t="inlineStr"/>
      <c r="D159" t="inlineStr">
        <is>
          <t>45</t>
        </is>
      </c>
      <c r="E159" t="inlineStr">
        <is>
          <t>1</t>
        </is>
      </c>
      <c r="F159" t="inlineStr">
        <is>
          <t>15</t>
        </is>
      </c>
      <c r="G159" t="inlineStr">
        <is>
          <t>3</t>
        </is>
      </c>
      <c r="H159" t="inlineStr">
        <is>
          <t>0</t>
        </is>
      </c>
      <c r="I159" t="inlineStr">
        <is>
          <t>5³, 10³</t>
        </is>
      </c>
      <c r="J159" t="n">
        <v>6</v>
      </c>
      <c r="K159" t="inlineStr">
        <is>
          <t>1³, 4³</t>
        </is>
      </c>
      <c r="L159" t="inlineStr">
        <is>
          <t>5E⁰, 10B¹</t>
        </is>
      </c>
      <c r="M159" t="inlineStr">
        <is>
          <t>10F²</t>
        </is>
      </c>
      <c r="N159" t="inlineStr">
        <is>
          <t>5E⁰, 5A⁰, 2B⁰, 1A⁰, 10B¹</t>
        </is>
      </c>
      <c r="O159" t="inlineStr">
        <is>
          <t>10F²</t>
        </is>
      </c>
    </row>
    <row r="160">
      <c r="A160">
        <f>HYPERLINK("https://mathstats.uncg.edu/sites/pauli/congruence/csg1.html#group10J1", "10J¹")</f>
        <v/>
      </c>
      <c r="B160" t="n">
        <v>1</v>
      </c>
      <c r="C160" t="inlineStr"/>
      <c r="D160" t="inlineStr">
        <is>
          <t>60</t>
        </is>
      </c>
      <c r="E160" t="inlineStr">
        <is>
          <t>1</t>
        </is>
      </c>
      <c r="F160" t="inlineStr">
        <is>
          <t>60</t>
        </is>
      </c>
      <c r="G160" t="inlineStr">
        <is>
          <t>4</t>
        </is>
      </c>
      <c r="H160" t="inlineStr">
        <is>
          <t>3</t>
        </is>
      </c>
      <c r="I160" t="inlineStr">
        <is>
          <t>10⁶</t>
        </is>
      </c>
      <c r="J160" t="n">
        <v>6</v>
      </c>
      <c r="K160" t="inlineStr">
        <is>
          <t>4¹⁵</t>
        </is>
      </c>
      <c r="L160" t="inlineStr">
        <is>
          <t>10D⁰</t>
        </is>
      </c>
      <c r="M160" t="inlineStr"/>
      <c r="N160" t="inlineStr">
        <is>
          <t>5C⁰, 1A⁰, 10D⁰</t>
        </is>
      </c>
      <c r="O160" t="inlineStr"/>
    </row>
    <row r="161">
      <c r="A161">
        <f>HYPERLINK("https://mathstats.uncg.edu/sites/pauli/congruence/csg1.html#group10K1", "10K¹")</f>
        <v/>
      </c>
      <c r="B161" t="n">
        <v>1</v>
      </c>
      <c r="C161" t="inlineStr"/>
      <c r="D161" t="inlineStr">
        <is>
          <t>72</t>
        </is>
      </c>
      <c r="E161" t="inlineStr">
        <is>
          <t>1</t>
        </is>
      </c>
      <c r="F161" t="inlineStr">
        <is>
          <t>6</t>
        </is>
      </c>
      <c r="G161" t="inlineStr">
        <is>
          <t>0</t>
        </is>
      </c>
      <c r="H161" t="inlineStr">
        <is>
          <t>0</t>
        </is>
      </c>
      <c r="I161" t="inlineStr">
        <is>
          <t>2⁶, 10⁶</t>
        </is>
      </c>
      <c r="J161" t="n">
        <v>12</v>
      </c>
      <c r="K161" t="inlineStr">
        <is>
          <t>1², 4¹</t>
        </is>
      </c>
      <c r="L161" t="inlineStr">
        <is>
          <t>10F⁰, 10G⁰, 10D¹, 10G¹</t>
        </is>
      </c>
      <c r="M161" t="inlineStr"/>
      <c r="N161" t="inlineStr">
        <is>
          <t>2A⁰, 10G⁰, 5B⁰, 10C⁰, 10A¹, 5D⁰, 2B⁰, 10D¹, 1A⁰, 2C⁰, 10F⁰, 10G¹, 10B⁰</t>
        </is>
      </c>
      <c r="O161" t="inlineStr"/>
    </row>
    <row r="162">
      <c r="A162">
        <f>HYPERLINK("https://mathstats.uncg.edu/sites/pauli/congruence/csg1.html#group11A1", "11A¹")</f>
        <v/>
      </c>
      <c r="B162" t="n">
        <v>1</v>
      </c>
      <c r="C162" t="inlineStr">
        <is>
          <t>Γ₀(11)</t>
        </is>
      </c>
      <c r="D162" t="inlineStr">
        <is>
          <t>12</t>
        </is>
      </c>
      <c r="E162" t="inlineStr">
        <is>
          <t>1</t>
        </is>
      </c>
      <c r="F162" t="inlineStr">
        <is>
          <t>12</t>
        </is>
      </c>
      <c r="G162" t="inlineStr">
        <is>
          <t>0</t>
        </is>
      </c>
      <c r="H162" t="inlineStr">
        <is>
          <t>0</t>
        </is>
      </c>
      <c r="I162" t="inlineStr">
        <is>
          <t>1¹, 11¹</t>
        </is>
      </c>
      <c r="J162" t="n">
        <v>2</v>
      </c>
      <c r="K162" t="inlineStr">
        <is>
          <t>1², 10¹</t>
        </is>
      </c>
      <c r="L162" t="inlineStr">
        <is>
          <t>1A⁰</t>
        </is>
      </c>
      <c r="M162" t="inlineStr">
        <is>
          <t>11D¹, 22A², 22C²</t>
        </is>
      </c>
      <c r="N162" t="inlineStr">
        <is>
          <t>1A⁰</t>
        </is>
      </c>
      <c r="O162" t="inlineStr">
        <is>
          <t>22C², 22A², 11D¹</t>
        </is>
      </c>
    </row>
    <row r="163">
      <c r="A163">
        <f>HYPERLINK("https://mathstats.uncg.edu/sites/pauli/congruence/csg1.html#group11B1", "11B¹")</f>
        <v/>
      </c>
      <c r="B163" t="n">
        <v>1</v>
      </c>
      <c r="C163" t="inlineStr"/>
      <c r="D163" t="inlineStr">
        <is>
          <t>55</t>
        </is>
      </c>
      <c r="E163" t="inlineStr">
        <is>
          <t>1</t>
        </is>
      </c>
      <c r="F163" t="inlineStr">
        <is>
          <t>55</t>
        </is>
      </c>
      <c r="G163" t="inlineStr">
        <is>
          <t>3</t>
        </is>
      </c>
      <c r="H163" t="inlineStr">
        <is>
          <t>4</t>
        </is>
      </c>
      <c r="I163" t="inlineStr">
        <is>
          <t>11⁵</t>
        </is>
      </c>
      <c r="J163" t="n">
        <v>5</v>
      </c>
      <c r="K163" t="inlineStr">
        <is>
          <t>5¹, 10⁵</t>
        </is>
      </c>
      <c r="L163" t="inlineStr">
        <is>
          <t>11A⁰</t>
        </is>
      </c>
      <c r="M163" t="inlineStr"/>
      <c r="N163" t="inlineStr">
        <is>
          <t>11A⁰, 1A⁰</t>
        </is>
      </c>
      <c r="O163" t="inlineStr"/>
    </row>
    <row r="164">
      <c r="A164">
        <f>HYPERLINK("https://mathstats.uncg.edu/sites/pauli/congruence/csg1.html#group11C1", "11C¹")</f>
        <v/>
      </c>
      <c r="B164" t="n">
        <v>1</v>
      </c>
      <c r="C164" t="inlineStr"/>
      <c r="D164" t="inlineStr">
        <is>
          <t>55</t>
        </is>
      </c>
      <c r="E164" t="inlineStr">
        <is>
          <t>1</t>
        </is>
      </c>
      <c r="F164" t="inlineStr">
        <is>
          <t>55</t>
        </is>
      </c>
      <c r="G164" t="inlineStr">
        <is>
          <t>7</t>
        </is>
      </c>
      <c r="H164" t="inlineStr">
        <is>
          <t>1</t>
        </is>
      </c>
      <c r="I164" t="inlineStr">
        <is>
          <t>11⁵</t>
        </is>
      </c>
      <c r="J164" t="n">
        <v>5</v>
      </c>
      <c r="K164" t="inlineStr">
        <is>
          <t>5¹, 10⁵</t>
        </is>
      </c>
      <c r="L164" t="inlineStr">
        <is>
          <t>1A⁰</t>
        </is>
      </c>
      <c r="M164" t="inlineStr"/>
      <c r="N164" t="inlineStr">
        <is>
          <t>1A⁰</t>
        </is>
      </c>
      <c r="O164" t="inlineStr"/>
    </row>
    <row r="165">
      <c r="A165">
        <f>HYPERLINK("https://mathstats.uncg.edu/sites/pauli/congruence/csg1.html#group11D1", "11D¹")</f>
        <v/>
      </c>
      <c r="B165" t="n">
        <v>1</v>
      </c>
      <c r="C165" t="inlineStr">
        <is>
          <t>Γ₁(11)</t>
        </is>
      </c>
      <c r="D165" t="inlineStr">
        <is>
          <t>60</t>
        </is>
      </c>
      <c r="E165" t="inlineStr">
        <is>
          <t>1</t>
        </is>
      </c>
      <c r="F165" t="inlineStr">
        <is>
          <t>12</t>
        </is>
      </c>
      <c r="G165" t="inlineStr">
        <is>
          <t>0</t>
        </is>
      </c>
      <c r="H165" t="inlineStr">
        <is>
          <t>0</t>
        </is>
      </c>
      <c r="I165" t="inlineStr">
        <is>
          <t>1⁵, 11⁵</t>
        </is>
      </c>
      <c r="J165" t="n">
        <v>10</v>
      </c>
      <c r="K165" t="inlineStr">
        <is>
          <t>1², 10¹</t>
        </is>
      </c>
      <c r="L165" t="inlineStr">
        <is>
          <t>11A¹</t>
        </is>
      </c>
      <c r="M165" t="inlineStr"/>
      <c r="N165" t="inlineStr">
        <is>
          <t>1A⁰, 11A¹</t>
        </is>
      </c>
      <c r="O165" t="inlineStr"/>
    </row>
    <row r="166">
      <c r="A166">
        <f>HYPERLINK("https://mathstats.uncg.edu/sites/pauli/congruence/csg1.html#group12A1", "12A¹")</f>
        <v/>
      </c>
      <c r="B166" t="n">
        <v>1</v>
      </c>
      <c r="C166" t="inlineStr"/>
      <c r="D166" t="inlineStr">
        <is>
          <t>16</t>
        </is>
      </c>
      <c r="E166" t="inlineStr">
        <is>
          <t>1</t>
        </is>
      </c>
      <c r="F166" t="inlineStr">
        <is>
          <t>16</t>
        </is>
      </c>
      <c r="G166" t="inlineStr">
        <is>
          <t>0</t>
        </is>
      </c>
      <c r="H166" t="inlineStr">
        <is>
          <t>1</t>
        </is>
      </c>
      <c r="I166" t="inlineStr">
        <is>
          <t>4¹, 12¹</t>
        </is>
      </c>
      <c r="J166" t="n">
        <v>2</v>
      </c>
      <c r="K166" t="inlineStr">
        <is>
          <t>2⁴, 4²</t>
        </is>
      </c>
      <c r="L166" t="inlineStr">
        <is>
          <t>3B⁰, 4A⁰</t>
        </is>
      </c>
      <c r="M166" t="inlineStr">
        <is>
          <t>12I¹, 12G², 24A²</t>
        </is>
      </c>
      <c r="N166" t="inlineStr">
        <is>
          <t>3B⁰, 1A⁰, 4A⁰</t>
        </is>
      </c>
      <c r="O166" t="inlineStr">
        <is>
          <t>24A², 12G², 12R¹, 12I¹</t>
        </is>
      </c>
    </row>
    <row r="167">
      <c r="A167">
        <f>HYPERLINK("https://mathstats.uncg.edu/sites/pauli/congruence/csg1.html#group12B1", "12B¹")</f>
        <v/>
      </c>
      <c r="B167" t="n">
        <v>1</v>
      </c>
      <c r="C167" t="inlineStr"/>
      <c r="D167" t="inlineStr">
        <is>
          <t>18</t>
        </is>
      </c>
      <c r="E167" t="inlineStr">
        <is>
          <t>1</t>
        </is>
      </c>
      <c r="F167" t="inlineStr">
        <is>
          <t>3</t>
        </is>
      </c>
      <c r="G167" t="inlineStr">
        <is>
          <t>0</t>
        </is>
      </c>
      <c r="H167" t="inlineStr">
        <is>
          <t>0</t>
        </is>
      </c>
      <c r="I167" t="inlineStr">
        <is>
          <t>3², 12¹</t>
        </is>
      </c>
      <c r="J167" t="n">
        <v>3</v>
      </c>
      <c r="K167" t="inlineStr">
        <is>
          <t>1³</t>
        </is>
      </c>
      <c r="L167" t="inlineStr">
        <is>
          <t>4B⁰, 6D⁰</t>
        </is>
      </c>
      <c r="M167" t="inlineStr">
        <is>
          <t>12K¹, 12B², 12D², 24B², 24D²</t>
        </is>
      </c>
      <c r="N167" t="inlineStr">
        <is>
          <t>2B⁰, 3A⁰, 4B⁰, 1A⁰, 6D⁰</t>
        </is>
      </c>
      <c r="O167" t="inlineStr">
        <is>
          <t>12B², 12K¹, 12D², 12S¹, 24B², 24D²</t>
        </is>
      </c>
    </row>
    <row r="168">
      <c r="A168">
        <f>HYPERLINK("https://mathstats.uncg.edu/sites/pauli/congruence/csg1.html#group12C1", "12C¹")</f>
        <v/>
      </c>
      <c r="B168" t="n">
        <v>1</v>
      </c>
      <c r="C168" t="inlineStr"/>
      <c r="D168" t="inlineStr">
        <is>
          <t>18</t>
        </is>
      </c>
      <c r="E168" t="inlineStr">
        <is>
          <t>1</t>
        </is>
      </c>
      <c r="F168" t="inlineStr">
        <is>
          <t>9</t>
        </is>
      </c>
      <c r="G168" t="inlineStr">
        <is>
          <t>2</t>
        </is>
      </c>
      <c r="H168" t="inlineStr">
        <is>
          <t>0</t>
        </is>
      </c>
      <c r="I168" t="inlineStr">
        <is>
          <t>6¹, 12¹</t>
        </is>
      </c>
      <c r="J168" t="n">
        <v>2</v>
      </c>
      <c r="K168" t="inlineStr">
        <is>
          <t>1³, 2³</t>
        </is>
      </c>
      <c r="L168" t="inlineStr">
        <is>
          <t>6D⁰</t>
        </is>
      </c>
      <c r="M168" t="inlineStr">
        <is>
          <t>12L¹, 12N¹, 12C², 12D², 12E²</t>
        </is>
      </c>
      <c r="N168" t="inlineStr">
        <is>
          <t>3A⁰, 1A⁰, 2B⁰, 6D⁰</t>
        </is>
      </c>
      <c r="O168" t="inlineStr">
        <is>
          <t>12L¹, 12D², 12E², 12N¹, 12C², 12T¹</t>
        </is>
      </c>
    </row>
    <row r="169">
      <c r="A169">
        <f>HYPERLINK("https://mathstats.uncg.edu/sites/pauli/congruence/csg1.html#group12D1", "12D¹")</f>
        <v/>
      </c>
      <c r="B169" t="n">
        <v>1</v>
      </c>
      <c r="C169" t="inlineStr"/>
      <c r="D169" t="inlineStr">
        <is>
          <t>24</t>
        </is>
      </c>
      <c r="E169" t="inlineStr">
        <is>
          <t>1</t>
        </is>
      </c>
      <c r="F169" t="inlineStr">
        <is>
          <t>6</t>
        </is>
      </c>
      <c r="G169" t="inlineStr">
        <is>
          <t>4</t>
        </is>
      </c>
      <c r="H169" t="inlineStr">
        <is>
          <t>0</t>
        </is>
      </c>
      <c r="I169" t="inlineStr">
        <is>
          <t>12²</t>
        </is>
      </c>
      <c r="J169" t="n">
        <v>2</v>
      </c>
      <c r="K169" t="inlineStr">
        <is>
          <t>2¹, 4¹</t>
        </is>
      </c>
      <c r="L169" t="inlineStr">
        <is>
          <t>6E⁰</t>
        </is>
      </c>
      <c r="M169" t="inlineStr"/>
      <c r="N169" t="inlineStr">
        <is>
          <t>3C⁰, 6B⁰, 3A⁰, 6E⁰, 1A⁰</t>
        </is>
      </c>
      <c r="O169" t="inlineStr"/>
    </row>
    <row r="170">
      <c r="A170">
        <f>HYPERLINK("https://mathstats.uncg.edu/sites/pauli/congruence/csg1.html#group12E1", "12E¹")</f>
        <v/>
      </c>
      <c r="B170" t="n">
        <v>1</v>
      </c>
      <c r="C170" t="inlineStr"/>
      <c r="D170" t="inlineStr">
        <is>
          <t>24</t>
        </is>
      </c>
      <c r="E170" t="inlineStr">
        <is>
          <t>1</t>
        </is>
      </c>
      <c r="F170" t="inlineStr">
        <is>
          <t>8</t>
        </is>
      </c>
      <c r="G170" t="inlineStr">
        <is>
          <t>0</t>
        </is>
      </c>
      <c r="H170" t="inlineStr">
        <is>
          <t>3</t>
        </is>
      </c>
      <c r="I170" t="inlineStr">
        <is>
          <t>12²</t>
        </is>
      </c>
      <c r="J170" t="n">
        <v>2</v>
      </c>
      <c r="K170" t="inlineStr">
        <is>
          <t>4²</t>
        </is>
      </c>
      <c r="L170" t="inlineStr">
        <is>
          <t>4D⁰, 6A⁰</t>
        </is>
      </c>
      <c r="M170" t="inlineStr">
        <is>
          <t>24E²</t>
        </is>
      </c>
      <c r="N170" t="inlineStr">
        <is>
          <t>2A⁰, 6A⁰, 1A⁰, 4A⁰, 4D⁰</t>
        </is>
      </c>
      <c r="O170" t="inlineStr">
        <is>
          <t>24E²</t>
        </is>
      </c>
    </row>
    <row r="171">
      <c r="A171">
        <f>HYPERLINK("https://mathstats.uncg.edu/sites/pauli/congruence/csg1.html#group12F1", "12F¹")</f>
        <v/>
      </c>
      <c r="B171" t="n">
        <v>1</v>
      </c>
      <c r="C171" t="inlineStr"/>
      <c r="D171" t="inlineStr">
        <is>
          <t>24</t>
        </is>
      </c>
      <c r="E171" t="inlineStr">
        <is>
          <t>1</t>
        </is>
      </c>
      <c r="F171" t="inlineStr">
        <is>
          <t>12</t>
        </is>
      </c>
      <c r="G171" t="inlineStr">
        <is>
          <t>0</t>
        </is>
      </c>
      <c r="H171" t="inlineStr">
        <is>
          <t>0</t>
        </is>
      </c>
      <c r="I171" t="inlineStr">
        <is>
          <t>2¹, 4¹, 6¹, 12¹</t>
        </is>
      </c>
      <c r="J171" t="n">
        <v>4</v>
      </c>
      <c r="K171" t="inlineStr">
        <is>
          <t>1⁶, 2³</t>
        </is>
      </c>
      <c r="L171" t="inlineStr">
        <is>
          <t>4C⁰, 6F⁰</t>
        </is>
      </c>
      <c r="M171" t="inlineStr">
        <is>
          <t>12P¹, 12G², 24I²</t>
        </is>
      </c>
      <c r="N171" t="inlineStr">
        <is>
          <t>3B⁰, 1A⁰, 2B⁰, 6F⁰, 4C⁰</t>
        </is>
      </c>
      <c r="O171" t="inlineStr">
        <is>
          <t>24I², 12G², 12P¹, 12V¹</t>
        </is>
      </c>
    </row>
    <row r="172">
      <c r="A172">
        <f>HYPERLINK("https://mathstats.uncg.edu/sites/pauli/congruence/csg1.html#group12G1", "12G¹")</f>
        <v/>
      </c>
      <c r="B172" t="n">
        <v>1</v>
      </c>
      <c r="C172" t="inlineStr"/>
      <c r="D172" t="inlineStr">
        <is>
          <t>24</t>
        </is>
      </c>
      <c r="E172" t="inlineStr">
        <is>
          <t>1</t>
        </is>
      </c>
      <c r="F172" t="inlineStr">
        <is>
          <t>12</t>
        </is>
      </c>
      <c r="G172" t="inlineStr">
        <is>
          <t>4</t>
        </is>
      </c>
      <c r="H172" t="inlineStr">
        <is>
          <t>0</t>
        </is>
      </c>
      <c r="I172" t="inlineStr">
        <is>
          <t>12²</t>
        </is>
      </c>
      <c r="J172" t="n">
        <v>2</v>
      </c>
      <c r="K172" t="inlineStr">
        <is>
          <t>2², 4²</t>
        </is>
      </c>
      <c r="L172" t="inlineStr">
        <is>
          <t>3C⁰, 12A⁰</t>
        </is>
      </c>
      <c r="M172" t="inlineStr">
        <is>
          <t>12Q¹</t>
        </is>
      </c>
      <c r="N172" t="inlineStr">
        <is>
          <t>3C⁰, 12A⁰, 3A⁰, 1A⁰, 4A⁰</t>
        </is>
      </c>
      <c r="O172" t="inlineStr">
        <is>
          <t>12Q¹</t>
        </is>
      </c>
    </row>
    <row r="173">
      <c r="A173">
        <f>HYPERLINK("https://mathstats.uncg.edu/sites/pauli/congruence/csg1.html#group12H1", "12H¹")</f>
        <v/>
      </c>
      <c r="B173" t="n">
        <v>1</v>
      </c>
      <c r="C173" t="inlineStr"/>
      <c r="D173" t="inlineStr">
        <is>
          <t>24</t>
        </is>
      </c>
      <c r="E173" t="inlineStr">
        <is>
          <t>1</t>
        </is>
      </c>
      <c r="F173" t="inlineStr">
        <is>
          <t>24</t>
        </is>
      </c>
      <c r="G173" t="inlineStr">
        <is>
          <t>0</t>
        </is>
      </c>
      <c r="H173" t="inlineStr">
        <is>
          <t>3</t>
        </is>
      </c>
      <c r="I173" t="inlineStr">
        <is>
          <t>12²</t>
        </is>
      </c>
      <c r="J173" t="n">
        <v>2</v>
      </c>
      <c r="K173" t="inlineStr">
        <is>
          <t>4⁶</t>
        </is>
      </c>
      <c r="L173" t="inlineStr">
        <is>
          <t>6A⁰</t>
        </is>
      </c>
      <c r="M173" t="inlineStr">
        <is>
          <t>24J²</t>
        </is>
      </c>
      <c r="N173" t="inlineStr">
        <is>
          <t>2A⁰, 1A⁰, 6A⁰</t>
        </is>
      </c>
      <c r="O173" t="inlineStr">
        <is>
          <t>24J²</t>
        </is>
      </c>
    </row>
    <row r="174">
      <c r="A174">
        <f>HYPERLINK("https://mathstats.uncg.edu/sites/pauli/congruence/csg1.html#group12I1", "12I¹")</f>
        <v/>
      </c>
      <c r="B174" t="n">
        <v>1</v>
      </c>
      <c r="C174" t="inlineStr"/>
      <c r="D174" t="inlineStr">
        <is>
          <t>32</t>
        </is>
      </c>
      <c r="E174" t="inlineStr">
        <is>
          <t>1</t>
        </is>
      </c>
      <c r="F174" t="inlineStr">
        <is>
          <t>16</t>
        </is>
      </c>
      <c r="G174" t="inlineStr">
        <is>
          <t>0</t>
        </is>
      </c>
      <c r="H174" t="inlineStr">
        <is>
          <t>2</t>
        </is>
      </c>
      <c r="I174" t="inlineStr">
        <is>
          <t>4², 12²</t>
        </is>
      </c>
      <c r="J174" t="n">
        <v>4</v>
      </c>
      <c r="K174" t="inlineStr">
        <is>
          <t>2⁴, 4²</t>
        </is>
      </c>
      <c r="L174" t="inlineStr">
        <is>
          <t>4D⁰, 6C⁰, 12A¹</t>
        </is>
      </c>
      <c r="M174" t="inlineStr">
        <is>
          <t>12R¹</t>
        </is>
      </c>
      <c r="N174" t="inlineStr">
        <is>
          <t>2A⁰, 3B⁰, 4A⁰, 4D⁰, 12A¹, 6C⁰, 1A⁰</t>
        </is>
      </c>
      <c r="O174" t="inlineStr">
        <is>
          <t>12R¹</t>
        </is>
      </c>
    </row>
    <row r="175">
      <c r="A175">
        <f>HYPERLINK("https://mathstats.uncg.edu/sites/pauli/congruence/csg1.html#group12J1", "12J¹")</f>
        <v/>
      </c>
      <c r="B175" t="n">
        <v>1</v>
      </c>
      <c r="C175" t="inlineStr"/>
      <c r="D175" t="inlineStr">
        <is>
          <t>36</t>
        </is>
      </c>
      <c r="E175" t="inlineStr">
        <is>
          <t>1</t>
        </is>
      </c>
      <c r="F175" t="inlineStr">
        <is>
          <t>6</t>
        </is>
      </c>
      <c r="G175" t="inlineStr">
        <is>
          <t>6</t>
        </is>
      </c>
      <c r="H175" t="inlineStr">
        <is>
          <t>0</t>
        </is>
      </c>
      <c r="I175" t="inlineStr">
        <is>
          <t>12³</t>
        </is>
      </c>
      <c r="J175" t="n">
        <v>3</v>
      </c>
      <c r="K175" t="inlineStr">
        <is>
          <t>1², 2²</t>
        </is>
      </c>
      <c r="L175" t="inlineStr">
        <is>
          <t>4F⁰, 12A⁰, 12C⁰</t>
        </is>
      </c>
      <c r="M175" t="inlineStr">
        <is>
          <t>12I², 24L²</t>
        </is>
      </c>
      <c r="N175" t="inlineStr">
        <is>
          <t>12A⁰, 12C⁰, 4A⁰, 4C⁰, 2B⁰, 4F⁰, 3A⁰, 1A⁰, 6D⁰</t>
        </is>
      </c>
      <c r="O175" t="inlineStr">
        <is>
          <t>24L², 12I²</t>
        </is>
      </c>
    </row>
    <row r="176">
      <c r="A176">
        <f>HYPERLINK("https://mathstats.uncg.edu/sites/pauli/congruence/csg1.html#group12K1", "12K¹")</f>
        <v/>
      </c>
      <c r="B176" t="n">
        <v>1</v>
      </c>
      <c r="C176" t="inlineStr"/>
      <c r="D176" t="inlineStr">
        <is>
          <t>36</t>
        </is>
      </c>
      <c r="E176" t="inlineStr">
        <is>
          <t>1</t>
        </is>
      </c>
      <c r="F176" t="inlineStr">
        <is>
          <t>9</t>
        </is>
      </c>
      <c r="G176" t="inlineStr">
        <is>
          <t>0</t>
        </is>
      </c>
      <c r="H176" t="inlineStr">
        <is>
          <t>0</t>
        </is>
      </c>
      <c r="I176" t="inlineStr">
        <is>
          <t>3⁴, 12²</t>
        </is>
      </c>
      <c r="J176" t="n">
        <v>6</v>
      </c>
      <c r="K176" t="inlineStr">
        <is>
          <t>1³, 2³</t>
        </is>
      </c>
      <c r="L176" t="inlineStr">
        <is>
          <t>6G⁰, 12D⁰, 12B¹</t>
        </is>
      </c>
      <c r="M176" t="inlineStr">
        <is>
          <t>12S¹</t>
        </is>
      </c>
      <c r="N176" t="inlineStr">
        <is>
          <t>4B⁰, 6G⁰, 3C⁰, 12B¹, 12D⁰, 2B⁰, 3A⁰, 1A⁰, 6D⁰</t>
        </is>
      </c>
      <c r="O176" t="inlineStr">
        <is>
          <t>12S¹</t>
        </is>
      </c>
    </row>
    <row r="177">
      <c r="A177">
        <f>HYPERLINK("https://mathstats.uncg.edu/sites/pauli/congruence/csg1.html#group12L1", "12L¹")</f>
        <v/>
      </c>
      <c r="B177" t="n">
        <v>1</v>
      </c>
      <c r="C177" t="inlineStr"/>
      <c r="D177" t="inlineStr">
        <is>
          <t>36</t>
        </is>
      </c>
      <c r="E177" t="inlineStr">
        <is>
          <t>1</t>
        </is>
      </c>
      <c r="F177" t="inlineStr">
        <is>
          <t>9</t>
        </is>
      </c>
      <c r="G177" t="inlineStr">
        <is>
          <t>4</t>
        </is>
      </c>
      <c r="H177" t="inlineStr">
        <is>
          <t>0</t>
        </is>
      </c>
      <c r="I177" t="inlineStr">
        <is>
          <t>6², 12²</t>
        </is>
      </c>
      <c r="J177" t="n">
        <v>4</v>
      </c>
      <c r="K177" t="inlineStr">
        <is>
          <t>1³, 2³</t>
        </is>
      </c>
      <c r="L177" t="inlineStr">
        <is>
          <t>6G⁰, 12C⁰, 12C¹</t>
        </is>
      </c>
      <c r="M177" t="inlineStr">
        <is>
          <t>12T¹</t>
        </is>
      </c>
      <c r="N177" t="inlineStr">
        <is>
          <t>12C⁰, 12C¹, 4C⁰, 6G⁰, 3C⁰, 2B⁰, 3A⁰, 1A⁰, 6D⁰</t>
        </is>
      </c>
      <c r="O177" t="inlineStr">
        <is>
          <t>12T¹</t>
        </is>
      </c>
    </row>
    <row r="178">
      <c r="A178">
        <f>HYPERLINK("https://mathstats.uncg.edu/sites/pauli/congruence/csg1.html#group12M1", "12M¹")</f>
        <v/>
      </c>
      <c r="B178" t="n">
        <v>1</v>
      </c>
      <c r="C178" t="inlineStr"/>
      <c r="D178" t="inlineStr">
        <is>
          <t>36</t>
        </is>
      </c>
      <c r="E178" t="inlineStr">
        <is>
          <t>1</t>
        </is>
      </c>
      <c r="F178" t="inlineStr">
        <is>
          <t>18</t>
        </is>
      </c>
      <c r="G178" t="inlineStr">
        <is>
          <t>6</t>
        </is>
      </c>
      <c r="H178" t="inlineStr">
        <is>
          <t>0</t>
        </is>
      </c>
      <c r="I178" t="inlineStr">
        <is>
          <t>12³</t>
        </is>
      </c>
      <c r="J178" t="n">
        <v>3</v>
      </c>
      <c r="K178" t="inlineStr">
        <is>
          <t>1², 2⁴, 4²</t>
        </is>
      </c>
      <c r="L178" t="inlineStr">
        <is>
          <t>12C⁰</t>
        </is>
      </c>
      <c r="M178" t="inlineStr">
        <is>
          <t>12H², 12I², 24P²</t>
        </is>
      </c>
      <c r="N178" t="inlineStr">
        <is>
          <t>2B⁰, 12C⁰, 3A⁰, 1A⁰, 6D⁰, 4C⁰</t>
        </is>
      </c>
      <c r="O178" t="inlineStr">
        <is>
          <t>12H², 12I², 24P²</t>
        </is>
      </c>
    </row>
    <row r="179">
      <c r="A179">
        <f>HYPERLINK("https://mathstats.uncg.edu/sites/pauli/congruence/csg1.html#group12N1", "12N¹")</f>
        <v/>
      </c>
      <c r="B179" t="n">
        <v>1</v>
      </c>
      <c r="C179" t="inlineStr"/>
      <c r="D179" t="inlineStr">
        <is>
          <t>36</t>
        </is>
      </c>
      <c r="E179" t="inlineStr">
        <is>
          <t>2</t>
        </is>
      </c>
      <c r="F179" t="inlineStr">
        <is>
          <t>9</t>
        </is>
      </c>
      <c r="G179" t="inlineStr">
        <is>
          <t>4</t>
        </is>
      </c>
      <c r="H179" t="inlineStr">
        <is>
          <t>0</t>
        </is>
      </c>
      <c r="I179" t="inlineStr">
        <is>
          <t>6², 12²</t>
        </is>
      </c>
      <c r="J179" t="n">
        <v>4</v>
      </c>
      <c r="K179" t="inlineStr">
        <is>
          <t>2⁹</t>
        </is>
      </c>
      <c r="L179" t="inlineStr">
        <is>
          <t>6H⁰, 12D⁰, 12C¹</t>
        </is>
      </c>
      <c r="M179" t="inlineStr">
        <is>
          <t>12T¹</t>
        </is>
      </c>
      <c r="N179" t="inlineStr">
        <is>
          <t>6B⁰, 12C¹, 2B⁰, 12D⁰, 6H⁰, 3A⁰, 1A⁰, 6D⁰</t>
        </is>
      </c>
      <c r="O179" t="inlineStr">
        <is>
          <t>12T¹</t>
        </is>
      </c>
    </row>
    <row r="180">
      <c r="A180">
        <f>HYPERLINK("https://mathstats.uncg.edu/sites/pauli/congruence/csg1.html#group12O1", "12O¹")</f>
        <v/>
      </c>
      <c r="B180" t="n">
        <v>1</v>
      </c>
      <c r="C180" t="inlineStr"/>
      <c r="D180" t="inlineStr">
        <is>
          <t>48</t>
        </is>
      </c>
      <c r="E180" t="inlineStr">
        <is>
          <t>1</t>
        </is>
      </c>
      <c r="F180" t="inlineStr">
        <is>
          <t>8</t>
        </is>
      </c>
      <c r="G180" t="inlineStr">
        <is>
          <t>0</t>
        </is>
      </c>
      <c r="H180" t="inlineStr">
        <is>
          <t>6</t>
        </is>
      </c>
      <c r="I180" t="inlineStr">
        <is>
          <t>12⁴</t>
        </is>
      </c>
      <c r="J180" t="n">
        <v>4</v>
      </c>
      <c r="K180" t="inlineStr">
        <is>
          <t>2⁴</t>
        </is>
      </c>
      <c r="L180" t="inlineStr">
        <is>
          <t>6J⁰, 12B⁰</t>
        </is>
      </c>
      <c r="M180" t="inlineStr"/>
      <c r="N180" t="inlineStr">
        <is>
          <t>6J⁰, 3B⁰, 2A⁰, 6A⁰, 1A⁰, 6C⁰, 12B⁰</t>
        </is>
      </c>
      <c r="O180" t="inlineStr"/>
    </row>
    <row r="181">
      <c r="A181">
        <f>HYPERLINK("https://mathstats.uncg.edu/sites/pauli/congruence/csg1.html#group12P1", "12P¹")</f>
        <v/>
      </c>
      <c r="B181" t="n">
        <v>1</v>
      </c>
      <c r="C181" t="inlineStr"/>
      <c r="D181" t="inlineStr">
        <is>
          <t>48</t>
        </is>
      </c>
      <c r="E181" t="inlineStr">
        <is>
          <t>1</t>
        </is>
      </c>
      <c r="F181" t="inlineStr">
        <is>
          <t>12</t>
        </is>
      </c>
      <c r="G181" t="inlineStr">
        <is>
          <t>0</t>
        </is>
      </c>
      <c r="H181" t="inlineStr">
        <is>
          <t>0</t>
        </is>
      </c>
      <c r="I181" t="inlineStr">
        <is>
          <t>2², 4², 6², 12²</t>
        </is>
      </c>
      <c r="J181" t="n">
        <v>8</v>
      </c>
      <c r="K181" t="inlineStr">
        <is>
          <t>1⁶, 2³</t>
        </is>
      </c>
      <c r="L181" t="inlineStr">
        <is>
          <t>4E⁰, 6I⁰, 12E⁰, 12F¹</t>
        </is>
      </c>
      <c r="M181" t="inlineStr">
        <is>
          <t>12V¹</t>
        </is>
      </c>
      <c r="N181" t="inlineStr">
        <is>
          <t>3B⁰, 2A⁰, 6I⁰, 12F¹, 6C⁰, 4C⁰, 6F⁰, 2B⁰, 4E⁰, 4B⁰, 1A⁰, 2C⁰, 12E⁰</t>
        </is>
      </c>
      <c r="O181" t="inlineStr">
        <is>
          <t>12V¹</t>
        </is>
      </c>
    </row>
    <row r="182">
      <c r="A182">
        <f>HYPERLINK("https://mathstats.uncg.edu/sites/pauli/congruence/csg1.html#group12Q1", "12Q¹")</f>
        <v/>
      </c>
      <c r="B182" t="n">
        <v>1</v>
      </c>
      <c r="C182" t="inlineStr"/>
      <c r="D182" t="inlineStr">
        <is>
          <t>48</t>
        </is>
      </c>
      <c r="E182" t="inlineStr">
        <is>
          <t>1</t>
        </is>
      </c>
      <c r="F182" t="inlineStr">
        <is>
          <t>12</t>
        </is>
      </c>
      <c r="G182" t="inlineStr">
        <is>
          <t>8</t>
        </is>
      </c>
      <c r="H182" t="inlineStr">
        <is>
          <t>0</t>
        </is>
      </c>
      <c r="I182" t="inlineStr">
        <is>
          <t>12⁴</t>
        </is>
      </c>
      <c r="J182" t="n">
        <v>4</v>
      </c>
      <c r="K182" t="inlineStr">
        <is>
          <t>2², 4²</t>
        </is>
      </c>
      <c r="L182" t="inlineStr">
        <is>
          <t>6E⁰, 12F⁰, 12G¹</t>
        </is>
      </c>
      <c r="M182" t="inlineStr"/>
      <c r="N182" t="inlineStr">
        <is>
          <t>12G¹, 12A⁰, 6B⁰, 6E⁰, 4A⁰, 12F⁰, 3C⁰, 3A⁰, 1A⁰</t>
        </is>
      </c>
      <c r="O182" t="inlineStr"/>
    </row>
    <row r="183">
      <c r="A183">
        <f>HYPERLINK("https://mathstats.uncg.edu/sites/pauli/congruence/csg1.html#group12R1", "12R¹")</f>
        <v/>
      </c>
      <c r="B183" t="n">
        <v>1</v>
      </c>
      <c r="C183" t="inlineStr"/>
      <c r="D183" t="inlineStr">
        <is>
          <t>64</t>
        </is>
      </c>
      <c r="E183" t="inlineStr">
        <is>
          <t>1</t>
        </is>
      </c>
      <c r="F183" t="inlineStr">
        <is>
          <t>16</t>
        </is>
      </c>
      <c r="G183" t="inlineStr">
        <is>
          <t>0</t>
        </is>
      </c>
      <c r="H183" t="inlineStr">
        <is>
          <t>4</t>
        </is>
      </c>
      <c r="I183" t="inlineStr">
        <is>
          <t>4⁴, 12⁴</t>
        </is>
      </c>
      <c r="J183" t="n">
        <v>8</v>
      </c>
      <c r="K183" t="inlineStr">
        <is>
          <t>2⁴, 4²</t>
        </is>
      </c>
      <c r="L183" t="inlineStr">
        <is>
          <t>12B⁰, 12I¹</t>
        </is>
      </c>
      <c r="M183" t="inlineStr"/>
      <c r="N183" t="inlineStr">
        <is>
          <t>2A⁰, 3B⁰, 12I¹, 4A⁰, 4D⁰, 12A¹, 6C⁰, 1A⁰, 12B⁰</t>
        </is>
      </c>
      <c r="O183" t="inlineStr"/>
    </row>
    <row r="184">
      <c r="A184">
        <f>HYPERLINK("https://mathstats.uncg.edu/sites/pauli/congruence/csg1.html#group12S1", "12S¹")</f>
        <v/>
      </c>
      <c r="B184" t="n">
        <v>1</v>
      </c>
      <c r="C184" t="inlineStr"/>
      <c r="D184" t="inlineStr">
        <is>
          <t>72</t>
        </is>
      </c>
      <c r="E184" t="inlineStr">
        <is>
          <t>1</t>
        </is>
      </c>
      <c r="F184" t="inlineStr">
        <is>
          <t>3</t>
        </is>
      </c>
      <c r="G184" t="inlineStr">
        <is>
          <t>0</t>
        </is>
      </c>
      <c r="H184" t="inlineStr">
        <is>
          <t>0</t>
        </is>
      </c>
      <c r="I184" t="inlineStr">
        <is>
          <t>3⁸, 12⁴</t>
        </is>
      </c>
      <c r="J184" t="n">
        <v>12</v>
      </c>
      <c r="K184" t="inlineStr">
        <is>
          <t>1³</t>
        </is>
      </c>
      <c r="L184" t="inlineStr">
        <is>
          <t>6K⁰, 12E⁰, 12G⁰, 12K¹</t>
        </is>
      </c>
      <c r="M184" t="inlineStr"/>
      <c r="N184" t="inlineStr">
        <is>
          <t>3B⁰, 12K¹, 6G⁰, 2B⁰, 4B⁰, 1A⁰, 3D⁰, 12G⁰, 12E⁰, 3C⁰, 6K⁰, 12B¹, 12D⁰, 3A⁰, 6F⁰, 6D⁰</t>
        </is>
      </c>
      <c r="O184" t="inlineStr"/>
    </row>
    <row r="185">
      <c r="A185">
        <f>HYPERLINK("https://mathstats.uncg.edu/sites/pauli/congruence/csg1.html#group12T1", "12T¹")</f>
        <v/>
      </c>
      <c r="B185" t="n">
        <v>1</v>
      </c>
      <c r="C185" t="inlineStr"/>
      <c r="D185" t="inlineStr">
        <is>
          <t>72</t>
        </is>
      </c>
      <c r="E185" t="inlineStr">
        <is>
          <t>1</t>
        </is>
      </c>
      <c r="F185" t="inlineStr">
        <is>
          <t>9</t>
        </is>
      </c>
      <c r="G185" t="inlineStr">
        <is>
          <t>8</t>
        </is>
      </c>
      <c r="H185" t="inlineStr">
        <is>
          <t>0</t>
        </is>
      </c>
      <c r="I185" t="inlineStr">
        <is>
          <t>6⁴, 12⁴</t>
        </is>
      </c>
      <c r="J185" t="n">
        <v>8</v>
      </c>
      <c r="K185" t="inlineStr">
        <is>
          <t>1³, 2³</t>
        </is>
      </c>
      <c r="L185" t="inlineStr">
        <is>
          <t>6L⁰, 12G⁰, 12H⁰, 12L¹, 12N¹</t>
        </is>
      </c>
      <c r="M185" t="inlineStr"/>
      <c r="N185" t="inlineStr">
        <is>
          <t>6B⁰, 12C⁰, 4C⁰, 6G⁰, 2B⁰, 12N¹, 12H⁰, 1A⁰, 12L¹, 12G⁰, 12C¹, 6E⁰, 6L⁰, 3C⁰, 12D⁰, 6H⁰, 3A⁰, 6D⁰</t>
        </is>
      </c>
      <c r="O185" t="inlineStr"/>
    </row>
    <row r="186">
      <c r="A186">
        <f>HYPERLINK("https://mathstats.uncg.edu/sites/pauli/congruence/csg1.html#group12U1", "12U¹")</f>
        <v/>
      </c>
      <c r="B186" t="n">
        <v>1</v>
      </c>
      <c r="C186" t="inlineStr"/>
      <c r="D186" t="inlineStr">
        <is>
          <t>72</t>
        </is>
      </c>
      <c r="E186" t="inlineStr">
        <is>
          <t>1</t>
        </is>
      </c>
      <c r="F186" t="inlineStr">
        <is>
          <t>18</t>
        </is>
      </c>
      <c r="G186" t="inlineStr">
        <is>
          <t>4</t>
        </is>
      </c>
      <c r="H186" t="inlineStr">
        <is>
          <t>0</t>
        </is>
      </c>
      <c r="I186" t="inlineStr">
        <is>
          <t>6⁸, 12²</t>
        </is>
      </c>
      <c r="J186" t="n">
        <v>10</v>
      </c>
      <c r="K186" t="inlineStr">
        <is>
          <t>2³, 4³</t>
        </is>
      </c>
      <c r="L186" t="inlineStr">
        <is>
          <t>6L⁰</t>
        </is>
      </c>
      <c r="M186" t="inlineStr"/>
      <c r="N186" t="inlineStr">
        <is>
          <t>6B⁰, 6E⁰, 6L⁰, 6G⁰, 3C⁰, 2B⁰, 6H⁰, 3A⁰, 1A⁰, 6D⁰</t>
        </is>
      </c>
      <c r="O186" t="inlineStr"/>
    </row>
    <row r="187">
      <c r="A187">
        <f>HYPERLINK("https://mathstats.uncg.edu/sites/pauli/congruence/csg1.html#group12V1", "12V¹")</f>
        <v/>
      </c>
      <c r="B187" t="n">
        <v>1</v>
      </c>
      <c r="C187" t="inlineStr"/>
      <c r="D187" t="inlineStr">
        <is>
          <t>96</t>
        </is>
      </c>
      <c r="E187" t="inlineStr">
        <is>
          <t>1</t>
        </is>
      </c>
      <c r="F187" t="inlineStr">
        <is>
          <t>12</t>
        </is>
      </c>
      <c r="G187" t="inlineStr">
        <is>
          <t>0</t>
        </is>
      </c>
      <c r="H187" t="inlineStr">
        <is>
          <t>0</t>
        </is>
      </c>
      <c r="I187" t="inlineStr">
        <is>
          <t>2⁴, 4⁴, 6⁴, 12⁴</t>
        </is>
      </c>
      <c r="J187" t="n">
        <v>16</v>
      </c>
      <c r="K187" t="inlineStr">
        <is>
          <t>1⁶, 2³</t>
        </is>
      </c>
      <c r="L187" t="inlineStr">
        <is>
          <t>12I⁰, 12J⁰, 12P¹</t>
        </is>
      </c>
      <c r="M187" t="inlineStr"/>
      <c r="N187" t="inlineStr">
        <is>
          <t>3B⁰, 2A⁰, 6I⁰, 12F¹, 6C⁰, 12I⁰, 4C⁰, 12J⁰, 2B⁰, 4E⁰, 12P¹, 4B⁰, 1A⁰, 6F⁰, 2C⁰, 12E⁰</t>
        </is>
      </c>
      <c r="O187" t="inlineStr"/>
    </row>
    <row r="188">
      <c r="A188">
        <f>HYPERLINK("https://mathstats.uncg.edu/sites/pauli/congruence/csg1.html#group14A1", "14A¹")</f>
        <v/>
      </c>
      <c r="B188" t="n">
        <v>1</v>
      </c>
      <c r="C188" t="inlineStr"/>
      <c r="D188" t="inlineStr">
        <is>
          <t>14</t>
        </is>
      </c>
      <c r="E188" t="inlineStr">
        <is>
          <t>2</t>
        </is>
      </c>
      <c r="F188" t="inlineStr">
        <is>
          <t>7</t>
        </is>
      </c>
      <c r="G188" t="inlineStr">
        <is>
          <t>0</t>
        </is>
      </c>
      <c r="H188" t="inlineStr">
        <is>
          <t>2</t>
        </is>
      </c>
      <c r="I188" t="inlineStr">
        <is>
          <t>14¹</t>
        </is>
      </c>
      <c r="J188" t="n">
        <v>1</v>
      </c>
      <c r="K188" t="inlineStr">
        <is>
          <t>2¹, 6²</t>
        </is>
      </c>
      <c r="L188" t="inlineStr">
        <is>
          <t>2A⁰, 7A⁰</t>
        </is>
      </c>
      <c r="M188" t="inlineStr">
        <is>
          <t>14D¹</t>
        </is>
      </c>
      <c r="N188" t="inlineStr">
        <is>
          <t>2A⁰, 1A⁰, 7A⁰</t>
        </is>
      </c>
      <c r="O188" t="inlineStr">
        <is>
          <t>14D¹</t>
        </is>
      </c>
    </row>
    <row r="189">
      <c r="A189">
        <f>HYPERLINK("https://mathstats.uncg.edu/sites/pauli/congruence/csg1.html#group14B1", "14B¹")</f>
        <v/>
      </c>
      <c r="B189" t="n">
        <v>1</v>
      </c>
      <c r="C189" t="inlineStr"/>
      <c r="D189" t="inlineStr">
        <is>
          <t>21</t>
        </is>
      </c>
      <c r="E189" t="inlineStr">
        <is>
          <t>2</t>
        </is>
      </c>
      <c r="F189" t="inlineStr">
        <is>
          <t>21</t>
        </is>
      </c>
      <c r="G189" t="inlineStr">
        <is>
          <t>3</t>
        </is>
      </c>
      <c r="H189" t="inlineStr">
        <is>
          <t>0</t>
        </is>
      </c>
      <c r="I189" t="inlineStr">
        <is>
          <t>7¹, 14¹</t>
        </is>
      </c>
      <c r="J189" t="n">
        <v>2</v>
      </c>
      <c r="K189" t="inlineStr">
        <is>
          <t>2³, 6⁶</t>
        </is>
      </c>
      <c r="L189" t="inlineStr">
        <is>
          <t>2B⁰, 7A⁰</t>
        </is>
      </c>
      <c r="M189" t="inlineStr">
        <is>
          <t>14A², 14C², 14F², 28B², 28C²</t>
        </is>
      </c>
      <c r="N189" t="inlineStr">
        <is>
          <t>1A⁰, 2B⁰, 7A⁰</t>
        </is>
      </c>
      <c r="O189" t="inlineStr">
        <is>
          <t>14C², 14A², 28C², 28B², 14F²</t>
        </is>
      </c>
    </row>
    <row r="190">
      <c r="A190">
        <f>HYPERLINK("https://mathstats.uncg.edu/sites/pauli/congruence/csg1.html#group14C1", "14C¹")</f>
        <v/>
      </c>
      <c r="B190" t="n">
        <v>1</v>
      </c>
      <c r="C190" t="inlineStr">
        <is>
          <t>Γ₀(14)</t>
        </is>
      </c>
      <c r="D190" t="inlineStr">
        <is>
          <t>24</t>
        </is>
      </c>
      <c r="E190" t="inlineStr">
        <is>
          <t>1</t>
        </is>
      </c>
      <c r="F190" t="inlineStr">
        <is>
          <t>24</t>
        </is>
      </c>
      <c r="G190" t="inlineStr">
        <is>
          <t>0</t>
        </is>
      </c>
      <c r="H190" t="inlineStr">
        <is>
          <t>0</t>
        </is>
      </c>
      <c r="I190" t="inlineStr">
        <is>
          <t>1¹, 2¹, 7¹, 14¹</t>
        </is>
      </c>
      <c r="J190" t="n">
        <v>4</v>
      </c>
      <c r="K190" t="inlineStr">
        <is>
          <t>1⁶, 6³</t>
        </is>
      </c>
      <c r="L190" t="inlineStr">
        <is>
          <t>2B⁰, 7B⁰</t>
        </is>
      </c>
      <c r="M190" t="inlineStr">
        <is>
          <t>14H¹, 14E², 28D²</t>
        </is>
      </c>
      <c r="N190" t="inlineStr">
        <is>
          <t>1A⁰, 7B⁰, 2B⁰</t>
        </is>
      </c>
      <c r="O190" t="inlineStr">
        <is>
          <t>28D², 14E², 14H¹</t>
        </is>
      </c>
    </row>
    <row r="191">
      <c r="A191">
        <f>HYPERLINK("https://mathstats.uncg.edu/sites/pauli/congruence/csg1.html#group14D1", "14D¹")</f>
        <v/>
      </c>
      <c r="B191" t="n">
        <v>1</v>
      </c>
      <c r="C191" t="inlineStr"/>
      <c r="D191" t="inlineStr">
        <is>
          <t>28</t>
        </is>
      </c>
      <c r="E191" t="inlineStr">
        <is>
          <t>2</t>
        </is>
      </c>
      <c r="F191" t="inlineStr">
        <is>
          <t>7</t>
        </is>
      </c>
      <c r="G191" t="inlineStr">
        <is>
          <t>0</t>
        </is>
      </c>
      <c r="H191" t="inlineStr">
        <is>
          <t>4</t>
        </is>
      </c>
      <c r="I191" t="inlineStr">
        <is>
          <t>14²</t>
        </is>
      </c>
      <c r="J191" t="n">
        <v>2</v>
      </c>
      <c r="K191" t="inlineStr">
        <is>
          <t>2¹, 6²</t>
        </is>
      </c>
      <c r="L191" t="inlineStr">
        <is>
          <t>7C⁰, 14A⁰, 14A¹</t>
        </is>
      </c>
      <c r="M191" t="inlineStr"/>
      <c r="N191" t="inlineStr">
        <is>
          <t>2A⁰, 14A⁰, 7A⁰, 1A⁰, 7C⁰, 14A¹</t>
        </is>
      </c>
      <c r="O191" t="inlineStr"/>
    </row>
    <row r="192">
      <c r="A192">
        <f>HYPERLINK("https://mathstats.uncg.edu/sites/pauli/congruence/csg1.html#group14E1", "14E¹")</f>
        <v/>
      </c>
      <c r="B192" t="n">
        <v>1</v>
      </c>
      <c r="C192" t="inlineStr"/>
      <c r="D192" t="inlineStr">
        <is>
          <t>42</t>
        </is>
      </c>
      <c r="E192" t="inlineStr">
        <is>
          <t>1</t>
        </is>
      </c>
      <c r="F192" t="inlineStr">
        <is>
          <t>21</t>
        </is>
      </c>
      <c r="G192" t="inlineStr">
        <is>
          <t>8</t>
        </is>
      </c>
      <c r="H192" t="inlineStr">
        <is>
          <t>0</t>
        </is>
      </c>
      <c r="I192" t="inlineStr">
        <is>
          <t>14³</t>
        </is>
      </c>
      <c r="J192" t="n">
        <v>3</v>
      </c>
      <c r="K192" t="inlineStr">
        <is>
          <t>3¹, 6³</t>
        </is>
      </c>
      <c r="L192" t="inlineStr">
        <is>
          <t>7D⁰</t>
        </is>
      </c>
      <c r="M192" t="inlineStr"/>
      <c r="N192" t="inlineStr">
        <is>
          <t>7D⁰, 1A⁰, 7A⁰</t>
        </is>
      </c>
      <c r="O192" t="inlineStr"/>
    </row>
    <row r="193">
      <c r="A193">
        <f>HYPERLINK("https://mathstats.uncg.edu/sites/pauli/congruence/csg1.html#group14F1", "14F¹")</f>
        <v/>
      </c>
      <c r="B193" t="n">
        <v>1</v>
      </c>
      <c r="C193" t="inlineStr"/>
      <c r="D193" t="inlineStr">
        <is>
          <t>42</t>
        </is>
      </c>
      <c r="E193" t="inlineStr">
        <is>
          <t>2</t>
        </is>
      </c>
      <c r="F193" t="inlineStr">
        <is>
          <t>42</t>
        </is>
      </c>
      <c r="G193" t="inlineStr">
        <is>
          <t>4</t>
        </is>
      </c>
      <c r="H193" t="inlineStr">
        <is>
          <t>3</t>
        </is>
      </c>
      <c r="I193" t="inlineStr">
        <is>
          <t>14³</t>
        </is>
      </c>
      <c r="J193" t="n">
        <v>3</v>
      </c>
      <c r="K193" t="inlineStr">
        <is>
          <t>6¹⁴</t>
        </is>
      </c>
      <c r="L193" t="inlineStr">
        <is>
          <t>14A⁰</t>
        </is>
      </c>
      <c r="M193" t="inlineStr"/>
      <c r="N193" t="inlineStr">
        <is>
          <t>14A⁰, 1A⁰, 7A⁰</t>
        </is>
      </c>
      <c r="O193" t="inlineStr"/>
    </row>
    <row r="194">
      <c r="A194">
        <f>HYPERLINK("https://mathstats.uncg.edu/sites/pauli/congruence/csg1.html#group14G1", "14G¹")</f>
        <v/>
      </c>
      <c r="B194" t="n">
        <v>1</v>
      </c>
      <c r="C194" t="inlineStr"/>
      <c r="D194" t="inlineStr">
        <is>
          <t>56</t>
        </is>
      </c>
      <c r="E194" t="inlineStr">
        <is>
          <t>1</t>
        </is>
      </c>
      <c r="F194" t="inlineStr">
        <is>
          <t>28</t>
        </is>
      </c>
      <c r="G194" t="inlineStr">
        <is>
          <t>8</t>
        </is>
      </c>
      <c r="H194" t="inlineStr">
        <is>
          <t>2</t>
        </is>
      </c>
      <c r="I194" t="inlineStr">
        <is>
          <t>14⁴</t>
        </is>
      </c>
      <c r="J194" t="n">
        <v>4</v>
      </c>
      <c r="K194" t="inlineStr">
        <is>
          <t>1¹, 3¹, 6⁴</t>
        </is>
      </c>
      <c r="L194" t="inlineStr">
        <is>
          <t>7F⁰, 14A⁰</t>
        </is>
      </c>
      <c r="M194" t="inlineStr"/>
      <c r="N194" t="inlineStr">
        <is>
          <t>7F⁰, 14A⁰, 1A⁰, 7A⁰</t>
        </is>
      </c>
      <c r="O194" t="inlineStr"/>
    </row>
    <row r="195">
      <c r="A195">
        <f>HYPERLINK("https://mathstats.uncg.edu/sites/pauli/congruence/csg1.html#group14H1", "14H¹")</f>
        <v/>
      </c>
      <c r="B195" t="n">
        <v>1</v>
      </c>
      <c r="C195" t="inlineStr">
        <is>
          <t>Γ₁(14)</t>
        </is>
      </c>
      <c r="D195" t="inlineStr">
        <is>
          <t>72</t>
        </is>
      </c>
      <c r="E195" t="inlineStr">
        <is>
          <t>1</t>
        </is>
      </c>
      <c r="F195" t="inlineStr">
        <is>
          <t>24</t>
        </is>
      </c>
      <c r="G195" t="inlineStr">
        <is>
          <t>0</t>
        </is>
      </c>
      <c r="H195" t="inlineStr">
        <is>
          <t>0</t>
        </is>
      </c>
      <c r="I195" t="inlineStr">
        <is>
          <t>1³, 2³, 7³, 14³</t>
        </is>
      </c>
      <c r="J195" t="n">
        <v>12</v>
      </c>
      <c r="K195" t="inlineStr">
        <is>
          <t>1⁶, 6³</t>
        </is>
      </c>
      <c r="L195" t="inlineStr">
        <is>
          <t>7E⁰, 14C¹</t>
        </is>
      </c>
      <c r="M195" t="inlineStr"/>
      <c r="N195" t="inlineStr">
        <is>
          <t>7E⁰, 2B⁰, 1A⁰, 7B⁰, 14C¹</t>
        </is>
      </c>
      <c r="O195" t="inlineStr"/>
    </row>
    <row r="196">
      <c r="A196">
        <f>HYPERLINK("https://mathstats.uncg.edu/sites/pauli/congruence/csg1.html#group15A1", "15A¹")</f>
        <v/>
      </c>
      <c r="B196" t="n">
        <v>1</v>
      </c>
      <c r="C196" t="inlineStr"/>
      <c r="D196" t="inlineStr">
        <is>
          <t>15</t>
        </is>
      </c>
      <c r="E196" t="inlineStr">
        <is>
          <t>1</t>
        </is>
      </c>
      <c r="F196" t="inlineStr">
        <is>
          <t>5</t>
        </is>
      </c>
      <c r="G196" t="inlineStr">
        <is>
          <t>3</t>
        </is>
      </c>
      <c r="H196" t="inlineStr">
        <is>
          <t>0</t>
        </is>
      </c>
      <c r="I196" t="inlineStr">
        <is>
          <t>15¹</t>
        </is>
      </c>
      <c r="J196" t="n">
        <v>1</v>
      </c>
      <c r="K196" t="inlineStr">
        <is>
          <t>1¹, 4¹</t>
        </is>
      </c>
      <c r="L196" t="inlineStr">
        <is>
          <t>3A⁰, 5A⁰</t>
        </is>
      </c>
      <c r="M196" t="inlineStr">
        <is>
          <t>15F¹, 15A², 30A²</t>
        </is>
      </c>
      <c r="N196" t="inlineStr">
        <is>
          <t>3A⁰, 1A⁰, 5A⁰</t>
        </is>
      </c>
      <c r="O196" t="inlineStr">
        <is>
          <t>15A², 15F¹, 30A²</t>
        </is>
      </c>
    </row>
    <row r="197">
      <c r="A197">
        <f>HYPERLINK("https://mathstats.uncg.edu/sites/pauli/congruence/csg1.html#group15B1", "15B¹")</f>
        <v/>
      </c>
      <c r="B197" t="n">
        <v>1</v>
      </c>
      <c r="C197" t="inlineStr"/>
      <c r="D197" t="inlineStr">
        <is>
          <t>20</t>
        </is>
      </c>
      <c r="E197" t="inlineStr">
        <is>
          <t>1</t>
        </is>
      </c>
      <c r="F197" t="inlineStr">
        <is>
          <t>20</t>
        </is>
      </c>
      <c r="G197" t="inlineStr">
        <is>
          <t>0</t>
        </is>
      </c>
      <c r="H197" t="inlineStr">
        <is>
          <t>2</t>
        </is>
      </c>
      <c r="I197" t="inlineStr">
        <is>
          <t>5¹, 15¹</t>
        </is>
      </c>
      <c r="J197" t="n">
        <v>2</v>
      </c>
      <c r="K197" t="inlineStr">
        <is>
          <t>1², 2¹, 4², 8¹</t>
        </is>
      </c>
      <c r="L197" t="inlineStr">
        <is>
          <t>3B⁰, 5A⁰</t>
        </is>
      </c>
      <c r="M197" t="inlineStr">
        <is>
          <t>30D²</t>
        </is>
      </c>
      <c r="N197" t="inlineStr">
        <is>
          <t>3B⁰, 1A⁰, 5A⁰</t>
        </is>
      </c>
      <c r="O197" t="inlineStr">
        <is>
          <t>30D²</t>
        </is>
      </c>
    </row>
    <row r="198">
      <c r="A198">
        <f>HYPERLINK("https://mathstats.uncg.edu/sites/pauli/congruence/csg1.html#group15C1", "15C¹")</f>
        <v/>
      </c>
      <c r="B198" t="n">
        <v>1</v>
      </c>
      <c r="C198" t="inlineStr">
        <is>
          <t>Γ₀(15)</t>
        </is>
      </c>
      <c r="D198" t="inlineStr">
        <is>
          <t>24</t>
        </is>
      </c>
      <c r="E198" t="inlineStr">
        <is>
          <t>1</t>
        </is>
      </c>
      <c r="F198" t="inlineStr">
        <is>
          <t>24</t>
        </is>
      </c>
      <c r="G198" t="inlineStr">
        <is>
          <t>0</t>
        </is>
      </c>
      <c r="H198" t="inlineStr">
        <is>
          <t>0</t>
        </is>
      </c>
      <c r="I198" t="inlineStr">
        <is>
          <t>1¹, 3¹, 5¹, 15¹</t>
        </is>
      </c>
      <c r="J198" t="n">
        <v>4</v>
      </c>
      <c r="K198" t="inlineStr">
        <is>
          <t>1⁴, 2², 4², 8¹</t>
        </is>
      </c>
      <c r="L198" t="inlineStr">
        <is>
          <t>3B⁰, 5B⁰</t>
        </is>
      </c>
      <c r="M198" t="inlineStr">
        <is>
          <t>15G¹</t>
        </is>
      </c>
      <c r="N198" t="inlineStr">
        <is>
          <t>5B⁰, 3B⁰, 1A⁰</t>
        </is>
      </c>
      <c r="O198" t="inlineStr">
        <is>
          <t>15I¹, 15G¹</t>
        </is>
      </c>
    </row>
    <row r="199">
      <c r="A199">
        <f>HYPERLINK("https://mathstats.uncg.edu/sites/pauli/congruence/csg1.html#group15D1", "15D¹")</f>
        <v/>
      </c>
      <c r="B199" t="n">
        <v>1</v>
      </c>
      <c r="C199" t="inlineStr"/>
      <c r="D199" t="inlineStr">
        <is>
          <t>30</t>
        </is>
      </c>
      <c r="E199" t="inlineStr">
        <is>
          <t>1</t>
        </is>
      </c>
      <c r="F199" t="inlineStr">
        <is>
          <t>10</t>
        </is>
      </c>
      <c r="G199" t="inlineStr">
        <is>
          <t>6</t>
        </is>
      </c>
      <c r="H199" t="inlineStr">
        <is>
          <t>0</t>
        </is>
      </c>
      <c r="I199" t="inlineStr">
        <is>
          <t>15²</t>
        </is>
      </c>
      <c r="J199" t="n">
        <v>2</v>
      </c>
      <c r="K199" t="inlineStr">
        <is>
          <t>2¹, 4²</t>
        </is>
      </c>
      <c r="L199" t="inlineStr">
        <is>
          <t>3A⁰, 5C⁰</t>
        </is>
      </c>
      <c r="M199" t="inlineStr">
        <is>
          <t>15D², 30F²</t>
        </is>
      </c>
      <c r="N199" t="inlineStr">
        <is>
          <t>3A⁰, 5C⁰, 1A⁰</t>
        </is>
      </c>
      <c r="O199" t="inlineStr">
        <is>
          <t>30F², 15D²</t>
        </is>
      </c>
    </row>
    <row r="200">
      <c r="A200">
        <f>HYPERLINK("https://mathstats.uncg.edu/sites/pauli/congruence/csg1.html#group15E1", "15E¹")</f>
        <v/>
      </c>
      <c r="B200" t="n">
        <v>1</v>
      </c>
      <c r="C200" t="inlineStr"/>
      <c r="D200" t="inlineStr">
        <is>
          <t>36</t>
        </is>
      </c>
      <c r="E200" t="inlineStr">
        <is>
          <t>1</t>
        </is>
      </c>
      <c r="F200" t="inlineStr">
        <is>
          <t>18</t>
        </is>
      </c>
      <c r="G200" t="inlineStr">
        <is>
          <t>4</t>
        </is>
      </c>
      <c r="H200" t="inlineStr">
        <is>
          <t>0</t>
        </is>
      </c>
      <c r="I200" t="inlineStr">
        <is>
          <t>3², 15²</t>
        </is>
      </c>
      <c r="J200" t="n">
        <v>4</v>
      </c>
      <c r="K200" t="inlineStr">
        <is>
          <t>1², 2², 4¹, 8¹</t>
        </is>
      </c>
      <c r="L200" t="inlineStr">
        <is>
          <t>3C⁰, 15B⁰</t>
        </is>
      </c>
      <c r="M200" t="inlineStr">
        <is>
          <t>15H¹</t>
        </is>
      </c>
      <c r="N200" t="inlineStr">
        <is>
          <t>5B⁰, 3C⁰, 15B⁰, 3A⁰, 1A⁰</t>
        </is>
      </c>
      <c r="O200" t="inlineStr">
        <is>
          <t>15H¹</t>
        </is>
      </c>
    </row>
    <row r="201">
      <c r="A201">
        <f>HYPERLINK("https://mathstats.uncg.edu/sites/pauli/congruence/csg1.html#group15F1", "15F¹")</f>
        <v/>
      </c>
      <c r="B201" t="n">
        <v>1</v>
      </c>
      <c r="C201" t="inlineStr"/>
      <c r="D201" t="inlineStr">
        <is>
          <t>45</t>
        </is>
      </c>
      <c r="E201" t="inlineStr">
        <is>
          <t>1</t>
        </is>
      </c>
      <c r="F201" t="inlineStr">
        <is>
          <t>5</t>
        </is>
      </c>
      <c r="G201" t="inlineStr">
        <is>
          <t>9</t>
        </is>
      </c>
      <c r="H201" t="inlineStr">
        <is>
          <t>0</t>
        </is>
      </c>
      <c r="I201" t="inlineStr">
        <is>
          <t>15³</t>
        </is>
      </c>
      <c r="J201" t="n">
        <v>3</v>
      </c>
      <c r="K201" t="inlineStr">
        <is>
          <t>1¹, 4¹</t>
        </is>
      </c>
      <c r="L201" t="inlineStr">
        <is>
          <t>5E⁰, 15A⁰, 15A¹</t>
        </is>
      </c>
      <c r="M201" t="inlineStr"/>
      <c r="N201" t="inlineStr">
        <is>
          <t>5E⁰, 5A⁰, 3A⁰, 1A⁰, 15A¹, 15A⁰</t>
        </is>
      </c>
      <c r="O201" t="inlineStr"/>
    </row>
    <row r="202">
      <c r="A202">
        <f>HYPERLINK("https://mathstats.uncg.edu/sites/pauli/congruence/csg1.html#group15G1", "15G¹")</f>
        <v/>
      </c>
      <c r="B202" t="n">
        <v>1</v>
      </c>
      <c r="C202" t="inlineStr"/>
      <c r="D202" t="inlineStr">
        <is>
          <t>48</t>
        </is>
      </c>
      <c r="E202" t="inlineStr">
        <is>
          <t>1</t>
        </is>
      </c>
      <c r="F202" t="inlineStr">
        <is>
          <t>24</t>
        </is>
      </c>
      <c r="G202" t="inlineStr">
        <is>
          <t>0</t>
        </is>
      </c>
      <c r="H202" t="inlineStr">
        <is>
          <t>0</t>
        </is>
      </c>
      <c r="I202" t="inlineStr">
        <is>
          <t>1², 3², 5², 15²</t>
        </is>
      </c>
      <c r="J202" t="n">
        <v>8</v>
      </c>
      <c r="K202" t="inlineStr">
        <is>
          <t>1⁴, 2², 4², 8¹</t>
        </is>
      </c>
      <c r="L202" t="inlineStr">
        <is>
          <t>5D⁰, 15C¹</t>
        </is>
      </c>
      <c r="M202" t="inlineStr">
        <is>
          <t>15I¹</t>
        </is>
      </c>
      <c r="N202" t="inlineStr">
        <is>
          <t>5B⁰, 15C¹, 5D⁰, 3B⁰, 1A⁰</t>
        </is>
      </c>
      <c r="O202" t="inlineStr">
        <is>
          <t>15I¹</t>
        </is>
      </c>
    </row>
    <row r="203">
      <c r="A203">
        <f>HYPERLINK("https://mathstats.uncg.edu/sites/pauli/congruence/csg1.html#group15H1", "15H¹")</f>
        <v/>
      </c>
      <c r="B203" t="n">
        <v>1</v>
      </c>
      <c r="C203" t="inlineStr"/>
      <c r="D203" t="inlineStr">
        <is>
          <t>72</t>
        </is>
      </c>
      <c r="E203" t="inlineStr">
        <is>
          <t>1</t>
        </is>
      </c>
      <c r="F203" t="inlineStr">
        <is>
          <t>18</t>
        </is>
      </c>
      <c r="G203" t="inlineStr">
        <is>
          <t>8</t>
        </is>
      </c>
      <c r="H203" t="inlineStr">
        <is>
          <t>0</t>
        </is>
      </c>
      <c r="I203" t="inlineStr">
        <is>
          <t>3⁴, 15⁴</t>
        </is>
      </c>
      <c r="J203" t="n">
        <v>8</v>
      </c>
      <c r="K203" t="inlineStr">
        <is>
          <t>1², 2², 4¹, 8¹</t>
        </is>
      </c>
      <c r="L203" t="inlineStr">
        <is>
          <t>15C⁰, 15E¹</t>
        </is>
      </c>
      <c r="M203" t="inlineStr"/>
      <c r="N203" t="inlineStr">
        <is>
          <t>5B⁰, 3C⁰, 15C⁰, 15B⁰, 3A⁰, 1A⁰, 15E¹</t>
        </is>
      </c>
      <c r="O203" t="inlineStr"/>
    </row>
    <row r="204">
      <c r="A204">
        <f>HYPERLINK("https://mathstats.uncg.edu/sites/pauli/congruence/csg1.html#group15I1", "15I¹")</f>
        <v/>
      </c>
      <c r="B204" t="n">
        <v>1</v>
      </c>
      <c r="C204" t="inlineStr">
        <is>
          <t>Γ₁(15)</t>
        </is>
      </c>
      <c r="D204" t="inlineStr">
        <is>
          <t>96</t>
        </is>
      </c>
      <c r="E204" t="inlineStr">
        <is>
          <t>1</t>
        </is>
      </c>
      <c r="F204" t="inlineStr">
        <is>
          <t>24</t>
        </is>
      </c>
      <c r="G204" t="inlineStr">
        <is>
          <t>0</t>
        </is>
      </c>
      <c r="H204" t="inlineStr">
        <is>
          <t>0</t>
        </is>
      </c>
      <c r="I204" t="inlineStr">
        <is>
          <t>1⁴, 3⁴, 5⁴, 15⁴</t>
        </is>
      </c>
      <c r="J204" t="n">
        <v>16</v>
      </c>
      <c r="K204" t="inlineStr">
        <is>
          <t>1⁴, 2², 4², 8¹</t>
        </is>
      </c>
      <c r="L204" t="inlineStr">
        <is>
          <t>15G¹</t>
        </is>
      </c>
      <c r="M204" t="inlineStr"/>
      <c r="N204" t="inlineStr">
        <is>
          <t>5B⁰, 15C¹, 15G¹, 5D⁰, 3B⁰, 1A⁰</t>
        </is>
      </c>
      <c r="O204" t="inlineStr"/>
    </row>
    <row r="205">
      <c r="A205">
        <f>HYPERLINK("https://mathstats.uncg.edu/sites/pauli/congruence/csg1.html#group16A1", "16A¹")</f>
        <v/>
      </c>
      <c r="B205" t="n">
        <v>1</v>
      </c>
      <c r="C205" t="inlineStr"/>
      <c r="D205" t="inlineStr">
        <is>
          <t>24</t>
        </is>
      </c>
      <c r="E205" t="inlineStr">
        <is>
          <t>1</t>
        </is>
      </c>
      <c r="F205" t="inlineStr">
        <is>
          <t>6</t>
        </is>
      </c>
      <c r="G205" t="inlineStr">
        <is>
          <t>0</t>
        </is>
      </c>
      <c r="H205" t="inlineStr">
        <is>
          <t>0</t>
        </is>
      </c>
      <c r="I205" t="inlineStr">
        <is>
          <t>2², 4¹, 16¹</t>
        </is>
      </c>
      <c r="J205" t="n">
        <v>4</v>
      </c>
      <c r="K205" t="inlineStr">
        <is>
          <t>1⁴, 2¹</t>
        </is>
      </c>
      <c r="L205" t="inlineStr">
        <is>
          <t>8C⁰</t>
        </is>
      </c>
      <c r="M205" t="inlineStr">
        <is>
          <t>16E¹, 16G¹</t>
        </is>
      </c>
      <c r="N205" t="inlineStr">
        <is>
          <t>4B⁰, 1A⁰, 8C⁰, 2B⁰</t>
        </is>
      </c>
      <c r="O205" t="inlineStr">
        <is>
          <t>16E¹, 16M¹, 16G¹</t>
        </is>
      </c>
    </row>
    <row r="206">
      <c r="A206">
        <f>HYPERLINK("https://mathstats.uncg.edu/sites/pauli/congruence/csg1.html#group16B1", "16B¹")</f>
        <v/>
      </c>
      <c r="B206" t="n">
        <v>1</v>
      </c>
      <c r="C206" t="inlineStr"/>
      <c r="D206" t="inlineStr">
        <is>
          <t>24</t>
        </is>
      </c>
      <c r="E206" t="inlineStr">
        <is>
          <t>1</t>
        </is>
      </c>
      <c r="F206" t="inlineStr">
        <is>
          <t>6</t>
        </is>
      </c>
      <c r="G206" t="inlineStr">
        <is>
          <t>4</t>
        </is>
      </c>
      <c r="H206" t="inlineStr">
        <is>
          <t>0</t>
        </is>
      </c>
      <c r="I206" t="inlineStr">
        <is>
          <t>8¹, 16¹</t>
        </is>
      </c>
      <c r="J206" t="n">
        <v>2</v>
      </c>
      <c r="K206" t="inlineStr">
        <is>
          <t>1², 2²</t>
        </is>
      </c>
      <c r="L206" t="inlineStr">
        <is>
          <t>8B⁰</t>
        </is>
      </c>
      <c r="M206" t="inlineStr">
        <is>
          <t>16F¹, 16F²</t>
        </is>
      </c>
      <c r="N206" t="inlineStr">
        <is>
          <t>8B⁰, 1A⁰, 2B⁰, 4C⁰</t>
        </is>
      </c>
      <c r="O206" t="inlineStr">
        <is>
          <t>16F², 16F¹</t>
        </is>
      </c>
    </row>
    <row r="207">
      <c r="A207">
        <f>HYPERLINK("https://mathstats.uncg.edu/sites/pauli/congruence/csg1.html#group16C1", "16C¹")</f>
        <v/>
      </c>
      <c r="B207" t="n">
        <v>1</v>
      </c>
      <c r="C207" t="inlineStr"/>
      <c r="D207" t="inlineStr">
        <is>
          <t>24</t>
        </is>
      </c>
      <c r="E207" t="inlineStr">
        <is>
          <t>1</t>
        </is>
      </c>
      <c r="F207" t="inlineStr">
        <is>
          <t>12</t>
        </is>
      </c>
      <c r="G207" t="inlineStr">
        <is>
          <t>2</t>
        </is>
      </c>
      <c r="H207" t="inlineStr">
        <is>
          <t>0</t>
        </is>
      </c>
      <c r="I207" t="inlineStr">
        <is>
          <t>4², 16¹</t>
        </is>
      </c>
      <c r="J207" t="n">
        <v>3</v>
      </c>
      <c r="K207" t="inlineStr">
        <is>
          <t>1², 2¹, 4²</t>
        </is>
      </c>
      <c r="L207" t="inlineStr">
        <is>
          <t>8D⁰</t>
        </is>
      </c>
      <c r="M207" t="inlineStr">
        <is>
          <t>16I¹, 16C², 16D²</t>
        </is>
      </c>
      <c r="N207" t="inlineStr">
        <is>
          <t>8D⁰, 1A⁰, 2B⁰, 4C⁰</t>
        </is>
      </c>
      <c r="O207" t="inlineStr">
        <is>
          <t>16L², 16D², 16C², 16I¹</t>
        </is>
      </c>
    </row>
    <row r="208">
      <c r="A208">
        <f>HYPERLINK("https://mathstats.uncg.edu/sites/pauli/congruence/csg1.html#group16D1", "16D¹")</f>
        <v/>
      </c>
      <c r="B208" t="n">
        <v>1</v>
      </c>
      <c r="C208" t="inlineStr"/>
      <c r="D208" t="inlineStr">
        <is>
          <t>24</t>
        </is>
      </c>
      <c r="E208" t="inlineStr">
        <is>
          <t>1</t>
        </is>
      </c>
      <c r="F208" t="inlineStr">
        <is>
          <t>12</t>
        </is>
      </c>
      <c r="G208" t="inlineStr">
        <is>
          <t>4</t>
        </is>
      </c>
      <c r="H208" t="inlineStr">
        <is>
          <t>0</t>
        </is>
      </c>
      <c r="I208" t="inlineStr">
        <is>
          <t>8¹, 16¹</t>
        </is>
      </c>
      <c r="J208" t="n">
        <v>2</v>
      </c>
      <c r="K208" t="inlineStr">
        <is>
          <t>1⁴, 2², 4¹</t>
        </is>
      </c>
      <c r="L208" t="inlineStr">
        <is>
          <t>8B⁰</t>
        </is>
      </c>
      <c r="M208" t="inlineStr">
        <is>
          <t>16J¹, 16E², 16F²</t>
        </is>
      </c>
      <c r="N208" t="inlineStr">
        <is>
          <t>8B⁰, 1A⁰, 2B⁰, 4C⁰</t>
        </is>
      </c>
      <c r="O208" t="inlineStr">
        <is>
          <t>16E², 16J¹, 16F²</t>
        </is>
      </c>
    </row>
    <row r="209">
      <c r="A209">
        <f>HYPERLINK("https://mathstats.uncg.edu/sites/pauli/congruence/csg1.html#group16E1", "16E¹")</f>
        <v/>
      </c>
      <c r="B209" t="n">
        <v>1</v>
      </c>
      <c r="C209" t="inlineStr"/>
      <c r="D209" t="inlineStr">
        <is>
          <t>48</t>
        </is>
      </c>
      <c r="E209" t="inlineStr">
        <is>
          <t>1</t>
        </is>
      </c>
      <c r="F209" t="inlineStr">
        <is>
          <t>6</t>
        </is>
      </c>
      <c r="G209" t="inlineStr">
        <is>
          <t>0</t>
        </is>
      </c>
      <c r="H209" t="inlineStr">
        <is>
          <t>0</t>
        </is>
      </c>
      <c r="I209" t="inlineStr">
        <is>
          <t>2⁴, 4², 16²</t>
        </is>
      </c>
      <c r="J209" t="n">
        <v>8</v>
      </c>
      <c r="K209" t="inlineStr">
        <is>
          <t>1⁴, 2¹</t>
        </is>
      </c>
      <c r="L209" t="inlineStr">
        <is>
          <t>8G⁰, 16C⁰, 16A¹</t>
        </is>
      </c>
      <c r="M209" t="inlineStr">
        <is>
          <t>16M¹</t>
        </is>
      </c>
      <c r="N209" t="inlineStr">
        <is>
          <t>2A⁰, 8G⁰, 8D⁰, 16C⁰, 4C⁰, 16A¹, 8C⁰, 4E⁰, 2B⁰, 4B⁰, 1A⁰, 2C⁰</t>
        </is>
      </c>
      <c r="O209" t="inlineStr">
        <is>
          <t>16M¹</t>
        </is>
      </c>
    </row>
    <row r="210">
      <c r="A210">
        <f>HYPERLINK("https://mathstats.uncg.edu/sites/pauli/congruence/csg1.html#group16F1", "16F¹")</f>
        <v/>
      </c>
      <c r="B210" t="n">
        <v>1</v>
      </c>
      <c r="C210" t="inlineStr"/>
      <c r="D210" t="inlineStr">
        <is>
          <t>48</t>
        </is>
      </c>
      <c r="E210" t="inlineStr">
        <is>
          <t>1</t>
        </is>
      </c>
      <c r="F210" t="inlineStr">
        <is>
          <t>6</t>
        </is>
      </c>
      <c r="G210" t="inlineStr">
        <is>
          <t>8</t>
        </is>
      </c>
      <c r="H210" t="inlineStr">
        <is>
          <t>0</t>
        </is>
      </c>
      <c r="I210" t="inlineStr">
        <is>
          <t>8², 16²</t>
        </is>
      </c>
      <c r="J210" t="n">
        <v>4</v>
      </c>
      <c r="K210" t="inlineStr">
        <is>
          <t>1², 2²</t>
        </is>
      </c>
      <c r="L210" t="inlineStr">
        <is>
          <t>8H⁰, 16B⁰, 16B¹</t>
        </is>
      </c>
      <c r="M210" t="inlineStr"/>
      <c r="N210" t="inlineStr">
        <is>
          <t>8H⁰, 16B⁰, 8D⁰, 4A⁰, 4C⁰, 8B⁰, 16B¹, 2B⁰, 4F⁰, 1A⁰</t>
        </is>
      </c>
      <c r="O210" t="inlineStr"/>
    </row>
    <row r="211">
      <c r="A211">
        <f>HYPERLINK("https://mathstats.uncg.edu/sites/pauli/congruence/csg1.html#group16G1", "16G¹")</f>
        <v/>
      </c>
      <c r="B211" t="n">
        <v>1</v>
      </c>
      <c r="C211" t="inlineStr"/>
      <c r="D211" t="inlineStr">
        <is>
          <t>48</t>
        </is>
      </c>
      <c r="E211" t="inlineStr">
        <is>
          <t>1</t>
        </is>
      </c>
      <c r="F211" t="inlineStr">
        <is>
          <t>12</t>
        </is>
      </c>
      <c r="G211" t="inlineStr">
        <is>
          <t>0</t>
        </is>
      </c>
      <c r="H211" t="inlineStr">
        <is>
          <t>0</t>
        </is>
      </c>
      <c r="I211" t="inlineStr">
        <is>
          <t>2⁴, 4², 16²</t>
        </is>
      </c>
      <c r="J211" t="n">
        <v>8</v>
      </c>
      <c r="K211" t="inlineStr">
        <is>
          <t>1⁴, 2², 4¹</t>
        </is>
      </c>
      <c r="L211" t="inlineStr">
        <is>
          <t>8I⁰, 16D⁰, 16A¹</t>
        </is>
      </c>
      <c r="M211" t="inlineStr">
        <is>
          <t>16M¹</t>
        </is>
      </c>
      <c r="N211" t="inlineStr">
        <is>
          <t>16A¹, 8C⁰, 2B⁰, 8I⁰, 4B⁰, 1A⁰, 16D⁰</t>
        </is>
      </c>
      <c r="O211" t="inlineStr">
        <is>
          <t>16M¹</t>
        </is>
      </c>
    </row>
    <row r="212">
      <c r="A212">
        <f>HYPERLINK("https://mathstats.uncg.edu/sites/pauli/congruence/csg1.html#group16H1", "16H¹")</f>
        <v/>
      </c>
      <c r="B212" t="n">
        <v>1</v>
      </c>
      <c r="C212" t="inlineStr"/>
      <c r="D212" t="inlineStr">
        <is>
          <t>48</t>
        </is>
      </c>
      <c r="E212" t="inlineStr">
        <is>
          <t>1</t>
        </is>
      </c>
      <c r="F212" t="inlineStr">
        <is>
          <t>12</t>
        </is>
      </c>
      <c r="G212" t="inlineStr">
        <is>
          <t>4</t>
        </is>
      </c>
      <c r="H212" t="inlineStr">
        <is>
          <t>0</t>
        </is>
      </c>
      <c r="I212" t="inlineStr">
        <is>
          <t>4⁴, 16²</t>
        </is>
      </c>
      <c r="J212" t="n">
        <v>6</v>
      </c>
      <c r="K212" t="inlineStr">
        <is>
          <t>2², 4²</t>
        </is>
      </c>
      <c r="L212" t="inlineStr">
        <is>
          <t>8H⁰</t>
        </is>
      </c>
      <c r="M212" t="inlineStr">
        <is>
          <t>16L²</t>
        </is>
      </c>
      <c r="N212" t="inlineStr">
        <is>
          <t>8H⁰, 8D⁰, 4A⁰, 4C⁰, 8B⁰, 2B⁰, 4F⁰, 1A⁰</t>
        </is>
      </c>
      <c r="O212" t="inlineStr">
        <is>
          <t>16L²</t>
        </is>
      </c>
    </row>
    <row r="213">
      <c r="A213">
        <f>HYPERLINK("https://mathstats.uncg.edu/sites/pauli/congruence/csg1.html#group16I1", "16I¹")</f>
        <v/>
      </c>
      <c r="B213" t="n">
        <v>1</v>
      </c>
      <c r="C213" t="inlineStr"/>
      <c r="D213" t="inlineStr">
        <is>
          <t>48</t>
        </is>
      </c>
      <c r="E213" t="inlineStr">
        <is>
          <t>1</t>
        </is>
      </c>
      <c r="F213" t="inlineStr">
        <is>
          <t>12</t>
        </is>
      </c>
      <c r="G213" t="inlineStr">
        <is>
          <t>4</t>
        </is>
      </c>
      <c r="H213" t="inlineStr">
        <is>
          <t>0</t>
        </is>
      </c>
      <c r="I213" t="inlineStr">
        <is>
          <t>4⁴, 16²</t>
        </is>
      </c>
      <c r="J213" t="n">
        <v>6</v>
      </c>
      <c r="K213" t="inlineStr">
        <is>
          <t>1², 2¹, 4²</t>
        </is>
      </c>
      <c r="L213" t="inlineStr">
        <is>
          <t>8H⁰, 16E⁰, 16C¹</t>
        </is>
      </c>
      <c r="M213" t="inlineStr">
        <is>
          <t>16L²</t>
        </is>
      </c>
      <c r="N213" t="inlineStr">
        <is>
          <t>8H⁰, 16E⁰, 8D⁰, 4A⁰, 16C¹, 4C⁰, 8B⁰, 2B⁰, 4F⁰, 1A⁰</t>
        </is>
      </c>
      <c r="O213" t="inlineStr">
        <is>
          <t>16L²</t>
        </is>
      </c>
    </row>
    <row r="214">
      <c r="A214">
        <f>HYPERLINK("https://mathstats.uncg.edu/sites/pauli/congruence/csg1.html#group16J1", "16J¹")</f>
        <v/>
      </c>
      <c r="B214" t="n">
        <v>1</v>
      </c>
      <c r="C214" t="inlineStr"/>
      <c r="D214" t="inlineStr">
        <is>
          <t>48</t>
        </is>
      </c>
      <c r="E214" t="inlineStr">
        <is>
          <t>1</t>
        </is>
      </c>
      <c r="F214" t="inlineStr">
        <is>
          <t>12</t>
        </is>
      </c>
      <c r="G214" t="inlineStr">
        <is>
          <t>8</t>
        </is>
      </c>
      <c r="H214" t="inlineStr">
        <is>
          <t>0</t>
        </is>
      </c>
      <c r="I214" t="inlineStr">
        <is>
          <t>8², 16²</t>
        </is>
      </c>
      <c r="J214" t="n">
        <v>4</v>
      </c>
      <c r="K214" t="inlineStr">
        <is>
          <t>1⁴, 2², 4¹</t>
        </is>
      </c>
      <c r="L214" t="inlineStr">
        <is>
          <t>8L⁰, 16B⁰, 16D¹</t>
        </is>
      </c>
      <c r="M214" t="inlineStr"/>
      <c r="N214" t="inlineStr">
        <is>
          <t>16B⁰, 8B⁰, 8L⁰, 2B⁰, 16D¹, 1A⁰, 4C⁰</t>
        </is>
      </c>
      <c r="O214" t="inlineStr"/>
    </row>
    <row r="215">
      <c r="A215">
        <f>HYPERLINK("https://mathstats.uncg.edu/sites/pauli/congruence/csg1.html#group16K1", "16K¹")</f>
        <v/>
      </c>
      <c r="B215" t="n">
        <v>1</v>
      </c>
      <c r="C215" t="inlineStr"/>
      <c r="D215" t="inlineStr">
        <is>
          <t>48</t>
        </is>
      </c>
      <c r="E215" t="inlineStr">
        <is>
          <t>1</t>
        </is>
      </c>
      <c r="F215" t="inlineStr">
        <is>
          <t>24</t>
        </is>
      </c>
      <c r="G215" t="inlineStr">
        <is>
          <t>2</t>
        </is>
      </c>
      <c r="H215" t="inlineStr">
        <is>
          <t>0</t>
        </is>
      </c>
      <c r="I215" t="inlineStr">
        <is>
          <t>4⁴, 8², 16¹</t>
        </is>
      </c>
      <c r="J215" t="n">
        <v>7</v>
      </c>
      <c r="K215" t="inlineStr">
        <is>
          <t>4⁴, 8⁴</t>
        </is>
      </c>
      <c r="L215" t="inlineStr">
        <is>
          <t>8K⁰</t>
        </is>
      </c>
      <c r="M215" t="inlineStr">
        <is>
          <t>16I²</t>
        </is>
      </c>
      <c r="N215" t="inlineStr">
        <is>
          <t>1A⁰, 2B⁰, 4F⁰, 8K⁰, 4A⁰, 4C⁰</t>
        </is>
      </c>
      <c r="O215" t="inlineStr">
        <is>
          <t>16I²</t>
        </is>
      </c>
    </row>
    <row r="216">
      <c r="A216">
        <f>HYPERLINK("https://mathstats.uncg.edu/sites/pauli/congruence/csg1.html#group16L1", "16L¹")</f>
        <v/>
      </c>
      <c r="B216" t="n">
        <v>1</v>
      </c>
      <c r="C216" t="inlineStr"/>
      <c r="D216" t="inlineStr">
        <is>
          <t>48</t>
        </is>
      </c>
      <c r="E216" t="inlineStr">
        <is>
          <t>1</t>
        </is>
      </c>
      <c r="F216" t="inlineStr">
        <is>
          <t>24</t>
        </is>
      </c>
      <c r="G216" t="inlineStr">
        <is>
          <t>2</t>
        </is>
      </c>
      <c r="H216" t="inlineStr">
        <is>
          <t>0</t>
        </is>
      </c>
      <c r="I216" t="inlineStr">
        <is>
          <t>4⁴, 8², 16¹</t>
        </is>
      </c>
      <c r="J216" t="n">
        <v>7</v>
      </c>
      <c r="K216" t="inlineStr">
        <is>
          <t>4⁴, 8⁴</t>
        </is>
      </c>
      <c r="L216" t="inlineStr">
        <is>
          <t>8K⁰</t>
        </is>
      </c>
      <c r="M216" t="inlineStr">
        <is>
          <t>16I²</t>
        </is>
      </c>
      <c r="N216" t="inlineStr">
        <is>
          <t>1A⁰, 2B⁰, 4F⁰, 8K⁰, 4A⁰, 4C⁰</t>
        </is>
      </c>
      <c r="O216" t="inlineStr">
        <is>
          <t>16I²</t>
        </is>
      </c>
    </row>
    <row r="217">
      <c r="A217">
        <f>HYPERLINK("https://mathstats.uncg.edu/sites/pauli/congruence/csg1.html#group16M1", "16M¹")</f>
        <v/>
      </c>
      <c r="B217" t="n">
        <v>1</v>
      </c>
      <c r="C217" t="inlineStr"/>
      <c r="D217" t="inlineStr">
        <is>
          <t>96</t>
        </is>
      </c>
      <c r="E217" t="inlineStr">
        <is>
          <t>1</t>
        </is>
      </c>
      <c r="F217" t="inlineStr">
        <is>
          <t>6</t>
        </is>
      </c>
      <c r="G217" t="inlineStr">
        <is>
          <t>0</t>
        </is>
      </c>
      <c r="H217" t="inlineStr">
        <is>
          <t>0</t>
        </is>
      </c>
      <c r="I217" t="inlineStr">
        <is>
          <t>2⁸, 4⁴, 16⁴</t>
        </is>
      </c>
      <c r="J217" t="n">
        <v>16</v>
      </c>
      <c r="K217" t="inlineStr">
        <is>
          <t>1⁴, 2¹</t>
        </is>
      </c>
      <c r="L217" t="inlineStr">
        <is>
          <t>8O⁰, 16G⁰, 16H⁰, 16E¹, 16G¹</t>
        </is>
      </c>
      <c r="M217" t="inlineStr"/>
      <c r="N217" t="inlineStr">
        <is>
          <t>16G⁰, 2A⁰, 8D⁰, 16E¹, 4C⁰, 16A¹, 8C⁰, 4E⁰, 2B⁰, 8I⁰, 4B⁰, 1A⁰, 16H⁰, 16E⁰, 16G¹, 8G⁰, 16C⁰, 16D⁰, 8J⁰, 2C⁰, 8O⁰</t>
        </is>
      </c>
      <c r="O217" t="inlineStr"/>
    </row>
    <row r="218">
      <c r="A218">
        <f>HYPERLINK("https://mathstats.uncg.edu/sites/pauli/congruence/csg1.html#group17A1", "17A¹")</f>
        <v/>
      </c>
      <c r="B218" t="n">
        <v>1</v>
      </c>
      <c r="C218" t="inlineStr">
        <is>
          <t>Γ₀(17)</t>
        </is>
      </c>
      <c r="D218" t="inlineStr">
        <is>
          <t>18</t>
        </is>
      </c>
      <c r="E218" t="inlineStr">
        <is>
          <t>1</t>
        </is>
      </c>
      <c r="F218" t="inlineStr">
        <is>
          <t>18</t>
        </is>
      </c>
      <c r="G218" t="inlineStr">
        <is>
          <t>2</t>
        </is>
      </c>
      <c r="H218" t="inlineStr">
        <is>
          <t>0</t>
        </is>
      </c>
      <c r="I218" t="inlineStr">
        <is>
          <t>1¹, 17¹</t>
        </is>
      </c>
      <c r="J218" t="n">
        <v>2</v>
      </c>
      <c r="K218" t="inlineStr">
        <is>
          <t>1², 16¹</t>
        </is>
      </c>
      <c r="L218" t="inlineStr">
        <is>
          <t>1A⁰</t>
        </is>
      </c>
      <c r="M218" t="inlineStr">
        <is>
          <t>17B¹</t>
        </is>
      </c>
      <c r="N218" t="inlineStr">
        <is>
          <t>1A⁰</t>
        </is>
      </c>
      <c r="O218" t="inlineStr">
        <is>
          <t>17B¹, 17C¹</t>
        </is>
      </c>
    </row>
    <row r="219">
      <c r="A219">
        <f>HYPERLINK("https://mathstats.uncg.edu/sites/pauli/congruence/csg1.html#group17B1", "17B¹")</f>
        <v/>
      </c>
      <c r="B219" t="n">
        <v>1</v>
      </c>
      <c r="C219" t="inlineStr"/>
      <c r="D219" t="inlineStr">
        <is>
          <t>36</t>
        </is>
      </c>
      <c r="E219" t="inlineStr">
        <is>
          <t>1</t>
        </is>
      </c>
      <c r="F219" t="inlineStr">
        <is>
          <t>18</t>
        </is>
      </c>
      <c r="G219" t="inlineStr">
        <is>
          <t>4</t>
        </is>
      </c>
      <c r="H219" t="inlineStr">
        <is>
          <t>0</t>
        </is>
      </c>
      <c r="I219" t="inlineStr">
        <is>
          <t>1², 17²</t>
        </is>
      </c>
      <c r="J219" t="n">
        <v>4</v>
      </c>
      <c r="K219" t="inlineStr">
        <is>
          <t>1², 16¹</t>
        </is>
      </c>
      <c r="L219" t="inlineStr">
        <is>
          <t>17A¹</t>
        </is>
      </c>
      <c r="M219" t="inlineStr">
        <is>
          <t>17C¹</t>
        </is>
      </c>
      <c r="N219" t="inlineStr">
        <is>
          <t>1A⁰, 17A¹</t>
        </is>
      </c>
      <c r="O219" t="inlineStr">
        <is>
          <t>17C¹</t>
        </is>
      </c>
    </row>
    <row r="220">
      <c r="A220">
        <f>HYPERLINK("https://mathstats.uncg.edu/sites/pauli/congruence/csg1.html#group17C1", "17C¹")</f>
        <v/>
      </c>
      <c r="B220" t="n">
        <v>1</v>
      </c>
      <c r="C220" t="inlineStr"/>
      <c r="D220" t="inlineStr">
        <is>
          <t>72</t>
        </is>
      </c>
      <c r="E220" t="inlineStr">
        <is>
          <t>1</t>
        </is>
      </c>
      <c r="F220" t="inlineStr">
        <is>
          <t>18</t>
        </is>
      </c>
      <c r="G220" t="inlineStr">
        <is>
          <t>8</t>
        </is>
      </c>
      <c r="H220" t="inlineStr">
        <is>
          <t>0</t>
        </is>
      </c>
      <c r="I220" t="inlineStr">
        <is>
          <t>1⁴, 17⁴</t>
        </is>
      </c>
      <c r="J220" t="n">
        <v>8</v>
      </c>
      <c r="K220" t="inlineStr">
        <is>
          <t>1², 16¹</t>
        </is>
      </c>
      <c r="L220" t="inlineStr">
        <is>
          <t>17B¹</t>
        </is>
      </c>
      <c r="M220" t="inlineStr"/>
      <c r="N220" t="inlineStr">
        <is>
          <t>1A⁰, 17A¹, 17B¹</t>
        </is>
      </c>
      <c r="O220" t="inlineStr"/>
    </row>
    <row r="221">
      <c r="A221">
        <f>HYPERLINK("https://mathstats.uncg.edu/sites/pauli/congruence/csg1.html#group18A1", "18A¹")</f>
        <v/>
      </c>
      <c r="B221" t="n">
        <v>1</v>
      </c>
      <c r="C221" t="inlineStr"/>
      <c r="D221" t="inlineStr">
        <is>
          <t>18</t>
        </is>
      </c>
      <c r="E221" t="inlineStr">
        <is>
          <t>1</t>
        </is>
      </c>
      <c r="F221" t="inlineStr">
        <is>
          <t>9</t>
        </is>
      </c>
      <c r="G221" t="inlineStr">
        <is>
          <t>4</t>
        </is>
      </c>
      <c r="H221" t="inlineStr">
        <is>
          <t>0</t>
        </is>
      </c>
      <c r="I221" t="inlineStr">
        <is>
          <t>18¹</t>
        </is>
      </c>
      <c r="J221" t="n">
        <v>1</v>
      </c>
      <c r="K221" t="inlineStr">
        <is>
          <t>1¹, 2¹, 6¹</t>
        </is>
      </c>
      <c r="L221" t="inlineStr">
        <is>
          <t>6B⁰, 9A⁰</t>
        </is>
      </c>
      <c r="M221" t="inlineStr">
        <is>
          <t>18G², 18K²</t>
        </is>
      </c>
      <c r="N221" t="inlineStr">
        <is>
          <t>6B⁰, 3A⁰, 1A⁰, 9A⁰</t>
        </is>
      </c>
      <c r="O221" t="inlineStr">
        <is>
          <t>18K², 18G²</t>
        </is>
      </c>
    </row>
    <row r="222">
      <c r="A222">
        <f>HYPERLINK("https://mathstats.uncg.edu/sites/pauli/congruence/csg1.html#group18B1", "18B¹")</f>
        <v/>
      </c>
      <c r="B222" t="n">
        <v>1</v>
      </c>
      <c r="C222" t="inlineStr"/>
      <c r="D222" t="inlineStr">
        <is>
          <t>18</t>
        </is>
      </c>
      <c r="E222" t="inlineStr">
        <is>
          <t>1</t>
        </is>
      </c>
      <c r="F222" t="inlineStr">
        <is>
          <t>18</t>
        </is>
      </c>
      <c r="G222" t="inlineStr">
        <is>
          <t>4</t>
        </is>
      </c>
      <c r="H222" t="inlineStr">
        <is>
          <t>0</t>
        </is>
      </c>
      <c r="I222" t="inlineStr">
        <is>
          <t>18¹</t>
        </is>
      </c>
      <c r="J222" t="n">
        <v>1</v>
      </c>
      <c r="K222" t="inlineStr">
        <is>
          <t>2³, 6²</t>
        </is>
      </c>
      <c r="L222" t="inlineStr">
        <is>
          <t>6B⁰</t>
        </is>
      </c>
      <c r="M222" t="inlineStr">
        <is>
          <t>18H², 18M²</t>
        </is>
      </c>
      <c r="N222" t="inlineStr">
        <is>
          <t>3A⁰, 1A⁰, 6B⁰</t>
        </is>
      </c>
      <c r="O222" t="inlineStr">
        <is>
          <t>18M², 18H²</t>
        </is>
      </c>
    </row>
    <row r="223">
      <c r="A223">
        <f>HYPERLINK("https://mathstats.uncg.edu/sites/pauli/congruence/csg1.html#group18C1", "18C¹")</f>
        <v/>
      </c>
      <c r="B223" t="n">
        <v>1</v>
      </c>
      <c r="C223" t="inlineStr"/>
      <c r="D223" t="inlineStr">
        <is>
          <t>24</t>
        </is>
      </c>
      <c r="E223" t="inlineStr">
        <is>
          <t>1</t>
        </is>
      </c>
      <c r="F223" t="inlineStr">
        <is>
          <t>4</t>
        </is>
      </c>
      <c r="G223" t="inlineStr">
        <is>
          <t>0</t>
        </is>
      </c>
      <c r="H223" t="inlineStr">
        <is>
          <t>0</t>
        </is>
      </c>
      <c r="I223" t="inlineStr">
        <is>
          <t>2³, 18¹</t>
        </is>
      </c>
      <c r="J223" t="n">
        <v>4</v>
      </c>
      <c r="K223" t="inlineStr">
        <is>
          <t>1², 2¹</t>
        </is>
      </c>
      <c r="L223" t="inlineStr">
        <is>
          <t>6C⁰, 9B⁰</t>
        </is>
      </c>
      <c r="M223" t="inlineStr">
        <is>
          <t>18J¹</t>
        </is>
      </c>
      <c r="N223" t="inlineStr">
        <is>
          <t>3B⁰, 9B⁰, 2A⁰, 1A⁰, 6C⁰</t>
        </is>
      </c>
      <c r="O223" t="inlineStr">
        <is>
          <t>18J¹</t>
        </is>
      </c>
    </row>
    <row r="224">
      <c r="A224">
        <f>HYPERLINK("https://mathstats.uncg.edu/sites/pauli/congruence/csg1.html#group18D1", "18D¹")</f>
        <v/>
      </c>
      <c r="B224" t="n">
        <v>1</v>
      </c>
      <c r="C224" t="inlineStr"/>
      <c r="D224" t="inlineStr">
        <is>
          <t>24</t>
        </is>
      </c>
      <c r="E224" t="inlineStr">
        <is>
          <t>1</t>
        </is>
      </c>
      <c r="F224" t="inlineStr">
        <is>
          <t>8</t>
        </is>
      </c>
      <c r="G224" t="inlineStr">
        <is>
          <t>0</t>
        </is>
      </c>
      <c r="H224" t="inlineStr">
        <is>
          <t>3</t>
        </is>
      </c>
      <c r="I224" t="inlineStr">
        <is>
          <t>6¹, 18¹</t>
        </is>
      </c>
      <c r="J224" t="n">
        <v>2</v>
      </c>
      <c r="K224" t="inlineStr">
        <is>
          <t>2⁴</t>
        </is>
      </c>
      <c r="L224" t="inlineStr">
        <is>
          <t>6C⁰</t>
        </is>
      </c>
      <c r="M224" t="inlineStr">
        <is>
          <t>18K¹, 36A²</t>
        </is>
      </c>
      <c r="N224" t="inlineStr">
        <is>
          <t>3B⁰, 2A⁰, 1A⁰, 6C⁰</t>
        </is>
      </c>
      <c r="O224" t="inlineStr">
        <is>
          <t>18K¹, 36A²</t>
        </is>
      </c>
    </row>
    <row r="225">
      <c r="A225">
        <f>HYPERLINK("https://mathstats.uncg.edu/sites/pauli/congruence/csg1.html#group18E1", "18E¹")</f>
        <v/>
      </c>
      <c r="B225" t="n">
        <v>1</v>
      </c>
      <c r="C225" t="inlineStr"/>
      <c r="D225" t="inlineStr">
        <is>
          <t>27</t>
        </is>
      </c>
      <c r="E225" t="inlineStr">
        <is>
          <t>1</t>
        </is>
      </c>
      <c r="F225" t="inlineStr">
        <is>
          <t>27</t>
        </is>
      </c>
      <c r="G225" t="inlineStr">
        <is>
          <t>5</t>
        </is>
      </c>
      <c r="H225" t="inlineStr">
        <is>
          <t>0</t>
        </is>
      </c>
      <c r="I225" t="inlineStr">
        <is>
          <t>9¹, 18¹</t>
        </is>
      </c>
      <c r="J225" t="n">
        <v>2</v>
      </c>
      <c r="K225" t="inlineStr">
        <is>
          <t>1³, 2³, 6³</t>
        </is>
      </c>
      <c r="L225" t="inlineStr">
        <is>
          <t>6D⁰, 9A⁰</t>
        </is>
      </c>
      <c r="M225" t="inlineStr">
        <is>
          <t>18I², 18L², 36B², 36C²</t>
        </is>
      </c>
      <c r="N225" t="inlineStr">
        <is>
          <t>2B⁰, 6D⁰, 3A⁰, 1A⁰, 9A⁰</t>
        </is>
      </c>
      <c r="O225" t="inlineStr">
        <is>
          <t>18I², 36B², 18L², 36C²</t>
        </is>
      </c>
    </row>
    <row r="226">
      <c r="A226">
        <f>HYPERLINK("https://mathstats.uncg.edu/sites/pauli/congruence/csg1.html#group18F1", "18F¹")</f>
        <v/>
      </c>
      <c r="B226" t="n">
        <v>1</v>
      </c>
      <c r="C226" t="inlineStr"/>
      <c r="D226" t="inlineStr">
        <is>
          <t>36</t>
        </is>
      </c>
      <c r="E226" t="inlineStr">
        <is>
          <t>1</t>
        </is>
      </c>
      <c r="F226" t="inlineStr">
        <is>
          <t>18</t>
        </is>
      </c>
      <c r="G226" t="inlineStr">
        <is>
          <t>4</t>
        </is>
      </c>
      <c r="H226" t="inlineStr">
        <is>
          <t>0</t>
        </is>
      </c>
      <c r="I226" t="inlineStr">
        <is>
          <t>6³, 18¹</t>
        </is>
      </c>
      <c r="J226" t="n">
        <v>4</v>
      </c>
      <c r="K226" t="inlineStr">
        <is>
          <t>1¹, 2¹, 3¹, 6²</t>
        </is>
      </c>
      <c r="L226" t="inlineStr">
        <is>
          <t>6E⁰, 9E⁰</t>
        </is>
      </c>
      <c r="M226" t="inlineStr"/>
      <c r="N226" t="inlineStr">
        <is>
          <t>3C⁰, 6B⁰, 9E⁰, 3A⁰, 6E⁰, 1A⁰</t>
        </is>
      </c>
      <c r="O226" t="inlineStr"/>
    </row>
    <row r="227">
      <c r="A227">
        <f>HYPERLINK("https://mathstats.uncg.edu/sites/pauli/congruence/csg1.html#group18G1", "18G¹")</f>
        <v/>
      </c>
      <c r="B227" t="n">
        <v>1</v>
      </c>
      <c r="C227" t="inlineStr"/>
      <c r="D227" t="inlineStr">
        <is>
          <t>36</t>
        </is>
      </c>
      <c r="E227" t="inlineStr">
        <is>
          <t>1</t>
        </is>
      </c>
      <c r="F227" t="inlineStr">
        <is>
          <t>36</t>
        </is>
      </c>
      <c r="G227" t="inlineStr">
        <is>
          <t>4</t>
        </is>
      </c>
      <c r="H227" t="inlineStr">
        <is>
          <t>0</t>
        </is>
      </c>
      <c r="I227" t="inlineStr">
        <is>
          <t>6³, 18¹</t>
        </is>
      </c>
      <c r="J227" t="n">
        <v>4</v>
      </c>
      <c r="K227" t="inlineStr">
        <is>
          <t>2³, 3², 6⁴</t>
        </is>
      </c>
      <c r="L227" t="inlineStr">
        <is>
          <t>6E⁰</t>
        </is>
      </c>
      <c r="M227" t="inlineStr"/>
      <c r="N227" t="inlineStr">
        <is>
          <t>3C⁰, 6B⁰, 3A⁰, 6E⁰, 1A⁰</t>
        </is>
      </c>
      <c r="O227" t="inlineStr"/>
    </row>
    <row r="228">
      <c r="A228">
        <f>HYPERLINK("https://mathstats.uncg.edu/sites/pauli/congruence/csg1.html#group18H1", "18H¹")</f>
        <v/>
      </c>
      <c r="B228" t="n">
        <v>1</v>
      </c>
      <c r="C228" t="inlineStr"/>
      <c r="D228" t="inlineStr">
        <is>
          <t>54</t>
        </is>
      </c>
      <c r="E228" t="inlineStr">
        <is>
          <t>1</t>
        </is>
      </c>
      <c r="F228" t="inlineStr">
        <is>
          <t>27</t>
        </is>
      </c>
      <c r="G228" t="inlineStr">
        <is>
          <t>12</t>
        </is>
      </c>
      <c r="H228" t="inlineStr">
        <is>
          <t>0</t>
        </is>
      </c>
      <c r="I228" t="inlineStr">
        <is>
          <t>18³</t>
        </is>
      </c>
      <c r="J228" t="n">
        <v>3</v>
      </c>
      <c r="K228" t="inlineStr">
        <is>
          <t>3¹, 6⁴</t>
        </is>
      </c>
      <c r="L228" t="inlineStr">
        <is>
          <t>9G⁰, 18A⁰</t>
        </is>
      </c>
      <c r="M228" t="inlineStr"/>
      <c r="N228" t="inlineStr">
        <is>
          <t>6B⁰, 9A⁰, 3A⁰, 1A⁰, 18A⁰, 9G⁰</t>
        </is>
      </c>
      <c r="O228" t="inlineStr"/>
    </row>
    <row r="229">
      <c r="A229">
        <f>HYPERLINK("https://mathstats.uncg.edu/sites/pauli/congruence/csg1.html#group18I1", "18I¹")</f>
        <v/>
      </c>
      <c r="B229" t="n">
        <v>1</v>
      </c>
      <c r="C229" t="inlineStr"/>
      <c r="D229" t="inlineStr">
        <is>
          <t>54</t>
        </is>
      </c>
      <c r="E229" t="inlineStr">
        <is>
          <t>1</t>
        </is>
      </c>
      <c r="F229" t="inlineStr">
        <is>
          <t>54</t>
        </is>
      </c>
      <c r="G229" t="inlineStr">
        <is>
          <t>2</t>
        </is>
      </c>
      <c r="H229" t="inlineStr">
        <is>
          <t>0</t>
        </is>
      </c>
      <c r="I229" t="inlineStr">
        <is>
          <t>3³, 6³, 9¹, 18¹</t>
        </is>
      </c>
      <c r="J229" t="n">
        <v>8</v>
      </c>
      <c r="K229" t="inlineStr">
        <is>
          <t>1³, 2³, 3³, 6⁶</t>
        </is>
      </c>
      <c r="L229" t="inlineStr">
        <is>
          <t>6G⁰, 9E⁰</t>
        </is>
      </c>
      <c r="M229" t="inlineStr">
        <is>
          <t>18P²</t>
        </is>
      </c>
      <c r="N229" t="inlineStr">
        <is>
          <t>6G⁰, 3C⁰, 2B⁰, 9E⁰, 3A⁰, 1A⁰, 6D⁰</t>
        </is>
      </c>
      <c r="O229" t="inlineStr">
        <is>
          <t>18P²</t>
        </is>
      </c>
    </row>
    <row r="230">
      <c r="A230">
        <f>HYPERLINK("https://mathstats.uncg.edu/sites/pauli/congruence/csg1.html#group18J1", "18J¹")</f>
        <v/>
      </c>
      <c r="B230" t="n">
        <v>1</v>
      </c>
      <c r="C230" t="inlineStr"/>
      <c r="D230" t="inlineStr">
        <is>
          <t>72</t>
        </is>
      </c>
      <c r="E230" t="inlineStr">
        <is>
          <t>1</t>
        </is>
      </c>
      <c r="F230" t="inlineStr">
        <is>
          <t>4</t>
        </is>
      </c>
      <c r="G230" t="inlineStr">
        <is>
          <t>0</t>
        </is>
      </c>
      <c r="H230" t="inlineStr">
        <is>
          <t>0</t>
        </is>
      </c>
      <c r="I230" t="inlineStr">
        <is>
          <t>2⁹, 18³</t>
        </is>
      </c>
      <c r="J230" t="n">
        <v>12</v>
      </c>
      <c r="K230" t="inlineStr">
        <is>
          <t>1², 2¹</t>
        </is>
      </c>
      <c r="L230" t="inlineStr">
        <is>
          <t>6I⁰, 18C⁰, 18E⁰, 18C¹</t>
        </is>
      </c>
      <c r="M230" t="inlineStr"/>
      <c r="N230" t="inlineStr">
        <is>
          <t>18C⁰, 3B⁰, 2A⁰, 18E⁰, 6I⁰, 18C¹, 6C⁰, 6F⁰, 9B⁰, 2B⁰, 1A⁰, 2C⁰</t>
        </is>
      </c>
      <c r="O230" t="inlineStr"/>
    </row>
    <row r="231">
      <c r="A231">
        <f>HYPERLINK("https://mathstats.uncg.edu/sites/pauli/congruence/csg1.html#group18K1", "18K¹")</f>
        <v/>
      </c>
      <c r="B231" t="n">
        <v>1</v>
      </c>
      <c r="C231" t="inlineStr"/>
      <c r="D231" t="inlineStr">
        <is>
          <t>72</t>
        </is>
      </c>
      <c r="E231" t="inlineStr">
        <is>
          <t>1</t>
        </is>
      </c>
      <c r="F231" t="inlineStr">
        <is>
          <t>8</t>
        </is>
      </c>
      <c r="G231" t="inlineStr">
        <is>
          <t>0</t>
        </is>
      </c>
      <c r="H231" t="inlineStr">
        <is>
          <t>9</t>
        </is>
      </c>
      <c r="I231" t="inlineStr">
        <is>
          <t>6³, 18³</t>
        </is>
      </c>
      <c r="J231" t="n">
        <v>6</v>
      </c>
      <c r="K231" t="inlineStr">
        <is>
          <t>2⁴</t>
        </is>
      </c>
      <c r="L231" t="inlineStr">
        <is>
          <t>6J⁰, 18B⁰, 18C⁰, 18D¹</t>
        </is>
      </c>
      <c r="M231" t="inlineStr"/>
      <c r="N231" t="inlineStr">
        <is>
          <t>18C⁰, 3B⁰, 2A⁰, 6A⁰, 18B⁰, 6C⁰, 6J⁰, 9C⁰, 1A⁰, 18D¹</t>
        </is>
      </c>
      <c r="O231" t="inlineStr"/>
    </row>
    <row r="232">
      <c r="A232">
        <f>HYPERLINK("https://mathstats.uncg.edu/sites/pauli/congruence/csg1.html#group19A1", "19A¹")</f>
        <v/>
      </c>
      <c r="B232" t="n">
        <v>1</v>
      </c>
      <c r="C232" t="inlineStr">
        <is>
          <t>Γ₀(19)</t>
        </is>
      </c>
      <c r="D232" t="inlineStr">
        <is>
          <t>20</t>
        </is>
      </c>
      <c r="E232" t="inlineStr">
        <is>
          <t>1</t>
        </is>
      </c>
      <c r="F232" t="inlineStr">
        <is>
          <t>20</t>
        </is>
      </c>
      <c r="G232" t="inlineStr">
        <is>
          <t>0</t>
        </is>
      </c>
      <c r="H232" t="inlineStr">
        <is>
          <t>2</t>
        </is>
      </c>
      <c r="I232" t="inlineStr">
        <is>
          <t>1¹, 19¹</t>
        </is>
      </c>
      <c r="J232" t="n">
        <v>2</v>
      </c>
      <c r="K232" t="inlineStr">
        <is>
          <t>1², 18¹</t>
        </is>
      </c>
      <c r="L232" t="inlineStr">
        <is>
          <t>1A⁰</t>
        </is>
      </c>
      <c r="M232" t="inlineStr">
        <is>
          <t>19B¹, 38A²</t>
        </is>
      </c>
      <c r="N232" t="inlineStr">
        <is>
          <t>1A⁰</t>
        </is>
      </c>
      <c r="O232" t="inlineStr">
        <is>
          <t>38A², 19B¹</t>
        </is>
      </c>
    </row>
    <row r="233">
      <c r="A233">
        <f>HYPERLINK("https://mathstats.uncg.edu/sites/pauli/congruence/csg1.html#group19B1", "19B¹")</f>
        <v/>
      </c>
      <c r="B233" t="n">
        <v>1</v>
      </c>
      <c r="C233" t="inlineStr"/>
      <c r="D233" t="inlineStr">
        <is>
          <t>60</t>
        </is>
      </c>
      <c r="E233" t="inlineStr">
        <is>
          <t>1</t>
        </is>
      </c>
      <c r="F233" t="inlineStr">
        <is>
          <t>20</t>
        </is>
      </c>
      <c r="G233" t="inlineStr">
        <is>
          <t>0</t>
        </is>
      </c>
      <c r="H233" t="inlineStr">
        <is>
          <t>6</t>
        </is>
      </c>
      <c r="I233" t="inlineStr">
        <is>
          <t>1³, 19³</t>
        </is>
      </c>
      <c r="J233" t="n">
        <v>6</v>
      </c>
      <c r="K233" t="inlineStr">
        <is>
          <t>1², 18¹</t>
        </is>
      </c>
      <c r="L233" t="inlineStr">
        <is>
          <t>19A¹</t>
        </is>
      </c>
      <c r="M233" t="inlineStr"/>
      <c r="N233" t="inlineStr">
        <is>
          <t>19A¹, 1A⁰</t>
        </is>
      </c>
      <c r="O233" t="inlineStr"/>
    </row>
    <row r="234">
      <c r="A234">
        <f>HYPERLINK("https://mathstats.uncg.edu/sites/pauli/congruence/csg1.html#group20A1", "20A¹")</f>
        <v/>
      </c>
      <c r="B234" t="n">
        <v>1</v>
      </c>
      <c r="C234" t="inlineStr"/>
      <c r="D234" t="inlineStr">
        <is>
          <t>20</t>
        </is>
      </c>
      <c r="E234" t="inlineStr">
        <is>
          <t>1</t>
        </is>
      </c>
      <c r="F234" t="inlineStr">
        <is>
          <t>20</t>
        </is>
      </c>
      <c r="G234" t="inlineStr">
        <is>
          <t>2</t>
        </is>
      </c>
      <c r="H234" t="inlineStr">
        <is>
          <t>2</t>
        </is>
      </c>
      <c r="I234" t="inlineStr">
        <is>
          <t>20¹</t>
        </is>
      </c>
      <c r="J234" t="n">
        <v>1</v>
      </c>
      <c r="K234" t="inlineStr">
        <is>
          <t>2², 8²</t>
        </is>
      </c>
      <c r="L234" t="inlineStr">
        <is>
          <t>4A⁰, 5A⁰</t>
        </is>
      </c>
      <c r="M234" t="inlineStr">
        <is>
          <t>20D², 40A²</t>
        </is>
      </c>
      <c r="N234" t="inlineStr">
        <is>
          <t>5A⁰, 1A⁰, 4A⁰</t>
        </is>
      </c>
      <c r="O234" t="inlineStr">
        <is>
          <t>20D², 40A²</t>
        </is>
      </c>
    </row>
    <row r="235">
      <c r="A235">
        <f>HYPERLINK("https://mathstats.uncg.edu/sites/pauli/congruence/csg1.html#group20B1", "20B¹")</f>
        <v/>
      </c>
      <c r="B235" t="n">
        <v>1</v>
      </c>
      <c r="C235" t="inlineStr"/>
      <c r="D235" t="inlineStr">
        <is>
          <t>24</t>
        </is>
      </c>
      <c r="E235" t="inlineStr">
        <is>
          <t>1</t>
        </is>
      </c>
      <c r="F235" t="inlineStr">
        <is>
          <t>24</t>
        </is>
      </c>
      <c r="G235" t="inlineStr">
        <is>
          <t>4</t>
        </is>
      </c>
      <c r="H235" t="inlineStr">
        <is>
          <t>0</t>
        </is>
      </c>
      <c r="I235" t="inlineStr">
        <is>
          <t>4¹, 20¹</t>
        </is>
      </c>
      <c r="J235" t="n">
        <v>2</v>
      </c>
      <c r="K235" t="inlineStr">
        <is>
          <t>2⁴, 8²</t>
        </is>
      </c>
      <c r="L235" t="inlineStr">
        <is>
          <t>4A⁰, 5B⁰</t>
        </is>
      </c>
      <c r="M235" t="inlineStr">
        <is>
          <t>20G¹</t>
        </is>
      </c>
      <c r="N235" t="inlineStr">
        <is>
          <t>5B⁰, 1A⁰, 4A⁰</t>
        </is>
      </c>
      <c r="O235" t="inlineStr">
        <is>
          <t>20G¹</t>
        </is>
      </c>
    </row>
    <row r="236">
      <c r="A236">
        <f>HYPERLINK("https://mathstats.uncg.edu/sites/pauli/congruence/csg1.html#group20C1", "20C¹")</f>
        <v/>
      </c>
      <c r="B236" t="n">
        <v>1</v>
      </c>
      <c r="C236" t="inlineStr"/>
      <c r="D236" t="inlineStr">
        <is>
          <t>24</t>
        </is>
      </c>
      <c r="E236" t="inlineStr">
        <is>
          <t>2</t>
        </is>
      </c>
      <c r="F236" t="inlineStr">
        <is>
          <t>6</t>
        </is>
      </c>
      <c r="G236" t="inlineStr">
        <is>
          <t>4</t>
        </is>
      </c>
      <c r="H236" t="inlineStr">
        <is>
          <t>0</t>
        </is>
      </c>
      <c r="I236" t="inlineStr">
        <is>
          <t>4¹, 20¹</t>
        </is>
      </c>
      <c r="J236" t="n">
        <v>2</v>
      </c>
      <c r="K236" t="inlineStr">
        <is>
          <t>2², 8¹</t>
        </is>
      </c>
      <c r="L236" t="inlineStr">
        <is>
          <t>10B⁰</t>
        </is>
      </c>
      <c r="M236" t="inlineStr"/>
      <c r="N236" t="inlineStr">
        <is>
          <t>5B⁰, 1A⁰, 10B⁰</t>
        </is>
      </c>
      <c r="O236" t="inlineStr"/>
    </row>
    <row r="237">
      <c r="A237">
        <f>HYPERLINK("https://mathstats.uncg.edu/sites/pauli/congruence/csg1.html#group20D1", "20D¹")</f>
        <v/>
      </c>
      <c r="B237" t="n">
        <v>1</v>
      </c>
      <c r="C237" t="inlineStr">
        <is>
          <t>Γ₀(20)</t>
        </is>
      </c>
      <c r="D237" t="inlineStr">
        <is>
          <t>36</t>
        </is>
      </c>
      <c r="E237" t="inlineStr">
        <is>
          <t>1</t>
        </is>
      </c>
      <c r="F237" t="inlineStr">
        <is>
          <t>18</t>
        </is>
      </c>
      <c r="G237" t="inlineStr">
        <is>
          <t>0</t>
        </is>
      </c>
      <c r="H237" t="inlineStr">
        <is>
          <t>0</t>
        </is>
      </c>
      <c r="I237" t="inlineStr">
        <is>
          <t>1², 4¹, 5², 20¹</t>
        </is>
      </c>
      <c r="J237" t="n">
        <v>6</v>
      </c>
      <c r="K237" t="inlineStr">
        <is>
          <t>1⁶, 4³</t>
        </is>
      </c>
      <c r="L237" t="inlineStr">
        <is>
          <t>4B⁰, 10C⁰</t>
        </is>
      </c>
      <c r="M237" t="inlineStr">
        <is>
          <t>20H¹</t>
        </is>
      </c>
      <c r="N237" t="inlineStr">
        <is>
          <t>5B⁰, 10C⁰, 2B⁰, 4B⁰, 1A⁰</t>
        </is>
      </c>
      <c r="O237" t="inlineStr">
        <is>
          <t>20H¹</t>
        </is>
      </c>
    </row>
    <row r="238">
      <c r="A238">
        <f>HYPERLINK("https://mathstats.uncg.edu/sites/pauli/congruence/csg1.html#group20E1", "20E¹")</f>
        <v/>
      </c>
      <c r="B238" t="n">
        <v>1</v>
      </c>
      <c r="C238" t="inlineStr"/>
      <c r="D238" t="inlineStr">
        <is>
          <t>36</t>
        </is>
      </c>
      <c r="E238" t="inlineStr">
        <is>
          <t>1</t>
        </is>
      </c>
      <c r="F238" t="inlineStr">
        <is>
          <t>18</t>
        </is>
      </c>
      <c r="G238" t="inlineStr">
        <is>
          <t>4</t>
        </is>
      </c>
      <c r="H238" t="inlineStr">
        <is>
          <t>0</t>
        </is>
      </c>
      <c r="I238" t="inlineStr">
        <is>
          <t>2¹, 4¹, 10¹, 20¹</t>
        </is>
      </c>
      <c r="J238" t="n">
        <v>4</v>
      </c>
      <c r="K238" t="inlineStr">
        <is>
          <t>1⁶, 4³</t>
        </is>
      </c>
      <c r="L238" t="inlineStr">
        <is>
          <t>4C⁰, 10C⁰</t>
        </is>
      </c>
      <c r="M238" t="inlineStr">
        <is>
          <t>20I¹</t>
        </is>
      </c>
      <c r="N238" t="inlineStr">
        <is>
          <t>5B⁰, 10C⁰, 2B⁰, 1A⁰, 4C⁰</t>
        </is>
      </c>
      <c r="O238" t="inlineStr">
        <is>
          <t>20I¹</t>
        </is>
      </c>
    </row>
    <row r="239">
      <c r="A239">
        <f>HYPERLINK("https://mathstats.uncg.edu/sites/pauli/congruence/csg1.html#group20F1", "20F¹")</f>
        <v/>
      </c>
      <c r="B239" t="n">
        <v>1</v>
      </c>
      <c r="C239" t="inlineStr"/>
      <c r="D239" t="inlineStr">
        <is>
          <t>40</t>
        </is>
      </c>
      <c r="E239" t="inlineStr">
        <is>
          <t>2</t>
        </is>
      </c>
      <c r="F239" t="inlineStr">
        <is>
          <t>10</t>
        </is>
      </c>
      <c r="G239" t="inlineStr">
        <is>
          <t>4</t>
        </is>
      </c>
      <c r="H239" t="inlineStr">
        <is>
          <t>4</t>
        </is>
      </c>
      <c r="I239" t="inlineStr">
        <is>
          <t>20²</t>
        </is>
      </c>
      <c r="J239" t="n">
        <v>2</v>
      </c>
      <c r="K239" t="inlineStr">
        <is>
          <t>4¹, 8²</t>
        </is>
      </c>
      <c r="L239" t="inlineStr">
        <is>
          <t>10D⁰</t>
        </is>
      </c>
      <c r="M239" t="inlineStr"/>
      <c r="N239" t="inlineStr">
        <is>
          <t>5C⁰, 1A⁰, 10D⁰</t>
        </is>
      </c>
      <c r="O239" t="inlineStr"/>
    </row>
    <row r="240">
      <c r="A240">
        <f>HYPERLINK("https://mathstats.uncg.edu/sites/pauli/congruence/csg1.html#group20G1", "20G¹")</f>
        <v/>
      </c>
      <c r="B240" t="n">
        <v>1</v>
      </c>
      <c r="C240" t="inlineStr"/>
      <c r="D240" t="inlineStr">
        <is>
          <t>48</t>
        </is>
      </c>
      <c r="E240" t="inlineStr">
        <is>
          <t>1</t>
        </is>
      </c>
      <c r="F240" t="inlineStr">
        <is>
          <t>24</t>
        </is>
      </c>
      <c r="G240" t="inlineStr">
        <is>
          <t>8</t>
        </is>
      </c>
      <c r="H240" t="inlineStr">
        <is>
          <t>0</t>
        </is>
      </c>
      <c r="I240" t="inlineStr">
        <is>
          <t>4², 20²</t>
        </is>
      </c>
      <c r="J240" t="n">
        <v>4</v>
      </c>
      <c r="K240" t="inlineStr">
        <is>
          <t>2⁴, 8²</t>
        </is>
      </c>
      <c r="L240" t="inlineStr">
        <is>
          <t>10B⁰, 20B¹</t>
        </is>
      </c>
      <c r="M240" t="inlineStr"/>
      <c r="N240" t="inlineStr">
        <is>
          <t>5B⁰, 1A⁰, 4A⁰, 20B¹, 10B⁰</t>
        </is>
      </c>
      <c r="O240" t="inlineStr"/>
    </row>
    <row r="241">
      <c r="A241">
        <f>HYPERLINK("https://mathstats.uncg.edu/sites/pauli/congruence/csg1.html#group20H1", "20H¹")</f>
        <v/>
      </c>
      <c r="B241" t="n">
        <v>1</v>
      </c>
      <c r="C241" t="inlineStr"/>
      <c r="D241" t="inlineStr">
        <is>
          <t>72</t>
        </is>
      </c>
      <c r="E241" t="inlineStr">
        <is>
          <t>1</t>
        </is>
      </c>
      <c r="F241" t="inlineStr">
        <is>
          <t>18</t>
        </is>
      </c>
      <c r="G241" t="inlineStr">
        <is>
          <t>0</t>
        </is>
      </c>
      <c r="H241" t="inlineStr">
        <is>
          <t>0</t>
        </is>
      </c>
      <c r="I241" t="inlineStr">
        <is>
          <t>1⁴, 4², 5⁴, 20²</t>
        </is>
      </c>
      <c r="J241" t="n">
        <v>12</v>
      </c>
      <c r="K241" t="inlineStr">
        <is>
          <t>1⁶, 4³</t>
        </is>
      </c>
      <c r="L241" t="inlineStr">
        <is>
          <t>10F⁰, 20A⁰, 20D¹</t>
        </is>
      </c>
      <c r="M241" t="inlineStr"/>
      <c r="N241" t="inlineStr">
        <is>
          <t>20A⁰, 5B⁰, 10C⁰, 5D⁰, 20D¹, 2B⁰, 4B⁰, 1A⁰, 10F⁰</t>
        </is>
      </c>
      <c r="O241" t="inlineStr"/>
    </row>
    <row r="242">
      <c r="A242">
        <f>HYPERLINK("https://mathstats.uncg.edu/sites/pauli/congruence/csg1.html#group20I1", "20I¹")</f>
        <v/>
      </c>
      <c r="B242" t="n">
        <v>1</v>
      </c>
      <c r="C242" t="inlineStr"/>
      <c r="D242" t="inlineStr">
        <is>
          <t>72</t>
        </is>
      </c>
      <c r="E242" t="inlineStr">
        <is>
          <t>1</t>
        </is>
      </c>
      <c r="F242" t="inlineStr">
        <is>
          <t>18</t>
        </is>
      </c>
      <c r="G242" t="inlineStr">
        <is>
          <t>8</t>
        </is>
      </c>
      <c r="H242" t="inlineStr">
        <is>
          <t>0</t>
        </is>
      </c>
      <c r="I242" t="inlineStr">
        <is>
          <t>2², 4², 10², 20²</t>
        </is>
      </c>
      <c r="J242" t="n">
        <v>8</v>
      </c>
      <c r="K242" t="inlineStr">
        <is>
          <t>1⁶, 4³</t>
        </is>
      </c>
      <c r="L242" t="inlineStr">
        <is>
          <t>10G⁰, 20A⁰, 20E¹</t>
        </is>
      </c>
      <c r="M242" t="inlineStr"/>
      <c r="N242" t="inlineStr">
        <is>
          <t>20E¹, 20A⁰, 10G⁰, 4C⁰, 5B⁰, 10C⁰, 2B⁰, 1A⁰, 10B⁰</t>
        </is>
      </c>
      <c r="O242" t="inlineStr"/>
    </row>
    <row r="243">
      <c r="A243">
        <f>HYPERLINK("https://mathstats.uncg.edu/sites/pauli/congruence/csg1.html#group20J1", "20J¹")</f>
        <v/>
      </c>
      <c r="B243" t="n">
        <v>1</v>
      </c>
      <c r="C243" t="inlineStr"/>
      <c r="D243" t="inlineStr">
        <is>
          <t>72</t>
        </is>
      </c>
      <c r="E243" t="inlineStr">
        <is>
          <t>2</t>
        </is>
      </c>
      <c r="F243" t="inlineStr">
        <is>
          <t>18</t>
        </is>
      </c>
      <c r="G243" t="inlineStr">
        <is>
          <t>4</t>
        </is>
      </c>
      <c r="H243" t="inlineStr">
        <is>
          <t>0</t>
        </is>
      </c>
      <c r="I243" t="inlineStr">
        <is>
          <t>2⁴, 4¹, 10⁴, 20¹</t>
        </is>
      </c>
      <c r="J243" t="n">
        <v>10</v>
      </c>
      <c r="K243" t="inlineStr">
        <is>
          <t>2⁶, 8³</t>
        </is>
      </c>
      <c r="L243" t="inlineStr">
        <is>
          <t>10G⁰</t>
        </is>
      </c>
      <c r="M243" t="inlineStr"/>
      <c r="N243" t="inlineStr">
        <is>
          <t>5B⁰, 10C⁰, 2B⁰, 10G⁰, 1A⁰, 10B⁰</t>
        </is>
      </c>
      <c r="O243" t="inlineStr"/>
    </row>
    <row r="244">
      <c r="A244">
        <f>HYPERLINK("https://mathstats.uncg.edu/sites/pauli/congruence/csg1.html#group21A1", "21A¹")</f>
        <v/>
      </c>
      <c r="B244" t="n">
        <v>1</v>
      </c>
      <c r="C244" t="inlineStr"/>
      <c r="D244" t="inlineStr">
        <is>
          <t>24</t>
        </is>
      </c>
      <c r="E244" t="inlineStr">
        <is>
          <t>2</t>
        </is>
      </c>
      <c r="F244" t="inlineStr">
        <is>
          <t>8</t>
        </is>
      </c>
      <c r="G244" t="inlineStr">
        <is>
          <t>0</t>
        </is>
      </c>
      <c r="H244" t="inlineStr">
        <is>
          <t>3</t>
        </is>
      </c>
      <c r="I244" t="inlineStr">
        <is>
          <t>3¹, 21¹</t>
        </is>
      </c>
      <c r="J244" t="n">
        <v>2</v>
      </c>
      <c r="K244" t="inlineStr">
        <is>
          <t>2², 12¹</t>
        </is>
      </c>
      <c r="L244" t="inlineStr">
        <is>
          <t>7B⁰</t>
        </is>
      </c>
      <c r="M244" t="inlineStr">
        <is>
          <t>42C²</t>
        </is>
      </c>
      <c r="N244" t="inlineStr">
        <is>
          <t>1A⁰, 7B⁰</t>
        </is>
      </c>
      <c r="O244" t="inlineStr">
        <is>
          <t>42C²</t>
        </is>
      </c>
    </row>
    <row r="245">
      <c r="A245">
        <f>HYPERLINK("https://mathstats.uncg.edu/sites/pauli/congruence/csg1.html#group21B1", "21B¹")</f>
        <v/>
      </c>
      <c r="B245" t="n">
        <v>1</v>
      </c>
      <c r="C245" t="inlineStr">
        <is>
          <t>Γ₀(21)</t>
        </is>
      </c>
      <c r="D245" t="inlineStr">
        <is>
          <t>32</t>
        </is>
      </c>
      <c r="E245" t="inlineStr">
        <is>
          <t>1</t>
        </is>
      </c>
      <c r="F245" t="inlineStr">
        <is>
          <t>32</t>
        </is>
      </c>
      <c r="G245" t="inlineStr">
        <is>
          <t>0</t>
        </is>
      </c>
      <c r="H245" t="inlineStr">
        <is>
          <t>2</t>
        </is>
      </c>
      <c r="I245" t="inlineStr">
        <is>
          <t>1¹, 3¹, 7¹, 21¹</t>
        </is>
      </c>
      <c r="J245" t="n">
        <v>4</v>
      </c>
      <c r="K245" t="inlineStr">
        <is>
          <t>1⁴, 2², 6², 12¹</t>
        </is>
      </c>
      <c r="L245" t="inlineStr">
        <is>
          <t>3B⁰, 7B⁰</t>
        </is>
      </c>
      <c r="M245" t="inlineStr">
        <is>
          <t>21F¹</t>
        </is>
      </c>
      <c r="N245" t="inlineStr">
        <is>
          <t>3B⁰, 1A⁰, 7B⁰</t>
        </is>
      </c>
      <c r="O245" t="inlineStr">
        <is>
          <t>21F¹</t>
        </is>
      </c>
    </row>
    <row r="246">
      <c r="A246">
        <f>HYPERLINK("https://mathstats.uncg.edu/sites/pauli/congruence/csg1.html#group21C1", "21C¹")</f>
        <v/>
      </c>
      <c r="B246" t="n">
        <v>1</v>
      </c>
      <c r="C246" t="inlineStr"/>
      <c r="D246" t="inlineStr">
        <is>
          <t>42</t>
        </is>
      </c>
      <c r="E246" t="inlineStr">
        <is>
          <t>2</t>
        </is>
      </c>
      <c r="F246" t="inlineStr">
        <is>
          <t>14</t>
        </is>
      </c>
      <c r="G246" t="inlineStr">
        <is>
          <t>6</t>
        </is>
      </c>
      <c r="H246" t="inlineStr">
        <is>
          <t>3</t>
        </is>
      </c>
      <c r="I246" t="inlineStr">
        <is>
          <t>21²</t>
        </is>
      </c>
      <c r="J246" t="n">
        <v>2</v>
      </c>
      <c r="K246" t="inlineStr">
        <is>
          <t>4¹, 12²</t>
        </is>
      </c>
      <c r="L246" t="inlineStr">
        <is>
          <t>7C⁰</t>
        </is>
      </c>
      <c r="M246" t="inlineStr"/>
      <c r="N246" t="inlineStr">
        <is>
          <t>1A⁰, 7C⁰, 7A⁰</t>
        </is>
      </c>
      <c r="O246" t="inlineStr"/>
    </row>
    <row r="247">
      <c r="A247">
        <f>HYPERLINK("https://mathstats.uncg.edu/sites/pauli/congruence/csg1.html#group21D1", "21D¹")</f>
        <v/>
      </c>
      <c r="B247" t="n">
        <v>1</v>
      </c>
      <c r="C247" t="inlineStr"/>
      <c r="D247" t="inlineStr">
        <is>
          <t>42</t>
        </is>
      </c>
      <c r="E247" t="inlineStr">
        <is>
          <t>2</t>
        </is>
      </c>
      <c r="F247" t="inlineStr">
        <is>
          <t>21</t>
        </is>
      </c>
      <c r="G247" t="inlineStr">
        <is>
          <t>10</t>
        </is>
      </c>
      <c r="H247" t="inlineStr">
        <is>
          <t>0</t>
        </is>
      </c>
      <c r="I247" t="inlineStr">
        <is>
          <t>21²</t>
        </is>
      </c>
      <c r="J247" t="n">
        <v>2</v>
      </c>
      <c r="K247" t="inlineStr">
        <is>
          <t>2¹, 4¹, 6², 12²</t>
        </is>
      </c>
      <c r="L247" t="inlineStr">
        <is>
          <t>21A⁰</t>
        </is>
      </c>
      <c r="M247" t="inlineStr"/>
      <c r="N247" t="inlineStr">
        <is>
          <t>3A⁰, 21A⁰, 1A⁰, 7A⁰</t>
        </is>
      </c>
      <c r="O247" t="inlineStr"/>
    </row>
    <row r="248">
      <c r="A248">
        <f>HYPERLINK("https://mathstats.uncg.edu/sites/pauli/congruence/csg1.html#group21E1", "21E¹")</f>
        <v/>
      </c>
      <c r="B248" t="n">
        <v>1</v>
      </c>
      <c r="C248" t="inlineStr"/>
      <c r="D248" t="inlineStr">
        <is>
          <t>63</t>
        </is>
      </c>
      <c r="E248" t="inlineStr">
        <is>
          <t>1</t>
        </is>
      </c>
      <c r="F248" t="inlineStr">
        <is>
          <t>21</t>
        </is>
      </c>
      <c r="G248" t="inlineStr">
        <is>
          <t>15</t>
        </is>
      </c>
      <c r="H248" t="inlineStr">
        <is>
          <t>0</t>
        </is>
      </c>
      <c r="I248" t="inlineStr">
        <is>
          <t>21³</t>
        </is>
      </c>
      <c r="J248" t="n">
        <v>3</v>
      </c>
      <c r="K248" t="inlineStr">
        <is>
          <t>3¹, 6³</t>
        </is>
      </c>
      <c r="L248" t="inlineStr">
        <is>
          <t>7D⁰, 21A⁰</t>
        </is>
      </c>
      <c r="M248" t="inlineStr"/>
      <c r="N248" t="inlineStr">
        <is>
          <t>21A⁰, 3A⁰, 7D⁰, 1A⁰, 7A⁰</t>
        </is>
      </c>
      <c r="O248" t="inlineStr"/>
    </row>
    <row r="249">
      <c r="A249">
        <f>HYPERLINK("https://mathstats.uncg.edu/sites/pauli/congruence/csg1.html#group21F1", "21F¹")</f>
        <v/>
      </c>
      <c r="B249" t="n">
        <v>1</v>
      </c>
      <c r="C249" t="inlineStr"/>
      <c r="D249" t="inlineStr">
        <is>
          <t>64</t>
        </is>
      </c>
      <c r="E249" t="inlineStr">
        <is>
          <t>1</t>
        </is>
      </c>
      <c r="F249" t="inlineStr">
        <is>
          <t>32</t>
        </is>
      </c>
      <c r="G249" t="inlineStr">
        <is>
          <t>0</t>
        </is>
      </c>
      <c r="H249" t="inlineStr">
        <is>
          <t>4</t>
        </is>
      </c>
      <c r="I249" t="inlineStr">
        <is>
          <t>1², 3², 7², 21²</t>
        </is>
      </c>
      <c r="J249" t="n">
        <v>8</v>
      </c>
      <c r="K249" t="inlineStr">
        <is>
          <t>1⁴, 2², 6², 12¹</t>
        </is>
      </c>
      <c r="L249" t="inlineStr">
        <is>
          <t>21B¹</t>
        </is>
      </c>
      <c r="M249" t="inlineStr"/>
      <c r="N249" t="inlineStr">
        <is>
          <t>3B⁰, 1A⁰, 7B⁰, 21B¹</t>
        </is>
      </c>
      <c r="O249" t="inlineStr"/>
    </row>
    <row r="250">
      <c r="A250">
        <f>HYPERLINK("https://mathstats.uncg.edu/sites/pauli/congruence/csg1.html#group22A1", "22A¹")</f>
        <v/>
      </c>
      <c r="B250" t="n">
        <v>1</v>
      </c>
      <c r="C250" t="inlineStr"/>
      <c r="D250" t="inlineStr">
        <is>
          <t>22</t>
        </is>
      </c>
      <c r="E250" t="inlineStr">
        <is>
          <t>2</t>
        </is>
      </c>
      <c r="F250" t="inlineStr">
        <is>
          <t>11</t>
        </is>
      </c>
      <c r="G250" t="inlineStr">
        <is>
          <t>0</t>
        </is>
      </c>
      <c r="H250" t="inlineStr">
        <is>
          <t>4</t>
        </is>
      </c>
      <c r="I250" t="inlineStr">
        <is>
          <t>22¹</t>
        </is>
      </c>
      <c r="J250" t="n">
        <v>1</v>
      </c>
      <c r="K250" t="inlineStr">
        <is>
          <t>2¹, 10²</t>
        </is>
      </c>
      <c r="L250" t="inlineStr">
        <is>
          <t>2A⁰, 11A⁰</t>
        </is>
      </c>
      <c r="M250" t="inlineStr"/>
      <c r="N250" t="inlineStr">
        <is>
          <t>11A⁰, 2A⁰, 1A⁰</t>
        </is>
      </c>
      <c r="O250" t="inlineStr"/>
    </row>
    <row r="251">
      <c r="A251">
        <f>HYPERLINK("https://mathstats.uncg.edu/sites/pauli/congruence/csg1.html#group24A1", "24A¹")</f>
        <v/>
      </c>
      <c r="B251" t="n">
        <v>1</v>
      </c>
      <c r="C251" t="inlineStr"/>
      <c r="D251" t="inlineStr">
        <is>
          <t>24</t>
        </is>
      </c>
      <c r="E251" t="inlineStr">
        <is>
          <t>2</t>
        </is>
      </c>
      <c r="F251" t="inlineStr">
        <is>
          <t>4</t>
        </is>
      </c>
      <c r="G251" t="inlineStr">
        <is>
          <t>6</t>
        </is>
      </c>
      <c r="H251" t="inlineStr">
        <is>
          <t>0</t>
        </is>
      </c>
      <c r="I251" t="inlineStr">
        <is>
          <t>24¹</t>
        </is>
      </c>
      <c r="J251" t="n">
        <v>1</v>
      </c>
      <c r="K251" t="inlineStr">
        <is>
          <t>4²</t>
        </is>
      </c>
      <c r="L251" t="inlineStr">
        <is>
          <t>8A⁰, 12A⁰</t>
        </is>
      </c>
      <c r="M251" t="inlineStr">
        <is>
          <t>24K²</t>
        </is>
      </c>
      <c r="N251" t="inlineStr">
        <is>
          <t>8A⁰, 12A⁰, 3A⁰, 1A⁰, 4A⁰</t>
        </is>
      </c>
      <c r="O251" t="inlineStr">
        <is>
          <t>24K²</t>
        </is>
      </c>
    </row>
    <row r="252">
      <c r="A252">
        <f>HYPERLINK("https://mathstats.uncg.edu/sites/pauli/congruence/csg1.html#group24B1", "24B¹")</f>
        <v/>
      </c>
      <c r="B252" t="n">
        <v>1</v>
      </c>
      <c r="C252" t="inlineStr"/>
      <c r="D252" t="inlineStr">
        <is>
          <t>24</t>
        </is>
      </c>
      <c r="E252" t="inlineStr">
        <is>
          <t>2</t>
        </is>
      </c>
      <c r="F252" t="inlineStr">
        <is>
          <t>12</t>
        </is>
      </c>
      <c r="G252" t="inlineStr">
        <is>
          <t>6</t>
        </is>
      </c>
      <c r="H252" t="inlineStr">
        <is>
          <t>0</t>
        </is>
      </c>
      <c r="I252" t="inlineStr">
        <is>
          <t>24¹</t>
        </is>
      </c>
      <c r="J252" t="n">
        <v>1</v>
      </c>
      <c r="K252" t="inlineStr">
        <is>
          <t>4², 8²</t>
        </is>
      </c>
      <c r="L252" t="inlineStr">
        <is>
          <t>12A⁰</t>
        </is>
      </c>
      <c r="M252" t="inlineStr">
        <is>
          <t>24G², 24H², 24K²</t>
        </is>
      </c>
      <c r="N252" t="inlineStr">
        <is>
          <t>3A⁰, 1A⁰, 4A⁰, 12A⁰</t>
        </is>
      </c>
      <c r="O252" t="inlineStr">
        <is>
          <t>24G², 24K², 24H²</t>
        </is>
      </c>
    </row>
    <row r="253">
      <c r="A253">
        <f>HYPERLINK("https://mathstats.uncg.edu/sites/pauli/congruence/csg1.html#group24C1", "24C¹")</f>
        <v/>
      </c>
      <c r="B253" t="n">
        <v>1</v>
      </c>
      <c r="C253" t="inlineStr"/>
      <c r="D253" t="inlineStr">
        <is>
          <t>36</t>
        </is>
      </c>
      <c r="E253" t="inlineStr">
        <is>
          <t>1</t>
        </is>
      </c>
      <c r="F253" t="inlineStr">
        <is>
          <t>6</t>
        </is>
      </c>
      <c r="G253" t="inlineStr">
        <is>
          <t>6</t>
        </is>
      </c>
      <c r="H253" t="inlineStr">
        <is>
          <t>0</t>
        </is>
      </c>
      <c r="I253" t="inlineStr">
        <is>
          <t>6², 24¹</t>
        </is>
      </c>
      <c r="J253" t="n">
        <v>3</v>
      </c>
      <c r="K253" t="inlineStr">
        <is>
          <t>1², 2²</t>
        </is>
      </c>
      <c r="L253" t="inlineStr">
        <is>
          <t>8D⁰, 12C⁰</t>
        </is>
      </c>
      <c r="M253" t="inlineStr">
        <is>
          <t>24L², 24O²</t>
        </is>
      </c>
      <c r="N253" t="inlineStr">
        <is>
          <t>12C⁰, 8D⁰, 4C⁰, 2B⁰, 3A⁰, 1A⁰, 6D⁰</t>
        </is>
      </c>
      <c r="O253" t="inlineStr">
        <is>
          <t>24L², 24O²</t>
        </is>
      </c>
    </row>
    <row r="254">
      <c r="A254">
        <f>HYPERLINK("https://mathstats.uncg.edu/sites/pauli/congruence/csg1.html#group24D1", "24D¹")</f>
        <v/>
      </c>
      <c r="B254" t="n">
        <v>1</v>
      </c>
      <c r="C254" t="inlineStr"/>
      <c r="D254" t="inlineStr">
        <is>
          <t>36</t>
        </is>
      </c>
      <c r="E254" t="inlineStr">
        <is>
          <t>1</t>
        </is>
      </c>
      <c r="F254" t="inlineStr">
        <is>
          <t>9</t>
        </is>
      </c>
      <c r="G254" t="inlineStr">
        <is>
          <t>8</t>
        </is>
      </c>
      <c r="H254" t="inlineStr">
        <is>
          <t>0</t>
        </is>
      </c>
      <c r="I254" t="inlineStr">
        <is>
          <t>12¹, 24¹</t>
        </is>
      </c>
      <c r="J254" t="n">
        <v>2</v>
      </c>
      <c r="K254" t="inlineStr">
        <is>
          <t>1³, 2³</t>
        </is>
      </c>
      <c r="L254" t="inlineStr">
        <is>
          <t>12C⁰</t>
        </is>
      </c>
      <c r="M254" t="inlineStr">
        <is>
          <t>24H¹</t>
        </is>
      </c>
      <c r="N254" t="inlineStr">
        <is>
          <t>2B⁰, 12C⁰, 3A⁰, 1A⁰, 6D⁰, 4C⁰</t>
        </is>
      </c>
      <c r="O254" t="inlineStr">
        <is>
          <t>24H¹</t>
        </is>
      </c>
    </row>
    <row r="255">
      <c r="A255">
        <f>HYPERLINK("https://mathstats.uncg.edu/sites/pauli/congruence/csg1.html#group24E1", "24E¹")</f>
        <v/>
      </c>
      <c r="B255" t="n">
        <v>1</v>
      </c>
      <c r="C255" t="inlineStr"/>
      <c r="D255" t="inlineStr">
        <is>
          <t>36</t>
        </is>
      </c>
      <c r="E255" t="inlineStr">
        <is>
          <t>1</t>
        </is>
      </c>
      <c r="F255" t="inlineStr">
        <is>
          <t>18</t>
        </is>
      </c>
      <c r="G255" t="inlineStr">
        <is>
          <t>6</t>
        </is>
      </c>
      <c r="H255" t="inlineStr">
        <is>
          <t>0</t>
        </is>
      </c>
      <c r="I255" t="inlineStr">
        <is>
          <t>6², 24¹</t>
        </is>
      </c>
      <c r="J255" t="n">
        <v>3</v>
      </c>
      <c r="K255" t="inlineStr">
        <is>
          <t>1², 2⁴, 4²</t>
        </is>
      </c>
      <c r="L255" t="inlineStr">
        <is>
          <t>12C⁰</t>
        </is>
      </c>
      <c r="M255" t="inlineStr">
        <is>
          <t>24N², 24O², 24P²</t>
        </is>
      </c>
      <c r="N255" t="inlineStr">
        <is>
          <t>2B⁰, 12C⁰, 3A⁰, 1A⁰, 6D⁰, 4C⁰</t>
        </is>
      </c>
      <c r="O255" t="inlineStr">
        <is>
          <t>24N², 24O², 24P²</t>
        </is>
      </c>
    </row>
    <row r="256">
      <c r="A256">
        <f>HYPERLINK("https://mathstats.uncg.edu/sites/pauli/congruence/csg1.html#group24F1", "24F¹")</f>
        <v/>
      </c>
      <c r="B256" t="n">
        <v>1</v>
      </c>
      <c r="C256" t="inlineStr"/>
      <c r="D256" t="inlineStr">
        <is>
          <t>48</t>
        </is>
      </c>
      <c r="E256" t="inlineStr">
        <is>
          <t>1</t>
        </is>
      </c>
      <c r="F256" t="inlineStr">
        <is>
          <t>16</t>
        </is>
      </c>
      <c r="G256" t="inlineStr">
        <is>
          <t>12</t>
        </is>
      </c>
      <c r="H256" t="inlineStr">
        <is>
          <t>0</t>
        </is>
      </c>
      <c r="I256" t="inlineStr">
        <is>
          <t>24²</t>
        </is>
      </c>
      <c r="J256" t="n">
        <v>2</v>
      </c>
      <c r="K256" t="inlineStr">
        <is>
          <t>4⁴</t>
        </is>
      </c>
      <c r="L256" t="inlineStr">
        <is>
          <t>8F⁰, 12A⁰</t>
        </is>
      </c>
      <c r="M256" t="inlineStr"/>
      <c r="N256" t="inlineStr">
        <is>
          <t>12A⁰, 8F⁰, 3A⁰, 1A⁰, 4A⁰</t>
        </is>
      </c>
      <c r="O256" t="inlineStr"/>
    </row>
    <row r="257">
      <c r="A257">
        <f>HYPERLINK("https://mathstats.uncg.edu/sites/pauli/congruence/csg1.html#group24G1", "24G¹")</f>
        <v/>
      </c>
      <c r="B257" t="n">
        <v>1</v>
      </c>
      <c r="C257" t="inlineStr">
        <is>
          <t>Γ₀(24)</t>
        </is>
      </c>
      <c r="D257" t="inlineStr">
        <is>
          <t>48</t>
        </is>
      </c>
      <c r="E257" t="inlineStr">
        <is>
          <t>1</t>
        </is>
      </c>
      <c r="F257" t="inlineStr">
        <is>
          <t>24</t>
        </is>
      </c>
      <c r="G257" t="inlineStr">
        <is>
          <t>0</t>
        </is>
      </c>
      <c r="H257" t="inlineStr">
        <is>
          <t>0</t>
        </is>
      </c>
      <c r="I257" t="inlineStr">
        <is>
          <t>1², 2¹, 3², 6¹, 8¹, 24¹</t>
        </is>
      </c>
      <c r="J257" t="n">
        <v>8</v>
      </c>
      <c r="K257" t="inlineStr">
        <is>
          <t>1⁸, 2⁶, 4¹</t>
        </is>
      </c>
      <c r="L257" t="inlineStr">
        <is>
          <t>8C⁰, 12E⁰</t>
        </is>
      </c>
      <c r="M257" t="inlineStr">
        <is>
          <t>24J¹</t>
        </is>
      </c>
      <c r="N257" t="inlineStr">
        <is>
          <t>3B⁰, 6F⁰, 8C⁰, 2B⁰, 4B⁰, 1A⁰, 12E⁰</t>
        </is>
      </c>
      <c r="O257" t="inlineStr">
        <is>
          <t>24J¹</t>
        </is>
      </c>
    </row>
    <row r="258">
      <c r="A258">
        <f>HYPERLINK("https://mathstats.uncg.edu/sites/pauli/congruence/csg1.html#group24H1", "24H¹")</f>
        <v/>
      </c>
      <c r="B258" t="n">
        <v>1</v>
      </c>
      <c r="C258" t="inlineStr"/>
      <c r="D258" t="inlineStr">
        <is>
          <t>72</t>
        </is>
      </c>
      <c r="E258" t="inlineStr">
        <is>
          <t>1</t>
        </is>
      </c>
      <c r="F258" t="inlineStr">
        <is>
          <t>9</t>
        </is>
      </c>
      <c r="G258" t="inlineStr">
        <is>
          <t>16</t>
        </is>
      </c>
      <c r="H258" t="inlineStr">
        <is>
          <t>0</t>
        </is>
      </c>
      <c r="I258" t="inlineStr">
        <is>
          <t>12², 24²</t>
        </is>
      </c>
      <c r="J258" t="n">
        <v>4</v>
      </c>
      <c r="K258" t="inlineStr">
        <is>
          <t>1³, 2³</t>
        </is>
      </c>
      <c r="L258" t="inlineStr">
        <is>
          <t>12H⁰, 24A⁰, 24D¹</t>
        </is>
      </c>
      <c r="M258" t="inlineStr"/>
      <c r="N258" t="inlineStr">
        <is>
          <t>6B⁰, 12C⁰, 3A⁰, 24A⁰, 4C⁰, 24D¹, 8B⁰, 2B⁰, 12D⁰, 6H⁰, 12H⁰, 1A⁰, 6D⁰</t>
        </is>
      </c>
      <c r="O258" t="inlineStr"/>
    </row>
    <row r="259">
      <c r="A259">
        <f>HYPERLINK("https://mathstats.uncg.edu/sites/pauli/congruence/csg1.html#group24I1", "24I¹")</f>
        <v/>
      </c>
      <c r="B259" t="n">
        <v>1</v>
      </c>
      <c r="C259" t="inlineStr"/>
      <c r="D259" t="inlineStr">
        <is>
          <t>72</t>
        </is>
      </c>
      <c r="E259" t="inlineStr">
        <is>
          <t>1</t>
        </is>
      </c>
      <c r="F259" t="inlineStr">
        <is>
          <t>18</t>
        </is>
      </c>
      <c r="G259" t="inlineStr">
        <is>
          <t>4</t>
        </is>
      </c>
      <c r="H259" t="inlineStr">
        <is>
          <t>0</t>
        </is>
      </c>
      <c r="I259" t="inlineStr">
        <is>
          <t>3⁸, 24²</t>
        </is>
      </c>
      <c r="J259" t="n">
        <v>10</v>
      </c>
      <c r="K259" t="inlineStr">
        <is>
          <t>2³, 4³</t>
        </is>
      </c>
      <c r="L259" t="inlineStr">
        <is>
          <t>12G⁰</t>
        </is>
      </c>
      <c r="M259" t="inlineStr"/>
      <c r="N259" t="inlineStr">
        <is>
          <t>12G⁰, 6G⁰, 3C⁰, 2B⁰, 12D⁰, 3A⁰, 1A⁰, 6D⁰</t>
        </is>
      </c>
      <c r="O259" t="inlineStr"/>
    </row>
    <row r="260">
      <c r="A260">
        <f>HYPERLINK("https://mathstats.uncg.edu/sites/pauli/congruence/csg1.html#group24J1", "24J¹")</f>
        <v/>
      </c>
      <c r="B260" t="n">
        <v>1</v>
      </c>
      <c r="C260" t="inlineStr"/>
      <c r="D260" t="inlineStr">
        <is>
          <t>96</t>
        </is>
      </c>
      <c r="E260" t="inlineStr">
        <is>
          <t>1</t>
        </is>
      </c>
      <c r="F260" t="inlineStr">
        <is>
          <t>24</t>
        </is>
      </c>
      <c r="G260" t="inlineStr">
        <is>
          <t>0</t>
        </is>
      </c>
      <c r="H260" t="inlineStr">
        <is>
          <t>0</t>
        </is>
      </c>
      <c r="I260" t="inlineStr">
        <is>
          <t>1⁴, 2², 3⁴, 6², 8², 24²</t>
        </is>
      </c>
      <c r="J260" t="n">
        <v>16</v>
      </c>
      <c r="K260" t="inlineStr">
        <is>
          <t>1⁸, 2⁶, 4¹</t>
        </is>
      </c>
      <c r="L260" t="inlineStr">
        <is>
          <t>12J⁰, 24B⁰, 24G¹</t>
        </is>
      </c>
      <c r="M260" t="inlineStr"/>
      <c r="N260" t="inlineStr">
        <is>
          <t>3B⁰, 24B⁰, 24G¹, 12J⁰, 1A⁰, 2B⁰, 8C⁰, 4B⁰, 6F⁰, 12E⁰</t>
        </is>
      </c>
      <c r="O260" t="inlineStr"/>
    </row>
    <row r="261">
      <c r="A261">
        <f>HYPERLINK("https://mathstats.uncg.edu/sites/pauli/congruence/csg1.html#group26A1", "26A¹")</f>
        <v/>
      </c>
      <c r="B261" t="n">
        <v>1</v>
      </c>
      <c r="C261" t="inlineStr"/>
      <c r="D261" t="inlineStr">
        <is>
          <t>28</t>
        </is>
      </c>
      <c r="E261" t="inlineStr">
        <is>
          <t>1</t>
        </is>
      </c>
      <c r="F261" t="inlineStr">
        <is>
          <t>14</t>
        </is>
      </c>
      <c r="G261" t="inlineStr">
        <is>
          <t>0</t>
        </is>
      </c>
      <c r="H261" t="inlineStr">
        <is>
          <t>4</t>
        </is>
      </c>
      <c r="I261" t="inlineStr">
        <is>
          <t>2¹, 26¹</t>
        </is>
      </c>
      <c r="J261" t="n">
        <v>2</v>
      </c>
      <c r="K261" t="inlineStr">
        <is>
          <t>1², 12¹</t>
        </is>
      </c>
      <c r="L261" t="inlineStr">
        <is>
          <t>2A⁰, 13A⁰</t>
        </is>
      </c>
      <c r="M261" t="inlineStr">
        <is>
          <t>26B¹</t>
        </is>
      </c>
      <c r="N261" t="inlineStr">
        <is>
          <t>13A⁰, 2A⁰, 1A⁰</t>
        </is>
      </c>
      <c r="O261" t="inlineStr">
        <is>
          <t>26B¹</t>
        </is>
      </c>
    </row>
    <row r="262">
      <c r="A262">
        <f>HYPERLINK("https://mathstats.uncg.edu/sites/pauli/congruence/csg1.html#group26B1", "26B¹")</f>
        <v/>
      </c>
      <c r="B262" t="n">
        <v>1</v>
      </c>
      <c r="C262" t="inlineStr"/>
      <c r="D262" t="inlineStr">
        <is>
          <t>56</t>
        </is>
      </c>
      <c r="E262" t="inlineStr">
        <is>
          <t>1</t>
        </is>
      </c>
      <c r="F262" t="inlineStr">
        <is>
          <t>14</t>
        </is>
      </c>
      <c r="G262" t="inlineStr">
        <is>
          <t>0</t>
        </is>
      </c>
      <c r="H262" t="inlineStr">
        <is>
          <t>8</t>
        </is>
      </c>
      <c r="I262" t="inlineStr">
        <is>
          <t>2², 26²</t>
        </is>
      </c>
      <c r="J262" t="n">
        <v>4</v>
      </c>
      <c r="K262" t="inlineStr">
        <is>
          <t>1², 12¹</t>
        </is>
      </c>
      <c r="L262" t="inlineStr">
        <is>
          <t>13B⁰, 26A⁰, 26A¹</t>
        </is>
      </c>
      <c r="M262" t="inlineStr"/>
      <c r="N262" t="inlineStr">
        <is>
          <t>13A⁰, 2A⁰, 26A¹, 26A⁰, 13B⁰, 1A⁰</t>
        </is>
      </c>
      <c r="O262" t="inlineStr"/>
    </row>
    <row r="263">
      <c r="A263">
        <f>HYPERLINK("https://mathstats.uncg.edu/sites/pauli/congruence/csg1.html#group27A1", "27A¹")</f>
        <v/>
      </c>
      <c r="B263" t="n">
        <v>1</v>
      </c>
      <c r="C263" t="inlineStr">
        <is>
          <t>Γ₀(27)</t>
        </is>
      </c>
      <c r="D263" t="inlineStr">
        <is>
          <t>36</t>
        </is>
      </c>
      <c r="E263" t="inlineStr">
        <is>
          <t>1</t>
        </is>
      </c>
      <c r="F263" t="inlineStr">
        <is>
          <t>12</t>
        </is>
      </c>
      <c r="G263" t="inlineStr">
        <is>
          <t>0</t>
        </is>
      </c>
      <c r="H263" t="inlineStr">
        <is>
          <t>0</t>
        </is>
      </c>
      <c r="I263" t="inlineStr">
        <is>
          <t>1³, 3², 27¹</t>
        </is>
      </c>
      <c r="J263" t="n">
        <v>6</v>
      </c>
      <c r="K263" t="inlineStr">
        <is>
          <t>1², 2², 6¹</t>
        </is>
      </c>
      <c r="L263" t="inlineStr">
        <is>
          <t>9B⁰</t>
        </is>
      </c>
      <c r="M263" t="inlineStr">
        <is>
          <t>27C¹</t>
        </is>
      </c>
      <c r="N263" t="inlineStr">
        <is>
          <t>3B⁰, 9B⁰, 1A⁰</t>
        </is>
      </c>
      <c r="O263" t="inlineStr">
        <is>
          <t>27C¹</t>
        </is>
      </c>
    </row>
    <row r="264">
      <c r="A264">
        <f>HYPERLINK("https://mathstats.uncg.edu/sites/pauli/congruence/csg1.html#group27B1", "27B¹")</f>
        <v/>
      </c>
      <c r="B264" t="n">
        <v>1</v>
      </c>
      <c r="C264" t="inlineStr"/>
      <c r="D264" t="inlineStr">
        <is>
          <t>36</t>
        </is>
      </c>
      <c r="E264" t="inlineStr">
        <is>
          <t>1</t>
        </is>
      </c>
      <c r="F264" t="inlineStr">
        <is>
          <t>12</t>
        </is>
      </c>
      <c r="G264" t="inlineStr">
        <is>
          <t>0</t>
        </is>
      </c>
      <c r="H264" t="inlineStr">
        <is>
          <t>6</t>
        </is>
      </c>
      <c r="I264" t="inlineStr">
        <is>
          <t>9¹, 27¹</t>
        </is>
      </c>
      <c r="J264" t="n">
        <v>2</v>
      </c>
      <c r="K264" t="inlineStr">
        <is>
          <t>1², 2², 6¹</t>
        </is>
      </c>
      <c r="L264" t="inlineStr">
        <is>
          <t>9C⁰</t>
        </is>
      </c>
      <c r="M264" t="inlineStr">
        <is>
          <t>54A²</t>
        </is>
      </c>
      <c r="N264" t="inlineStr">
        <is>
          <t>3B⁰, 1A⁰, 9C⁰</t>
        </is>
      </c>
      <c r="O264" t="inlineStr">
        <is>
          <t>54A²</t>
        </is>
      </c>
    </row>
    <row r="265">
      <c r="A265">
        <f>HYPERLINK("https://mathstats.uncg.edu/sites/pauli/congruence/csg1.html#group27C1", "27C¹")</f>
        <v/>
      </c>
      <c r="B265" t="n">
        <v>1</v>
      </c>
      <c r="C265" t="inlineStr"/>
      <c r="D265" t="inlineStr">
        <is>
          <t>108</t>
        </is>
      </c>
      <c r="E265" t="inlineStr">
        <is>
          <t>1</t>
        </is>
      </c>
      <c r="F265" t="inlineStr">
        <is>
          <t>12</t>
        </is>
      </c>
      <c r="G265" t="inlineStr">
        <is>
          <t>0</t>
        </is>
      </c>
      <c r="H265" t="inlineStr">
        <is>
          <t>0</t>
        </is>
      </c>
      <c r="I265" t="inlineStr">
        <is>
          <t>1⁹, 3⁶, 27³</t>
        </is>
      </c>
      <c r="J265" t="n">
        <v>18</v>
      </c>
      <c r="K265" t="inlineStr">
        <is>
          <t>1², 2², 6¹</t>
        </is>
      </c>
      <c r="L265" t="inlineStr">
        <is>
          <t>9I⁰, 27A⁰, 27A¹</t>
        </is>
      </c>
      <c r="M265" t="inlineStr"/>
      <c r="N265" t="inlineStr">
        <is>
          <t>9I⁰, 27A⁰, 3B⁰, 9B⁰, 27A¹, 1A⁰</t>
        </is>
      </c>
      <c r="O265" t="inlineStr"/>
    </row>
    <row r="266">
      <c r="A266">
        <f>HYPERLINK("https://mathstats.uncg.edu/sites/pauli/congruence/csg1.html#group28A1", "28A¹")</f>
        <v/>
      </c>
      <c r="B266" t="n">
        <v>1</v>
      </c>
      <c r="C266" t="inlineStr"/>
      <c r="D266" t="inlineStr">
        <is>
          <t>28</t>
        </is>
      </c>
      <c r="E266" t="inlineStr">
        <is>
          <t>2</t>
        </is>
      </c>
      <c r="F266" t="inlineStr">
        <is>
          <t>28</t>
        </is>
      </c>
      <c r="G266" t="inlineStr">
        <is>
          <t>6</t>
        </is>
      </c>
      <c r="H266" t="inlineStr">
        <is>
          <t>1</t>
        </is>
      </c>
      <c r="I266" t="inlineStr">
        <is>
          <t>28¹</t>
        </is>
      </c>
      <c r="J266" t="n">
        <v>1</v>
      </c>
      <c r="K266" t="inlineStr">
        <is>
          <t>4², 12⁴</t>
        </is>
      </c>
      <c r="L266" t="inlineStr">
        <is>
          <t>4A⁰, 7A⁰</t>
        </is>
      </c>
      <c r="M266" t="inlineStr">
        <is>
          <t>28E²</t>
        </is>
      </c>
      <c r="N266" t="inlineStr">
        <is>
          <t>1A⁰, 4A⁰, 7A⁰</t>
        </is>
      </c>
      <c r="O266" t="inlineStr">
        <is>
          <t>28E²</t>
        </is>
      </c>
    </row>
    <row r="267">
      <c r="A267">
        <f>HYPERLINK("https://mathstats.uncg.edu/sites/pauli/congruence/csg1.html#group30A1", "30A¹")</f>
        <v/>
      </c>
      <c r="B267" t="n">
        <v>1</v>
      </c>
      <c r="C267" t="inlineStr"/>
      <c r="D267" t="inlineStr">
        <is>
          <t>30</t>
        </is>
      </c>
      <c r="E267" t="inlineStr">
        <is>
          <t>1</t>
        </is>
      </c>
      <c r="F267" t="inlineStr">
        <is>
          <t>10</t>
        </is>
      </c>
      <c r="G267" t="inlineStr">
        <is>
          <t>0</t>
        </is>
      </c>
      <c r="H267" t="inlineStr">
        <is>
          <t>6</t>
        </is>
      </c>
      <c r="I267" t="inlineStr">
        <is>
          <t>30¹</t>
        </is>
      </c>
      <c r="J267" t="n">
        <v>1</v>
      </c>
      <c r="K267" t="inlineStr">
        <is>
          <t>2¹, 8¹</t>
        </is>
      </c>
      <c r="L267" t="inlineStr">
        <is>
          <t>6A⁰, 10A⁰</t>
        </is>
      </c>
      <c r="M267" t="inlineStr"/>
      <c r="N267" t="inlineStr">
        <is>
          <t>2A⁰, 5A⁰, 10A⁰, 6A⁰, 1A⁰</t>
        </is>
      </c>
      <c r="O267" t="inlineStr"/>
    </row>
    <row r="268">
      <c r="A268">
        <f>HYPERLINK("https://mathstats.uncg.edu/sites/pauli/congruence/csg1.html#group30B1", "30B¹")</f>
        <v/>
      </c>
      <c r="B268" t="n">
        <v>1</v>
      </c>
      <c r="C268" t="inlineStr"/>
      <c r="D268" t="inlineStr">
        <is>
          <t>30</t>
        </is>
      </c>
      <c r="E268" t="inlineStr">
        <is>
          <t>2</t>
        </is>
      </c>
      <c r="F268" t="inlineStr">
        <is>
          <t>5</t>
        </is>
      </c>
      <c r="G268" t="inlineStr">
        <is>
          <t>0</t>
        </is>
      </c>
      <c r="H268" t="inlineStr">
        <is>
          <t>6</t>
        </is>
      </c>
      <c r="I268" t="inlineStr">
        <is>
          <t>30¹</t>
        </is>
      </c>
      <c r="J268" t="n">
        <v>1</v>
      </c>
      <c r="K268" t="inlineStr">
        <is>
          <t>2¹, 8¹</t>
        </is>
      </c>
      <c r="L268" t="inlineStr">
        <is>
          <t>10A⁰, 15A⁰</t>
        </is>
      </c>
      <c r="M268" t="inlineStr"/>
      <c r="N268" t="inlineStr">
        <is>
          <t>2A⁰, 5A⁰, 10A⁰, 1A⁰, 15A⁰</t>
        </is>
      </c>
      <c r="O268" t="inlineStr"/>
    </row>
    <row r="269">
      <c r="A269">
        <f>HYPERLINK("https://mathstats.uncg.edu/sites/pauli/congruence/csg1.html#group30C1", "30C¹")</f>
        <v/>
      </c>
      <c r="B269" t="n">
        <v>1</v>
      </c>
      <c r="C269" t="inlineStr"/>
      <c r="D269" t="inlineStr">
        <is>
          <t>36</t>
        </is>
      </c>
      <c r="E269" t="inlineStr">
        <is>
          <t>1</t>
        </is>
      </c>
      <c r="F269" t="inlineStr">
        <is>
          <t>18</t>
        </is>
      </c>
      <c r="G269" t="inlineStr">
        <is>
          <t>8</t>
        </is>
      </c>
      <c r="H269" t="inlineStr">
        <is>
          <t>0</t>
        </is>
      </c>
      <c r="I269" t="inlineStr">
        <is>
          <t>6¹, 30¹</t>
        </is>
      </c>
      <c r="J269" t="n">
        <v>2</v>
      </c>
      <c r="K269" t="inlineStr">
        <is>
          <t>1², 2², 4¹, 8¹</t>
        </is>
      </c>
      <c r="L269" t="inlineStr">
        <is>
          <t>6B⁰, 15B⁰</t>
        </is>
      </c>
      <c r="M269" t="inlineStr">
        <is>
          <t>30D¹</t>
        </is>
      </c>
      <c r="N269" t="inlineStr">
        <is>
          <t>5B⁰, 15B⁰, 6B⁰, 3A⁰, 1A⁰</t>
        </is>
      </c>
      <c r="O269" t="inlineStr">
        <is>
          <t>30D¹</t>
        </is>
      </c>
    </row>
    <row r="270">
      <c r="A270">
        <f>HYPERLINK("https://mathstats.uncg.edu/sites/pauli/congruence/csg1.html#group30D1", "30D¹")</f>
        <v/>
      </c>
      <c r="B270" t="n">
        <v>1</v>
      </c>
      <c r="C270" t="inlineStr"/>
      <c r="D270" t="inlineStr">
        <is>
          <t>72</t>
        </is>
      </c>
      <c r="E270" t="inlineStr">
        <is>
          <t>1</t>
        </is>
      </c>
      <c r="F270" t="inlineStr">
        <is>
          <t>18</t>
        </is>
      </c>
      <c r="G270" t="inlineStr">
        <is>
          <t>16</t>
        </is>
      </c>
      <c r="H270" t="inlineStr">
        <is>
          <t>0</t>
        </is>
      </c>
      <c r="I270" t="inlineStr">
        <is>
          <t>6², 30²</t>
        </is>
      </c>
      <c r="J270" t="n">
        <v>4</v>
      </c>
      <c r="K270" t="inlineStr">
        <is>
          <t>1², 2², 4¹, 8¹</t>
        </is>
      </c>
      <c r="L270" t="inlineStr">
        <is>
          <t>15C⁰, 30A⁰, 30C¹</t>
        </is>
      </c>
      <c r="M270" t="inlineStr"/>
      <c r="N270" t="inlineStr">
        <is>
          <t>30A⁰, 15B⁰, 6B⁰, 5B⁰, 15C⁰, 3A⁰, 1A⁰, 30C¹, 10B⁰</t>
        </is>
      </c>
      <c r="O270" t="inlineStr"/>
    </row>
    <row r="271">
      <c r="A271">
        <f>HYPERLINK("https://mathstats.uncg.edu/sites/pauli/congruence/csg1.html#group32A1", "32A¹")</f>
        <v/>
      </c>
      <c r="B271" t="n">
        <v>1</v>
      </c>
      <c r="C271" t="inlineStr">
        <is>
          <t>Γ₀(32)</t>
        </is>
      </c>
      <c r="D271" t="inlineStr">
        <is>
          <t>48</t>
        </is>
      </c>
      <c r="E271" t="inlineStr">
        <is>
          <t>1</t>
        </is>
      </c>
      <c r="F271" t="inlineStr">
        <is>
          <t>12</t>
        </is>
      </c>
      <c r="G271" t="inlineStr">
        <is>
          <t>0</t>
        </is>
      </c>
      <c r="H271" t="inlineStr">
        <is>
          <t>0</t>
        </is>
      </c>
      <c r="I271" t="inlineStr">
        <is>
          <t>1⁴, 2², 8¹, 32¹</t>
        </is>
      </c>
      <c r="J271" t="n">
        <v>8</v>
      </c>
      <c r="K271" t="inlineStr">
        <is>
          <t>1⁴, 2², 4¹</t>
        </is>
      </c>
      <c r="L271" t="inlineStr">
        <is>
          <t>16C⁰</t>
        </is>
      </c>
      <c r="M271" t="inlineStr">
        <is>
          <t>32E¹</t>
        </is>
      </c>
      <c r="N271" t="inlineStr">
        <is>
          <t>8C⁰, 2B⁰, 4B⁰, 1A⁰, 16C⁰</t>
        </is>
      </c>
      <c r="O271" t="inlineStr">
        <is>
          <t>32E¹</t>
        </is>
      </c>
    </row>
    <row r="272">
      <c r="A272">
        <f>HYPERLINK("https://mathstats.uncg.edu/sites/pauli/congruence/csg1.html#group32B1", "32B¹")</f>
        <v/>
      </c>
      <c r="B272" t="n">
        <v>1</v>
      </c>
      <c r="C272" t="inlineStr"/>
      <c r="D272" t="inlineStr">
        <is>
          <t>48</t>
        </is>
      </c>
      <c r="E272" t="inlineStr">
        <is>
          <t>1</t>
        </is>
      </c>
      <c r="F272" t="inlineStr">
        <is>
          <t>12</t>
        </is>
      </c>
      <c r="G272" t="inlineStr">
        <is>
          <t>12</t>
        </is>
      </c>
      <c r="H272" t="inlineStr">
        <is>
          <t>0</t>
        </is>
      </c>
      <c r="I272" t="inlineStr">
        <is>
          <t>16¹, 32¹</t>
        </is>
      </c>
      <c r="J272" t="n">
        <v>2</v>
      </c>
      <c r="K272" t="inlineStr">
        <is>
          <t>2⁶</t>
        </is>
      </c>
      <c r="L272" t="inlineStr">
        <is>
          <t>16B⁰</t>
        </is>
      </c>
      <c r="M272" t="inlineStr"/>
      <c r="N272" t="inlineStr">
        <is>
          <t>16B⁰, 8B⁰, 2B⁰, 1A⁰, 4C⁰</t>
        </is>
      </c>
      <c r="O272" t="inlineStr"/>
    </row>
    <row r="273">
      <c r="A273">
        <f>HYPERLINK("https://mathstats.uncg.edu/sites/pauli/congruence/csg1.html#group32C1", "32C¹")</f>
        <v/>
      </c>
      <c r="B273" t="n">
        <v>1</v>
      </c>
      <c r="C273" t="inlineStr"/>
      <c r="D273" t="inlineStr">
        <is>
          <t>48</t>
        </is>
      </c>
      <c r="E273" t="inlineStr">
        <is>
          <t>1</t>
        </is>
      </c>
      <c r="F273" t="inlineStr">
        <is>
          <t>24</t>
        </is>
      </c>
      <c r="G273" t="inlineStr">
        <is>
          <t>2</t>
        </is>
      </c>
      <c r="H273" t="inlineStr">
        <is>
          <t>0</t>
        </is>
      </c>
      <c r="I273" t="inlineStr">
        <is>
          <t>2⁴, 4², 32¹</t>
        </is>
      </c>
      <c r="J273" t="n">
        <v>7</v>
      </c>
      <c r="K273" t="inlineStr">
        <is>
          <t>2², 4³, 8⁴</t>
        </is>
      </c>
      <c r="L273" t="inlineStr">
        <is>
          <t>16E⁰</t>
        </is>
      </c>
      <c r="M273" t="inlineStr">
        <is>
          <t>32B²</t>
        </is>
      </c>
      <c r="N273" t="inlineStr">
        <is>
          <t>16E⁰, 1A⁰, 2B⁰, 8D⁰, 4C⁰</t>
        </is>
      </c>
      <c r="O273" t="inlineStr">
        <is>
          <t>32B²</t>
        </is>
      </c>
    </row>
    <row r="274">
      <c r="A274">
        <f>HYPERLINK("https://mathstats.uncg.edu/sites/pauli/congruence/csg1.html#group32D1", "32D¹")</f>
        <v/>
      </c>
      <c r="B274" t="n">
        <v>1</v>
      </c>
      <c r="C274" t="inlineStr"/>
      <c r="D274" t="inlineStr">
        <is>
          <t>48</t>
        </is>
      </c>
      <c r="E274" t="inlineStr">
        <is>
          <t>1</t>
        </is>
      </c>
      <c r="F274" t="inlineStr">
        <is>
          <t>24</t>
        </is>
      </c>
      <c r="G274" t="inlineStr">
        <is>
          <t>2</t>
        </is>
      </c>
      <c r="H274" t="inlineStr">
        <is>
          <t>0</t>
        </is>
      </c>
      <c r="I274" t="inlineStr">
        <is>
          <t>2⁴, 4², 32¹</t>
        </is>
      </c>
      <c r="J274" t="n">
        <v>7</v>
      </c>
      <c r="K274" t="inlineStr">
        <is>
          <t>2², 4³, 8⁴</t>
        </is>
      </c>
      <c r="L274" t="inlineStr">
        <is>
          <t>16E⁰</t>
        </is>
      </c>
      <c r="M274" t="inlineStr">
        <is>
          <t>32B²</t>
        </is>
      </c>
      <c r="N274" t="inlineStr">
        <is>
          <t>16E⁰, 1A⁰, 2B⁰, 8D⁰, 4C⁰</t>
        </is>
      </c>
      <c r="O274" t="inlineStr">
        <is>
          <t>32B²</t>
        </is>
      </c>
    </row>
    <row r="275">
      <c r="A275">
        <f>HYPERLINK("https://mathstats.uncg.edu/sites/pauli/congruence/csg1.html#group32E1", "32E¹")</f>
        <v/>
      </c>
      <c r="B275" t="n">
        <v>1</v>
      </c>
      <c r="C275" t="inlineStr"/>
      <c r="D275" t="inlineStr">
        <is>
          <t>96</t>
        </is>
      </c>
      <c r="E275" t="inlineStr">
        <is>
          <t>1</t>
        </is>
      </c>
      <c r="F275" t="inlineStr">
        <is>
          <t>12</t>
        </is>
      </c>
      <c r="G275" t="inlineStr">
        <is>
          <t>0</t>
        </is>
      </c>
      <c r="H275" t="inlineStr">
        <is>
          <t>0</t>
        </is>
      </c>
      <c r="I275" t="inlineStr">
        <is>
          <t>1⁸, 2⁴, 8², 32²</t>
        </is>
      </c>
      <c r="J275" t="n">
        <v>16</v>
      </c>
      <c r="K275" t="inlineStr">
        <is>
          <t>1⁴, 2², 4¹</t>
        </is>
      </c>
      <c r="L275" t="inlineStr">
        <is>
          <t>16H⁰, 32A⁰, 32A¹</t>
        </is>
      </c>
      <c r="M275" t="inlineStr"/>
      <c r="N275" t="inlineStr">
        <is>
          <t>32A¹, 16C⁰, 16D⁰, 32A⁰, 8C⁰, 2B⁰, 8I⁰, 4B⁰, 1A⁰, 16H⁰</t>
        </is>
      </c>
      <c r="O275" t="inlineStr"/>
    </row>
    <row r="276">
      <c r="A276">
        <f>HYPERLINK("https://mathstats.uncg.edu/sites/pauli/congruence/csg1.html#group33A1", "33A¹")</f>
        <v/>
      </c>
      <c r="B276" t="n">
        <v>1</v>
      </c>
      <c r="C276" t="inlineStr"/>
      <c r="D276" t="inlineStr">
        <is>
          <t>33</t>
        </is>
      </c>
      <c r="E276" t="inlineStr">
        <is>
          <t>2</t>
        </is>
      </c>
      <c r="F276" t="inlineStr">
        <is>
          <t>11</t>
        </is>
      </c>
      <c r="G276" t="inlineStr">
        <is>
          <t>9</t>
        </is>
      </c>
      <c r="H276" t="inlineStr">
        <is>
          <t>0</t>
        </is>
      </c>
      <c r="I276" t="inlineStr">
        <is>
          <t>33¹</t>
        </is>
      </c>
      <c r="J276" t="n">
        <v>1</v>
      </c>
      <c r="K276" t="inlineStr">
        <is>
          <t>2¹, 10²</t>
        </is>
      </c>
      <c r="L276" t="inlineStr">
        <is>
          <t>3A⁰, 11A⁰</t>
        </is>
      </c>
      <c r="M276" t="inlineStr"/>
      <c r="N276" t="inlineStr">
        <is>
          <t>3A⁰, 11A⁰, 1A⁰</t>
        </is>
      </c>
      <c r="O276" t="inlineStr"/>
    </row>
    <row r="277">
      <c r="A277">
        <f>HYPERLINK("https://mathstats.uncg.edu/sites/pauli/congruence/csg1.html#group36A1", "36A¹")</f>
        <v/>
      </c>
      <c r="B277" t="n">
        <v>1</v>
      </c>
      <c r="C277" t="inlineStr"/>
      <c r="D277" t="inlineStr">
        <is>
          <t>36</t>
        </is>
      </c>
      <c r="E277" t="inlineStr">
        <is>
          <t>1</t>
        </is>
      </c>
      <c r="F277" t="inlineStr">
        <is>
          <t>36</t>
        </is>
      </c>
      <c r="G277" t="inlineStr">
        <is>
          <t>10</t>
        </is>
      </c>
      <c r="H277" t="inlineStr">
        <is>
          <t>0</t>
        </is>
      </c>
      <c r="I277" t="inlineStr">
        <is>
          <t>36¹</t>
        </is>
      </c>
      <c r="J277" t="n">
        <v>1</v>
      </c>
      <c r="K277" t="inlineStr">
        <is>
          <t>2², 4², 12²</t>
        </is>
      </c>
      <c r="L277" t="inlineStr">
        <is>
          <t>9A⁰, 12A⁰</t>
        </is>
      </c>
      <c r="M277" t="inlineStr">
        <is>
          <t>36D²</t>
        </is>
      </c>
      <c r="N277" t="inlineStr">
        <is>
          <t>12A⁰, 3A⁰, 1A⁰, 4A⁰, 9A⁰</t>
        </is>
      </c>
      <c r="O277" t="inlineStr">
        <is>
          <t>36D²</t>
        </is>
      </c>
    </row>
    <row r="278">
      <c r="A278">
        <f>HYPERLINK("https://mathstats.uncg.edu/sites/pauli/congruence/csg1.html#group36B1", "36B¹")</f>
        <v/>
      </c>
      <c r="B278" t="n">
        <v>1</v>
      </c>
      <c r="C278" t="inlineStr"/>
      <c r="D278" t="inlineStr">
        <is>
          <t>48</t>
        </is>
      </c>
      <c r="E278" t="inlineStr">
        <is>
          <t>1</t>
        </is>
      </c>
      <c r="F278" t="inlineStr">
        <is>
          <t>8</t>
        </is>
      </c>
      <c r="G278" t="inlineStr">
        <is>
          <t>0</t>
        </is>
      </c>
      <c r="H278" t="inlineStr">
        <is>
          <t>6</t>
        </is>
      </c>
      <c r="I278" t="inlineStr">
        <is>
          <t>4³, 36¹</t>
        </is>
      </c>
      <c r="J278" t="n">
        <v>4</v>
      </c>
      <c r="K278" t="inlineStr">
        <is>
          <t>2⁴</t>
        </is>
      </c>
      <c r="L278" t="inlineStr">
        <is>
          <t>12B⁰, 18C⁰</t>
        </is>
      </c>
      <c r="M278" t="inlineStr"/>
      <c r="N278" t="inlineStr">
        <is>
          <t>18C⁰, 3B⁰, 2A⁰, 1A⁰, 6C⁰, 12B⁰</t>
        </is>
      </c>
      <c r="O278" t="inlineStr"/>
    </row>
    <row r="279">
      <c r="A279">
        <f>HYPERLINK("https://mathstats.uncg.edu/sites/pauli/congruence/csg1.html#group36C1", "36C¹")</f>
        <v/>
      </c>
      <c r="B279" t="n">
        <v>1</v>
      </c>
      <c r="C279" t="inlineStr">
        <is>
          <t>Γ₀(36)</t>
        </is>
      </c>
      <c r="D279" t="inlineStr">
        <is>
          <t>72</t>
        </is>
      </c>
      <c r="E279" t="inlineStr">
        <is>
          <t>1</t>
        </is>
      </c>
      <c r="F279" t="inlineStr">
        <is>
          <t>12</t>
        </is>
      </c>
      <c r="G279" t="inlineStr">
        <is>
          <t>0</t>
        </is>
      </c>
      <c r="H279" t="inlineStr">
        <is>
          <t>0</t>
        </is>
      </c>
      <c r="I279" t="inlineStr">
        <is>
          <t>1⁶, 4³, 9², 36¹</t>
        </is>
      </c>
      <c r="J279" t="n">
        <v>12</v>
      </c>
      <c r="K279" t="inlineStr">
        <is>
          <t>1⁶, 2³</t>
        </is>
      </c>
      <c r="L279" t="inlineStr">
        <is>
          <t>12E⁰, 18E⁰</t>
        </is>
      </c>
      <c r="M279" t="inlineStr"/>
      <c r="N279" t="inlineStr">
        <is>
          <t>3B⁰, 18E⁰, 9B⁰, 1A⁰, 2B⁰, 4B⁰, 6F⁰, 12E⁰</t>
        </is>
      </c>
      <c r="O279" t="inlineStr"/>
    </row>
    <row r="280">
      <c r="A280">
        <f>HYPERLINK("https://mathstats.uncg.edu/sites/pauli/congruence/csg1.html#group39A1", "39A¹")</f>
        <v/>
      </c>
      <c r="B280" t="n">
        <v>1</v>
      </c>
      <c r="C280" t="inlineStr"/>
      <c r="D280" t="inlineStr">
        <is>
          <t>42</t>
        </is>
      </c>
      <c r="E280" t="inlineStr">
        <is>
          <t>2</t>
        </is>
      </c>
      <c r="F280" t="inlineStr">
        <is>
          <t>14</t>
        </is>
      </c>
      <c r="G280" t="inlineStr">
        <is>
          <t>6</t>
        </is>
      </c>
      <c r="H280" t="inlineStr">
        <is>
          <t>3</t>
        </is>
      </c>
      <c r="I280" t="inlineStr">
        <is>
          <t>3¹, 39¹</t>
        </is>
      </c>
      <c r="J280" t="n">
        <v>2</v>
      </c>
      <c r="K280" t="inlineStr">
        <is>
          <t>2², 24¹</t>
        </is>
      </c>
      <c r="L280" t="inlineStr">
        <is>
          <t>13A⁰</t>
        </is>
      </c>
      <c r="M280" t="inlineStr">
        <is>
          <t>78A²</t>
        </is>
      </c>
      <c r="N280" t="inlineStr">
        <is>
          <t>13A⁰, 1A⁰</t>
        </is>
      </c>
      <c r="O280" t="inlineStr">
        <is>
          <t>78A²</t>
        </is>
      </c>
    </row>
    <row r="281">
      <c r="A281">
        <f>HYPERLINK("https://mathstats.uncg.edu/sites/pauli/congruence/csg1.html#group40A1", "40A¹")</f>
        <v/>
      </c>
      <c r="B281" t="n">
        <v>1</v>
      </c>
      <c r="C281" t="inlineStr"/>
      <c r="D281" t="inlineStr">
        <is>
          <t>72</t>
        </is>
      </c>
      <c r="E281" t="inlineStr">
        <is>
          <t>2</t>
        </is>
      </c>
      <c r="F281" t="inlineStr">
        <is>
          <t>18</t>
        </is>
      </c>
      <c r="G281" t="inlineStr">
        <is>
          <t>4</t>
        </is>
      </c>
      <c r="H281" t="inlineStr">
        <is>
          <t>0</t>
        </is>
      </c>
      <c r="I281" t="inlineStr">
        <is>
          <t>1⁴, 5⁴, 8¹, 40¹</t>
        </is>
      </c>
      <c r="J281" t="n">
        <v>10</v>
      </c>
      <c r="K281" t="inlineStr">
        <is>
          <t>2⁶, 8³</t>
        </is>
      </c>
      <c r="L281" t="inlineStr">
        <is>
          <t>20A⁰</t>
        </is>
      </c>
      <c r="M281" t="inlineStr"/>
      <c r="N281" t="inlineStr">
        <is>
          <t>5B⁰, 10C⁰, 20A⁰, 2B⁰, 1A⁰</t>
        </is>
      </c>
      <c r="O281" t="inlineStr"/>
    </row>
    <row r="282">
      <c r="A282">
        <f>HYPERLINK("https://mathstats.uncg.edu/sites/pauli/congruence/csg1.html#group42A1", "42A¹")</f>
        <v/>
      </c>
      <c r="B282" t="n">
        <v>1</v>
      </c>
      <c r="C282" t="inlineStr"/>
      <c r="D282" t="inlineStr">
        <is>
          <t>42</t>
        </is>
      </c>
      <c r="E282" t="inlineStr">
        <is>
          <t>2</t>
        </is>
      </c>
      <c r="F282" t="inlineStr">
        <is>
          <t>7</t>
        </is>
      </c>
      <c r="G282" t="inlineStr">
        <is>
          <t>12</t>
        </is>
      </c>
      <c r="H282" t="inlineStr">
        <is>
          <t>0</t>
        </is>
      </c>
      <c r="I282" t="inlineStr">
        <is>
          <t>42¹</t>
        </is>
      </c>
      <c r="J282" t="n">
        <v>1</v>
      </c>
      <c r="K282" t="inlineStr">
        <is>
          <t>2¹, 6²</t>
        </is>
      </c>
      <c r="L282" t="inlineStr">
        <is>
          <t>14A⁰, 21A⁰</t>
        </is>
      </c>
      <c r="M282" t="inlineStr"/>
      <c r="N282" t="inlineStr">
        <is>
          <t>21A⁰, 14A⁰, 3A⁰, 1A⁰, 7A⁰</t>
        </is>
      </c>
      <c r="O282" t="inlineStr"/>
    </row>
    <row r="283">
      <c r="A283">
        <f>HYPERLINK("https://mathstats.uncg.edu/sites/pauli/congruence/csg1.html#group42B1", "42B¹")</f>
        <v/>
      </c>
      <c r="B283" t="n">
        <v>1</v>
      </c>
      <c r="C283" t="inlineStr"/>
      <c r="D283" t="inlineStr">
        <is>
          <t>42</t>
        </is>
      </c>
      <c r="E283" t="inlineStr">
        <is>
          <t>2</t>
        </is>
      </c>
      <c r="F283" t="inlineStr">
        <is>
          <t>21</t>
        </is>
      </c>
      <c r="G283" t="inlineStr">
        <is>
          <t>12</t>
        </is>
      </c>
      <c r="H283" t="inlineStr">
        <is>
          <t>0</t>
        </is>
      </c>
      <c r="I283" t="inlineStr">
        <is>
          <t>42¹</t>
        </is>
      </c>
      <c r="J283" t="n">
        <v>1</v>
      </c>
      <c r="K283" t="inlineStr">
        <is>
          <t>2¹, 4¹, 6², 12²</t>
        </is>
      </c>
      <c r="L283" t="inlineStr">
        <is>
          <t>6B⁰, 21A⁰</t>
        </is>
      </c>
      <c r="M283" t="inlineStr"/>
      <c r="N283" t="inlineStr">
        <is>
          <t>21A⁰, 6B⁰, 3A⁰, 1A⁰, 7A⁰</t>
        </is>
      </c>
      <c r="O283" t="inlineStr"/>
    </row>
    <row r="284">
      <c r="A284">
        <f>HYPERLINK("https://mathstats.uncg.edu/sites/pauli/congruence/csg1.html#group49A1", "49A¹")</f>
        <v/>
      </c>
      <c r="B284" t="n">
        <v>1</v>
      </c>
      <c r="C284" t="inlineStr">
        <is>
          <t>Γ₀(49)</t>
        </is>
      </c>
      <c r="D284" t="inlineStr">
        <is>
          <t>56</t>
        </is>
      </c>
      <c r="E284" t="inlineStr">
        <is>
          <t>1</t>
        </is>
      </c>
      <c r="F284" t="inlineStr">
        <is>
          <t>56</t>
        </is>
      </c>
      <c r="G284" t="inlineStr">
        <is>
          <t>0</t>
        </is>
      </c>
      <c r="H284" t="inlineStr">
        <is>
          <t>2</t>
        </is>
      </c>
      <c r="I284" t="inlineStr">
        <is>
          <t>1⁷, 49¹</t>
        </is>
      </c>
      <c r="J284" t="n">
        <v>8</v>
      </c>
      <c r="K284" t="inlineStr">
        <is>
          <t>1², 6², 42¹</t>
        </is>
      </c>
      <c r="L284" t="inlineStr">
        <is>
          <t>7B⁰</t>
        </is>
      </c>
      <c r="M284" t="inlineStr"/>
      <c r="N284" t="inlineStr">
        <is>
          <t>1A⁰, 7B⁰</t>
        </is>
      </c>
      <c r="O284" t="inlineStr"/>
    </row>
    <row r="285">
      <c r="A285">
        <f>HYPERLINK("https://mathstats.uncg.edu/sites/pauli/congruence/csg1.html#group52A1", "52A¹")</f>
        <v/>
      </c>
      <c r="B285" t="n">
        <v>1</v>
      </c>
      <c r="C285" t="inlineStr"/>
      <c r="D285" t="inlineStr">
        <is>
          <t>56</t>
        </is>
      </c>
      <c r="E285" t="inlineStr">
        <is>
          <t>2</t>
        </is>
      </c>
      <c r="F285" t="inlineStr">
        <is>
          <t>14</t>
        </is>
      </c>
      <c r="G285" t="inlineStr">
        <is>
          <t>4</t>
        </is>
      </c>
      <c r="H285" t="inlineStr">
        <is>
          <t>8</t>
        </is>
      </c>
      <c r="I285" t="inlineStr">
        <is>
          <t>4¹, 52¹</t>
        </is>
      </c>
      <c r="J285" t="n">
        <v>2</v>
      </c>
      <c r="K285" t="inlineStr">
        <is>
          <t>2², 24¹</t>
        </is>
      </c>
      <c r="L285" t="inlineStr">
        <is>
          <t>26A⁰</t>
        </is>
      </c>
      <c r="M285" t="inlineStr"/>
      <c r="N285" t="inlineStr">
        <is>
          <t>13A⁰, 1A⁰, 26A⁰</t>
        </is>
      </c>
      <c r="O285" t="inlineStr"/>
    </row>
    <row r="286">
      <c r="A286">
        <f>HYPERLINK("https://mathstats.uncg.edu/sites/pauli/congruence/csg2.html#group8A2", "8A²")</f>
        <v/>
      </c>
      <c r="B286" t="n">
        <v>2</v>
      </c>
      <c r="C286" t="inlineStr"/>
      <c r="D286" t="inlineStr">
        <is>
          <t>48</t>
        </is>
      </c>
      <c r="E286" t="inlineStr">
        <is>
          <t>1</t>
        </is>
      </c>
      <c r="F286" t="inlineStr">
        <is>
          <t>1</t>
        </is>
      </c>
      <c r="G286" t="inlineStr">
        <is>
          <t>0</t>
        </is>
      </c>
      <c r="H286" t="inlineStr">
        <is>
          <t>0</t>
        </is>
      </c>
      <c r="I286" t="inlineStr">
        <is>
          <t>8⁶</t>
        </is>
      </c>
      <c r="J286" t="n">
        <v>6</v>
      </c>
      <c r="K286" t="inlineStr">
        <is>
          <t>1¹</t>
        </is>
      </c>
      <c r="L286" t="inlineStr">
        <is>
          <t>4G⁰, 8E⁰, 8D¹</t>
        </is>
      </c>
      <c r="M286" t="inlineStr"/>
      <c r="N286" t="inlineStr">
        <is>
          <t>2A⁰, 4A⁰, 4D⁰, 2C⁰, 4C⁰, 8A⁰, 8E⁰, 4G⁰, 2B⁰, 4E⁰, 4F⁰, 4B⁰, 1A⁰, 8D¹</t>
        </is>
      </c>
      <c r="O286" t="inlineStr"/>
    </row>
    <row r="287">
      <c r="A287">
        <f>HYPERLINK("https://mathstats.uncg.edu/sites/pauli/congruence/csg2.html#group8B2", "8B²")</f>
        <v/>
      </c>
      <c r="B287" t="n">
        <v>2</v>
      </c>
      <c r="C287" t="inlineStr"/>
      <c r="D287" t="inlineStr">
        <is>
          <t>48</t>
        </is>
      </c>
      <c r="E287" t="inlineStr">
        <is>
          <t>1</t>
        </is>
      </c>
      <c r="F287" t="inlineStr">
        <is>
          <t>12</t>
        </is>
      </c>
      <c r="G287" t="inlineStr">
        <is>
          <t>0</t>
        </is>
      </c>
      <c r="H287" t="inlineStr">
        <is>
          <t>0</t>
        </is>
      </c>
      <c r="I287" t="inlineStr">
        <is>
          <t>8⁶</t>
        </is>
      </c>
      <c r="J287" t="n">
        <v>6</v>
      </c>
      <c r="K287" t="inlineStr">
        <is>
          <t>2², 4²</t>
        </is>
      </c>
      <c r="L287" t="inlineStr">
        <is>
          <t>8K⁰, 8C¹, 8D¹</t>
        </is>
      </c>
      <c r="M287" t="inlineStr"/>
      <c r="N287" t="inlineStr">
        <is>
          <t>8C¹, 8A¹, 8D⁰, 4A⁰, 4C⁰, 8A⁰, 1A⁰, 2B⁰, 4F⁰, 8K⁰, 8D¹</t>
        </is>
      </c>
      <c r="O287" t="inlineStr"/>
    </row>
    <row r="288">
      <c r="A288">
        <f>HYPERLINK("https://mathstats.uncg.edu/sites/pauli/congruence/csg2.html#group8C2", "8C²")</f>
        <v/>
      </c>
      <c r="B288" t="n">
        <v>2</v>
      </c>
      <c r="C288" t="inlineStr"/>
      <c r="D288" t="inlineStr">
        <is>
          <t>96</t>
        </is>
      </c>
      <c r="E288" t="inlineStr">
        <is>
          <t>1</t>
        </is>
      </c>
      <c r="F288" t="inlineStr">
        <is>
          <t>24</t>
        </is>
      </c>
      <c r="G288" t="inlineStr">
        <is>
          <t>4</t>
        </is>
      </c>
      <c r="H288" t="inlineStr">
        <is>
          <t>0</t>
        </is>
      </c>
      <c r="I288" t="inlineStr">
        <is>
          <t>8¹²</t>
        </is>
      </c>
      <c r="J288" t="n">
        <v>12</v>
      </c>
      <c r="K288" t="inlineStr">
        <is>
          <t>2², 4⁵</t>
        </is>
      </c>
      <c r="L288" t="inlineStr">
        <is>
          <t>8M⁰, 8P⁰, 8H¹, 8I¹</t>
        </is>
      </c>
      <c r="M288" t="inlineStr"/>
      <c r="N288" t="inlineStr">
        <is>
          <t>8D⁰, 4C⁰, 8A⁰, 8B⁰, 8L⁰, 2B⁰, 1A⁰, 8K⁰, 8H¹, 8D¹, 8H⁰, 8F⁰, 4A⁰, 8I¹, 4F⁰, 8M⁰, 8P⁰</t>
        </is>
      </c>
      <c r="O288" t="inlineStr"/>
    </row>
    <row r="289">
      <c r="A289">
        <f>HYPERLINK("https://mathstats.uncg.edu/sites/pauli/congruence/csg2.html#group9A2", "9A²")</f>
        <v/>
      </c>
      <c r="B289" t="n">
        <v>2</v>
      </c>
      <c r="C289" t="inlineStr"/>
      <c r="D289" t="inlineStr">
        <is>
          <t>36</t>
        </is>
      </c>
      <c r="E289" t="inlineStr">
        <is>
          <t>1</t>
        </is>
      </c>
      <c r="F289" t="inlineStr">
        <is>
          <t>3</t>
        </is>
      </c>
      <c r="G289" t="inlineStr">
        <is>
          <t>0</t>
        </is>
      </c>
      <c r="H289" t="inlineStr">
        <is>
          <t>0</t>
        </is>
      </c>
      <c r="I289" t="inlineStr">
        <is>
          <t>9⁴</t>
        </is>
      </c>
      <c r="J289" t="n">
        <v>4</v>
      </c>
      <c r="K289" t="inlineStr">
        <is>
          <t>1¹, 2¹</t>
        </is>
      </c>
      <c r="L289" t="inlineStr">
        <is>
          <t>3D⁰, 9D⁰, 9B¹</t>
        </is>
      </c>
      <c r="M289" t="inlineStr"/>
      <c r="N289" t="inlineStr">
        <is>
          <t>3B⁰, 9D⁰, 9A⁰, 3C⁰, 3A⁰, 1A⁰, 9B¹, 3D⁰</t>
        </is>
      </c>
      <c r="O289" t="inlineStr"/>
    </row>
    <row r="290">
      <c r="A290">
        <f>HYPERLINK("https://mathstats.uncg.edu/sites/pauli/congruence/csg2.html#group9B2", "9B²")</f>
        <v/>
      </c>
      <c r="B290" t="n">
        <v>2</v>
      </c>
      <c r="C290" t="inlineStr"/>
      <c r="D290" t="inlineStr">
        <is>
          <t>54</t>
        </is>
      </c>
      <c r="E290" t="inlineStr">
        <is>
          <t>1</t>
        </is>
      </c>
      <c r="F290" t="inlineStr">
        <is>
          <t>27</t>
        </is>
      </c>
      <c r="G290" t="inlineStr">
        <is>
          <t>2</t>
        </is>
      </c>
      <c r="H290" t="inlineStr">
        <is>
          <t>0</t>
        </is>
      </c>
      <c r="I290" t="inlineStr">
        <is>
          <t>9⁶</t>
        </is>
      </c>
      <c r="J290" t="n">
        <v>6</v>
      </c>
      <c r="K290" t="inlineStr">
        <is>
          <t>3¹, 6⁴</t>
        </is>
      </c>
      <c r="L290" t="inlineStr">
        <is>
          <t>9E⁰, 9G⁰, 9B¹</t>
        </is>
      </c>
      <c r="M290" t="inlineStr"/>
      <c r="N290" t="inlineStr">
        <is>
          <t>3C⁰, 9A⁰, 9E⁰, 3A⁰, 1A⁰, 9B¹, 9G⁰</t>
        </is>
      </c>
      <c r="O290" t="inlineStr"/>
    </row>
    <row r="291">
      <c r="A291">
        <f>HYPERLINK("https://mathstats.uncg.edu/sites/pauli/congruence/csg2.html#group10A2", "10A²")</f>
        <v/>
      </c>
      <c r="B291" t="n">
        <v>2</v>
      </c>
      <c r="C291" t="inlineStr"/>
      <c r="D291" t="inlineStr">
        <is>
          <t>30</t>
        </is>
      </c>
      <c r="E291" t="inlineStr">
        <is>
          <t>1</t>
        </is>
      </c>
      <c r="F291" t="inlineStr">
        <is>
          <t>5</t>
        </is>
      </c>
      <c r="G291" t="inlineStr">
        <is>
          <t>0</t>
        </is>
      </c>
      <c r="H291" t="inlineStr">
        <is>
          <t>0</t>
        </is>
      </c>
      <c r="I291" t="inlineStr">
        <is>
          <t>10³</t>
        </is>
      </c>
      <c r="J291" t="n">
        <v>3</v>
      </c>
      <c r="K291" t="inlineStr">
        <is>
          <t>1¹, 4¹</t>
        </is>
      </c>
      <c r="L291" t="inlineStr">
        <is>
          <t>5E⁰, 10A⁰</t>
        </is>
      </c>
      <c r="M291" t="inlineStr"/>
      <c r="N291" t="inlineStr">
        <is>
          <t>5E⁰, 2A⁰, 5A⁰, 10A⁰, 1A⁰</t>
        </is>
      </c>
      <c r="O291" t="inlineStr"/>
    </row>
    <row r="292">
      <c r="A292">
        <f>HYPERLINK("https://mathstats.uncg.edu/sites/pauli/congruence/csg2.html#group10B2", "10B²")</f>
        <v/>
      </c>
      <c r="B292" t="n">
        <v>2</v>
      </c>
      <c r="C292" t="inlineStr"/>
      <c r="D292" t="inlineStr">
        <is>
          <t>30</t>
        </is>
      </c>
      <c r="E292" t="inlineStr">
        <is>
          <t>1</t>
        </is>
      </c>
      <c r="F292" t="inlineStr">
        <is>
          <t>5</t>
        </is>
      </c>
      <c r="G292" t="inlineStr">
        <is>
          <t>0</t>
        </is>
      </c>
      <c r="H292" t="inlineStr">
        <is>
          <t>0</t>
        </is>
      </c>
      <c r="I292" t="inlineStr">
        <is>
          <t>10³</t>
        </is>
      </c>
      <c r="J292" t="n">
        <v>3</v>
      </c>
      <c r="K292" t="inlineStr">
        <is>
          <t>1¹, 4¹</t>
        </is>
      </c>
      <c r="L292" t="inlineStr">
        <is>
          <t>2C⁰, 10A⁰, 10B¹</t>
        </is>
      </c>
      <c r="M292" t="inlineStr"/>
      <c r="N292" t="inlineStr">
        <is>
          <t>2A⁰, 5A⁰, 10A⁰, 10B¹, 2B⁰, 1A⁰, 2C⁰</t>
        </is>
      </c>
      <c r="O292" t="inlineStr"/>
    </row>
    <row r="293">
      <c r="A293">
        <f>HYPERLINK("https://mathstats.uncg.edu/sites/pauli/congruence/csg2.html#group10C2", "10C²")</f>
        <v/>
      </c>
      <c r="B293" t="n">
        <v>2</v>
      </c>
      <c r="C293" t="inlineStr"/>
      <c r="D293" t="inlineStr">
        <is>
          <t>60</t>
        </is>
      </c>
      <c r="E293" t="inlineStr">
        <is>
          <t>1</t>
        </is>
      </c>
      <c r="F293" t="inlineStr">
        <is>
          <t>15</t>
        </is>
      </c>
      <c r="G293" t="inlineStr">
        <is>
          <t>4</t>
        </is>
      </c>
      <c r="H293" t="inlineStr">
        <is>
          <t>0</t>
        </is>
      </c>
      <c r="I293" t="inlineStr">
        <is>
          <t>10⁶</t>
        </is>
      </c>
      <c r="J293" t="n">
        <v>6</v>
      </c>
      <c r="K293" t="inlineStr">
        <is>
          <t>1¹, 2¹, 4³</t>
        </is>
      </c>
      <c r="L293" t="inlineStr">
        <is>
          <t>5G⁰, 10B⁰, 10D⁰, 10E¹</t>
        </is>
      </c>
      <c r="M293" t="inlineStr"/>
      <c r="N293" t="inlineStr">
        <is>
          <t>5A⁰, 10D⁰, 5C⁰, 5B⁰, 5E⁰, 10E¹, 1A⁰, 5G⁰, 10B⁰</t>
        </is>
      </c>
      <c r="O293" t="inlineStr"/>
    </row>
    <row r="294">
      <c r="A294">
        <f>HYPERLINK("https://mathstats.uncg.edu/sites/pauli/congruence/csg2.html#group10D2", "10D²")</f>
        <v/>
      </c>
      <c r="B294" t="n">
        <v>2</v>
      </c>
      <c r="C294" t="inlineStr"/>
      <c r="D294" t="inlineStr">
        <is>
          <t>60</t>
        </is>
      </c>
      <c r="E294" t="inlineStr">
        <is>
          <t>1</t>
        </is>
      </c>
      <c r="F294" t="inlineStr">
        <is>
          <t>30</t>
        </is>
      </c>
      <c r="G294" t="inlineStr">
        <is>
          <t>0</t>
        </is>
      </c>
      <c r="H294" t="inlineStr">
        <is>
          <t>0</t>
        </is>
      </c>
      <c r="I294" t="inlineStr">
        <is>
          <t>5⁴, 10⁴</t>
        </is>
      </c>
      <c r="J294" t="n">
        <v>8</v>
      </c>
      <c r="K294" t="inlineStr">
        <is>
          <t>2³, 4⁶</t>
        </is>
      </c>
      <c r="L294" t="inlineStr">
        <is>
          <t>5F⁰, 10B¹, 10F¹</t>
        </is>
      </c>
      <c r="M294" t="inlineStr"/>
      <c r="N294" t="inlineStr">
        <is>
          <t>5A⁰, 10B¹, 5C⁰, 5F⁰, 2B⁰, 1A⁰, 10F¹</t>
        </is>
      </c>
      <c r="O294" t="inlineStr"/>
    </row>
    <row r="295">
      <c r="A295">
        <f>HYPERLINK("https://mathstats.uncg.edu/sites/pauli/congruence/csg2.html#group10E2", "10E²")</f>
        <v/>
      </c>
      <c r="B295" t="n">
        <v>2</v>
      </c>
      <c r="C295" t="inlineStr"/>
      <c r="D295" t="inlineStr">
        <is>
          <t>60</t>
        </is>
      </c>
      <c r="E295" t="inlineStr">
        <is>
          <t>1</t>
        </is>
      </c>
      <c r="F295" t="inlineStr">
        <is>
          <t>30</t>
        </is>
      </c>
      <c r="G295" t="inlineStr">
        <is>
          <t>4</t>
        </is>
      </c>
      <c r="H295" t="inlineStr">
        <is>
          <t>0</t>
        </is>
      </c>
      <c r="I295" t="inlineStr">
        <is>
          <t>10⁶</t>
        </is>
      </c>
      <c r="J295" t="n">
        <v>6</v>
      </c>
      <c r="K295" t="inlineStr">
        <is>
          <t>2³, 4⁶</t>
        </is>
      </c>
      <c r="L295" t="inlineStr">
        <is>
          <t>10D⁰, 10F¹</t>
        </is>
      </c>
      <c r="M295" t="inlineStr"/>
      <c r="N295" t="inlineStr">
        <is>
          <t>1A⁰, 2B⁰, 5C⁰, 10D⁰, 10F¹</t>
        </is>
      </c>
      <c r="O295" t="inlineStr"/>
    </row>
    <row r="296">
      <c r="A296">
        <f>HYPERLINK("https://mathstats.uncg.edu/sites/pauli/congruence/csg2.html#group10F2", "10F²")</f>
        <v/>
      </c>
      <c r="B296" t="n">
        <v>2</v>
      </c>
      <c r="C296" t="inlineStr"/>
      <c r="D296" t="inlineStr">
        <is>
          <t>90</t>
        </is>
      </c>
      <c r="E296" t="inlineStr">
        <is>
          <t>1</t>
        </is>
      </c>
      <c r="F296" t="inlineStr">
        <is>
          <t>45</t>
        </is>
      </c>
      <c r="G296" t="inlineStr">
        <is>
          <t>2</t>
        </is>
      </c>
      <c r="H296" t="inlineStr">
        <is>
          <t>0</t>
        </is>
      </c>
      <c r="I296" t="inlineStr">
        <is>
          <t>5⁶, 10⁶</t>
        </is>
      </c>
      <c r="J296" t="n">
        <v>12</v>
      </c>
      <c r="K296" t="inlineStr">
        <is>
          <t>1³, 2³, 4⁹</t>
        </is>
      </c>
      <c r="L296" t="inlineStr">
        <is>
          <t>5G⁰, 10C⁰, 10F¹, 10I¹</t>
        </is>
      </c>
      <c r="M296" t="inlineStr"/>
      <c r="N296" t="inlineStr">
        <is>
          <t>5A⁰, 10I¹, 10B¹, 5C⁰, 5B⁰, 10C⁰, 5E⁰, 2B⁰, 1A⁰, 5G⁰, 10F¹</t>
        </is>
      </c>
      <c r="O296" t="inlineStr"/>
    </row>
    <row r="297">
      <c r="A297">
        <f>HYPERLINK("https://mathstats.uncg.edu/sites/pauli/congruence/csg2.html#group11A2", "11A²")</f>
        <v/>
      </c>
      <c r="B297" t="n">
        <v>2</v>
      </c>
      <c r="C297" t="inlineStr"/>
      <c r="D297" t="inlineStr">
        <is>
          <t>66</t>
        </is>
      </c>
      <c r="E297" t="inlineStr">
        <is>
          <t>1</t>
        </is>
      </c>
      <c r="F297" t="inlineStr">
        <is>
          <t>66</t>
        </is>
      </c>
      <c r="G297" t="inlineStr">
        <is>
          <t>6</t>
        </is>
      </c>
      <c r="H297" t="inlineStr">
        <is>
          <t>0</t>
        </is>
      </c>
      <c r="I297" t="inlineStr">
        <is>
          <t>11⁶</t>
        </is>
      </c>
      <c r="J297" t="n">
        <v>6</v>
      </c>
      <c r="K297" t="inlineStr">
        <is>
          <t>1¹, 5¹, 10⁶</t>
        </is>
      </c>
      <c r="L297" t="inlineStr">
        <is>
          <t>11A⁰</t>
        </is>
      </c>
      <c r="M297" t="inlineStr"/>
      <c r="N297" t="inlineStr">
        <is>
          <t>11A⁰, 1A⁰</t>
        </is>
      </c>
      <c r="O297" t="inlineStr"/>
    </row>
    <row r="298">
      <c r="A298">
        <f>HYPERLINK("https://mathstats.uncg.edu/sites/pauli/congruence/csg2.html#group12A2", "12A²")</f>
        <v/>
      </c>
      <c r="B298" t="n">
        <v>2</v>
      </c>
      <c r="C298" t="inlineStr"/>
      <c r="D298" t="inlineStr">
        <is>
          <t>24</t>
        </is>
      </c>
      <c r="E298" t="inlineStr">
        <is>
          <t>1</t>
        </is>
      </c>
      <c r="F298" t="inlineStr">
        <is>
          <t>4</t>
        </is>
      </c>
      <c r="G298" t="inlineStr">
        <is>
          <t>0</t>
        </is>
      </c>
      <c r="H298" t="inlineStr">
        <is>
          <t>0</t>
        </is>
      </c>
      <c r="I298" t="inlineStr">
        <is>
          <t>12²</t>
        </is>
      </c>
      <c r="J298" t="n">
        <v>2</v>
      </c>
      <c r="K298" t="inlineStr">
        <is>
          <t>2²</t>
        </is>
      </c>
      <c r="L298" t="inlineStr">
        <is>
          <t>4D⁰, 12A⁰, 6A¹</t>
        </is>
      </c>
      <c r="M298" t="inlineStr"/>
      <c r="N298" t="inlineStr">
        <is>
          <t>2A⁰, 12A⁰, 4A⁰, 4D⁰, 6A¹, 3A⁰, 1A⁰</t>
        </is>
      </c>
      <c r="O298" t="inlineStr"/>
    </row>
    <row r="299">
      <c r="A299">
        <f>HYPERLINK("https://mathstats.uncg.edu/sites/pauli/congruence/csg2.html#group12B2", "12B²")</f>
        <v/>
      </c>
      <c r="B299" t="n">
        <v>2</v>
      </c>
      <c r="C299" t="inlineStr"/>
      <c r="D299" t="inlineStr">
        <is>
          <t>36</t>
        </is>
      </c>
      <c r="E299" t="inlineStr">
        <is>
          <t>1</t>
        </is>
      </c>
      <c r="F299" t="inlineStr">
        <is>
          <t>3</t>
        </is>
      </c>
      <c r="G299" t="inlineStr">
        <is>
          <t>0</t>
        </is>
      </c>
      <c r="H299" t="inlineStr">
        <is>
          <t>0</t>
        </is>
      </c>
      <c r="I299" t="inlineStr">
        <is>
          <t>6², 12²</t>
        </is>
      </c>
      <c r="J299" t="n">
        <v>4</v>
      </c>
      <c r="K299" t="inlineStr">
        <is>
          <t>1³</t>
        </is>
      </c>
      <c r="L299" t="inlineStr">
        <is>
          <t>4E⁰, 12C⁰, 6C¹, 12B¹</t>
        </is>
      </c>
      <c r="M299" t="inlineStr"/>
      <c r="N299" t="inlineStr">
        <is>
          <t>2A⁰, 12C⁰, 6A⁰, 4B⁰, 6C¹, 4C⁰, 12B¹, 4E⁰, 2B⁰, 6A¹, 3A⁰, 1A⁰, 2C⁰, 6D⁰</t>
        </is>
      </c>
      <c r="O299" t="inlineStr"/>
    </row>
    <row r="300">
      <c r="A300">
        <f>HYPERLINK("https://mathstats.uncg.edu/sites/pauli/congruence/csg2.html#group12C2", "12C²")</f>
        <v/>
      </c>
      <c r="B300" t="n">
        <v>2</v>
      </c>
      <c r="C300" t="inlineStr"/>
      <c r="D300" t="inlineStr">
        <is>
          <t>36</t>
        </is>
      </c>
      <c r="E300" t="inlineStr">
        <is>
          <t>1</t>
        </is>
      </c>
      <c r="F300" t="inlineStr">
        <is>
          <t>9</t>
        </is>
      </c>
      <c r="G300" t="inlineStr">
        <is>
          <t>0</t>
        </is>
      </c>
      <c r="H300" t="inlineStr">
        <is>
          <t>0</t>
        </is>
      </c>
      <c r="I300" t="inlineStr">
        <is>
          <t>6², 12²</t>
        </is>
      </c>
      <c r="J300" t="n">
        <v>4</v>
      </c>
      <c r="K300" t="inlineStr">
        <is>
          <t>1³, 2³</t>
        </is>
      </c>
      <c r="L300" t="inlineStr">
        <is>
          <t>6G⁰, 12C¹</t>
        </is>
      </c>
      <c r="M300" t="inlineStr"/>
      <c r="N300" t="inlineStr">
        <is>
          <t>6G⁰, 3C⁰, 2B⁰, 12C¹, 3A⁰, 1A⁰, 6D⁰</t>
        </is>
      </c>
      <c r="O300" t="inlineStr"/>
    </row>
    <row r="301">
      <c r="A301">
        <f>HYPERLINK("https://mathstats.uncg.edu/sites/pauli/congruence/csg2.html#group12D2", "12D²")</f>
        <v/>
      </c>
      <c r="B301" t="n">
        <v>2</v>
      </c>
      <c r="C301" t="inlineStr"/>
      <c r="D301" t="inlineStr">
        <is>
          <t>36</t>
        </is>
      </c>
      <c r="E301" t="inlineStr">
        <is>
          <t>1</t>
        </is>
      </c>
      <c r="F301" t="inlineStr">
        <is>
          <t>9</t>
        </is>
      </c>
      <c r="G301" t="inlineStr">
        <is>
          <t>0</t>
        </is>
      </c>
      <c r="H301" t="inlineStr">
        <is>
          <t>0</t>
        </is>
      </c>
      <c r="I301" t="inlineStr">
        <is>
          <t>6², 12²</t>
        </is>
      </c>
      <c r="J301" t="n">
        <v>4</v>
      </c>
      <c r="K301" t="inlineStr">
        <is>
          <t>1³, 2³</t>
        </is>
      </c>
      <c r="L301" t="inlineStr">
        <is>
          <t>6H⁰, 12B¹, 12C¹</t>
        </is>
      </c>
      <c r="M301" t="inlineStr"/>
      <c r="N301" t="inlineStr">
        <is>
          <t>6B⁰, 12C¹, 4B⁰, 12B¹, 2B⁰, 6H⁰, 3A⁰, 1A⁰, 6D⁰</t>
        </is>
      </c>
      <c r="O301" t="inlineStr"/>
    </row>
    <row r="302">
      <c r="A302">
        <f>HYPERLINK("https://mathstats.uncg.edu/sites/pauli/congruence/csg2.html#group12E2", "12E²")</f>
        <v/>
      </c>
      <c r="B302" t="n">
        <v>2</v>
      </c>
      <c r="C302" t="inlineStr"/>
      <c r="D302" t="inlineStr">
        <is>
          <t>36</t>
        </is>
      </c>
      <c r="E302" t="inlineStr">
        <is>
          <t>1</t>
        </is>
      </c>
      <c r="F302" t="inlineStr">
        <is>
          <t>9</t>
        </is>
      </c>
      <c r="G302" t="inlineStr">
        <is>
          <t>0</t>
        </is>
      </c>
      <c r="H302" t="inlineStr">
        <is>
          <t>0</t>
        </is>
      </c>
      <c r="I302" t="inlineStr">
        <is>
          <t>6², 12²</t>
        </is>
      </c>
      <c r="J302" t="n">
        <v>4</v>
      </c>
      <c r="K302" t="inlineStr">
        <is>
          <t>1³, 2³</t>
        </is>
      </c>
      <c r="L302" t="inlineStr">
        <is>
          <t>12D⁰, 6C¹, 12C¹</t>
        </is>
      </c>
      <c r="M302" t="inlineStr"/>
      <c r="N302" t="inlineStr">
        <is>
          <t>2A⁰, 12C¹, 6A⁰, 6C¹, 2B⁰, 12D⁰, 6A¹, 3A⁰, 1A⁰, 2C⁰, 6D⁰</t>
        </is>
      </c>
      <c r="O302" t="inlineStr"/>
    </row>
    <row r="303">
      <c r="A303">
        <f>HYPERLINK("https://mathstats.uncg.edu/sites/pauli/congruence/csg2.html#group12F2", "12F²")</f>
        <v/>
      </c>
      <c r="B303" t="n">
        <v>2</v>
      </c>
      <c r="C303" t="inlineStr"/>
      <c r="D303" t="inlineStr">
        <is>
          <t>48</t>
        </is>
      </c>
      <c r="E303" t="inlineStr">
        <is>
          <t>1</t>
        </is>
      </c>
      <c r="F303" t="inlineStr">
        <is>
          <t>4</t>
        </is>
      </c>
      <c r="G303" t="inlineStr">
        <is>
          <t>0</t>
        </is>
      </c>
      <c r="H303" t="inlineStr">
        <is>
          <t>0</t>
        </is>
      </c>
      <c r="I303" t="inlineStr">
        <is>
          <t>4³, 12³</t>
        </is>
      </c>
      <c r="J303" t="n">
        <v>6</v>
      </c>
      <c r="K303" t="inlineStr">
        <is>
          <t>1², 2¹</t>
        </is>
      </c>
      <c r="L303" t="inlineStr">
        <is>
          <t>6I⁰, 12B⁰</t>
        </is>
      </c>
      <c r="M303" t="inlineStr"/>
      <c r="N303" t="inlineStr">
        <is>
          <t>3B⁰, 2A⁰, 6I⁰, 6C⁰, 1A⁰, 2B⁰, 6F⁰, 2C⁰, 12B⁰</t>
        </is>
      </c>
      <c r="O303" t="inlineStr"/>
    </row>
    <row r="304">
      <c r="A304">
        <f>HYPERLINK("https://mathstats.uncg.edu/sites/pauli/congruence/csg2.html#group12G2", "12G²")</f>
        <v/>
      </c>
      <c r="B304" t="n">
        <v>2</v>
      </c>
      <c r="C304" t="inlineStr"/>
      <c r="D304" t="inlineStr">
        <is>
          <t>48</t>
        </is>
      </c>
      <c r="E304" t="inlineStr">
        <is>
          <t>1</t>
        </is>
      </c>
      <c r="F304" t="inlineStr">
        <is>
          <t>24</t>
        </is>
      </c>
      <c r="G304" t="inlineStr">
        <is>
          <t>0</t>
        </is>
      </c>
      <c r="H304" t="inlineStr">
        <is>
          <t>0</t>
        </is>
      </c>
      <c r="I304" t="inlineStr">
        <is>
          <t>4³, 12³</t>
        </is>
      </c>
      <c r="J304" t="n">
        <v>6</v>
      </c>
      <c r="K304" t="inlineStr">
        <is>
          <t>1⁴, 2⁶, 4²</t>
        </is>
      </c>
      <c r="L304" t="inlineStr">
        <is>
          <t>4F⁰, 12A¹, 12F¹</t>
        </is>
      </c>
      <c r="M304" t="inlineStr"/>
      <c r="N304" t="inlineStr">
        <is>
          <t>3B⁰, 12F¹, 4A⁰, 12A¹, 4C⁰, 6F⁰, 2B⁰, 4F⁰, 1A⁰</t>
        </is>
      </c>
      <c r="O304" t="inlineStr"/>
    </row>
    <row r="305">
      <c r="A305">
        <f>HYPERLINK("https://mathstats.uncg.edu/sites/pauli/congruence/csg2.html#group12H2", "12H²")</f>
        <v/>
      </c>
      <c r="B305" t="n">
        <v>2</v>
      </c>
      <c r="C305" t="inlineStr"/>
      <c r="D305" t="inlineStr">
        <is>
          <t>72</t>
        </is>
      </c>
      <c r="E305" t="inlineStr">
        <is>
          <t>1</t>
        </is>
      </c>
      <c r="F305" t="inlineStr">
        <is>
          <t>18</t>
        </is>
      </c>
      <c r="G305" t="inlineStr">
        <is>
          <t>8</t>
        </is>
      </c>
      <c r="H305" t="inlineStr">
        <is>
          <t>0</t>
        </is>
      </c>
      <c r="I305" t="inlineStr">
        <is>
          <t>12⁶</t>
        </is>
      </c>
      <c r="J305" t="n">
        <v>6</v>
      </c>
      <c r="K305" t="inlineStr">
        <is>
          <t>2⁵, 4²</t>
        </is>
      </c>
      <c r="L305" t="inlineStr">
        <is>
          <t>12H⁰, 12M¹</t>
        </is>
      </c>
      <c r="M305" t="inlineStr"/>
      <c r="N305" t="inlineStr">
        <is>
          <t>6B⁰, 12C⁰, 3A⁰, 4C⁰, 12M¹, 2B⁰, 12D⁰, 6H⁰, 12H⁰, 1A⁰, 6D⁰</t>
        </is>
      </c>
      <c r="O305" t="inlineStr"/>
    </row>
    <row r="306">
      <c r="A306">
        <f>HYPERLINK("https://mathstats.uncg.edu/sites/pauli/congruence/csg2.html#group12I2", "12I²")</f>
        <v/>
      </c>
      <c r="B306" t="n">
        <v>2</v>
      </c>
      <c r="C306" t="inlineStr"/>
      <c r="D306" t="inlineStr">
        <is>
          <t>72</t>
        </is>
      </c>
      <c r="E306" t="inlineStr">
        <is>
          <t>1</t>
        </is>
      </c>
      <c r="F306" t="inlineStr">
        <is>
          <t>18</t>
        </is>
      </c>
      <c r="G306" t="inlineStr">
        <is>
          <t>8</t>
        </is>
      </c>
      <c r="H306" t="inlineStr">
        <is>
          <t>0</t>
        </is>
      </c>
      <c r="I306" t="inlineStr">
        <is>
          <t>12⁶</t>
        </is>
      </c>
      <c r="J306" t="n">
        <v>6</v>
      </c>
      <c r="K306" t="inlineStr">
        <is>
          <t>1², 2⁴, 4²</t>
        </is>
      </c>
      <c r="L306" t="inlineStr">
        <is>
          <t>12F⁰, 12H⁰, 12J¹, 12M¹</t>
        </is>
      </c>
      <c r="M306" t="inlineStr"/>
      <c r="N306" t="inlineStr">
        <is>
          <t>6B⁰, 12C⁰, 4C⁰, 12F⁰, 12M¹, 2B⁰, 12H⁰, 1A⁰, 12A⁰, 4A⁰, 12J¹, 12D⁰, 4F⁰, 6H⁰, 3A⁰, 6D⁰</t>
        </is>
      </c>
      <c r="O306" t="inlineStr"/>
    </row>
    <row r="307">
      <c r="A307">
        <f>HYPERLINK("https://mathstats.uncg.edu/sites/pauli/congruence/csg2.html#group13A2", "13A²")</f>
        <v/>
      </c>
      <c r="B307" t="n">
        <v>2</v>
      </c>
      <c r="C307" t="inlineStr">
        <is>
          <t>Γ₁(13)</t>
        </is>
      </c>
      <c r="D307" t="inlineStr">
        <is>
          <t>84</t>
        </is>
      </c>
      <c r="E307" t="inlineStr">
        <is>
          <t>1</t>
        </is>
      </c>
      <c r="F307" t="inlineStr">
        <is>
          <t>14</t>
        </is>
      </c>
      <c r="G307" t="inlineStr">
        <is>
          <t>0</t>
        </is>
      </c>
      <c r="H307" t="inlineStr">
        <is>
          <t>0</t>
        </is>
      </c>
      <c r="I307" t="inlineStr">
        <is>
          <t>1⁶, 13⁶</t>
        </is>
      </c>
      <c r="J307" t="n">
        <v>12</v>
      </c>
      <c r="K307" t="inlineStr">
        <is>
          <t>1², 12¹</t>
        </is>
      </c>
      <c r="L307" t="inlineStr">
        <is>
          <t>13B⁰, 13C⁰</t>
        </is>
      </c>
      <c r="M307" t="inlineStr"/>
      <c r="N307" t="inlineStr">
        <is>
          <t>13A⁰, 13C⁰, 13B⁰, 1A⁰</t>
        </is>
      </c>
      <c r="O307" t="inlineStr"/>
    </row>
    <row r="308">
      <c r="A308">
        <f>HYPERLINK("https://mathstats.uncg.edu/sites/pauli/congruence/csg2.html#group14A2", "14A²")</f>
        <v/>
      </c>
      <c r="B308" t="n">
        <v>2</v>
      </c>
      <c r="C308" t="inlineStr"/>
      <c r="D308" t="inlineStr">
        <is>
          <t>42</t>
        </is>
      </c>
      <c r="E308" t="inlineStr">
        <is>
          <t>2</t>
        </is>
      </c>
      <c r="F308" t="inlineStr">
        <is>
          <t>21</t>
        </is>
      </c>
      <c r="G308" t="inlineStr">
        <is>
          <t>2</t>
        </is>
      </c>
      <c r="H308" t="inlineStr">
        <is>
          <t>0</t>
        </is>
      </c>
      <c r="I308" t="inlineStr">
        <is>
          <t>7², 14²</t>
        </is>
      </c>
      <c r="J308" t="n">
        <v>4</v>
      </c>
      <c r="K308" t="inlineStr">
        <is>
          <t>2³, 6⁶</t>
        </is>
      </c>
      <c r="L308" t="inlineStr">
        <is>
          <t>7C⁰, 14B¹</t>
        </is>
      </c>
      <c r="M308" t="inlineStr"/>
      <c r="N308" t="inlineStr">
        <is>
          <t>2B⁰, 14B¹, 1A⁰, 7C⁰, 7A⁰</t>
        </is>
      </c>
      <c r="O308" t="inlineStr"/>
    </row>
    <row r="309">
      <c r="A309">
        <f>HYPERLINK("https://mathstats.uncg.edu/sites/pauli/congruence/csg2.html#group14B2", "14B²")</f>
        <v/>
      </c>
      <c r="B309" t="n">
        <v>2</v>
      </c>
      <c r="C309" t="inlineStr"/>
      <c r="D309" t="inlineStr">
        <is>
          <t>42</t>
        </is>
      </c>
      <c r="E309" t="inlineStr">
        <is>
          <t>2</t>
        </is>
      </c>
      <c r="F309" t="inlineStr">
        <is>
          <t>21</t>
        </is>
      </c>
      <c r="G309" t="inlineStr">
        <is>
          <t>4</t>
        </is>
      </c>
      <c r="H309" t="inlineStr">
        <is>
          <t>0</t>
        </is>
      </c>
      <c r="I309" t="inlineStr">
        <is>
          <t>14³</t>
        </is>
      </c>
      <c r="J309" t="n">
        <v>3</v>
      </c>
      <c r="K309" t="inlineStr">
        <is>
          <t>6⁷</t>
        </is>
      </c>
      <c r="L309" t="inlineStr">
        <is>
          <t>7D⁰, 14A⁰</t>
        </is>
      </c>
      <c r="M309" t="inlineStr"/>
      <c r="N309" t="inlineStr">
        <is>
          <t>14A⁰, 7D⁰, 1A⁰, 7A⁰</t>
        </is>
      </c>
      <c r="O309" t="inlineStr"/>
    </row>
    <row r="310">
      <c r="A310">
        <f>HYPERLINK("https://mathstats.uncg.edu/sites/pauli/congruence/csg2.html#group14C2", "14C²")</f>
        <v/>
      </c>
      <c r="B310" t="n">
        <v>2</v>
      </c>
      <c r="C310" t="inlineStr"/>
      <c r="D310" t="inlineStr">
        <is>
          <t>42</t>
        </is>
      </c>
      <c r="E310" t="inlineStr">
        <is>
          <t>2</t>
        </is>
      </c>
      <c r="F310" t="inlineStr">
        <is>
          <t>21</t>
        </is>
      </c>
      <c r="G310" t="inlineStr">
        <is>
          <t>4</t>
        </is>
      </c>
      <c r="H310" t="inlineStr">
        <is>
          <t>0</t>
        </is>
      </c>
      <c r="I310" t="inlineStr">
        <is>
          <t>14³</t>
        </is>
      </c>
      <c r="J310" t="n">
        <v>3</v>
      </c>
      <c r="K310" t="inlineStr">
        <is>
          <t>2³, 6⁶</t>
        </is>
      </c>
      <c r="L310" t="inlineStr">
        <is>
          <t>14A⁰, 14B¹</t>
        </is>
      </c>
      <c r="M310" t="inlineStr"/>
      <c r="N310" t="inlineStr">
        <is>
          <t>14A⁰, 2B⁰, 14B¹, 1A⁰, 7A⁰</t>
        </is>
      </c>
      <c r="O310" t="inlineStr"/>
    </row>
    <row r="311">
      <c r="A311">
        <f>HYPERLINK("https://mathstats.uncg.edu/sites/pauli/congruence/csg2.html#group14D2", "14D²")</f>
        <v/>
      </c>
      <c r="B311" t="n">
        <v>2</v>
      </c>
      <c r="C311" t="inlineStr"/>
      <c r="D311" t="inlineStr">
        <is>
          <t>48</t>
        </is>
      </c>
      <c r="E311" t="inlineStr">
        <is>
          <t>1</t>
        </is>
      </c>
      <c r="F311" t="inlineStr">
        <is>
          <t>8</t>
        </is>
      </c>
      <c r="G311" t="inlineStr">
        <is>
          <t>0</t>
        </is>
      </c>
      <c r="H311" t="inlineStr">
        <is>
          <t>0</t>
        </is>
      </c>
      <c r="I311" t="inlineStr">
        <is>
          <t>2³, 14³</t>
        </is>
      </c>
      <c r="J311" t="n">
        <v>6</v>
      </c>
      <c r="K311" t="inlineStr">
        <is>
          <t>1², 6¹</t>
        </is>
      </c>
      <c r="L311" t="inlineStr">
        <is>
          <t>7E⁰, 14B⁰</t>
        </is>
      </c>
      <c r="M311" t="inlineStr"/>
      <c r="N311" t="inlineStr">
        <is>
          <t>2A⁰, 7E⁰, 1A⁰, 7B⁰, 14B⁰</t>
        </is>
      </c>
      <c r="O311" t="inlineStr"/>
    </row>
    <row r="312">
      <c r="A312">
        <f>HYPERLINK("https://mathstats.uncg.edu/sites/pauli/congruence/csg2.html#group14E2", "14E²")</f>
        <v/>
      </c>
      <c r="B312" t="n">
        <v>2</v>
      </c>
      <c r="C312" t="inlineStr"/>
      <c r="D312" t="inlineStr">
        <is>
          <t>48</t>
        </is>
      </c>
      <c r="E312" t="inlineStr">
        <is>
          <t>1</t>
        </is>
      </c>
      <c r="F312" t="inlineStr">
        <is>
          <t>8</t>
        </is>
      </c>
      <c r="G312" t="inlineStr">
        <is>
          <t>0</t>
        </is>
      </c>
      <c r="H312" t="inlineStr">
        <is>
          <t>0</t>
        </is>
      </c>
      <c r="I312" t="inlineStr">
        <is>
          <t>2³, 14³</t>
        </is>
      </c>
      <c r="J312" t="n">
        <v>6</v>
      </c>
      <c r="K312" t="inlineStr">
        <is>
          <t>1², 6¹</t>
        </is>
      </c>
      <c r="L312" t="inlineStr">
        <is>
          <t>2C⁰, 14B⁰, 14C¹</t>
        </is>
      </c>
      <c r="M312" t="inlineStr"/>
      <c r="N312" t="inlineStr">
        <is>
          <t>2A⁰, 7B⁰, 14B⁰, 14C¹, 2B⁰, 1A⁰, 2C⁰</t>
        </is>
      </c>
      <c r="O312" t="inlineStr"/>
    </row>
    <row r="313">
      <c r="A313">
        <f>HYPERLINK("https://mathstats.uncg.edu/sites/pauli/congruence/csg2.html#group14F2", "14F²")</f>
        <v/>
      </c>
      <c r="B313" t="n">
        <v>2</v>
      </c>
      <c r="C313" t="inlineStr"/>
      <c r="D313" t="inlineStr">
        <is>
          <t>63</t>
        </is>
      </c>
      <c r="E313" t="inlineStr">
        <is>
          <t>1</t>
        </is>
      </c>
      <c r="F313" t="inlineStr">
        <is>
          <t>63</t>
        </is>
      </c>
      <c r="G313" t="inlineStr">
        <is>
          <t>5</t>
        </is>
      </c>
      <c r="H313" t="inlineStr">
        <is>
          <t>0</t>
        </is>
      </c>
      <c r="I313" t="inlineStr">
        <is>
          <t>7³, 14³</t>
        </is>
      </c>
      <c r="J313" t="n">
        <v>6</v>
      </c>
      <c r="K313" t="inlineStr">
        <is>
          <t>3³, 6⁹</t>
        </is>
      </c>
      <c r="L313" t="inlineStr">
        <is>
          <t>7D⁰, 14B¹</t>
        </is>
      </c>
      <c r="M313" t="inlineStr"/>
      <c r="N313" t="inlineStr">
        <is>
          <t>2B⁰, 7D⁰, 14B¹, 1A⁰, 7A⁰</t>
        </is>
      </c>
      <c r="O313" t="inlineStr"/>
    </row>
    <row r="314">
      <c r="A314">
        <f>HYPERLINK("https://mathstats.uncg.edu/sites/pauli/congruence/csg2.html#group15A2", "15A²")</f>
        <v/>
      </c>
      <c r="B314" t="n">
        <v>2</v>
      </c>
      <c r="C314" t="inlineStr"/>
      <c r="D314" t="inlineStr">
        <is>
          <t>30</t>
        </is>
      </c>
      <c r="E314" t="inlineStr">
        <is>
          <t>1</t>
        </is>
      </c>
      <c r="F314" t="inlineStr">
        <is>
          <t>15</t>
        </is>
      </c>
      <c r="G314" t="inlineStr">
        <is>
          <t>2</t>
        </is>
      </c>
      <c r="H314" t="inlineStr">
        <is>
          <t>0</t>
        </is>
      </c>
      <c r="I314" t="inlineStr">
        <is>
          <t>15²</t>
        </is>
      </c>
      <c r="J314" t="n">
        <v>2</v>
      </c>
      <c r="K314" t="inlineStr">
        <is>
          <t>1¹, 2¹, 4¹, 8¹</t>
        </is>
      </c>
      <c r="L314" t="inlineStr">
        <is>
          <t>3C⁰, 15A¹</t>
        </is>
      </c>
      <c r="M314" t="inlineStr"/>
      <c r="N314" t="inlineStr">
        <is>
          <t>3C⁰, 5A⁰, 3A⁰, 1A⁰, 15A¹</t>
        </is>
      </c>
      <c r="O314" t="inlineStr"/>
    </row>
    <row r="315">
      <c r="A315">
        <f>HYPERLINK("https://mathstats.uncg.edu/sites/pauli/congruence/csg2.html#group15B2", "15B²")</f>
        <v/>
      </c>
      <c r="B315" t="n">
        <v>2</v>
      </c>
      <c r="C315" t="inlineStr"/>
      <c r="D315" t="inlineStr">
        <is>
          <t>36</t>
        </is>
      </c>
      <c r="E315" t="inlineStr">
        <is>
          <t>1</t>
        </is>
      </c>
      <c r="F315" t="inlineStr">
        <is>
          <t>6</t>
        </is>
      </c>
      <c r="G315" t="inlineStr">
        <is>
          <t>0</t>
        </is>
      </c>
      <c r="H315" t="inlineStr">
        <is>
          <t>0</t>
        </is>
      </c>
      <c r="I315" t="inlineStr">
        <is>
          <t>3², 15²</t>
        </is>
      </c>
      <c r="J315" t="n">
        <v>4</v>
      </c>
      <c r="K315" t="inlineStr">
        <is>
          <t>1², 4¹</t>
        </is>
      </c>
      <c r="L315" t="inlineStr">
        <is>
          <t>5D⁰, 15B⁰</t>
        </is>
      </c>
      <c r="M315" t="inlineStr"/>
      <c r="N315" t="inlineStr">
        <is>
          <t>5B⁰, 5D⁰, 15B⁰, 3A⁰, 1A⁰</t>
        </is>
      </c>
      <c r="O315" t="inlineStr"/>
    </row>
    <row r="316">
      <c r="A316">
        <f>HYPERLINK("https://mathstats.uncg.edu/sites/pauli/congruence/csg2.html#group15C2", "15C²")</f>
        <v/>
      </c>
      <c r="B316" t="n">
        <v>2</v>
      </c>
      <c r="C316" t="inlineStr"/>
      <c r="D316" t="inlineStr">
        <is>
          <t>40</t>
        </is>
      </c>
      <c r="E316" t="inlineStr">
        <is>
          <t>1</t>
        </is>
      </c>
      <c r="F316" t="inlineStr">
        <is>
          <t>40</t>
        </is>
      </c>
      <c r="G316" t="inlineStr">
        <is>
          <t>0</t>
        </is>
      </c>
      <c r="H316" t="inlineStr">
        <is>
          <t>1</t>
        </is>
      </c>
      <c r="I316" t="inlineStr">
        <is>
          <t>5², 15²</t>
        </is>
      </c>
      <c r="J316" t="n">
        <v>4</v>
      </c>
      <c r="K316" t="inlineStr">
        <is>
          <t>2², 4⁵, 8²</t>
        </is>
      </c>
      <c r="L316" t="inlineStr">
        <is>
          <t>3B⁰, 5C⁰</t>
        </is>
      </c>
      <c r="M316" t="inlineStr"/>
      <c r="N316" t="inlineStr">
        <is>
          <t>3B⁰, 5C⁰, 1A⁰</t>
        </is>
      </c>
      <c r="O316" t="inlineStr"/>
    </row>
    <row r="317">
      <c r="A317">
        <f>HYPERLINK("https://mathstats.uncg.edu/sites/pauli/congruence/csg2.html#group15D2", "15D²")</f>
        <v/>
      </c>
      <c r="B317" t="n">
        <v>2</v>
      </c>
      <c r="C317" t="inlineStr"/>
      <c r="D317" t="inlineStr">
        <is>
          <t>60</t>
        </is>
      </c>
      <c r="E317" t="inlineStr">
        <is>
          <t>1</t>
        </is>
      </c>
      <c r="F317" t="inlineStr">
        <is>
          <t>30</t>
        </is>
      </c>
      <c r="G317" t="inlineStr">
        <is>
          <t>8</t>
        </is>
      </c>
      <c r="H317" t="inlineStr">
        <is>
          <t>0</t>
        </is>
      </c>
      <c r="I317" t="inlineStr">
        <is>
          <t>15⁴</t>
        </is>
      </c>
      <c r="J317" t="n">
        <v>4</v>
      </c>
      <c r="K317" t="inlineStr">
        <is>
          <t>2¹, 4³, 8²</t>
        </is>
      </c>
      <c r="L317" t="inlineStr">
        <is>
          <t>15D¹</t>
        </is>
      </c>
      <c r="M317" t="inlineStr"/>
      <c r="N317" t="inlineStr">
        <is>
          <t>3A⁰, 5C⁰, 15D¹, 1A⁰</t>
        </is>
      </c>
      <c r="O317" t="inlineStr"/>
    </row>
    <row r="318">
      <c r="A318">
        <f>HYPERLINK("https://mathstats.uncg.edu/sites/pauli/congruence/csg2.html#group15E2", "15E²")</f>
        <v/>
      </c>
      <c r="B318" t="n">
        <v>2</v>
      </c>
      <c r="C318" t="inlineStr"/>
      <c r="D318" t="inlineStr">
        <is>
          <t>60</t>
        </is>
      </c>
      <c r="E318" t="inlineStr">
        <is>
          <t>2</t>
        </is>
      </c>
      <c r="F318" t="inlineStr">
        <is>
          <t>60</t>
        </is>
      </c>
      <c r="G318" t="inlineStr">
        <is>
          <t>4</t>
        </is>
      </c>
      <c r="H318" t="inlineStr">
        <is>
          <t>3</t>
        </is>
      </c>
      <c r="I318" t="inlineStr">
        <is>
          <t>15⁴</t>
        </is>
      </c>
      <c r="J318" t="n">
        <v>4</v>
      </c>
      <c r="K318" t="inlineStr">
        <is>
          <t>8¹⁵</t>
        </is>
      </c>
      <c r="L318" t="inlineStr">
        <is>
          <t>15A⁰</t>
        </is>
      </c>
      <c r="M318" t="inlineStr"/>
      <c r="N318" t="inlineStr">
        <is>
          <t>1A⁰, 5A⁰, 15A⁰</t>
        </is>
      </c>
      <c r="O318" t="inlineStr"/>
    </row>
    <row r="319">
      <c r="A319">
        <f>HYPERLINK("https://mathstats.uncg.edu/sites/pauli/congruence/csg2.html#group16A2", "16A²")</f>
        <v/>
      </c>
      <c r="B319" t="n">
        <v>2</v>
      </c>
      <c r="C319" t="inlineStr"/>
      <c r="D319" t="inlineStr">
        <is>
          <t>24</t>
        </is>
      </c>
      <c r="E319" t="inlineStr">
        <is>
          <t>1</t>
        </is>
      </c>
      <c r="F319" t="inlineStr">
        <is>
          <t>3</t>
        </is>
      </c>
      <c r="G319" t="inlineStr">
        <is>
          <t>0</t>
        </is>
      </c>
      <c r="H319" t="inlineStr">
        <is>
          <t>0</t>
        </is>
      </c>
      <c r="I319" t="inlineStr">
        <is>
          <t>8¹, 16¹</t>
        </is>
      </c>
      <c r="J319" t="n">
        <v>2</v>
      </c>
      <c r="K319" t="inlineStr">
        <is>
          <t>1³</t>
        </is>
      </c>
      <c r="L319" t="inlineStr">
        <is>
          <t>8B⁰</t>
        </is>
      </c>
      <c r="M319" t="inlineStr"/>
      <c r="N319" t="inlineStr">
        <is>
          <t>8B⁰, 1A⁰, 2B⁰, 4C⁰</t>
        </is>
      </c>
      <c r="O319" t="inlineStr"/>
    </row>
    <row r="320">
      <c r="A320">
        <f>HYPERLINK("https://mathstats.uncg.edu/sites/pauli/congruence/csg2.html#group16B2", "16B²")</f>
        <v/>
      </c>
      <c r="B320" t="n">
        <v>2</v>
      </c>
      <c r="C320" t="inlineStr"/>
      <c r="D320" t="inlineStr">
        <is>
          <t>24</t>
        </is>
      </c>
      <c r="E320" t="inlineStr">
        <is>
          <t>1</t>
        </is>
      </c>
      <c r="F320" t="inlineStr">
        <is>
          <t>12</t>
        </is>
      </c>
      <c r="G320" t="inlineStr">
        <is>
          <t>0</t>
        </is>
      </c>
      <c r="H320" t="inlineStr">
        <is>
          <t>0</t>
        </is>
      </c>
      <c r="I320" t="inlineStr">
        <is>
          <t>8¹, 16¹</t>
        </is>
      </c>
      <c r="J320" t="n">
        <v>2</v>
      </c>
      <c r="K320" t="inlineStr">
        <is>
          <t>1⁴, 2², 4¹</t>
        </is>
      </c>
      <c r="L320" t="inlineStr">
        <is>
          <t>8A¹</t>
        </is>
      </c>
      <c r="M320" t="inlineStr"/>
      <c r="N320" t="inlineStr">
        <is>
          <t>1A⁰, 4C⁰, 2B⁰, 8A¹</t>
        </is>
      </c>
      <c r="O320" t="inlineStr"/>
    </row>
    <row r="321">
      <c r="A321">
        <f>HYPERLINK("https://mathstats.uncg.edu/sites/pauli/congruence/csg2.html#group16C2", "16C²")</f>
        <v/>
      </c>
      <c r="B321" t="n">
        <v>2</v>
      </c>
      <c r="C321" t="inlineStr"/>
      <c r="D321" t="inlineStr">
        <is>
          <t>48</t>
        </is>
      </c>
      <c r="E321" t="inlineStr">
        <is>
          <t>1</t>
        </is>
      </c>
      <c r="F321" t="inlineStr">
        <is>
          <t>3</t>
        </is>
      </c>
      <c r="G321" t="inlineStr">
        <is>
          <t>0</t>
        </is>
      </c>
      <c r="H321" t="inlineStr">
        <is>
          <t>0</t>
        </is>
      </c>
      <c r="I321" t="inlineStr">
        <is>
          <t>4⁴, 16²</t>
        </is>
      </c>
      <c r="J321" t="n">
        <v>6</v>
      </c>
      <c r="K321" t="inlineStr">
        <is>
          <t>1³</t>
        </is>
      </c>
      <c r="L321" t="inlineStr">
        <is>
          <t>8G⁰, 16C¹</t>
        </is>
      </c>
      <c r="M321" t="inlineStr"/>
      <c r="N321" t="inlineStr">
        <is>
          <t>2A⁰, 8G⁰, 8D⁰, 16C¹, 4C⁰, 8C⁰, 4E⁰, 2B⁰, 4B⁰, 1A⁰, 2C⁰</t>
        </is>
      </c>
      <c r="O321" t="inlineStr"/>
    </row>
    <row r="322">
      <c r="A322">
        <f>HYPERLINK("https://mathstats.uncg.edu/sites/pauli/congruence/csg2.html#group16D2", "16D²")</f>
        <v/>
      </c>
      <c r="B322" t="n">
        <v>2</v>
      </c>
      <c r="C322" t="inlineStr"/>
      <c r="D322" t="inlineStr">
        <is>
          <t>48</t>
        </is>
      </c>
      <c r="E322" t="inlineStr">
        <is>
          <t>1</t>
        </is>
      </c>
      <c r="F322" t="inlineStr">
        <is>
          <t>12</t>
        </is>
      </c>
      <c r="G322" t="inlineStr">
        <is>
          <t>0</t>
        </is>
      </c>
      <c r="H322" t="inlineStr">
        <is>
          <t>0</t>
        </is>
      </c>
      <c r="I322" t="inlineStr">
        <is>
          <t>4⁴, 16²</t>
        </is>
      </c>
      <c r="J322" t="n">
        <v>6</v>
      </c>
      <c r="K322" t="inlineStr">
        <is>
          <t>1², 2¹, 4²</t>
        </is>
      </c>
      <c r="L322" t="inlineStr">
        <is>
          <t>16E⁰, 8C¹, 16C¹</t>
        </is>
      </c>
      <c r="M322" t="inlineStr"/>
      <c r="N322" t="inlineStr">
        <is>
          <t>16E⁰, 8C¹, 8A¹, 8D⁰, 4A⁰, 16C¹, 4C⁰, 2B⁰, 4F⁰, 1A⁰</t>
        </is>
      </c>
      <c r="O322" t="inlineStr"/>
    </row>
    <row r="323">
      <c r="A323">
        <f>HYPERLINK("https://mathstats.uncg.edu/sites/pauli/congruence/csg2.html#group16E2", "16E²")</f>
        <v/>
      </c>
      <c r="B323" t="n">
        <v>2</v>
      </c>
      <c r="C323" t="inlineStr"/>
      <c r="D323" t="inlineStr">
        <is>
          <t>48</t>
        </is>
      </c>
      <c r="E323" t="inlineStr">
        <is>
          <t>1</t>
        </is>
      </c>
      <c r="F323" t="inlineStr">
        <is>
          <t>12</t>
        </is>
      </c>
      <c r="G323" t="inlineStr">
        <is>
          <t>4</t>
        </is>
      </c>
      <c r="H323" t="inlineStr">
        <is>
          <t>0</t>
        </is>
      </c>
      <c r="I323" t="inlineStr">
        <is>
          <t>8², 16²</t>
        </is>
      </c>
      <c r="J323" t="n">
        <v>4</v>
      </c>
      <c r="K323" t="inlineStr">
        <is>
          <t>2⁶</t>
        </is>
      </c>
      <c r="L323" t="inlineStr">
        <is>
          <t>8H⁰, 16D¹</t>
        </is>
      </c>
      <c r="M323" t="inlineStr"/>
      <c r="N323" t="inlineStr">
        <is>
          <t>8H⁰, 16D¹, 8D⁰, 4A⁰, 4C⁰, 8B⁰, 2B⁰, 4F⁰, 1A⁰</t>
        </is>
      </c>
      <c r="O323" t="inlineStr"/>
    </row>
    <row r="324">
      <c r="A324">
        <f>HYPERLINK("https://mathstats.uncg.edu/sites/pauli/congruence/csg2.html#group16F2", "16F²")</f>
        <v/>
      </c>
      <c r="B324" t="n">
        <v>2</v>
      </c>
      <c r="C324" t="inlineStr"/>
      <c r="D324" t="inlineStr">
        <is>
          <t>48</t>
        </is>
      </c>
      <c r="E324" t="inlineStr">
        <is>
          <t>2</t>
        </is>
      </c>
      <c r="F324" t="inlineStr">
        <is>
          <t>12</t>
        </is>
      </c>
      <c r="G324" t="inlineStr">
        <is>
          <t>4</t>
        </is>
      </c>
      <c r="H324" t="inlineStr">
        <is>
          <t>0</t>
        </is>
      </c>
      <c r="I324" t="inlineStr">
        <is>
          <t>8², 16²</t>
        </is>
      </c>
      <c r="J324" t="n">
        <v>4</v>
      </c>
      <c r="K324" t="inlineStr">
        <is>
          <t>2⁸, 4²</t>
        </is>
      </c>
      <c r="L324" t="inlineStr">
        <is>
          <t>8L⁰, 16B¹, 16D¹</t>
        </is>
      </c>
      <c r="M324" t="inlineStr"/>
      <c r="N324" t="inlineStr">
        <is>
          <t>8B⁰, 16B¹, 8L⁰, 2B⁰, 16D¹, 1A⁰, 4C⁰</t>
        </is>
      </c>
      <c r="O324" t="inlineStr"/>
    </row>
    <row r="325">
      <c r="A325">
        <f>HYPERLINK("https://mathstats.uncg.edu/sites/pauli/congruence/csg2.html#group16G2", "16G²")</f>
        <v/>
      </c>
      <c r="B325" t="n">
        <v>2</v>
      </c>
      <c r="C325" t="inlineStr"/>
      <c r="D325" t="inlineStr">
        <is>
          <t>64</t>
        </is>
      </c>
      <c r="E325" t="inlineStr">
        <is>
          <t>1</t>
        </is>
      </c>
      <c r="F325" t="inlineStr">
        <is>
          <t>64</t>
        </is>
      </c>
      <c r="G325" t="inlineStr">
        <is>
          <t>8</t>
        </is>
      </c>
      <c r="H325" t="inlineStr">
        <is>
          <t>1</t>
        </is>
      </c>
      <c r="I325" t="inlineStr">
        <is>
          <t>16⁴</t>
        </is>
      </c>
      <c r="J325" t="n">
        <v>4</v>
      </c>
      <c r="K325" t="inlineStr">
        <is>
          <t>8⁸</t>
        </is>
      </c>
      <c r="L325" t="inlineStr">
        <is>
          <t>8F⁰</t>
        </is>
      </c>
      <c r="M325" t="inlineStr"/>
      <c r="N325" t="inlineStr">
        <is>
          <t>1A⁰, 4A⁰, 8F⁰</t>
        </is>
      </c>
      <c r="O325" t="inlineStr"/>
    </row>
    <row r="326">
      <c r="A326">
        <f>HYPERLINK("https://mathstats.uncg.edu/sites/pauli/congruence/csg2.html#group16H2", "16H²")</f>
        <v/>
      </c>
      <c r="B326" t="n">
        <v>2</v>
      </c>
      <c r="C326" t="inlineStr"/>
      <c r="D326" t="inlineStr">
        <is>
          <t>64</t>
        </is>
      </c>
      <c r="E326" t="inlineStr">
        <is>
          <t>2</t>
        </is>
      </c>
      <c r="F326" t="inlineStr">
        <is>
          <t>32</t>
        </is>
      </c>
      <c r="G326" t="inlineStr">
        <is>
          <t>4</t>
        </is>
      </c>
      <c r="H326" t="inlineStr">
        <is>
          <t>4</t>
        </is>
      </c>
      <c r="I326" t="inlineStr">
        <is>
          <t>16⁴</t>
        </is>
      </c>
      <c r="J326" t="n">
        <v>4</v>
      </c>
      <c r="K326" t="inlineStr">
        <is>
          <t>8⁸</t>
        </is>
      </c>
      <c r="L326" t="inlineStr">
        <is>
          <t>8M⁰, 16A⁰</t>
        </is>
      </c>
      <c r="M326" t="inlineStr"/>
      <c r="N326" t="inlineStr">
        <is>
          <t>8A⁰, 8F⁰, 16A⁰, 8M⁰, 1A⁰, 4A⁰</t>
        </is>
      </c>
      <c r="O326" t="inlineStr"/>
    </row>
    <row r="327">
      <c r="A327">
        <f>HYPERLINK("https://mathstats.uncg.edu/sites/pauli/congruence/csg2.html#group16I2", "16I²")</f>
        <v/>
      </c>
      <c r="B327" t="n">
        <v>2</v>
      </c>
      <c r="C327" t="inlineStr"/>
      <c r="D327" t="inlineStr">
        <is>
          <t>96</t>
        </is>
      </c>
      <c r="E327" t="inlineStr">
        <is>
          <t>1</t>
        </is>
      </c>
      <c r="F327" t="inlineStr">
        <is>
          <t>12</t>
        </is>
      </c>
      <c r="G327" t="inlineStr">
        <is>
          <t>0</t>
        </is>
      </c>
      <c r="H327" t="inlineStr">
        <is>
          <t>0</t>
        </is>
      </c>
      <c r="I327" t="inlineStr">
        <is>
          <t>4⁸, 8⁴, 16²</t>
        </is>
      </c>
      <c r="J327" t="n">
        <v>14</v>
      </c>
      <c r="K327" t="inlineStr">
        <is>
          <t>1⁴, 2⁴</t>
        </is>
      </c>
      <c r="L327" t="inlineStr">
        <is>
          <t>8N⁰, 16K¹, 16L¹</t>
        </is>
      </c>
      <c r="M327" t="inlineStr"/>
      <c r="N327" t="inlineStr">
        <is>
          <t>2A⁰, 8N⁰, 4C⁰, 4G⁰, 2B⁰, 4E⁰, 4B⁰, 8K⁰, 1A⁰, 16L¹, 4A⁰, 4D⁰, 4F⁰, 8J⁰, 2C⁰, 16K¹</t>
        </is>
      </c>
      <c r="O327" t="inlineStr"/>
    </row>
    <row r="328">
      <c r="A328">
        <f>HYPERLINK("https://mathstats.uncg.edu/sites/pauli/congruence/csg2.html#group16J2", "16J²")</f>
        <v/>
      </c>
      <c r="B328" t="n">
        <v>2</v>
      </c>
      <c r="C328" t="inlineStr">
        <is>
          <t>Γ₁(16)</t>
        </is>
      </c>
      <c r="D328" t="inlineStr">
        <is>
          <t>96</t>
        </is>
      </c>
      <c r="E328" t="inlineStr">
        <is>
          <t>1</t>
        </is>
      </c>
      <c r="F328" t="inlineStr">
        <is>
          <t>24</t>
        </is>
      </c>
      <c r="G328" t="inlineStr">
        <is>
          <t>0</t>
        </is>
      </c>
      <c r="H328" t="inlineStr">
        <is>
          <t>0</t>
        </is>
      </c>
      <c r="I328" t="inlineStr">
        <is>
          <t>1⁴, 2², 4², 8², 16⁴</t>
        </is>
      </c>
      <c r="J328" t="n">
        <v>14</v>
      </c>
      <c r="K328" t="inlineStr">
        <is>
          <t>1⁴, 2², 4², 8¹</t>
        </is>
      </c>
      <c r="L328" t="inlineStr">
        <is>
          <t>16H⁰</t>
        </is>
      </c>
      <c r="M328" t="inlineStr"/>
      <c r="N328" t="inlineStr">
        <is>
          <t>16C⁰, 16D⁰, 8C⁰, 2B⁰, 8I⁰, 4B⁰, 1A⁰, 16H⁰</t>
        </is>
      </c>
      <c r="O328" t="inlineStr"/>
    </row>
    <row r="329">
      <c r="A329">
        <f>HYPERLINK("https://mathstats.uncg.edu/sites/pauli/congruence/csg2.html#group16K2", "16K²")</f>
        <v/>
      </c>
      <c r="B329" t="n">
        <v>2</v>
      </c>
      <c r="C329" t="inlineStr"/>
      <c r="D329" t="inlineStr">
        <is>
          <t>96</t>
        </is>
      </c>
      <c r="E329" t="inlineStr">
        <is>
          <t>1</t>
        </is>
      </c>
      <c r="F329" t="inlineStr">
        <is>
          <t>24</t>
        </is>
      </c>
      <c r="G329" t="inlineStr">
        <is>
          <t>0</t>
        </is>
      </c>
      <c r="H329" t="inlineStr">
        <is>
          <t>0</t>
        </is>
      </c>
      <c r="I329" t="inlineStr">
        <is>
          <t>2⁴, 4², 8⁶, 16²</t>
        </is>
      </c>
      <c r="J329" t="n">
        <v>14</v>
      </c>
      <c r="K329" t="inlineStr">
        <is>
          <t>1⁸, 2⁴, 4²</t>
        </is>
      </c>
      <c r="L329" t="inlineStr">
        <is>
          <t>8O⁰</t>
        </is>
      </c>
      <c r="M329" t="inlineStr"/>
      <c r="N329" t="inlineStr">
        <is>
          <t>2A⁰, 8G⁰, 8D⁰, 4C⁰, 2B⁰, 4E⁰, 8I⁰, 8C⁰, 4B⁰, 1A⁰, 2C⁰, 8J⁰, 8O⁰</t>
        </is>
      </c>
      <c r="O329" t="inlineStr"/>
    </row>
    <row r="330">
      <c r="A330">
        <f>HYPERLINK("https://mathstats.uncg.edu/sites/pauli/congruence/csg2.html#group16L2", "16L²")</f>
        <v/>
      </c>
      <c r="B330" t="n">
        <v>2</v>
      </c>
      <c r="C330" t="inlineStr"/>
      <c r="D330" t="inlineStr">
        <is>
          <t>96</t>
        </is>
      </c>
      <c r="E330" t="inlineStr">
        <is>
          <t>1</t>
        </is>
      </c>
      <c r="F330" t="inlineStr">
        <is>
          <t>24</t>
        </is>
      </c>
      <c r="G330" t="inlineStr">
        <is>
          <t>4</t>
        </is>
      </c>
      <c r="H330" t="inlineStr">
        <is>
          <t>0</t>
        </is>
      </c>
      <c r="I330" t="inlineStr">
        <is>
          <t>4⁸, 16⁴</t>
        </is>
      </c>
      <c r="J330" t="n">
        <v>12</v>
      </c>
      <c r="K330" t="inlineStr">
        <is>
          <t>2², 4⁵</t>
        </is>
      </c>
      <c r="L330" t="inlineStr">
        <is>
          <t>8P⁰, 16H¹, 16I¹</t>
        </is>
      </c>
      <c r="M330" t="inlineStr"/>
      <c r="N330" t="inlineStr">
        <is>
          <t>8H⁰, 16E⁰, 16I¹, 8D⁰, 4A⁰, 16C¹, 4C⁰, 8B⁰, 8L⁰, 2B⁰, 1A⁰, 4F⁰, 8P⁰, 16H¹</t>
        </is>
      </c>
      <c r="O330" t="inlineStr"/>
    </row>
    <row r="331">
      <c r="A331">
        <f>HYPERLINK("https://mathstats.uncg.edu/sites/pauli/congruence/csg2.html#group18A2", "18A²")</f>
        <v/>
      </c>
      <c r="B331" t="n">
        <v>2</v>
      </c>
      <c r="C331" t="inlineStr"/>
      <c r="D331" t="inlineStr">
        <is>
          <t>18</t>
        </is>
      </c>
      <c r="E331" t="inlineStr">
        <is>
          <t>1</t>
        </is>
      </c>
      <c r="F331" t="inlineStr">
        <is>
          <t>9</t>
        </is>
      </c>
      <c r="G331" t="inlineStr">
        <is>
          <t>0</t>
        </is>
      </c>
      <c r="H331" t="inlineStr">
        <is>
          <t>0</t>
        </is>
      </c>
      <c r="I331" t="inlineStr">
        <is>
          <t>18¹</t>
        </is>
      </c>
      <c r="J331" t="n">
        <v>1</v>
      </c>
      <c r="K331" t="inlineStr">
        <is>
          <t>1¹, 2¹, 6¹</t>
        </is>
      </c>
      <c r="L331" t="inlineStr">
        <is>
          <t>9A⁰, 6A¹</t>
        </is>
      </c>
      <c r="M331" t="inlineStr"/>
      <c r="N331" t="inlineStr">
        <is>
          <t>2A⁰, 6A¹, 3A⁰, 1A⁰, 9A⁰</t>
        </is>
      </c>
      <c r="O331" t="inlineStr"/>
    </row>
    <row r="332">
      <c r="A332">
        <f>HYPERLINK("https://mathstats.uncg.edu/sites/pauli/congruence/csg2.html#group18B2", "18B²")</f>
        <v/>
      </c>
      <c r="B332" t="n">
        <v>2</v>
      </c>
      <c r="C332" t="inlineStr"/>
      <c r="D332" t="inlineStr">
        <is>
          <t>24</t>
        </is>
      </c>
      <c r="E332" t="inlineStr">
        <is>
          <t>1</t>
        </is>
      </c>
      <c r="F332" t="inlineStr">
        <is>
          <t>4</t>
        </is>
      </c>
      <c r="G332" t="inlineStr">
        <is>
          <t>0</t>
        </is>
      </c>
      <c r="H332" t="inlineStr">
        <is>
          <t>0</t>
        </is>
      </c>
      <c r="I332" t="inlineStr">
        <is>
          <t>6¹, 18¹</t>
        </is>
      </c>
      <c r="J332" t="n">
        <v>2</v>
      </c>
      <c r="K332" t="inlineStr">
        <is>
          <t>1², 2¹</t>
        </is>
      </c>
      <c r="L332" t="inlineStr">
        <is>
          <t>6C⁰, 9A¹</t>
        </is>
      </c>
      <c r="M332" t="inlineStr"/>
      <c r="N332" t="inlineStr">
        <is>
          <t>3B⁰, 2A⁰, 1A⁰, 6C⁰, 9A¹</t>
        </is>
      </c>
      <c r="O332" t="inlineStr"/>
    </row>
    <row r="333">
      <c r="A333">
        <f>HYPERLINK("https://mathstats.uncg.edu/sites/pauli/congruence/csg2.html#group18C2", "18C²")</f>
        <v/>
      </c>
      <c r="B333" t="n">
        <v>2</v>
      </c>
      <c r="C333" t="inlineStr"/>
      <c r="D333" t="inlineStr">
        <is>
          <t>24</t>
        </is>
      </c>
      <c r="E333" t="inlineStr">
        <is>
          <t>1</t>
        </is>
      </c>
      <c r="F333" t="inlineStr">
        <is>
          <t>8</t>
        </is>
      </c>
      <c r="G333" t="inlineStr">
        <is>
          <t>0</t>
        </is>
      </c>
      <c r="H333" t="inlineStr">
        <is>
          <t>0</t>
        </is>
      </c>
      <c r="I333" t="inlineStr">
        <is>
          <t>6¹, 18¹</t>
        </is>
      </c>
      <c r="J333" t="n">
        <v>2</v>
      </c>
      <c r="K333" t="inlineStr">
        <is>
          <t>2⁴</t>
        </is>
      </c>
      <c r="L333" t="inlineStr">
        <is>
          <t>6C⁰</t>
        </is>
      </c>
      <c r="M333" t="inlineStr"/>
      <c r="N333" t="inlineStr">
        <is>
          <t>3B⁰, 2A⁰, 1A⁰, 6C⁰</t>
        </is>
      </c>
      <c r="O333" t="inlineStr"/>
    </row>
    <row r="334">
      <c r="A334">
        <f>HYPERLINK("https://mathstats.uncg.edu/sites/pauli/congruence/csg2.html#group18D2", "18D²")</f>
        <v/>
      </c>
      <c r="B334" t="n">
        <v>2</v>
      </c>
      <c r="C334" t="inlineStr"/>
      <c r="D334" t="inlineStr">
        <is>
          <t>36</t>
        </is>
      </c>
      <c r="E334" t="inlineStr">
        <is>
          <t>1</t>
        </is>
      </c>
      <c r="F334" t="inlineStr">
        <is>
          <t>12</t>
        </is>
      </c>
      <c r="G334" t="inlineStr">
        <is>
          <t>0</t>
        </is>
      </c>
      <c r="H334" t="inlineStr">
        <is>
          <t>0</t>
        </is>
      </c>
      <c r="I334" t="inlineStr">
        <is>
          <t>3¹, 6¹, 9¹, 18¹</t>
        </is>
      </c>
      <c r="J334" t="n">
        <v>4</v>
      </c>
      <c r="K334" t="inlineStr">
        <is>
          <t>1⁶, 2³</t>
        </is>
      </c>
      <c r="L334" t="inlineStr">
        <is>
          <t>6F⁰, 9C⁰</t>
        </is>
      </c>
      <c r="M334" t="inlineStr"/>
      <c r="N334" t="inlineStr">
        <is>
          <t>3B⁰, 1A⁰, 2B⁰, 9C⁰, 6F⁰</t>
        </is>
      </c>
      <c r="O334" t="inlineStr"/>
    </row>
    <row r="335">
      <c r="A335">
        <f>HYPERLINK("https://mathstats.uncg.edu/sites/pauli/congruence/csg2.html#group18E2", "18E²")</f>
        <v/>
      </c>
      <c r="B335" t="n">
        <v>2</v>
      </c>
      <c r="C335" t="inlineStr"/>
      <c r="D335" t="inlineStr">
        <is>
          <t>36</t>
        </is>
      </c>
      <c r="E335" t="inlineStr">
        <is>
          <t>1</t>
        </is>
      </c>
      <c r="F335" t="inlineStr">
        <is>
          <t>12</t>
        </is>
      </c>
      <c r="G335" t="inlineStr">
        <is>
          <t>0</t>
        </is>
      </c>
      <c r="H335" t="inlineStr">
        <is>
          <t>0</t>
        </is>
      </c>
      <c r="I335" t="inlineStr">
        <is>
          <t>3¹, 6¹, 9¹, 18¹</t>
        </is>
      </c>
      <c r="J335" t="n">
        <v>4</v>
      </c>
      <c r="K335" t="inlineStr">
        <is>
          <t>1⁶, 2³</t>
        </is>
      </c>
      <c r="L335" t="inlineStr">
        <is>
          <t>6F⁰, 9A¹</t>
        </is>
      </c>
      <c r="M335" t="inlineStr"/>
      <c r="N335" t="inlineStr">
        <is>
          <t>3B⁰, 1A⁰, 2B⁰, 6F⁰, 9A¹</t>
        </is>
      </c>
      <c r="O335" t="inlineStr"/>
    </row>
    <row r="336">
      <c r="A336">
        <f>HYPERLINK("https://mathstats.uncg.edu/sites/pauli/congruence/csg2.html#group18F2", "18F²")</f>
        <v/>
      </c>
      <c r="B336" t="n">
        <v>2</v>
      </c>
      <c r="C336" t="inlineStr"/>
      <c r="D336" t="inlineStr">
        <is>
          <t>36</t>
        </is>
      </c>
      <c r="E336" t="inlineStr">
        <is>
          <t>1</t>
        </is>
      </c>
      <c r="F336" t="inlineStr">
        <is>
          <t>18</t>
        </is>
      </c>
      <c r="G336" t="inlineStr">
        <is>
          <t>0</t>
        </is>
      </c>
      <c r="H336" t="inlineStr">
        <is>
          <t>0</t>
        </is>
      </c>
      <c r="I336" t="inlineStr">
        <is>
          <t>6³, 18¹</t>
        </is>
      </c>
      <c r="J336" t="n">
        <v>4</v>
      </c>
      <c r="K336" t="inlineStr">
        <is>
          <t>1¹, 2¹, 3¹, 6²</t>
        </is>
      </c>
      <c r="L336" t="inlineStr">
        <is>
          <t>9E⁰, 6B¹</t>
        </is>
      </c>
      <c r="M336" t="inlineStr"/>
      <c r="N336" t="inlineStr">
        <is>
          <t>2A⁰, 6B⁰, 6B¹, 3C⁰, 6A¹, 9E⁰, 3A⁰, 1A⁰</t>
        </is>
      </c>
      <c r="O336" t="inlineStr"/>
    </row>
    <row r="337">
      <c r="A337">
        <f>HYPERLINK("https://mathstats.uncg.edu/sites/pauli/congruence/csg2.html#group18G2", "18G²")</f>
        <v/>
      </c>
      <c r="B337" t="n">
        <v>2</v>
      </c>
      <c r="C337" t="inlineStr"/>
      <c r="D337" t="inlineStr">
        <is>
          <t>36</t>
        </is>
      </c>
      <c r="E337" t="inlineStr">
        <is>
          <t>2</t>
        </is>
      </c>
      <c r="F337" t="inlineStr">
        <is>
          <t>9</t>
        </is>
      </c>
      <c r="G337" t="inlineStr">
        <is>
          <t>4</t>
        </is>
      </c>
      <c r="H337" t="inlineStr">
        <is>
          <t>0</t>
        </is>
      </c>
      <c r="I337" t="inlineStr">
        <is>
          <t>18²</t>
        </is>
      </c>
      <c r="J337" t="n">
        <v>2</v>
      </c>
      <c r="K337" t="inlineStr">
        <is>
          <t>2³, 6²</t>
        </is>
      </c>
      <c r="L337" t="inlineStr">
        <is>
          <t>6E⁰, 18A⁰, 9B¹, 18A¹</t>
        </is>
      </c>
      <c r="M337" t="inlineStr"/>
      <c r="N337" t="inlineStr">
        <is>
          <t>6B⁰, 6E⁰, 9B¹, 9A⁰, 3C⁰, 3A⁰, 1A⁰, 18A⁰, 18A¹</t>
        </is>
      </c>
      <c r="O337" t="inlineStr"/>
    </row>
    <row r="338">
      <c r="A338">
        <f>HYPERLINK("https://mathstats.uncg.edu/sites/pauli/congruence/csg2.html#group18H2", "18H²")</f>
        <v/>
      </c>
      <c r="B338" t="n">
        <v>2</v>
      </c>
      <c r="C338" t="inlineStr"/>
      <c r="D338" t="inlineStr">
        <is>
          <t>36</t>
        </is>
      </c>
      <c r="E338" t="inlineStr">
        <is>
          <t>2</t>
        </is>
      </c>
      <c r="F338" t="inlineStr">
        <is>
          <t>18</t>
        </is>
      </c>
      <c r="G338" t="inlineStr">
        <is>
          <t>4</t>
        </is>
      </c>
      <c r="H338" t="inlineStr">
        <is>
          <t>0</t>
        </is>
      </c>
      <c r="I338" t="inlineStr">
        <is>
          <t>18²</t>
        </is>
      </c>
      <c r="J338" t="n">
        <v>2</v>
      </c>
      <c r="K338" t="inlineStr">
        <is>
          <t>2⁶, 6⁴</t>
        </is>
      </c>
      <c r="L338" t="inlineStr">
        <is>
          <t>6E⁰, 18B¹</t>
        </is>
      </c>
      <c r="M338" t="inlineStr"/>
      <c r="N338" t="inlineStr">
        <is>
          <t>18B¹, 3C⁰, 6B⁰, 3A⁰, 6E⁰, 1A⁰</t>
        </is>
      </c>
      <c r="O338" t="inlineStr"/>
    </row>
    <row r="339">
      <c r="A339">
        <f>HYPERLINK("https://mathstats.uncg.edu/sites/pauli/congruence/csg2.html#group18I2", "18I²")</f>
        <v/>
      </c>
      <c r="B339" t="n">
        <v>2</v>
      </c>
      <c r="C339" t="inlineStr"/>
      <c r="D339" t="inlineStr">
        <is>
          <t>54</t>
        </is>
      </c>
      <c r="E339" t="inlineStr">
        <is>
          <t>1</t>
        </is>
      </c>
      <c r="F339" t="inlineStr">
        <is>
          <t>9</t>
        </is>
      </c>
      <c r="G339" t="inlineStr">
        <is>
          <t>6</t>
        </is>
      </c>
      <c r="H339" t="inlineStr">
        <is>
          <t>0</t>
        </is>
      </c>
      <c r="I339" t="inlineStr">
        <is>
          <t>9², 18²</t>
        </is>
      </c>
      <c r="J339" t="n">
        <v>4</v>
      </c>
      <c r="K339" t="inlineStr">
        <is>
          <t>1³, 2³</t>
        </is>
      </c>
      <c r="L339" t="inlineStr">
        <is>
          <t>6G⁰, 9D⁰, 18E¹</t>
        </is>
      </c>
      <c r="M339" t="inlineStr"/>
      <c r="N339" t="inlineStr">
        <is>
          <t>9D⁰, 9A⁰, 6G⁰, 3C⁰, 2B⁰, 18E¹, 3A⁰, 1A⁰, 6D⁰</t>
        </is>
      </c>
      <c r="O339" t="inlineStr"/>
    </row>
    <row r="340">
      <c r="A340">
        <f>HYPERLINK("https://mathstats.uncg.edu/sites/pauli/congruence/csg2.html#group18J2", "18J²")</f>
        <v/>
      </c>
      <c r="B340" t="n">
        <v>2</v>
      </c>
      <c r="C340" t="inlineStr"/>
      <c r="D340" t="inlineStr">
        <is>
          <t>54</t>
        </is>
      </c>
      <c r="E340" t="inlineStr">
        <is>
          <t>1</t>
        </is>
      </c>
      <c r="F340" t="inlineStr">
        <is>
          <t>27</t>
        </is>
      </c>
      <c r="G340" t="inlineStr">
        <is>
          <t>0</t>
        </is>
      </c>
      <c r="H340" t="inlineStr">
        <is>
          <t>6</t>
        </is>
      </c>
      <c r="I340" t="inlineStr">
        <is>
          <t>18³</t>
        </is>
      </c>
      <c r="J340" t="n">
        <v>3</v>
      </c>
      <c r="K340" t="inlineStr">
        <is>
          <t>3¹, 6⁴</t>
        </is>
      </c>
      <c r="L340" t="inlineStr">
        <is>
          <t>2A⁰, 9F⁰</t>
        </is>
      </c>
      <c r="M340" t="inlineStr"/>
      <c r="N340" t="inlineStr">
        <is>
          <t>2A⁰, 1A⁰, 9F⁰</t>
        </is>
      </c>
      <c r="O340" t="inlineStr"/>
    </row>
    <row r="341">
      <c r="A341">
        <f>HYPERLINK("https://mathstats.uncg.edu/sites/pauli/congruence/csg2.html#group18K2", "18K²")</f>
        <v/>
      </c>
      <c r="B341" t="n">
        <v>2</v>
      </c>
      <c r="C341" t="inlineStr"/>
      <c r="D341" t="inlineStr">
        <is>
          <t>54</t>
        </is>
      </c>
      <c r="E341" t="inlineStr">
        <is>
          <t>2</t>
        </is>
      </c>
      <c r="F341" t="inlineStr">
        <is>
          <t>27</t>
        </is>
      </c>
      <c r="G341" t="inlineStr">
        <is>
          <t>8</t>
        </is>
      </c>
      <c r="H341" t="inlineStr">
        <is>
          <t>0</t>
        </is>
      </c>
      <c r="I341" t="inlineStr">
        <is>
          <t>18³</t>
        </is>
      </c>
      <c r="J341" t="n">
        <v>3</v>
      </c>
      <c r="K341" t="inlineStr">
        <is>
          <t>6⁹</t>
        </is>
      </c>
      <c r="L341" t="inlineStr">
        <is>
          <t>9G⁰, 18A⁰, 18A¹</t>
        </is>
      </c>
      <c r="M341" t="inlineStr"/>
      <c r="N341" t="inlineStr">
        <is>
          <t>6B⁰, 9A⁰, 9G⁰, 3A⁰, 1A⁰, 18A⁰, 18A¹</t>
        </is>
      </c>
      <c r="O341" t="inlineStr"/>
    </row>
    <row r="342">
      <c r="A342">
        <f>HYPERLINK("https://mathstats.uncg.edu/sites/pauli/congruence/csg2.html#group18L2", "18L²")</f>
        <v/>
      </c>
      <c r="B342" t="n">
        <v>2</v>
      </c>
      <c r="C342" t="inlineStr"/>
      <c r="D342" t="inlineStr">
        <is>
          <t>54</t>
        </is>
      </c>
      <c r="E342" t="inlineStr">
        <is>
          <t>2</t>
        </is>
      </c>
      <c r="F342" t="inlineStr">
        <is>
          <t>27</t>
        </is>
      </c>
      <c r="G342" t="inlineStr">
        <is>
          <t>8</t>
        </is>
      </c>
      <c r="H342" t="inlineStr">
        <is>
          <t>0</t>
        </is>
      </c>
      <c r="I342" t="inlineStr">
        <is>
          <t>18³</t>
        </is>
      </c>
      <c r="J342" t="n">
        <v>3</v>
      </c>
      <c r="K342" t="inlineStr">
        <is>
          <t>2⁹, 6⁶</t>
        </is>
      </c>
      <c r="L342" t="inlineStr">
        <is>
          <t>6H⁰, 18A⁰, 18E¹</t>
        </is>
      </c>
      <c r="M342" t="inlineStr"/>
      <c r="N342" t="inlineStr">
        <is>
          <t>6B⁰, 6H⁰, 9A⁰, 2B⁰, 18E¹, 3A⁰, 1A⁰, 18A⁰, 6D⁰</t>
        </is>
      </c>
      <c r="O342" t="inlineStr"/>
    </row>
    <row r="343">
      <c r="A343">
        <f>HYPERLINK("https://mathstats.uncg.edu/sites/pauli/congruence/csg2.html#group18M2", "18M²")</f>
        <v/>
      </c>
      <c r="B343" t="n">
        <v>2</v>
      </c>
      <c r="C343" t="inlineStr"/>
      <c r="D343" t="inlineStr">
        <is>
          <t>54</t>
        </is>
      </c>
      <c r="E343" t="inlineStr">
        <is>
          <t>2</t>
        </is>
      </c>
      <c r="F343" t="inlineStr">
        <is>
          <t>54</t>
        </is>
      </c>
      <c r="G343" t="inlineStr">
        <is>
          <t>8</t>
        </is>
      </c>
      <c r="H343" t="inlineStr">
        <is>
          <t>0</t>
        </is>
      </c>
      <c r="I343" t="inlineStr">
        <is>
          <t>18³</t>
        </is>
      </c>
      <c r="J343" t="n">
        <v>3</v>
      </c>
      <c r="K343" t="inlineStr">
        <is>
          <t>6¹⁸</t>
        </is>
      </c>
      <c r="L343" t="inlineStr">
        <is>
          <t>18A⁰, 18B¹</t>
        </is>
      </c>
      <c r="M343" t="inlineStr"/>
      <c r="N343" t="inlineStr">
        <is>
          <t>18B¹, 6B⁰, 3A⁰, 1A⁰, 18A⁰, 9A⁰</t>
        </is>
      </c>
      <c r="O343" t="inlineStr"/>
    </row>
    <row r="344">
      <c r="A344">
        <f>HYPERLINK("https://mathstats.uncg.edu/sites/pauli/congruence/csg2.html#group18N2", "18N²")</f>
        <v/>
      </c>
      <c r="B344" t="n">
        <v>2</v>
      </c>
      <c r="C344" t="inlineStr"/>
      <c r="D344" t="inlineStr">
        <is>
          <t>72</t>
        </is>
      </c>
      <c r="E344" t="inlineStr">
        <is>
          <t>1</t>
        </is>
      </c>
      <c r="F344" t="inlineStr">
        <is>
          <t>12</t>
        </is>
      </c>
      <c r="G344" t="inlineStr">
        <is>
          <t>0</t>
        </is>
      </c>
      <c r="H344" t="inlineStr">
        <is>
          <t>6</t>
        </is>
      </c>
      <c r="I344" t="inlineStr">
        <is>
          <t>6³, 18³</t>
        </is>
      </c>
      <c r="J344" t="n">
        <v>6</v>
      </c>
      <c r="K344" t="inlineStr">
        <is>
          <t>1², 2², 6¹</t>
        </is>
      </c>
      <c r="L344" t="inlineStr">
        <is>
          <t>9J⁰, 18B⁰</t>
        </is>
      </c>
      <c r="M344" t="inlineStr"/>
      <c r="N344" t="inlineStr">
        <is>
          <t>3B⁰, 2A⁰, 9J⁰, 9C⁰, 1A⁰, 18B⁰, 6C⁰</t>
        </is>
      </c>
      <c r="O344" t="inlineStr"/>
    </row>
    <row r="345">
      <c r="A345">
        <f>HYPERLINK("https://mathstats.uncg.edu/sites/pauli/congruence/csg2.html#group18O2", "18O²")</f>
        <v/>
      </c>
      <c r="B345" t="n">
        <v>2</v>
      </c>
      <c r="C345" t="inlineStr"/>
      <c r="D345" t="inlineStr">
        <is>
          <t>72</t>
        </is>
      </c>
      <c r="E345" t="inlineStr">
        <is>
          <t>1</t>
        </is>
      </c>
      <c r="F345" t="inlineStr">
        <is>
          <t>24</t>
        </is>
      </c>
      <c r="G345" t="inlineStr">
        <is>
          <t>0</t>
        </is>
      </c>
      <c r="H345" t="inlineStr">
        <is>
          <t>6</t>
        </is>
      </c>
      <c r="I345" t="inlineStr">
        <is>
          <t>6³, 18³</t>
        </is>
      </c>
      <c r="J345" t="n">
        <v>6</v>
      </c>
      <c r="K345" t="inlineStr">
        <is>
          <t>1⁴, 2⁴, 6²</t>
        </is>
      </c>
      <c r="L345" t="inlineStr">
        <is>
          <t>18B⁰</t>
        </is>
      </c>
      <c r="M345" t="inlineStr"/>
      <c r="N345" t="inlineStr">
        <is>
          <t>3B⁰, 2A⁰, 9C⁰, 1A⁰, 18B⁰, 6C⁰</t>
        </is>
      </c>
      <c r="O345" t="inlineStr"/>
    </row>
    <row r="346">
      <c r="A346">
        <f>HYPERLINK("https://mathstats.uncg.edu/sites/pauli/congruence/csg2.html#group18P2", "18P²")</f>
        <v/>
      </c>
      <c r="B346" t="n">
        <v>2</v>
      </c>
      <c r="C346" t="inlineStr"/>
      <c r="D346" t="inlineStr">
        <is>
          <t>108</t>
        </is>
      </c>
      <c r="E346" t="inlineStr">
        <is>
          <t>1</t>
        </is>
      </c>
      <c r="F346" t="inlineStr">
        <is>
          <t>18</t>
        </is>
      </c>
      <c r="G346" t="inlineStr">
        <is>
          <t>0</t>
        </is>
      </c>
      <c r="H346" t="inlineStr">
        <is>
          <t>0</t>
        </is>
      </c>
      <c r="I346" t="inlineStr">
        <is>
          <t>3⁶, 6⁶, 9², 18²</t>
        </is>
      </c>
      <c r="J346" t="n">
        <v>16</v>
      </c>
      <c r="K346" t="inlineStr">
        <is>
          <t>1⁶, 2⁶</t>
        </is>
      </c>
      <c r="L346" t="inlineStr">
        <is>
          <t>6K⁰, 9H⁰, 18I¹</t>
        </is>
      </c>
      <c r="M346" t="inlineStr"/>
      <c r="N346" t="inlineStr">
        <is>
          <t>3B⁰, 18I¹, 6G⁰, 3C⁰, 6K⁰, 2B⁰, 9H⁰, 1A⁰, 9E⁰, 3A⁰, 6F⁰, 6D⁰, 3D⁰</t>
        </is>
      </c>
      <c r="O346" t="inlineStr"/>
    </row>
    <row r="347">
      <c r="A347">
        <f>HYPERLINK("https://mathstats.uncg.edu/sites/pauli/congruence/csg2.html#group18Q2", "18Q²")</f>
        <v/>
      </c>
      <c r="B347" t="n">
        <v>2</v>
      </c>
      <c r="C347" t="inlineStr">
        <is>
          <t>Γ₁(18)</t>
        </is>
      </c>
      <c r="D347" t="inlineStr">
        <is>
          <t>108</t>
        </is>
      </c>
      <c r="E347" t="inlineStr">
        <is>
          <t>1</t>
        </is>
      </c>
      <c r="F347" t="inlineStr">
        <is>
          <t>36</t>
        </is>
      </c>
      <c r="G347" t="inlineStr">
        <is>
          <t>0</t>
        </is>
      </c>
      <c r="H347" t="inlineStr">
        <is>
          <t>0</t>
        </is>
      </c>
      <c r="I347" t="inlineStr">
        <is>
          <t>1³, 2³, 3², 6², 9³, 18³</t>
        </is>
      </c>
      <c r="J347" t="n">
        <v>16</v>
      </c>
      <c r="K347" t="inlineStr">
        <is>
          <t>1⁶, 2⁶, 6³</t>
        </is>
      </c>
      <c r="L347" t="inlineStr">
        <is>
          <t>9I⁰, 18E⁰</t>
        </is>
      </c>
      <c r="M347" t="inlineStr"/>
      <c r="N347" t="inlineStr">
        <is>
          <t>3B⁰, 18E⁰, 6F⁰, 9I⁰, 9B⁰, 2B⁰, 1A⁰</t>
        </is>
      </c>
      <c r="O347" t="inlineStr"/>
    </row>
    <row r="348">
      <c r="A348">
        <f>HYPERLINK("https://mathstats.uncg.edu/sites/pauli/congruence/csg2.html#group19A2", "19A²")</f>
        <v/>
      </c>
      <c r="B348" t="n">
        <v>2</v>
      </c>
      <c r="C348" t="inlineStr"/>
      <c r="D348" t="inlineStr">
        <is>
          <t>57</t>
        </is>
      </c>
      <c r="E348" t="inlineStr">
        <is>
          <t>2</t>
        </is>
      </c>
      <c r="F348" t="inlineStr">
        <is>
          <t>57</t>
        </is>
      </c>
      <c r="G348" t="inlineStr">
        <is>
          <t>5</t>
        </is>
      </c>
      <c r="H348" t="inlineStr">
        <is>
          <t>3</t>
        </is>
      </c>
      <c r="I348" t="inlineStr">
        <is>
          <t>19³</t>
        </is>
      </c>
      <c r="J348" t="n">
        <v>3</v>
      </c>
      <c r="K348" t="inlineStr">
        <is>
          <t>6¹, 18⁶</t>
        </is>
      </c>
      <c r="L348" t="inlineStr">
        <is>
          <t>1A⁰</t>
        </is>
      </c>
      <c r="M348" t="inlineStr"/>
      <c r="N348" t="inlineStr">
        <is>
          <t>1A⁰</t>
        </is>
      </c>
      <c r="O348" t="inlineStr"/>
    </row>
    <row r="349">
      <c r="A349">
        <f>HYPERLINK("https://mathstats.uncg.edu/sites/pauli/congruence/csg2.html#group20A2", "20A²")</f>
        <v/>
      </c>
      <c r="B349" t="n">
        <v>2</v>
      </c>
      <c r="C349" t="inlineStr"/>
      <c r="D349" t="inlineStr">
        <is>
          <t>30</t>
        </is>
      </c>
      <c r="E349" t="inlineStr">
        <is>
          <t>1</t>
        </is>
      </c>
      <c r="F349" t="inlineStr">
        <is>
          <t>15</t>
        </is>
      </c>
      <c r="G349" t="inlineStr">
        <is>
          <t>0</t>
        </is>
      </c>
      <c r="H349" t="inlineStr">
        <is>
          <t>0</t>
        </is>
      </c>
      <c r="I349" t="inlineStr">
        <is>
          <t>5², 20¹</t>
        </is>
      </c>
      <c r="J349" t="n">
        <v>3</v>
      </c>
      <c r="K349" t="inlineStr">
        <is>
          <t>1³, 4³</t>
        </is>
      </c>
      <c r="L349" t="inlineStr">
        <is>
          <t>4B⁰, 10B¹</t>
        </is>
      </c>
      <c r="M349" t="inlineStr"/>
      <c r="N349" t="inlineStr">
        <is>
          <t>5A⁰, 2B⁰, 4B⁰, 1A⁰, 10B¹</t>
        </is>
      </c>
      <c r="O349" t="inlineStr"/>
    </row>
    <row r="350">
      <c r="A350">
        <f>HYPERLINK("https://mathstats.uncg.edu/sites/pauli/congruence/csg2.html#group20B2", "20B²")</f>
        <v/>
      </c>
      <c r="B350" t="n">
        <v>2</v>
      </c>
      <c r="C350" t="inlineStr"/>
      <c r="D350" t="inlineStr">
        <is>
          <t>30</t>
        </is>
      </c>
      <c r="E350" t="inlineStr">
        <is>
          <t>1</t>
        </is>
      </c>
      <c r="F350" t="inlineStr">
        <is>
          <t>15</t>
        </is>
      </c>
      <c r="G350" t="inlineStr">
        <is>
          <t>2</t>
        </is>
      </c>
      <c r="H350" t="inlineStr">
        <is>
          <t>0</t>
        </is>
      </c>
      <c r="I350" t="inlineStr">
        <is>
          <t>10¹, 20¹</t>
        </is>
      </c>
      <c r="J350" t="n">
        <v>2</v>
      </c>
      <c r="K350" t="inlineStr">
        <is>
          <t>1³, 4³</t>
        </is>
      </c>
      <c r="L350" t="inlineStr">
        <is>
          <t>4C⁰, 10B¹</t>
        </is>
      </c>
      <c r="M350" t="inlineStr"/>
      <c r="N350" t="inlineStr">
        <is>
          <t>5A⁰, 2B⁰, 1A⁰, 10B¹, 4C⁰</t>
        </is>
      </c>
      <c r="O350" t="inlineStr"/>
    </row>
    <row r="351">
      <c r="A351">
        <f>HYPERLINK("https://mathstats.uncg.edu/sites/pauli/congruence/csg2.html#group20C2", "20C²")</f>
        <v/>
      </c>
      <c r="B351" t="n">
        <v>2</v>
      </c>
      <c r="C351" t="inlineStr"/>
      <c r="D351" t="inlineStr">
        <is>
          <t>36</t>
        </is>
      </c>
      <c r="E351" t="inlineStr">
        <is>
          <t>1</t>
        </is>
      </c>
      <c r="F351" t="inlineStr">
        <is>
          <t>18</t>
        </is>
      </c>
      <c r="G351" t="inlineStr">
        <is>
          <t>0</t>
        </is>
      </c>
      <c r="H351" t="inlineStr">
        <is>
          <t>0</t>
        </is>
      </c>
      <c r="I351" t="inlineStr">
        <is>
          <t>2¹, 4¹, 10¹, 20¹</t>
        </is>
      </c>
      <c r="J351" t="n">
        <v>4</v>
      </c>
      <c r="K351" t="inlineStr">
        <is>
          <t>1⁶, 4³</t>
        </is>
      </c>
      <c r="L351" t="inlineStr">
        <is>
          <t>10C⁰</t>
        </is>
      </c>
      <c r="M351" t="inlineStr"/>
      <c r="N351" t="inlineStr">
        <is>
          <t>5B⁰, 10C⁰, 1A⁰, 2B⁰</t>
        </is>
      </c>
      <c r="O351" t="inlineStr"/>
    </row>
    <row r="352">
      <c r="A352">
        <f>HYPERLINK("https://mathstats.uncg.edu/sites/pauli/congruence/csg2.html#group20D2", "20D²")</f>
        <v/>
      </c>
      <c r="B352" t="n">
        <v>2</v>
      </c>
      <c r="C352" t="inlineStr"/>
      <c r="D352" t="inlineStr">
        <is>
          <t>40</t>
        </is>
      </c>
      <c r="E352" t="inlineStr">
        <is>
          <t>1</t>
        </is>
      </c>
      <c r="F352" t="inlineStr">
        <is>
          <t>20</t>
        </is>
      </c>
      <c r="G352" t="inlineStr">
        <is>
          <t>0</t>
        </is>
      </c>
      <c r="H352" t="inlineStr">
        <is>
          <t>4</t>
        </is>
      </c>
      <c r="I352" t="inlineStr">
        <is>
          <t>20²</t>
        </is>
      </c>
      <c r="J352" t="n">
        <v>2</v>
      </c>
      <c r="K352" t="inlineStr">
        <is>
          <t>2², 8²</t>
        </is>
      </c>
      <c r="L352" t="inlineStr">
        <is>
          <t>4D⁰, 10A⁰, 20A¹</t>
        </is>
      </c>
      <c r="M352" t="inlineStr"/>
      <c r="N352" t="inlineStr">
        <is>
          <t>2A⁰, 5A⁰, 10A⁰, 4A⁰, 4D⁰, 20A¹, 1A⁰</t>
        </is>
      </c>
      <c r="O352" t="inlineStr"/>
    </row>
    <row r="353">
      <c r="A353">
        <f>HYPERLINK("https://mathstats.uncg.edu/sites/pauli/congruence/csg2.html#group20E2", "20E²")</f>
        <v/>
      </c>
      <c r="B353" t="n">
        <v>2</v>
      </c>
      <c r="C353" t="inlineStr"/>
      <c r="D353" t="inlineStr">
        <is>
          <t>40</t>
        </is>
      </c>
      <c r="E353" t="inlineStr">
        <is>
          <t>1</t>
        </is>
      </c>
      <c r="F353" t="inlineStr">
        <is>
          <t>40</t>
        </is>
      </c>
      <c r="G353" t="inlineStr">
        <is>
          <t>4</t>
        </is>
      </c>
      <c r="H353" t="inlineStr">
        <is>
          <t>1</t>
        </is>
      </c>
      <c r="I353" t="inlineStr">
        <is>
          <t>20²</t>
        </is>
      </c>
      <c r="J353" t="n">
        <v>2</v>
      </c>
      <c r="K353" t="inlineStr">
        <is>
          <t>4², 8⁴</t>
        </is>
      </c>
      <c r="L353" t="inlineStr">
        <is>
          <t>4A⁰, 5C⁰</t>
        </is>
      </c>
      <c r="M353" t="inlineStr"/>
      <c r="N353" t="inlineStr">
        <is>
          <t>5C⁰, 4A⁰, 1A⁰</t>
        </is>
      </c>
      <c r="O353" t="inlineStr"/>
    </row>
    <row r="354">
      <c r="A354">
        <f>HYPERLINK("https://mathstats.uncg.edu/sites/pauli/congruence/csg2.html#group20F2", "20F²")</f>
        <v/>
      </c>
      <c r="B354" t="n">
        <v>2</v>
      </c>
      <c r="C354" t="inlineStr"/>
      <c r="D354" t="inlineStr">
        <is>
          <t>60</t>
        </is>
      </c>
      <c r="E354" t="inlineStr">
        <is>
          <t>1</t>
        </is>
      </c>
      <c r="F354" t="inlineStr">
        <is>
          <t>30</t>
        </is>
      </c>
      <c r="G354" t="inlineStr">
        <is>
          <t>4</t>
        </is>
      </c>
      <c r="H354" t="inlineStr">
        <is>
          <t>0</t>
        </is>
      </c>
      <c r="I354" t="inlineStr">
        <is>
          <t>5⁴, 20²</t>
        </is>
      </c>
      <c r="J354" t="n">
        <v>6</v>
      </c>
      <c r="K354" t="inlineStr">
        <is>
          <t>2³, 4⁶</t>
        </is>
      </c>
      <c r="L354" t="inlineStr">
        <is>
          <t>10F¹</t>
        </is>
      </c>
      <c r="M354" t="inlineStr"/>
      <c r="N354" t="inlineStr">
        <is>
          <t>5C⁰, 1A⁰, 2B⁰, 10F¹</t>
        </is>
      </c>
      <c r="O354" t="inlineStr"/>
    </row>
    <row r="355">
      <c r="A355">
        <f>HYPERLINK("https://mathstats.uncg.edu/sites/pauli/congruence/csg2.html#group21A2", "21A²")</f>
        <v/>
      </c>
      <c r="B355" t="n">
        <v>2</v>
      </c>
      <c r="C355" t="inlineStr"/>
      <c r="D355" t="inlineStr">
        <is>
          <t>24</t>
        </is>
      </c>
      <c r="E355" t="inlineStr">
        <is>
          <t>1</t>
        </is>
      </c>
      <c r="F355" t="inlineStr">
        <is>
          <t>8</t>
        </is>
      </c>
      <c r="G355" t="inlineStr">
        <is>
          <t>0</t>
        </is>
      </c>
      <c r="H355" t="inlineStr">
        <is>
          <t>0</t>
        </is>
      </c>
      <c r="I355" t="inlineStr">
        <is>
          <t>3¹, 21¹</t>
        </is>
      </c>
      <c r="J355" t="n">
        <v>2</v>
      </c>
      <c r="K355" t="inlineStr">
        <is>
          <t>1², 6¹</t>
        </is>
      </c>
      <c r="L355" t="inlineStr">
        <is>
          <t>3A⁰, 7B⁰</t>
        </is>
      </c>
      <c r="M355" t="inlineStr"/>
      <c r="N355" t="inlineStr">
        <is>
          <t>3A⁰, 1A⁰, 7B⁰</t>
        </is>
      </c>
      <c r="O355" t="inlineStr"/>
    </row>
    <row r="356">
      <c r="A356">
        <f>HYPERLINK("https://mathstats.uncg.edu/sites/pauli/congruence/csg2.html#group21B2", "21B²")</f>
        <v/>
      </c>
      <c r="B356" t="n">
        <v>2</v>
      </c>
      <c r="C356" t="inlineStr"/>
      <c r="D356" t="inlineStr">
        <is>
          <t>28</t>
        </is>
      </c>
      <c r="E356" t="inlineStr">
        <is>
          <t>2</t>
        </is>
      </c>
      <c r="F356" t="inlineStr">
        <is>
          <t>28</t>
        </is>
      </c>
      <c r="G356" t="inlineStr">
        <is>
          <t>0</t>
        </is>
      </c>
      <c r="H356" t="inlineStr">
        <is>
          <t>1</t>
        </is>
      </c>
      <c r="I356" t="inlineStr">
        <is>
          <t>7¹, 21¹</t>
        </is>
      </c>
      <c r="J356" t="n">
        <v>2</v>
      </c>
      <c r="K356" t="inlineStr">
        <is>
          <t>2², 4¹, 6⁴, 12²</t>
        </is>
      </c>
      <c r="L356" t="inlineStr">
        <is>
          <t>3B⁰, 7A⁰</t>
        </is>
      </c>
      <c r="M356" t="inlineStr"/>
      <c r="N356" t="inlineStr">
        <is>
          <t>3B⁰, 1A⁰, 7A⁰</t>
        </is>
      </c>
      <c r="O356" t="inlineStr"/>
    </row>
    <row r="357">
      <c r="A357">
        <f>HYPERLINK("https://mathstats.uncg.edu/sites/pauli/congruence/csg2.html#group21C2", "21C²")</f>
        <v/>
      </c>
      <c r="B357" t="n">
        <v>2</v>
      </c>
      <c r="C357" t="inlineStr"/>
      <c r="D357" t="inlineStr">
        <is>
          <t>42</t>
        </is>
      </c>
      <c r="E357" t="inlineStr">
        <is>
          <t>2</t>
        </is>
      </c>
      <c r="F357" t="inlineStr">
        <is>
          <t>7</t>
        </is>
      </c>
      <c r="G357" t="inlineStr">
        <is>
          <t>6</t>
        </is>
      </c>
      <c r="H357" t="inlineStr">
        <is>
          <t>0</t>
        </is>
      </c>
      <c r="I357" t="inlineStr">
        <is>
          <t>21²</t>
        </is>
      </c>
      <c r="J357" t="n">
        <v>2</v>
      </c>
      <c r="K357" t="inlineStr">
        <is>
          <t>2¹, 6²</t>
        </is>
      </c>
      <c r="L357" t="inlineStr">
        <is>
          <t>7C⁰, 21A⁰</t>
        </is>
      </c>
      <c r="M357" t="inlineStr"/>
      <c r="N357" t="inlineStr">
        <is>
          <t>21A⁰, 3A⁰, 1A⁰, 7C⁰, 7A⁰</t>
        </is>
      </c>
      <c r="O357" t="inlineStr"/>
    </row>
    <row r="358">
      <c r="A358">
        <f>HYPERLINK("https://mathstats.uncg.edu/sites/pauli/congruence/csg2.html#group21D2", "21D²")</f>
        <v/>
      </c>
      <c r="B358" t="n">
        <v>2</v>
      </c>
      <c r="C358" t="inlineStr"/>
      <c r="D358" t="inlineStr">
        <is>
          <t>42</t>
        </is>
      </c>
      <c r="E358" t="inlineStr">
        <is>
          <t>2</t>
        </is>
      </c>
      <c r="F358" t="inlineStr">
        <is>
          <t>21</t>
        </is>
      </c>
      <c r="G358" t="inlineStr">
        <is>
          <t>6</t>
        </is>
      </c>
      <c r="H358" t="inlineStr">
        <is>
          <t>0</t>
        </is>
      </c>
      <c r="I358" t="inlineStr">
        <is>
          <t>21²</t>
        </is>
      </c>
      <c r="J358" t="n">
        <v>2</v>
      </c>
      <c r="K358" t="inlineStr">
        <is>
          <t>2¹, 4¹, 6², 12²</t>
        </is>
      </c>
      <c r="L358" t="inlineStr">
        <is>
          <t>3C⁰, 21A⁰</t>
        </is>
      </c>
      <c r="M358" t="inlineStr"/>
      <c r="N358" t="inlineStr">
        <is>
          <t>21A⁰, 3C⁰, 3A⁰, 1A⁰, 7A⁰</t>
        </is>
      </c>
      <c r="O358" t="inlineStr"/>
    </row>
    <row r="359">
      <c r="A359">
        <f>HYPERLINK("https://mathstats.uncg.edu/sites/pauli/congruence/csg2.html#group22A2", "22A²")</f>
        <v/>
      </c>
      <c r="B359" t="n">
        <v>2</v>
      </c>
      <c r="C359" t="inlineStr"/>
      <c r="D359" t="inlineStr">
        <is>
          <t>24</t>
        </is>
      </c>
      <c r="E359" t="inlineStr">
        <is>
          <t>1</t>
        </is>
      </c>
      <c r="F359" t="inlineStr">
        <is>
          <t>12</t>
        </is>
      </c>
      <c r="G359" t="inlineStr">
        <is>
          <t>0</t>
        </is>
      </c>
      <c r="H359" t="inlineStr">
        <is>
          <t>0</t>
        </is>
      </c>
      <c r="I359" t="inlineStr">
        <is>
          <t>2¹, 22¹</t>
        </is>
      </c>
      <c r="J359" t="n">
        <v>2</v>
      </c>
      <c r="K359" t="inlineStr">
        <is>
          <t>1², 10¹</t>
        </is>
      </c>
      <c r="L359" t="inlineStr">
        <is>
          <t>2A⁰, 11A¹</t>
        </is>
      </c>
      <c r="M359" t="inlineStr"/>
      <c r="N359" t="inlineStr">
        <is>
          <t>2A⁰, 1A⁰, 11A¹</t>
        </is>
      </c>
      <c r="O359" t="inlineStr"/>
    </row>
    <row r="360">
      <c r="A360">
        <f>HYPERLINK("https://mathstats.uncg.edu/sites/pauli/congruence/csg2.html#group22B2", "22B²")</f>
        <v/>
      </c>
      <c r="B360" t="n">
        <v>2</v>
      </c>
      <c r="C360" t="inlineStr"/>
      <c r="D360" t="inlineStr">
        <is>
          <t>33</t>
        </is>
      </c>
      <c r="E360" t="inlineStr">
        <is>
          <t>2</t>
        </is>
      </c>
      <c r="F360" t="inlineStr">
        <is>
          <t>33</t>
        </is>
      </c>
      <c r="G360" t="inlineStr">
        <is>
          <t>3</t>
        </is>
      </c>
      <c r="H360" t="inlineStr">
        <is>
          <t>0</t>
        </is>
      </c>
      <c r="I360" t="inlineStr">
        <is>
          <t>11¹, 22¹</t>
        </is>
      </c>
      <c r="J360" t="n">
        <v>2</v>
      </c>
      <c r="K360" t="inlineStr">
        <is>
          <t>2³, 10⁶</t>
        </is>
      </c>
      <c r="L360" t="inlineStr">
        <is>
          <t>2B⁰, 11A⁰</t>
        </is>
      </c>
      <c r="M360" t="inlineStr"/>
      <c r="N360" t="inlineStr">
        <is>
          <t>11A⁰, 1A⁰, 2B⁰</t>
        </is>
      </c>
      <c r="O360" t="inlineStr"/>
    </row>
    <row r="361">
      <c r="A361">
        <f>HYPERLINK("https://mathstats.uncg.edu/sites/pauli/congruence/csg2.html#group22C2", "22C²")</f>
        <v/>
      </c>
      <c r="B361" t="n">
        <v>2</v>
      </c>
      <c r="C361" t="inlineStr">
        <is>
          <t>Γ₀(22)</t>
        </is>
      </c>
      <c r="D361" t="inlineStr">
        <is>
          <t>36</t>
        </is>
      </c>
      <c r="E361" t="inlineStr">
        <is>
          <t>1</t>
        </is>
      </c>
      <c r="F361" t="inlineStr">
        <is>
          <t>36</t>
        </is>
      </c>
      <c r="G361" t="inlineStr">
        <is>
          <t>0</t>
        </is>
      </c>
      <c r="H361" t="inlineStr">
        <is>
          <t>0</t>
        </is>
      </c>
      <c r="I361" t="inlineStr">
        <is>
          <t>1¹, 2¹, 11¹, 22¹</t>
        </is>
      </c>
      <c r="J361" t="n">
        <v>4</v>
      </c>
      <c r="K361" t="inlineStr">
        <is>
          <t>1⁶, 10³</t>
        </is>
      </c>
      <c r="L361" t="inlineStr">
        <is>
          <t>2B⁰, 11A¹</t>
        </is>
      </c>
      <c r="M361" t="inlineStr"/>
      <c r="N361" t="inlineStr">
        <is>
          <t>1A⁰, 11A¹, 2B⁰</t>
        </is>
      </c>
      <c r="O361" t="inlineStr"/>
    </row>
    <row r="362">
      <c r="A362">
        <f>HYPERLINK("https://mathstats.uncg.edu/sites/pauli/congruence/csg2.html#group23A2", "23A²")</f>
        <v/>
      </c>
      <c r="B362" t="n">
        <v>2</v>
      </c>
      <c r="C362" t="inlineStr">
        <is>
          <t>Γ₀(23)</t>
        </is>
      </c>
      <c r="D362" t="inlineStr">
        <is>
          <t>24</t>
        </is>
      </c>
      <c r="E362" t="inlineStr">
        <is>
          <t>1</t>
        </is>
      </c>
      <c r="F362" t="inlineStr">
        <is>
          <t>24</t>
        </is>
      </c>
      <c r="G362" t="inlineStr">
        <is>
          <t>0</t>
        </is>
      </c>
      <c r="H362" t="inlineStr">
        <is>
          <t>0</t>
        </is>
      </c>
      <c r="I362" t="inlineStr">
        <is>
          <t>1¹, 23¹</t>
        </is>
      </c>
      <c r="J362" t="n">
        <v>2</v>
      </c>
      <c r="K362" t="inlineStr">
        <is>
          <t>1², 22¹</t>
        </is>
      </c>
      <c r="L362" t="inlineStr">
        <is>
          <t>1A⁰</t>
        </is>
      </c>
      <c r="M362" t="inlineStr"/>
      <c r="N362" t="inlineStr">
        <is>
          <t>1A⁰</t>
        </is>
      </c>
      <c r="O362" t="inlineStr"/>
    </row>
    <row r="363">
      <c r="A363">
        <f>HYPERLINK("https://mathstats.uncg.edu/sites/pauli/congruence/csg2.html#group24A2", "24A²")</f>
        <v/>
      </c>
      <c r="B363" t="n">
        <v>2</v>
      </c>
      <c r="C363" t="inlineStr"/>
      <c r="D363" t="inlineStr">
        <is>
          <t>32</t>
        </is>
      </c>
      <c r="E363" t="inlineStr">
        <is>
          <t>2</t>
        </is>
      </c>
      <c r="F363" t="inlineStr">
        <is>
          <t>16</t>
        </is>
      </c>
      <c r="G363" t="inlineStr">
        <is>
          <t>0</t>
        </is>
      </c>
      <c r="H363" t="inlineStr">
        <is>
          <t>2</t>
        </is>
      </c>
      <c r="I363" t="inlineStr">
        <is>
          <t>8¹, 24¹</t>
        </is>
      </c>
      <c r="J363" t="n">
        <v>2</v>
      </c>
      <c r="K363" t="inlineStr">
        <is>
          <t>4⁴, 8²</t>
        </is>
      </c>
      <c r="L363" t="inlineStr">
        <is>
          <t>8A⁰, 12A¹</t>
        </is>
      </c>
      <c r="M363" t="inlineStr"/>
      <c r="N363" t="inlineStr">
        <is>
          <t>8A⁰, 3B⁰, 1A⁰, 4A⁰, 12A¹</t>
        </is>
      </c>
      <c r="O363" t="inlineStr"/>
    </row>
    <row r="364">
      <c r="A364">
        <f>HYPERLINK("https://mathstats.uncg.edu/sites/pauli/congruence/csg2.html#group24B2", "24B²")</f>
        <v/>
      </c>
      <c r="B364" t="n">
        <v>2</v>
      </c>
      <c r="C364" t="inlineStr"/>
      <c r="D364" t="inlineStr">
        <is>
          <t>36</t>
        </is>
      </c>
      <c r="E364" t="inlineStr">
        <is>
          <t>1</t>
        </is>
      </c>
      <c r="F364" t="inlineStr">
        <is>
          <t>6</t>
        </is>
      </c>
      <c r="G364" t="inlineStr">
        <is>
          <t>0</t>
        </is>
      </c>
      <c r="H364" t="inlineStr">
        <is>
          <t>0</t>
        </is>
      </c>
      <c r="I364" t="inlineStr">
        <is>
          <t>3², 6¹, 24¹</t>
        </is>
      </c>
      <c r="J364" t="n">
        <v>4</v>
      </c>
      <c r="K364" t="inlineStr">
        <is>
          <t>1⁴, 2¹</t>
        </is>
      </c>
      <c r="L364" t="inlineStr">
        <is>
          <t>8C⁰, 12B¹</t>
        </is>
      </c>
      <c r="M364" t="inlineStr"/>
      <c r="N364" t="inlineStr">
        <is>
          <t>3A⁰, 8C⁰, 12B¹, 2B⁰, 4B⁰, 1A⁰, 6D⁰</t>
        </is>
      </c>
      <c r="O364" t="inlineStr"/>
    </row>
    <row r="365">
      <c r="A365">
        <f>HYPERLINK("https://mathstats.uncg.edu/sites/pauli/congruence/csg2.html#group24C2", "24C²")</f>
        <v/>
      </c>
      <c r="B365" t="n">
        <v>2</v>
      </c>
      <c r="C365" t="inlineStr"/>
      <c r="D365" t="inlineStr">
        <is>
          <t>36</t>
        </is>
      </c>
      <c r="E365" t="inlineStr">
        <is>
          <t>1</t>
        </is>
      </c>
      <c r="F365" t="inlineStr">
        <is>
          <t>9</t>
        </is>
      </c>
      <c r="G365" t="inlineStr">
        <is>
          <t>4</t>
        </is>
      </c>
      <c r="H365" t="inlineStr">
        <is>
          <t>0</t>
        </is>
      </c>
      <c r="I365" t="inlineStr">
        <is>
          <t>12¹, 24¹</t>
        </is>
      </c>
      <c r="J365" t="n">
        <v>2</v>
      </c>
      <c r="K365" t="inlineStr">
        <is>
          <t>1³, 2³</t>
        </is>
      </c>
      <c r="L365" t="inlineStr">
        <is>
          <t>12C⁰</t>
        </is>
      </c>
      <c r="M365" t="inlineStr"/>
      <c r="N365" t="inlineStr">
        <is>
          <t>2B⁰, 12C⁰, 3A⁰, 1A⁰, 6D⁰, 4C⁰</t>
        </is>
      </c>
      <c r="O365" t="inlineStr"/>
    </row>
    <row r="366">
      <c r="A366">
        <f>HYPERLINK("https://mathstats.uncg.edu/sites/pauli/congruence/csg2.html#group24D2", "24D²")</f>
        <v/>
      </c>
      <c r="B366" t="n">
        <v>2</v>
      </c>
      <c r="C366" t="inlineStr"/>
      <c r="D366" t="inlineStr">
        <is>
          <t>36</t>
        </is>
      </c>
      <c r="E366" t="inlineStr">
        <is>
          <t>1</t>
        </is>
      </c>
      <c r="F366" t="inlineStr">
        <is>
          <t>18</t>
        </is>
      </c>
      <c r="G366" t="inlineStr">
        <is>
          <t>0</t>
        </is>
      </c>
      <c r="H366" t="inlineStr">
        <is>
          <t>0</t>
        </is>
      </c>
      <c r="I366" t="inlineStr">
        <is>
          <t>3², 6¹, 24¹</t>
        </is>
      </c>
      <c r="J366" t="n">
        <v>4</v>
      </c>
      <c r="K366" t="inlineStr">
        <is>
          <t>1⁴, 2⁵, 4¹</t>
        </is>
      </c>
      <c r="L366" t="inlineStr">
        <is>
          <t>12B¹</t>
        </is>
      </c>
      <c r="M366" t="inlineStr"/>
      <c r="N366" t="inlineStr">
        <is>
          <t>12B¹, 2B⁰, 3A⁰, 4B⁰, 1A⁰, 6D⁰</t>
        </is>
      </c>
      <c r="O366" t="inlineStr"/>
    </row>
    <row r="367">
      <c r="A367">
        <f>HYPERLINK("https://mathstats.uncg.edu/sites/pauli/congruence/csg2.html#group24E2", "24E²")</f>
        <v/>
      </c>
      <c r="B367" t="n">
        <v>2</v>
      </c>
      <c r="C367" t="inlineStr"/>
      <c r="D367" t="inlineStr">
        <is>
          <t>48</t>
        </is>
      </c>
      <c r="E367" t="inlineStr">
        <is>
          <t>1</t>
        </is>
      </c>
      <c r="F367" t="inlineStr">
        <is>
          <t>8</t>
        </is>
      </c>
      <c r="G367" t="inlineStr">
        <is>
          <t>0</t>
        </is>
      </c>
      <c r="H367" t="inlineStr">
        <is>
          <t>6</t>
        </is>
      </c>
      <c r="I367" t="inlineStr">
        <is>
          <t>24²</t>
        </is>
      </c>
      <c r="J367" t="n">
        <v>2</v>
      </c>
      <c r="K367" t="inlineStr">
        <is>
          <t>4²</t>
        </is>
      </c>
      <c r="L367" t="inlineStr">
        <is>
          <t>8E⁰, 12E¹</t>
        </is>
      </c>
      <c r="M367" t="inlineStr"/>
      <c r="N367" t="inlineStr">
        <is>
          <t>2A⁰, 6A⁰, 4A⁰, 4D⁰, 12E¹, 8A⁰, 8E⁰, 1A⁰</t>
        </is>
      </c>
      <c r="O367" t="inlineStr"/>
    </row>
    <row r="368">
      <c r="A368">
        <f>HYPERLINK("https://mathstats.uncg.edu/sites/pauli/congruence/csg2.html#group24F2", "24F²")</f>
        <v/>
      </c>
      <c r="B368" t="n">
        <v>2</v>
      </c>
      <c r="C368" t="inlineStr"/>
      <c r="D368" t="inlineStr">
        <is>
          <t>48</t>
        </is>
      </c>
      <c r="E368" t="inlineStr">
        <is>
          <t>1</t>
        </is>
      </c>
      <c r="F368" t="inlineStr">
        <is>
          <t>12</t>
        </is>
      </c>
      <c r="G368" t="inlineStr">
        <is>
          <t>0</t>
        </is>
      </c>
      <c r="H368" t="inlineStr">
        <is>
          <t>0</t>
        </is>
      </c>
      <c r="I368" t="inlineStr">
        <is>
          <t>2², 6², 8¹, 24¹</t>
        </is>
      </c>
      <c r="J368" t="n">
        <v>6</v>
      </c>
      <c r="K368" t="inlineStr">
        <is>
          <t>1⁶, 2³</t>
        </is>
      </c>
      <c r="L368" t="inlineStr">
        <is>
          <t>12E⁰</t>
        </is>
      </c>
      <c r="M368" t="inlineStr"/>
      <c r="N368" t="inlineStr">
        <is>
          <t>6F⁰, 3B⁰, 2B⁰, 4B⁰, 1A⁰, 12E⁰</t>
        </is>
      </c>
      <c r="O368" t="inlineStr"/>
    </row>
    <row r="369">
      <c r="A369">
        <f>HYPERLINK("https://mathstats.uncg.edu/sites/pauli/congruence/csg2.html#group24G2", "24G²")</f>
        <v/>
      </c>
      <c r="B369" t="n">
        <v>2</v>
      </c>
      <c r="C369" t="inlineStr"/>
      <c r="D369" t="inlineStr">
        <is>
          <t>48</t>
        </is>
      </c>
      <c r="E369" t="inlineStr">
        <is>
          <t>1</t>
        </is>
      </c>
      <c r="F369" t="inlineStr">
        <is>
          <t>12</t>
        </is>
      </c>
      <c r="G369" t="inlineStr">
        <is>
          <t>8</t>
        </is>
      </c>
      <c r="H369" t="inlineStr">
        <is>
          <t>0</t>
        </is>
      </c>
      <c r="I369" t="inlineStr">
        <is>
          <t>24²</t>
        </is>
      </c>
      <c r="J369" t="n">
        <v>2</v>
      </c>
      <c r="K369" t="inlineStr">
        <is>
          <t>4², 8²</t>
        </is>
      </c>
      <c r="L369" t="inlineStr">
        <is>
          <t>12F⁰, 24B¹</t>
        </is>
      </c>
      <c r="M369" t="inlineStr"/>
      <c r="N369" t="inlineStr">
        <is>
          <t>12F⁰, 24B¹, 12A⁰, 6B⁰, 3A⁰, 1A⁰, 4A⁰</t>
        </is>
      </c>
      <c r="O369" t="inlineStr"/>
    </row>
    <row r="370">
      <c r="A370">
        <f>HYPERLINK("https://mathstats.uncg.edu/sites/pauli/congruence/csg2.html#group24H2", "24H²")</f>
        <v/>
      </c>
      <c r="B370" t="n">
        <v>2</v>
      </c>
      <c r="C370" t="inlineStr"/>
      <c r="D370" t="inlineStr">
        <is>
          <t>48</t>
        </is>
      </c>
      <c r="E370" t="inlineStr">
        <is>
          <t>1</t>
        </is>
      </c>
      <c r="F370" t="inlineStr">
        <is>
          <t>12</t>
        </is>
      </c>
      <c r="G370" t="inlineStr">
        <is>
          <t>8</t>
        </is>
      </c>
      <c r="H370" t="inlineStr">
        <is>
          <t>0</t>
        </is>
      </c>
      <c r="I370" t="inlineStr">
        <is>
          <t>24²</t>
        </is>
      </c>
      <c r="J370" t="n">
        <v>2</v>
      </c>
      <c r="K370" t="inlineStr">
        <is>
          <t>4², 8²</t>
        </is>
      </c>
      <c r="L370" t="inlineStr">
        <is>
          <t>12F⁰, 24B¹</t>
        </is>
      </c>
      <c r="M370" t="inlineStr"/>
      <c r="N370" t="inlineStr">
        <is>
          <t>12F⁰, 24B¹, 12A⁰, 6B⁰, 3A⁰, 1A⁰, 4A⁰</t>
        </is>
      </c>
      <c r="O370" t="inlineStr"/>
    </row>
    <row r="371">
      <c r="A371">
        <f>HYPERLINK("https://mathstats.uncg.edu/sites/pauli/congruence/csg2.html#group24I2", "24I²")</f>
        <v/>
      </c>
      <c r="B371" t="n">
        <v>2</v>
      </c>
      <c r="C371" t="inlineStr"/>
      <c r="D371" t="inlineStr">
        <is>
          <t>48</t>
        </is>
      </c>
      <c r="E371" t="inlineStr">
        <is>
          <t>1</t>
        </is>
      </c>
      <c r="F371" t="inlineStr">
        <is>
          <t>24</t>
        </is>
      </c>
      <c r="G371" t="inlineStr">
        <is>
          <t>0</t>
        </is>
      </c>
      <c r="H371" t="inlineStr">
        <is>
          <t>0</t>
        </is>
      </c>
      <c r="I371" t="inlineStr">
        <is>
          <t>2², 6², 8¹, 24¹</t>
        </is>
      </c>
      <c r="J371" t="n">
        <v>6</v>
      </c>
      <c r="K371" t="inlineStr">
        <is>
          <t>1⁴, 2⁶, 4²</t>
        </is>
      </c>
      <c r="L371" t="inlineStr">
        <is>
          <t>8D⁰, 12F¹</t>
        </is>
      </c>
      <c r="M371" t="inlineStr"/>
      <c r="N371" t="inlineStr">
        <is>
          <t>3B⁰, 8D⁰, 12F¹, 4C⁰, 6F⁰, 2B⁰, 1A⁰</t>
        </is>
      </c>
      <c r="O371" t="inlineStr"/>
    </row>
    <row r="372">
      <c r="A372">
        <f>HYPERLINK("https://mathstats.uncg.edu/sites/pauli/congruence/csg2.html#group24J2", "24J²")</f>
        <v/>
      </c>
      <c r="B372" t="n">
        <v>2</v>
      </c>
      <c r="C372" t="inlineStr"/>
      <c r="D372" t="inlineStr">
        <is>
          <t>48</t>
        </is>
      </c>
      <c r="E372" t="inlineStr">
        <is>
          <t>1</t>
        </is>
      </c>
      <c r="F372" t="inlineStr">
        <is>
          <t>24</t>
        </is>
      </c>
      <c r="G372" t="inlineStr">
        <is>
          <t>0</t>
        </is>
      </c>
      <c r="H372" t="inlineStr">
        <is>
          <t>6</t>
        </is>
      </c>
      <c r="I372" t="inlineStr">
        <is>
          <t>24²</t>
        </is>
      </c>
      <c r="J372" t="n">
        <v>2</v>
      </c>
      <c r="K372" t="inlineStr">
        <is>
          <t>4⁶</t>
        </is>
      </c>
      <c r="L372" t="inlineStr">
        <is>
          <t>12H¹</t>
        </is>
      </c>
      <c r="M372" t="inlineStr"/>
      <c r="N372" t="inlineStr">
        <is>
          <t>2A⁰, 1A⁰, 12H¹, 6A⁰</t>
        </is>
      </c>
      <c r="O372" t="inlineStr"/>
    </row>
    <row r="373">
      <c r="A373">
        <f>HYPERLINK("https://mathstats.uncg.edu/sites/pauli/congruence/csg2.html#group24K2", "24K²")</f>
        <v/>
      </c>
      <c r="B373" t="n">
        <v>2</v>
      </c>
      <c r="C373" t="inlineStr"/>
      <c r="D373" t="inlineStr">
        <is>
          <t>48</t>
        </is>
      </c>
      <c r="E373" t="inlineStr">
        <is>
          <t>2</t>
        </is>
      </c>
      <c r="F373" t="inlineStr">
        <is>
          <t>12</t>
        </is>
      </c>
      <c r="G373" t="inlineStr">
        <is>
          <t>8</t>
        </is>
      </c>
      <c r="H373" t="inlineStr">
        <is>
          <t>0</t>
        </is>
      </c>
      <c r="I373" t="inlineStr">
        <is>
          <t>24²</t>
        </is>
      </c>
      <c r="J373" t="n">
        <v>2</v>
      </c>
      <c r="K373" t="inlineStr">
        <is>
          <t>4², 8²</t>
        </is>
      </c>
      <c r="L373" t="inlineStr">
        <is>
          <t>12F⁰, 24A¹, 24B¹</t>
        </is>
      </c>
      <c r="M373" t="inlineStr"/>
      <c r="N373" t="inlineStr">
        <is>
          <t>12A⁰, 24A¹, 6B⁰, 4A⁰, 12F⁰, 8A⁰, 24B¹, 3A⁰, 1A⁰</t>
        </is>
      </c>
      <c r="O373" t="inlineStr"/>
    </row>
    <row r="374">
      <c r="A374">
        <f>HYPERLINK("https://mathstats.uncg.edu/sites/pauli/congruence/csg2.html#group24L2", "24L²")</f>
        <v/>
      </c>
      <c r="B374" t="n">
        <v>2</v>
      </c>
      <c r="C374" t="inlineStr"/>
      <c r="D374" t="inlineStr">
        <is>
          <t>72</t>
        </is>
      </c>
      <c r="E374" t="inlineStr">
        <is>
          <t>1</t>
        </is>
      </c>
      <c r="F374" t="inlineStr">
        <is>
          <t>6</t>
        </is>
      </c>
      <c r="G374" t="inlineStr">
        <is>
          <t>12</t>
        </is>
      </c>
      <c r="H374" t="inlineStr">
        <is>
          <t>0</t>
        </is>
      </c>
      <c r="I374" t="inlineStr">
        <is>
          <t>12², 24²</t>
        </is>
      </c>
      <c r="J374" t="n">
        <v>4</v>
      </c>
      <c r="K374" t="inlineStr">
        <is>
          <t>1², 2²</t>
        </is>
      </c>
      <c r="L374" t="inlineStr">
        <is>
          <t>8H⁰, 24A⁰, 12J¹, 24C¹</t>
        </is>
      </c>
      <c r="M374" t="inlineStr"/>
      <c r="N374" t="inlineStr">
        <is>
          <t>12C⁰, 8D⁰, 4C⁰, 8B⁰, 2B⁰, 1A⁰, 8H⁰, 12A⁰, 24A⁰, 4A⁰, 24C¹, 12J¹, 4F⁰, 3A⁰, 6D⁰</t>
        </is>
      </c>
      <c r="O374" t="inlineStr"/>
    </row>
    <row r="375">
      <c r="A375">
        <f>HYPERLINK("https://mathstats.uncg.edu/sites/pauli/congruence/csg2.html#group24M2", "24M²")</f>
        <v/>
      </c>
      <c r="B375" t="n">
        <v>2</v>
      </c>
      <c r="C375" t="inlineStr"/>
      <c r="D375" t="inlineStr">
        <is>
          <t>72</t>
        </is>
      </c>
      <c r="E375" t="inlineStr">
        <is>
          <t>1</t>
        </is>
      </c>
      <c r="F375" t="inlineStr">
        <is>
          <t>12</t>
        </is>
      </c>
      <c r="G375" t="inlineStr">
        <is>
          <t>12</t>
        </is>
      </c>
      <c r="H375" t="inlineStr">
        <is>
          <t>0</t>
        </is>
      </c>
      <c r="I375" t="inlineStr">
        <is>
          <t>12², 24²</t>
        </is>
      </c>
      <c r="J375" t="n">
        <v>4</v>
      </c>
      <c r="K375" t="inlineStr">
        <is>
          <t>1⁴, 2², 4¹</t>
        </is>
      </c>
      <c r="L375" t="inlineStr">
        <is>
          <t>8L⁰, 24A⁰</t>
        </is>
      </c>
      <c r="M375" t="inlineStr"/>
      <c r="N375" t="inlineStr">
        <is>
          <t>12C⁰, 24A⁰, 4C⁰, 8B⁰, 8L⁰, 2B⁰, 3A⁰, 1A⁰, 6D⁰</t>
        </is>
      </c>
      <c r="O375" t="inlineStr"/>
    </row>
    <row r="376">
      <c r="A376">
        <f>HYPERLINK("https://mathstats.uncg.edu/sites/pauli/congruence/csg2.html#group24N2", "24N²")</f>
        <v/>
      </c>
      <c r="B376" t="n">
        <v>2</v>
      </c>
      <c r="C376" t="inlineStr"/>
      <c r="D376" t="inlineStr">
        <is>
          <t>72</t>
        </is>
      </c>
      <c r="E376" t="inlineStr">
        <is>
          <t>1</t>
        </is>
      </c>
      <c r="F376" t="inlineStr">
        <is>
          <t>18</t>
        </is>
      </c>
      <c r="G376" t="inlineStr">
        <is>
          <t>8</t>
        </is>
      </c>
      <c r="H376" t="inlineStr">
        <is>
          <t>0</t>
        </is>
      </c>
      <c r="I376" t="inlineStr">
        <is>
          <t>6⁴, 24²</t>
        </is>
      </c>
      <c r="J376" t="n">
        <v>6</v>
      </c>
      <c r="K376" t="inlineStr">
        <is>
          <t>2⁵, 4²</t>
        </is>
      </c>
      <c r="L376" t="inlineStr">
        <is>
          <t>12H⁰, 24E¹</t>
        </is>
      </c>
      <c r="M376" t="inlineStr"/>
      <c r="N376" t="inlineStr">
        <is>
          <t>24E¹, 6B⁰, 12C⁰, 3A⁰, 4C⁰, 2B⁰, 12D⁰, 6H⁰, 12H⁰, 1A⁰, 6D⁰</t>
        </is>
      </c>
      <c r="O376" t="inlineStr"/>
    </row>
    <row r="377">
      <c r="A377">
        <f>HYPERLINK("https://mathstats.uncg.edu/sites/pauli/congruence/csg2.html#group24O2", "24O²")</f>
        <v/>
      </c>
      <c r="B377" t="n">
        <v>2</v>
      </c>
      <c r="C377" t="inlineStr"/>
      <c r="D377" t="inlineStr">
        <is>
          <t>72</t>
        </is>
      </c>
      <c r="E377" t="inlineStr">
        <is>
          <t>1</t>
        </is>
      </c>
      <c r="F377" t="inlineStr">
        <is>
          <t>18</t>
        </is>
      </c>
      <c r="G377" t="inlineStr">
        <is>
          <t>8</t>
        </is>
      </c>
      <c r="H377" t="inlineStr">
        <is>
          <t>0</t>
        </is>
      </c>
      <c r="I377" t="inlineStr">
        <is>
          <t>6⁴, 24²</t>
        </is>
      </c>
      <c r="J377" t="n">
        <v>6</v>
      </c>
      <c r="K377" t="inlineStr">
        <is>
          <t>1², 2⁴, 4²</t>
        </is>
      </c>
      <c r="L377" t="inlineStr">
        <is>
          <t>12H⁰, 24C¹, 24E¹</t>
        </is>
      </c>
      <c r="M377" t="inlineStr"/>
      <c r="N377" t="inlineStr">
        <is>
          <t>24E¹, 6B⁰, 12C⁰, 3A⁰, 8D⁰, 4C⁰, 24C¹, 2B⁰, 12D⁰, 6H⁰, 12H⁰, 1A⁰, 6D⁰</t>
        </is>
      </c>
      <c r="O377" t="inlineStr"/>
    </row>
    <row r="378">
      <c r="A378">
        <f>HYPERLINK("https://mathstats.uncg.edu/sites/pauli/congruence/csg2.html#group24P2", "24P²")</f>
        <v/>
      </c>
      <c r="B378" t="n">
        <v>2</v>
      </c>
      <c r="C378" t="inlineStr"/>
      <c r="D378" t="inlineStr">
        <is>
          <t>72</t>
        </is>
      </c>
      <c r="E378" t="inlineStr">
        <is>
          <t>1</t>
        </is>
      </c>
      <c r="F378" t="inlineStr">
        <is>
          <t>18</t>
        </is>
      </c>
      <c r="G378" t="inlineStr">
        <is>
          <t>12</t>
        </is>
      </c>
      <c r="H378" t="inlineStr">
        <is>
          <t>0</t>
        </is>
      </c>
      <c r="I378" t="inlineStr">
        <is>
          <t>12², 24²</t>
        </is>
      </c>
      <c r="J378" t="n">
        <v>4</v>
      </c>
      <c r="K378" t="inlineStr">
        <is>
          <t>1², 2⁴, 4²</t>
        </is>
      </c>
      <c r="L378" t="inlineStr">
        <is>
          <t>24A⁰, 12M¹, 24E¹</t>
        </is>
      </c>
      <c r="M378" t="inlineStr"/>
      <c r="N378" t="inlineStr">
        <is>
          <t>24E¹, 12C⁰, 24A⁰, 4C⁰, 8B⁰, 12M¹, 2B⁰, 3A⁰, 1A⁰, 6D⁰</t>
        </is>
      </c>
      <c r="O378" t="inlineStr"/>
    </row>
    <row r="379">
      <c r="A379">
        <f>HYPERLINK("https://mathstats.uncg.edu/sites/pauli/congruence/csg2.html#group24Q2", "24Q²")</f>
        <v/>
      </c>
      <c r="B379" t="n">
        <v>2</v>
      </c>
      <c r="C379" t="inlineStr"/>
      <c r="D379" t="inlineStr">
        <is>
          <t>72</t>
        </is>
      </c>
      <c r="E379" t="inlineStr">
        <is>
          <t>1</t>
        </is>
      </c>
      <c r="F379" t="inlineStr">
        <is>
          <t>36</t>
        </is>
      </c>
      <c r="G379" t="inlineStr">
        <is>
          <t>12</t>
        </is>
      </c>
      <c r="H379" t="inlineStr">
        <is>
          <t>0</t>
        </is>
      </c>
      <c r="I379" t="inlineStr">
        <is>
          <t>12², 24²</t>
        </is>
      </c>
      <c r="J379" t="n">
        <v>4</v>
      </c>
      <c r="K379" t="inlineStr">
        <is>
          <t>1⁴, 2⁶, 4³, 8¹</t>
        </is>
      </c>
      <c r="L379" t="inlineStr">
        <is>
          <t>24A⁰</t>
        </is>
      </c>
      <c r="M379" t="inlineStr"/>
      <c r="N379" t="inlineStr">
        <is>
          <t>12C⁰, 24A⁰, 4C⁰, 8B⁰, 2B⁰, 3A⁰, 1A⁰, 6D⁰</t>
        </is>
      </c>
      <c r="O379" t="inlineStr"/>
    </row>
    <row r="380">
      <c r="A380">
        <f>HYPERLINK("https://mathstats.uncg.edu/sites/pauli/congruence/csg2.html#group25A2", "25A²")</f>
        <v/>
      </c>
      <c r="B380" t="n">
        <v>2</v>
      </c>
      <c r="C380" t="inlineStr"/>
      <c r="D380" t="inlineStr">
        <is>
          <t>30</t>
        </is>
      </c>
      <c r="E380" t="inlineStr">
        <is>
          <t>1</t>
        </is>
      </c>
      <c r="F380" t="inlineStr">
        <is>
          <t>30</t>
        </is>
      </c>
      <c r="G380" t="inlineStr">
        <is>
          <t>2</t>
        </is>
      </c>
      <c r="H380" t="inlineStr">
        <is>
          <t>0</t>
        </is>
      </c>
      <c r="I380" t="inlineStr">
        <is>
          <t>5¹, 25¹</t>
        </is>
      </c>
      <c r="J380" t="n">
        <v>2</v>
      </c>
      <c r="K380" t="inlineStr">
        <is>
          <t>2², 4⁴, 20²</t>
        </is>
      </c>
      <c r="L380" t="inlineStr">
        <is>
          <t>5B⁰</t>
        </is>
      </c>
      <c r="M380" t="inlineStr"/>
      <c r="N380" t="inlineStr">
        <is>
          <t>5B⁰, 1A⁰</t>
        </is>
      </c>
      <c r="O380" t="inlineStr"/>
    </row>
    <row r="381">
      <c r="A381">
        <f>HYPERLINK("https://mathstats.uncg.edu/sites/pauli/congruence/csg2.html#group25B2", "25B²")</f>
        <v/>
      </c>
      <c r="B381" t="n">
        <v>2</v>
      </c>
      <c r="C381" t="inlineStr"/>
      <c r="D381" t="inlineStr">
        <is>
          <t>30</t>
        </is>
      </c>
      <c r="E381" t="inlineStr">
        <is>
          <t>1</t>
        </is>
      </c>
      <c r="F381" t="inlineStr">
        <is>
          <t>30</t>
        </is>
      </c>
      <c r="G381" t="inlineStr">
        <is>
          <t>2</t>
        </is>
      </c>
      <c r="H381" t="inlineStr">
        <is>
          <t>0</t>
        </is>
      </c>
      <c r="I381" t="inlineStr">
        <is>
          <t>5¹, 25¹</t>
        </is>
      </c>
      <c r="J381" t="n">
        <v>2</v>
      </c>
      <c r="K381" t="inlineStr">
        <is>
          <t>2², 4⁴, 20²</t>
        </is>
      </c>
      <c r="L381" t="inlineStr">
        <is>
          <t>5B⁰</t>
        </is>
      </c>
      <c r="M381" t="inlineStr"/>
      <c r="N381" t="inlineStr">
        <is>
          <t>5B⁰, 1A⁰</t>
        </is>
      </c>
      <c r="O381" t="inlineStr"/>
    </row>
    <row r="382">
      <c r="A382">
        <f>HYPERLINK("https://mathstats.uncg.edu/sites/pauli/congruence/csg2.html#group25C2", "25C²")</f>
        <v/>
      </c>
      <c r="B382" t="n">
        <v>2</v>
      </c>
      <c r="C382" t="inlineStr"/>
      <c r="D382" t="inlineStr">
        <is>
          <t>30</t>
        </is>
      </c>
      <c r="E382" t="inlineStr">
        <is>
          <t>1</t>
        </is>
      </c>
      <c r="F382" t="inlineStr">
        <is>
          <t>30</t>
        </is>
      </c>
      <c r="G382" t="inlineStr">
        <is>
          <t>2</t>
        </is>
      </c>
      <c r="H382" t="inlineStr">
        <is>
          <t>0</t>
        </is>
      </c>
      <c r="I382" t="inlineStr">
        <is>
          <t>5¹, 25¹</t>
        </is>
      </c>
      <c r="J382" t="n">
        <v>2</v>
      </c>
      <c r="K382" t="inlineStr">
        <is>
          <t>2², 4⁴, 20²</t>
        </is>
      </c>
      <c r="L382" t="inlineStr">
        <is>
          <t>5B⁰</t>
        </is>
      </c>
      <c r="M382" t="inlineStr"/>
      <c r="N382" t="inlineStr">
        <is>
          <t>5B⁰, 1A⁰</t>
        </is>
      </c>
      <c r="O382" t="inlineStr"/>
    </row>
    <row r="383">
      <c r="A383">
        <f>HYPERLINK("https://mathstats.uncg.edu/sites/pauli/congruence/csg2.html#group25D2", "25D²")</f>
        <v/>
      </c>
      <c r="B383" t="n">
        <v>2</v>
      </c>
      <c r="C383" t="inlineStr"/>
      <c r="D383" t="inlineStr">
        <is>
          <t>30</t>
        </is>
      </c>
      <c r="E383" t="inlineStr">
        <is>
          <t>1</t>
        </is>
      </c>
      <c r="F383" t="inlineStr">
        <is>
          <t>30</t>
        </is>
      </c>
      <c r="G383" t="inlineStr">
        <is>
          <t>2</t>
        </is>
      </c>
      <c r="H383" t="inlineStr">
        <is>
          <t>0</t>
        </is>
      </c>
      <c r="I383" t="inlineStr">
        <is>
          <t>5¹, 25¹</t>
        </is>
      </c>
      <c r="J383" t="n">
        <v>2</v>
      </c>
      <c r="K383" t="inlineStr">
        <is>
          <t>2², 4⁴, 20²</t>
        </is>
      </c>
      <c r="L383" t="inlineStr">
        <is>
          <t>5B⁰</t>
        </is>
      </c>
      <c r="M383" t="inlineStr"/>
      <c r="N383" t="inlineStr">
        <is>
          <t>5B⁰, 1A⁰</t>
        </is>
      </c>
      <c r="O383" t="inlineStr"/>
    </row>
    <row r="384">
      <c r="A384">
        <f>HYPERLINK("https://mathstats.uncg.edu/sites/pauli/congruence/csg2.html#group25E2", "25E²")</f>
        <v/>
      </c>
      <c r="B384" t="n">
        <v>2</v>
      </c>
      <c r="C384" t="inlineStr"/>
      <c r="D384" t="inlineStr">
        <is>
          <t>50</t>
        </is>
      </c>
      <c r="E384" t="inlineStr">
        <is>
          <t>1</t>
        </is>
      </c>
      <c r="F384" t="inlineStr">
        <is>
          <t>50</t>
        </is>
      </c>
      <c r="G384" t="inlineStr">
        <is>
          <t>2</t>
        </is>
      </c>
      <c r="H384" t="inlineStr">
        <is>
          <t>5</t>
        </is>
      </c>
      <c r="I384" t="inlineStr">
        <is>
          <t>25²</t>
        </is>
      </c>
      <c r="J384" t="n">
        <v>2</v>
      </c>
      <c r="K384" t="inlineStr">
        <is>
          <t>2¹, 4², 20²</t>
        </is>
      </c>
      <c r="L384" t="inlineStr">
        <is>
          <t>5C⁰</t>
        </is>
      </c>
      <c r="M384" t="inlineStr"/>
      <c r="N384" t="inlineStr">
        <is>
          <t>5C⁰, 1A⁰</t>
        </is>
      </c>
      <c r="O384" t="inlineStr"/>
    </row>
    <row r="385">
      <c r="A385">
        <f>HYPERLINK("https://mathstats.uncg.edu/sites/pauli/congruence/csg2.html#group25F2", "25F²")</f>
        <v/>
      </c>
      <c r="B385" t="n">
        <v>2</v>
      </c>
      <c r="C385" t="inlineStr"/>
      <c r="D385" t="inlineStr">
        <is>
          <t>75</t>
        </is>
      </c>
      <c r="E385" t="inlineStr">
        <is>
          <t>1</t>
        </is>
      </c>
      <c r="F385" t="inlineStr">
        <is>
          <t>75</t>
        </is>
      </c>
      <c r="G385" t="inlineStr">
        <is>
          <t>7</t>
        </is>
      </c>
      <c r="H385" t="inlineStr">
        <is>
          <t>0</t>
        </is>
      </c>
      <c r="I385" t="inlineStr">
        <is>
          <t>5⁵, 25²</t>
        </is>
      </c>
      <c r="J385" t="n">
        <v>7</v>
      </c>
      <c r="K385" t="inlineStr">
        <is>
          <t>2¹, 4², 5¹, 20³</t>
        </is>
      </c>
      <c r="L385" t="inlineStr">
        <is>
          <t>5E⁰</t>
        </is>
      </c>
      <c r="M385" t="inlineStr"/>
      <c r="N385" t="inlineStr">
        <is>
          <t>5E⁰, 1A⁰, 5A⁰</t>
        </is>
      </c>
      <c r="O385" t="inlineStr"/>
    </row>
    <row r="386">
      <c r="A386">
        <f>HYPERLINK("https://mathstats.uncg.edu/sites/pauli/congruence/csg2.html#group26A2", "26A²")</f>
        <v/>
      </c>
      <c r="B386" t="n">
        <v>2</v>
      </c>
      <c r="C386" t="inlineStr">
        <is>
          <t>Γ₀(26)</t>
        </is>
      </c>
      <c r="D386" t="inlineStr">
        <is>
          <t>42</t>
        </is>
      </c>
      <c r="E386" t="inlineStr">
        <is>
          <t>1</t>
        </is>
      </c>
      <c r="F386" t="inlineStr">
        <is>
          <t>42</t>
        </is>
      </c>
      <c r="G386" t="inlineStr">
        <is>
          <t>2</t>
        </is>
      </c>
      <c r="H386" t="inlineStr">
        <is>
          <t>0</t>
        </is>
      </c>
      <c r="I386" t="inlineStr">
        <is>
          <t>1¹, 2¹, 13¹, 26¹</t>
        </is>
      </c>
      <c r="J386" t="n">
        <v>4</v>
      </c>
      <c r="K386" t="inlineStr">
        <is>
          <t>1⁶, 12³</t>
        </is>
      </c>
      <c r="L386" t="inlineStr">
        <is>
          <t>2B⁰, 13A⁰</t>
        </is>
      </c>
      <c r="M386" t="inlineStr"/>
      <c r="N386" t="inlineStr">
        <is>
          <t>13A⁰, 1A⁰, 2B⁰</t>
        </is>
      </c>
      <c r="O386" t="inlineStr"/>
    </row>
    <row r="387">
      <c r="A387">
        <f>HYPERLINK("https://mathstats.uncg.edu/sites/pauli/congruence/csg2.html#group26B2", "26B²")</f>
        <v/>
      </c>
      <c r="B387" t="n">
        <v>2</v>
      </c>
      <c r="C387" t="inlineStr"/>
      <c r="D387" t="inlineStr">
        <is>
          <t>84</t>
        </is>
      </c>
      <c r="E387" t="inlineStr">
        <is>
          <t>1</t>
        </is>
      </c>
      <c r="F387" t="inlineStr">
        <is>
          <t>14</t>
        </is>
      </c>
      <c r="G387" t="inlineStr">
        <is>
          <t>12</t>
        </is>
      </c>
      <c r="H387" t="inlineStr">
        <is>
          <t>0</t>
        </is>
      </c>
      <c r="I387" t="inlineStr">
        <is>
          <t>2³, 26³</t>
        </is>
      </c>
      <c r="J387" t="n">
        <v>6</v>
      </c>
      <c r="K387" t="inlineStr">
        <is>
          <t>1², 12¹</t>
        </is>
      </c>
      <c r="L387" t="inlineStr">
        <is>
          <t>13C⁰, 26A⁰</t>
        </is>
      </c>
      <c r="M387" t="inlineStr"/>
      <c r="N387" t="inlineStr">
        <is>
          <t>13A⁰, 13C⁰, 26A⁰, 1A⁰</t>
        </is>
      </c>
      <c r="O387" t="inlineStr"/>
    </row>
    <row r="388">
      <c r="A388">
        <f>HYPERLINK("https://mathstats.uncg.edu/sites/pauli/congruence/csg2.html#group27A2", "27A²")</f>
        <v/>
      </c>
      <c r="B388" t="n">
        <v>2</v>
      </c>
      <c r="C388" t="inlineStr"/>
      <c r="D388" t="inlineStr">
        <is>
          <t>36</t>
        </is>
      </c>
      <c r="E388" t="inlineStr">
        <is>
          <t>1</t>
        </is>
      </c>
      <c r="F388" t="inlineStr">
        <is>
          <t>12</t>
        </is>
      </c>
      <c r="G388" t="inlineStr">
        <is>
          <t>0</t>
        </is>
      </c>
      <c r="H388" t="inlineStr">
        <is>
          <t>0</t>
        </is>
      </c>
      <c r="I388" t="inlineStr">
        <is>
          <t>3³, 27¹</t>
        </is>
      </c>
      <c r="J388" t="n">
        <v>4</v>
      </c>
      <c r="K388" t="inlineStr">
        <is>
          <t>1², 2², 6¹</t>
        </is>
      </c>
      <c r="L388" t="inlineStr">
        <is>
          <t>9B⁰</t>
        </is>
      </c>
      <c r="M388" t="inlineStr"/>
      <c r="N388" t="inlineStr">
        <is>
          <t>3B⁰, 9B⁰, 1A⁰</t>
        </is>
      </c>
      <c r="O388" t="inlineStr"/>
    </row>
    <row r="389">
      <c r="A389">
        <f>HYPERLINK("https://mathstats.uncg.edu/sites/pauli/congruence/csg2.html#group27B2", "27B²")</f>
        <v/>
      </c>
      <c r="B389" t="n">
        <v>2</v>
      </c>
      <c r="C389" t="inlineStr"/>
      <c r="D389" t="inlineStr">
        <is>
          <t>36</t>
        </is>
      </c>
      <c r="E389" t="inlineStr">
        <is>
          <t>1</t>
        </is>
      </c>
      <c r="F389" t="inlineStr">
        <is>
          <t>12</t>
        </is>
      </c>
      <c r="G389" t="inlineStr">
        <is>
          <t>0</t>
        </is>
      </c>
      <c r="H389" t="inlineStr">
        <is>
          <t>3</t>
        </is>
      </c>
      <c r="I389" t="inlineStr">
        <is>
          <t>9¹, 27¹</t>
        </is>
      </c>
      <c r="J389" t="n">
        <v>2</v>
      </c>
      <c r="K389" t="inlineStr">
        <is>
          <t>1², 2², 6¹</t>
        </is>
      </c>
      <c r="L389" t="inlineStr">
        <is>
          <t>9C⁰</t>
        </is>
      </c>
      <c r="M389" t="inlineStr"/>
      <c r="N389" t="inlineStr">
        <is>
          <t>3B⁰, 1A⁰, 9C⁰</t>
        </is>
      </c>
      <c r="O389" t="inlineStr"/>
    </row>
    <row r="390">
      <c r="A390">
        <f>HYPERLINK("https://mathstats.uncg.edu/sites/pauli/congruence/csg2.html#group28A2", "28A²")</f>
        <v/>
      </c>
      <c r="B390" t="n">
        <v>2</v>
      </c>
      <c r="C390" t="inlineStr"/>
      <c r="D390" t="inlineStr">
        <is>
          <t>32</t>
        </is>
      </c>
      <c r="E390" t="inlineStr">
        <is>
          <t>1</t>
        </is>
      </c>
      <c r="F390" t="inlineStr">
        <is>
          <t>32</t>
        </is>
      </c>
      <c r="G390" t="inlineStr">
        <is>
          <t>0</t>
        </is>
      </c>
      <c r="H390" t="inlineStr">
        <is>
          <t>2</t>
        </is>
      </c>
      <c r="I390" t="inlineStr">
        <is>
          <t>4¹, 28¹</t>
        </is>
      </c>
      <c r="J390" t="n">
        <v>2</v>
      </c>
      <c r="K390" t="inlineStr">
        <is>
          <t>2⁴, 12²</t>
        </is>
      </c>
      <c r="L390" t="inlineStr">
        <is>
          <t>4A⁰, 7B⁰</t>
        </is>
      </c>
      <c r="M390" t="inlineStr"/>
      <c r="N390" t="inlineStr">
        <is>
          <t>7B⁰, 1A⁰, 4A⁰</t>
        </is>
      </c>
      <c r="O390" t="inlineStr"/>
    </row>
    <row r="391">
      <c r="A391">
        <f>HYPERLINK("https://mathstats.uncg.edu/sites/pauli/congruence/csg2.html#group28B2", "28B²")</f>
        <v/>
      </c>
      <c r="B391" t="n">
        <v>2</v>
      </c>
      <c r="C391" t="inlineStr"/>
      <c r="D391" t="inlineStr">
        <is>
          <t>42</t>
        </is>
      </c>
      <c r="E391" t="inlineStr">
        <is>
          <t>2</t>
        </is>
      </c>
      <c r="F391" t="inlineStr">
        <is>
          <t>21</t>
        </is>
      </c>
      <c r="G391" t="inlineStr">
        <is>
          <t>4</t>
        </is>
      </c>
      <c r="H391" t="inlineStr">
        <is>
          <t>0</t>
        </is>
      </c>
      <c r="I391" t="inlineStr">
        <is>
          <t>7², 28¹</t>
        </is>
      </c>
      <c r="J391" t="n">
        <v>3</v>
      </c>
      <c r="K391" t="inlineStr">
        <is>
          <t>2³, 6⁶</t>
        </is>
      </c>
      <c r="L391" t="inlineStr">
        <is>
          <t>14B¹</t>
        </is>
      </c>
      <c r="M391" t="inlineStr"/>
      <c r="N391" t="inlineStr">
        <is>
          <t>14B¹, 1A⁰, 2B⁰, 7A⁰</t>
        </is>
      </c>
      <c r="O391" t="inlineStr"/>
    </row>
    <row r="392">
      <c r="A392">
        <f>HYPERLINK("https://mathstats.uncg.edu/sites/pauli/congruence/csg2.html#group28C2", "28C²")</f>
        <v/>
      </c>
      <c r="B392" t="n">
        <v>2</v>
      </c>
      <c r="C392" t="inlineStr"/>
      <c r="D392" t="inlineStr">
        <is>
          <t>42</t>
        </is>
      </c>
      <c r="E392" t="inlineStr">
        <is>
          <t>2</t>
        </is>
      </c>
      <c r="F392" t="inlineStr">
        <is>
          <t>21</t>
        </is>
      </c>
      <c r="G392" t="inlineStr">
        <is>
          <t>6</t>
        </is>
      </c>
      <c r="H392" t="inlineStr">
        <is>
          <t>0</t>
        </is>
      </c>
      <c r="I392" t="inlineStr">
        <is>
          <t>14¹, 28¹</t>
        </is>
      </c>
      <c r="J392" t="n">
        <v>2</v>
      </c>
      <c r="K392" t="inlineStr">
        <is>
          <t>2³, 6⁶</t>
        </is>
      </c>
      <c r="L392" t="inlineStr">
        <is>
          <t>4C⁰, 14B¹</t>
        </is>
      </c>
      <c r="M392" t="inlineStr"/>
      <c r="N392" t="inlineStr">
        <is>
          <t>2B⁰, 7A⁰, 14B¹, 1A⁰, 4C⁰</t>
        </is>
      </c>
      <c r="O392" t="inlineStr"/>
    </row>
    <row r="393">
      <c r="A393">
        <f>HYPERLINK("https://mathstats.uncg.edu/sites/pauli/congruence/csg2.html#group28D2", "28D²")</f>
        <v/>
      </c>
      <c r="B393" t="n">
        <v>2</v>
      </c>
      <c r="C393" t="inlineStr">
        <is>
          <t>Γ₀(28)</t>
        </is>
      </c>
      <c r="D393" t="inlineStr">
        <is>
          <t>48</t>
        </is>
      </c>
      <c r="E393" t="inlineStr">
        <is>
          <t>1</t>
        </is>
      </c>
      <c r="F393" t="inlineStr">
        <is>
          <t>24</t>
        </is>
      </c>
      <c r="G393" t="inlineStr">
        <is>
          <t>0</t>
        </is>
      </c>
      <c r="H393" t="inlineStr">
        <is>
          <t>0</t>
        </is>
      </c>
      <c r="I393" t="inlineStr">
        <is>
          <t>1², 4¹, 7², 28¹</t>
        </is>
      </c>
      <c r="J393" t="n">
        <v>6</v>
      </c>
      <c r="K393" t="inlineStr">
        <is>
          <t>1⁶, 6³</t>
        </is>
      </c>
      <c r="L393" t="inlineStr">
        <is>
          <t>4B⁰, 14C¹</t>
        </is>
      </c>
      <c r="M393" t="inlineStr"/>
      <c r="N393" t="inlineStr">
        <is>
          <t>2B⁰, 4B⁰, 1A⁰, 7B⁰, 14C¹</t>
        </is>
      </c>
      <c r="O393" t="inlineStr"/>
    </row>
    <row r="394">
      <c r="A394">
        <f>HYPERLINK("https://mathstats.uncg.edu/sites/pauli/congruence/csg2.html#group28E2", "28E²")</f>
        <v/>
      </c>
      <c r="B394" t="n">
        <v>2</v>
      </c>
      <c r="C394" t="inlineStr"/>
      <c r="D394" t="inlineStr">
        <is>
          <t>56</t>
        </is>
      </c>
      <c r="E394" t="inlineStr">
        <is>
          <t>2</t>
        </is>
      </c>
      <c r="F394" t="inlineStr">
        <is>
          <t>28</t>
        </is>
      </c>
      <c r="G394" t="inlineStr">
        <is>
          <t>8</t>
        </is>
      </c>
      <c r="H394" t="inlineStr">
        <is>
          <t>2</t>
        </is>
      </c>
      <c r="I394" t="inlineStr">
        <is>
          <t>28²</t>
        </is>
      </c>
      <c r="J394" t="n">
        <v>2</v>
      </c>
      <c r="K394" t="inlineStr">
        <is>
          <t>4², 12⁴</t>
        </is>
      </c>
      <c r="L394" t="inlineStr">
        <is>
          <t>14A⁰, 28A¹</t>
        </is>
      </c>
      <c r="M394" t="inlineStr"/>
      <c r="N394" t="inlineStr">
        <is>
          <t>14A⁰, 28A¹, 1A⁰, 4A⁰, 7A⁰</t>
        </is>
      </c>
      <c r="O394" t="inlineStr"/>
    </row>
    <row r="395">
      <c r="A395">
        <f>HYPERLINK("https://mathstats.uncg.edu/sites/pauli/congruence/csg2.html#group28F2", "28F²")</f>
        <v/>
      </c>
      <c r="B395" t="n">
        <v>2</v>
      </c>
      <c r="C395" t="inlineStr"/>
      <c r="D395" t="inlineStr">
        <is>
          <t>96</t>
        </is>
      </c>
      <c r="E395" t="inlineStr">
        <is>
          <t>1</t>
        </is>
      </c>
      <c r="F395" t="inlineStr">
        <is>
          <t>16</t>
        </is>
      </c>
      <c r="G395" t="inlineStr">
        <is>
          <t>0</t>
        </is>
      </c>
      <c r="H395" t="inlineStr">
        <is>
          <t>12</t>
        </is>
      </c>
      <c r="I395" t="inlineStr">
        <is>
          <t>4³, 28³</t>
        </is>
      </c>
      <c r="J395" t="n">
        <v>6</v>
      </c>
      <c r="K395" t="inlineStr">
        <is>
          <t>1⁴, 6²</t>
        </is>
      </c>
      <c r="L395" t="inlineStr">
        <is>
          <t>14C⁰, 28A⁰</t>
        </is>
      </c>
      <c r="M395" t="inlineStr"/>
      <c r="N395" t="inlineStr">
        <is>
          <t>2A⁰, 28A⁰, 14C⁰, 1A⁰, 7B⁰, 14B⁰</t>
        </is>
      </c>
      <c r="O395" t="inlineStr"/>
    </row>
    <row r="396">
      <c r="A396">
        <f>HYPERLINK("https://mathstats.uncg.edu/sites/pauli/congruence/csg2.html#group29A2", "29A²")</f>
        <v/>
      </c>
      <c r="B396" t="n">
        <v>2</v>
      </c>
      <c r="C396" t="inlineStr">
        <is>
          <t>Γ₀(29)</t>
        </is>
      </c>
      <c r="D396" t="inlineStr">
        <is>
          <t>30</t>
        </is>
      </c>
      <c r="E396" t="inlineStr">
        <is>
          <t>1</t>
        </is>
      </c>
      <c r="F396" t="inlineStr">
        <is>
          <t>30</t>
        </is>
      </c>
      <c r="G396" t="inlineStr">
        <is>
          <t>2</t>
        </is>
      </c>
      <c r="H396" t="inlineStr">
        <is>
          <t>0</t>
        </is>
      </c>
      <c r="I396" t="inlineStr">
        <is>
          <t>1¹, 29¹</t>
        </is>
      </c>
      <c r="J396" t="n">
        <v>2</v>
      </c>
      <c r="K396" t="inlineStr">
        <is>
          <t>1², 28¹</t>
        </is>
      </c>
      <c r="L396" t="inlineStr">
        <is>
          <t>1A⁰</t>
        </is>
      </c>
      <c r="M396" t="inlineStr"/>
      <c r="N396" t="inlineStr">
        <is>
          <t>1A⁰</t>
        </is>
      </c>
      <c r="O396" t="inlineStr"/>
    </row>
    <row r="397">
      <c r="A397">
        <f>HYPERLINK("https://mathstats.uncg.edu/sites/pauli/congruence/csg2.html#group30A2", "30A²")</f>
        <v/>
      </c>
      <c r="B397" t="n">
        <v>2</v>
      </c>
      <c r="C397" t="inlineStr"/>
      <c r="D397" t="inlineStr">
        <is>
          <t>30</t>
        </is>
      </c>
      <c r="E397" t="inlineStr">
        <is>
          <t>1</t>
        </is>
      </c>
      <c r="F397" t="inlineStr">
        <is>
          <t>15</t>
        </is>
      </c>
      <c r="G397" t="inlineStr">
        <is>
          <t>4</t>
        </is>
      </c>
      <c r="H397" t="inlineStr">
        <is>
          <t>0</t>
        </is>
      </c>
      <c r="I397" t="inlineStr">
        <is>
          <t>30¹</t>
        </is>
      </c>
      <c r="J397" t="n">
        <v>1</v>
      </c>
      <c r="K397" t="inlineStr">
        <is>
          <t>1¹, 2¹, 4¹, 8¹</t>
        </is>
      </c>
      <c r="L397" t="inlineStr">
        <is>
          <t>6B⁰, 15A¹</t>
        </is>
      </c>
      <c r="M397" t="inlineStr"/>
      <c r="N397" t="inlineStr">
        <is>
          <t>5A⁰, 6B⁰, 3A⁰, 1A⁰, 15A¹</t>
        </is>
      </c>
      <c r="O397" t="inlineStr"/>
    </row>
    <row r="398">
      <c r="A398">
        <f>HYPERLINK("https://mathstats.uncg.edu/sites/pauli/congruence/csg2.html#group30B2", "30B²")</f>
        <v/>
      </c>
      <c r="B398" t="n">
        <v>2</v>
      </c>
      <c r="C398" t="inlineStr"/>
      <c r="D398" t="inlineStr">
        <is>
          <t>30</t>
        </is>
      </c>
      <c r="E398" t="inlineStr">
        <is>
          <t>2</t>
        </is>
      </c>
      <c r="F398" t="inlineStr">
        <is>
          <t>10</t>
        </is>
      </c>
      <c r="G398" t="inlineStr">
        <is>
          <t>0</t>
        </is>
      </c>
      <c r="H398" t="inlineStr">
        <is>
          <t>3</t>
        </is>
      </c>
      <c r="I398" t="inlineStr">
        <is>
          <t>30¹</t>
        </is>
      </c>
      <c r="J398" t="n">
        <v>1</v>
      </c>
      <c r="K398" t="inlineStr">
        <is>
          <t>4¹, 8²</t>
        </is>
      </c>
      <c r="L398" t="inlineStr">
        <is>
          <t>10A⁰</t>
        </is>
      </c>
      <c r="M398" t="inlineStr"/>
      <c r="N398" t="inlineStr">
        <is>
          <t>2A⁰, 1A⁰, 5A⁰, 10A⁰</t>
        </is>
      </c>
      <c r="O398" t="inlineStr"/>
    </row>
    <row r="399">
      <c r="A399">
        <f>HYPERLINK("https://mathstats.uncg.edu/sites/pauli/congruence/csg2.html#group30C2", "30C²")</f>
        <v/>
      </c>
      <c r="B399" t="n">
        <v>2</v>
      </c>
      <c r="C399" t="inlineStr"/>
      <c r="D399" t="inlineStr">
        <is>
          <t>36</t>
        </is>
      </c>
      <c r="E399" t="inlineStr">
        <is>
          <t>1</t>
        </is>
      </c>
      <c r="F399" t="inlineStr">
        <is>
          <t>18</t>
        </is>
      </c>
      <c r="G399" t="inlineStr">
        <is>
          <t>4</t>
        </is>
      </c>
      <c r="H399" t="inlineStr">
        <is>
          <t>0</t>
        </is>
      </c>
      <c r="I399" t="inlineStr">
        <is>
          <t>6¹, 30¹</t>
        </is>
      </c>
      <c r="J399" t="n">
        <v>2</v>
      </c>
      <c r="K399" t="inlineStr">
        <is>
          <t>1², 2², 4¹, 8¹</t>
        </is>
      </c>
      <c r="L399" t="inlineStr">
        <is>
          <t>15B⁰</t>
        </is>
      </c>
      <c r="M399" t="inlineStr"/>
      <c r="N399" t="inlineStr">
        <is>
          <t>3A⁰, 5B⁰, 1A⁰, 15B⁰</t>
        </is>
      </c>
      <c r="O399" t="inlineStr"/>
    </row>
    <row r="400">
      <c r="A400">
        <f>HYPERLINK("https://mathstats.uncg.edu/sites/pauli/congruence/csg2.html#group30D2", "30D²")</f>
        <v/>
      </c>
      <c r="B400" t="n">
        <v>2</v>
      </c>
      <c r="C400" t="inlineStr"/>
      <c r="D400" t="inlineStr">
        <is>
          <t>40</t>
        </is>
      </c>
      <c r="E400" t="inlineStr">
        <is>
          <t>1</t>
        </is>
      </c>
      <c r="F400" t="inlineStr">
        <is>
          <t>20</t>
        </is>
      </c>
      <c r="G400" t="inlineStr">
        <is>
          <t>0</t>
        </is>
      </c>
      <c r="H400" t="inlineStr">
        <is>
          <t>4</t>
        </is>
      </c>
      <c r="I400" t="inlineStr">
        <is>
          <t>10¹, 30¹</t>
        </is>
      </c>
      <c r="J400" t="n">
        <v>2</v>
      </c>
      <c r="K400" t="inlineStr">
        <is>
          <t>1², 2¹, 4², 8¹</t>
        </is>
      </c>
      <c r="L400" t="inlineStr">
        <is>
          <t>6C⁰, 10A⁰, 15B¹</t>
        </is>
      </c>
      <c r="M400" t="inlineStr"/>
      <c r="N400" t="inlineStr">
        <is>
          <t>3B⁰, 2A⁰, 5A⁰, 10A⁰, 6C⁰, 15B¹, 1A⁰</t>
        </is>
      </c>
      <c r="O400" t="inlineStr"/>
    </row>
    <row r="401">
      <c r="A401">
        <f>HYPERLINK("https://mathstats.uncg.edu/sites/pauli/congruence/csg2.html#group30E2", "30E²")</f>
        <v/>
      </c>
      <c r="B401" t="n">
        <v>2</v>
      </c>
      <c r="C401" t="inlineStr"/>
      <c r="D401" t="inlineStr">
        <is>
          <t>54</t>
        </is>
      </c>
      <c r="E401" t="inlineStr">
        <is>
          <t>1</t>
        </is>
      </c>
      <c r="F401" t="inlineStr">
        <is>
          <t>18</t>
        </is>
      </c>
      <c r="G401" t="inlineStr">
        <is>
          <t>6</t>
        </is>
      </c>
      <c r="H401" t="inlineStr">
        <is>
          <t>0</t>
        </is>
      </c>
      <c r="I401" t="inlineStr">
        <is>
          <t>3¹, 6¹, 15¹, 30¹</t>
        </is>
      </c>
      <c r="J401" t="n">
        <v>4</v>
      </c>
      <c r="K401" t="inlineStr">
        <is>
          <t>1⁶, 4³</t>
        </is>
      </c>
      <c r="L401" t="inlineStr">
        <is>
          <t>6D⁰, 10C⁰, 15B⁰</t>
        </is>
      </c>
      <c r="M401" t="inlineStr"/>
      <c r="N401" t="inlineStr">
        <is>
          <t>15B⁰, 5B⁰, 10C⁰, 2B⁰, 3A⁰, 1A⁰, 6D⁰</t>
        </is>
      </c>
      <c r="O401" t="inlineStr"/>
    </row>
    <row r="402">
      <c r="A402">
        <f>HYPERLINK("https://mathstats.uncg.edu/sites/pauli/congruence/csg2.html#group30F2", "30F²")</f>
        <v/>
      </c>
      <c r="B402" t="n">
        <v>2</v>
      </c>
      <c r="C402" t="inlineStr"/>
      <c r="D402" t="inlineStr">
        <is>
          <t>60</t>
        </is>
      </c>
      <c r="E402" t="inlineStr">
        <is>
          <t>1</t>
        </is>
      </c>
      <c r="F402" t="inlineStr">
        <is>
          <t>10</t>
        </is>
      </c>
      <c r="G402" t="inlineStr">
        <is>
          <t>12</t>
        </is>
      </c>
      <c r="H402" t="inlineStr">
        <is>
          <t>0</t>
        </is>
      </c>
      <c r="I402" t="inlineStr">
        <is>
          <t>30²</t>
        </is>
      </c>
      <c r="J402" t="n">
        <v>2</v>
      </c>
      <c r="K402" t="inlineStr">
        <is>
          <t>2¹, 4²</t>
        </is>
      </c>
      <c r="L402" t="inlineStr">
        <is>
          <t>10D⁰, 15D¹</t>
        </is>
      </c>
      <c r="M402" t="inlineStr"/>
      <c r="N402" t="inlineStr">
        <is>
          <t>15D¹, 1A⁰, 3A⁰, 5C⁰, 10D⁰</t>
        </is>
      </c>
      <c r="O402" t="inlineStr"/>
    </row>
    <row r="403">
      <c r="A403">
        <f>HYPERLINK("https://mathstats.uncg.edu/sites/pauli/congruence/csg2.html#group31A2", "31A²")</f>
        <v/>
      </c>
      <c r="B403" t="n">
        <v>2</v>
      </c>
      <c r="C403" t="inlineStr">
        <is>
          <t>Γ₀(31)</t>
        </is>
      </c>
      <c r="D403" t="inlineStr">
        <is>
          <t>32</t>
        </is>
      </c>
      <c r="E403" t="inlineStr">
        <is>
          <t>1</t>
        </is>
      </c>
      <c r="F403" t="inlineStr">
        <is>
          <t>32</t>
        </is>
      </c>
      <c r="G403" t="inlineStr">
        <is>
          <t>0</t>
        </is>
      </c>
      <c r="H403" t="inlineStr">
        <is>
          <t>2</t>
        </is>
      </c>
      <c r="I403" t="inlineStr">
        <is>
          <t>1¹, 31¹</t>
        </is>
      </c>
      <c r="J403" t="n">
        <v>2</v>
      </c>
      <c r="K403" t="inlineStr">
        <is>
          <t>1², 30¹</t>
        </is>
      </c>
      <c r="L403" t="inlineStr">
        <is>
          <t>1A⁰</t>
        </is>
      </c>
      <c r="M403" t="inlineStr"/>
      <c r="N403" t="inlineStr">
        <is>
          <t>1A⁰</t>
        </is>
      </c>
      <c r="O403" t="inlineStr"/>
    </row>
    <row r="404">
      <c r="A404">
        <f>HYPERLINK("https://mathstats.uncg.edu/sites/pauli/congruence/csg2.html#group32A2", "32A²")</f>
        <v/>
      </c>
      <c r="B404" t="n">
        <v>2</v>
      </c>
      <c r="C404" t="inlineStr"/>
      <c r="D404" t="inlineStr">
        <is>
          <t>48</t>
        </is>
      </c>
      <c r="E404" t="inlineStr">
        <is>
          <t>1</t>
        </is>
      </c>
      <c r="F404" t="inlineStr">
        <is>
          <t>6</t>
        </is>
      </c>
      <c r="G404" t="inlineStr">
        <is>
          <t>0</t>
        </is>
      </c>
      <c r="H404" t="inlineStr">
        <is>
          <t>0</t>
        </is>
      </c>
      <c r="I404" t="inlineStr">
        <is>
          <t>2⁴, 8¹, 32¹</t>
        </is>
      </c>
      <c r="J404" t="n">
        <v>6</v>
      </c>
      <c r="K404" t="inlineStr">
        <is>
          <t>1⁴, 2¹</t>
        </is>
      </c>
      <c r="L404" t="inlineStr">
        <is>
          <t>16C⁰</t>
        </is>
      </c>
      <c r="M404" t="inlineStr"/>
      <c r="N404" t="inlineStr">
        <is>
          <t>8C⁰, 2B⁰, 4B⁰, 1A⁰, 16C⁰</t>
        </is>
      </c>
      <c r="O404" t="inlineStr"/>
    </row>
    <row r="405">
      <c r="A405">
        <f>HYPERLINK("https://mathstats.uncg.edu/sites/pauli/congruence/csg2.html#group32B2", "32B²")</f>
        <v/>
      </c>
      <c r="B405" t="n">
        <v>2</v>
      </c>
      <c r="C405" t="inlineStr"/>
      <c r="D405" t="inlineStr">
        <is>
          <t>96</t>
        </is>
      </c>
      <c r="E405" t="inlineStr">
        <is>
          <t>1</t>
        </is>
      </c>
      <c r="F405" t="inlineStr">
        <is>
          <t>12</t>
        </is>
      </c>
      <c r="G405" t="inlineStr">
        <is>
          <t>0</t>
        </is>
      </c>
      <c r="H405" t="inlineStr">
        <is>
          <t>0</t>
        </is>
      </c>
      <c r="I405" t="inlineStr">
        <is>
          <t>2⁸, 4⁴, 32²</t>
        </is>
      </c>
      <c r="J405" t="n">
        <v>14</v>
      </c>
      <c r="K405" t="inlineStr">
        <is>
          <t>2⁶</t>
        </is>
      </c>
      <c r="L405" t="inlineStr">
        <is>
          <t>16G⁰, 32C¹, 32D¹</t>
        </is>
      </c>
      <c r="M405" t="inlineStr"/>
      <c r="N405" t="inlineStr">
        <is>
          <t>16G⁰, 2A⁰, 16E⁰, 32C¹, 8G⁰, 8D⁰, 16D⁰, 4C⁰, 32D¹, 8C⁰, 4E⁰, 2B⁰, 4B⁰, 1A⁰, 2C⁰</t>
        </is>
      </c>
      <c r="O405" t="inlineStr"/>
    </row>
    <row r="406">
      <c r="A406">
        <f>HYPERLINK("https://mathstats.uncg.edu/sites/pauli/congruence/csg2.html#group32C2", "32C²")</f>
        <v/>
      </c>
      <c r="B406" t="n">
        <v>2</v>
      </c>
      <c r="C406" t="inlineStr"/>
      <c r="D406" t="inlineStr">
        <is>
          <t>96</t>
        </is>
      </c>
      <c r="E406" t="inlineStr">
        <is>
          <t>1</t>
        </is>
      </c>
      <c r="F406" t="inlineStr">
        <is>
          <t>24</t>
        </is>
      </c>
      <c r="G406" t="inlineStr">
        <is>
          <t>0</t>
        </is>
      </c>
      <c r="H406" t="inlineStr">
        <is>
          <t>0</t>
        </is>
      </c>
      <c r="I406" t="inlineStr">
        <is>
          <t>1⁴, 2², 4⁶, 32²</t>
        </is>
      </c>
      <c r="J406" t="n">
        <v>14</v>
      </c>
      <c r="K406" t="inlineStr">
        <is>
          <t>1⁴, 2², 4², 8¹</t>
        </is>
      </c>
      <c r="L406" t="inlineStr">
        <is>
          <t>16H⁰</t>
        </is>
      </c>
      <c r="M406" t="inlineStr"/>
      <c r="N406" t="inlineStr">
        <is>
          <t>16C⁰, 16D⁰, 8C⁰, 2B⁰, 8I⁰, 4B⁰, 1A⁰, 16H⁰</t>
        </is>
      </c>
      <c r="O406" t="inlineStr"/>
    </row>
    <row r="407">
      <c r="A407">
        <f>HYPERLINK("https://mathstats.uncg.edu/sites/pauli/congruence/csg2.html#group35A2", "35A²")</f>
        <v/>
      </c>
      <c r="B407" t="n">
        <v>2</v>
      </c>
      <c r="C407" t="inlineStr"/>
      <c r="D407" t="inlineStr">
        <is>
          <t>35</t>
        </is>
      </c>
      <c r="E407" t="inlineStr">
        <is>
          <t>2</t>
        </is>
      </c>
      <c r="F407" t="inlineStr">
        <is>
          <t>35</t>
        </is>
      </c>
      <c r="G407" t="inlineStr">
        <is>
          <t>3</t>
        </is>
      </c>
      <c r="H407" t="inlineStr">
        <is>
          <t>2</t>
        </is>
      </c>
      <c r="I407" t="inlineStr">
        <is>
          <t>35¹</t>
        </is>
      </c>
      <c r="J407" t="n">
        <v>1</v>
      </c>
      <c r="K407" t="inlineStr">
        <is>
          <t>2¹, 6², 8¹, 24²</t>
        </is>
      </c>
      <c r="L407" t="inlineStr">
        <is>
          <t>5A⁰, 7A⁰</t>
        </is>
      </c>
      <c r="M407" t="inlineStr"/>
      <c r="N407" t="inlineStr">
        <is>
          <t>1A⁰, 5A⁰, 7A⁰</t>
        </is>
      </c>
      <c r="O407" t="inlineStr"/>
    </row>
    <row r="408">
      <c r="A408">
        <f>HYPERLINK("https://mathstats.uncg.edu/sites/pauli/congruence/csg2.html#group35B2", "35B²")</f>
        <v/>
      </c>
      <c r="B408" t="n">
        <v>2</v>
      </c>
      <c r="C408" t="inlineStr"/>
      <c r="D408" t="inlineStr">
        <is>
          <t>40</t>
        </is>
      </c>
      <c r="E408" t="inlineStr">
        <is>
          <t>1</t>
        </is>
      </c>
      <c r="F408" t="inlineStr">
        <is>
          <t>40</t>
        </is>
      </c>
      <c r="G408" t="inlineStr">
        <is>
          <t>0</t>
        </is>
      </c>
      <c r="H408" t="inlineStr">
        <is>
          <t>4</t>
        </is>
      </c>
      <c r="I408" t="inlineStr">
        <is>
          <t>5¹, 35¹</t>
        </is>
      </c>
      <c r="J408" t="n">
        <v>2</v>
      </c>
      <c r="K408" t="inlineStr">
        <is>
          <t>1², 4², 6¹, 24¹</t>
        </is>
      </c>
      <c r="L408" t="inlineStr">
        <is>
          <t>5A⁰, 7B⁰</t>
        </is>
      </c>
      <c r="M408" t="inlineStr"/>
      <c r="N408" t="inlineStr">
        <is>
          <t>7B⁰, 1A⁰, 5A⁰</t>
        </is>
      </c>
      <c r="O408" t="inlineStr"/>
    </row>
    <row r="409">
      <c r="A409">
        <f>HYPERLINK("https://mathstats.uncg.edu/sites/pauli/congruence/csg2.html#group35C2", "35C²")</f>
        <v/>
      </c>
      <c r="B409" t="n">
        <v>2</v>
      </c>
      <c r="C409" t="inlineStr"/>
      <c r="D409" t="inlineStr">
        <is>
          <t>42</t>
        </is>
      </c>
      <c r="E409" t="inlineStr">
        <is>
          <t>2</t>
        </is>
      </c>
      <c r="F409" t="inlineStr">
        <is>
          <t>42</t>
        </is>
      </c>
      <c r="G409" t="inlineStr">
        <is>
          <t>6</t>
        </is>
      </c>
      <c r="H409" t="inlineStr">
        <is>
          <t>0</t>
        </is>
      </c>
      <c r="I409" t="inlineStr">
        <is>
          <t>7¹, 35¹</t>
        </is>
      </c>
      <c r="J409" t="n">
        <v>2</v>
      </c>
      <c r="K409" t="inlineStr">
        <is>
          <t>2², 6⁴, 8¹, 24²</t>
        </is>
      </c>
      <c r="L409" t="inlineStr">
        <is>
          <t>5B⁰, 7A⁰</t>
        </is>
      </c>
      <c r="M409" t="inlineStr"/>
      <c r="N409" t="inlineStr">
        <is>
          <t>5B⁰, 1A⁰, 7A⁰</t>
        </is>
      </c>
      <c r="O409" t="inlineStr"/>
    </row>
    <row r="410">
      <c r="A410">
        <f>HYPERLINK("https://mathstats.uncg.edu/sites/pauli/congruence/csg2.html#group36A2", "36A²")</f>
        <v/>
      </c>
      <c r="B410" t="n">
        <v>2</v>
      </c>
      <c r="C410" t="inlineStr"/>
      <c r="D410" t="inlineStr">
        <is>
          <t>48</t>
        </is>
      </c>
      <c r="E410" t="inlineStr">
        <is>
          <t>1</t>
        </is>
      </c>
      <c r="F410" t="inlineStr">
        <is>
          <t>8</t>
        </is>
      </c>
      <c r="G410" t="inlineStr">
        <is>
          <t>0</t>
        </is>
      </c>
      <c r="H410" t="inlineStr">
        <is>
          <t>6</t>
        </is>
      </c>
      <c r="I410" t="inlineStr">
        <is>
          <t>12¹, 36¹</t>
        </is>
      </c>
      <c r="J410" t="n">
        <v>2</v>
      </c>
      <c r="K410" t="inlineStr">
        <is>
          <t>2⁴</t>
        </is>
      </c>
      <c r="L410" t="inlineStr">
        <is>
          <t>12B⁰, 18D¹</t>
        </is>
      </c>
      <c r="M410" t="inlineStr"/>
      <c r="N410" t="inlineStr">
        <is>
          <t>3B⁰, 2A⁰, 12B⁰, 1A⁰, 6C⁰, 18D¹</t>
        </is>
      </c>
      <c r="O410" t="inlineStr"/>
    </row>
    <row r="411">
      <c r="A411">
        <f>HYPERLINK("https://mathstats.uncg.edu/sites/pauli/congruence/csg2.html#group36B2", "36B²")</f>
        <v/>
      </c>
      <c r="B411" t="n">
        <v>2</v>
      </c>
      <c r="C411" t="inlineStr"/>
      <c r="D411" t="inlineStr">
        <is>
          <t>54</t>
        </is>
      </c>
      <c r="E411" t="inlineStr">
        <is>
          <t>1</t>
        </is>
      </c>
      <c r="F411" t="inlineStr">
        <is>
          <t>27</t>
        </is>
      </c>
      <c r="G411" t="inlineStr">
        <is>
          <t>10</t>
        </is>
      </c>
      <c r="H411" t="inlineStr">
        <is>
          <t>0</t>
        </is>
      </c>
      <c r="I411" t="inlineStr">
        <is>
          <t>18¹, 36¹</t>
        </is>
      </c>
      <c r="J411" t="n">
        <v>2</v>
      </c>
      <c r="K411" t="inlineStr">
        <is>
          <t>1³, 2³, 6³</t>
        </is>
      </c>
      <c r="L411" t="inlineStr">
        <is>
          <t>12C⁰, 18E¹</t>
        </is>
      </c>
      <c r="M411" t="inlineStr"/>
      <c r="N411" t="inlineStr">
        <is>
          <t>12C⁰, 9A⁰, 4C⁰, 2B⁰, 18E¹, 3A⁰, 1A⁰, 6D⁰</t>
        </is>
      </c>
      <c r="O411" t="inlineStr"/>
    </row>
    <row r="412">
      <c r="A412">
        <f>HYPERLINK("https://mathstats.uncg.edu/sites/pauli/congruence/csg2.html#group36C2", "36C²")</f>
        <v/>
      </c>
      <c r="B412" t="n">
        <v>2</v>
      </c>
      <c r="C412" t="inlineStr"/>
      <c r="D412" t="inlineStr">
        <is>
          <t>54</t>
        </is>
      </c>
      <c r="E412" t="inlineStr">
        <is>
          <t>2</t>
        </is>
      </c>
      <c r="F412" t="inlineStr">
        <is>
          <t>27</t>
        </is>
      </c>
      <c r="G412" t="inlineStr">
        <is>
          <t>8</t>
        </is>
      </c>
      <c r="H412" t="inlineStr">
        <is>
          <t>0</t>
        </is>
      </c>
      <c r="I412" t="inlineStr">
        <is>
          <t>9², 36¹</t>
        </is>
      </c>
      <c r="J412" t="n">
        <v>3</v>
      </c>
      <c r="K412" t="inlineStr">
        <is>
          <t>2⁹, 6⁶</t>
        </is>
      </c>
      <c r="L412" t="inlineStr">
        <is>
          <t>12D⁰, 18E¹</t>
        </is>
      </c>
      <c r="M412" t="inlineStr"/>
      <c r="N412" t="inlineStr">
        <is>
          <t>9A⁰, 2B⁰, 12D⁰, 18E¹, 3A⁰, 1A⁰, 6D⁰</t>
        </is>
      </c>
      <c r="O412" t="inlineStr"/>
    </row>
    <row r="413">
      <c r="A413">
        <f>HYPERLINK("https://mathstats.uncg.edu/sites/pauli/congruence/csg2.html#group36D2", "36D²")</f>
        <v/>
      </c>
      <c r="B413" t="n">
        <v>2</v>
      </c>
      <c r="C413" t="inlineStr"/>
      <c r="D413" t="inlineStr">
        <is>
          <t>72</t>
        </is>
      </c>
      <c r="E413" t="inlineStr">
        <is>
          <t>2</t>
        </is>
      </c>
      <c r="F413" t="inlineStr">
        <is>
          <t>36</t>
        </is>
      </c>
      <c r="G413" t="inlineStr">
        <is>
          <t>16</t>
        </is>
      </c>
      <c r="H413" t="inlineStr">
        <is>
          <t>0</t>
        </is>
      </c>
      <c r="I413" t="inlineStr">
        <is>
          <t>36²</t>
        </is>
      </c>
      <c r="J413" t="n">
        <v>2</v>
      </c>
      <c r="K413" t="inlineStr">
        <is>
          <t>4⁶, 12⁴</t>
        </is>
      </c>
      <c r="L413" t="inlineStr">
        <is>
          <t>12F⁰, 18A⁰, 36A¹</t>
        </is>
      </c>
      <c r="M413" t="inlineStr"/>
      <c r="N413" t="inlineStr">
        <is>
          <t>36A¹, 12A⁰, 6B⁰, 4A⁰, 9A⁰, 12F⁰, 3A⁰, 1A⁰, 18A⁰</t>
        </is>
      </c>
      <c r="O413" t="inlineStr"/>
    </row>
    <row r="414">
      <c r="A414">
        <f>HYPERLINK("https://mathstats.uncg.edu/sites/pauli/congruence/csg2.html#group37A2", "37A²")</f>
        <v/>
      </c>
      <c r="B414" t="n">
        <v>2</v>
      </c>
      <c r="C414" t="inlineStr">
        <is>
          <t>Γ₀(37)</t>
        </is>
      </c>
      <c r="D414" t="inlineStr">
        <is>
          <t>38</t>
        </is>
      </c>
      <c r="E414" t="inlineStr">
        <is>
          <t>1</t>
        </is>
      </c>
      <c r="F414" t="inlineStr">
        <is>
          <t>38</t>
        </is>
      </c>
      <c r="G414" t="inlineStr">
        <is>
          <t>2</t>
        </is>
      </c>
      <c r="H414" t="inlineStr">
        <is>
          <t>2</t>
        </is>
      </c>
      <c r="I414" t="inlineStr">
        <is>
          <t>1¹, 37¹</t>
        </is>
      </c>
      <c r="J414" t="n">
        <v>2</v>
      </c>
      <c r="K414" t="inlineStr">
        <is>
          <t>1², 36¹</t>
        </is>
      </c>
      <c r="L414" t="inlineStr">
        <is>
          <t>1A⁰</t>
        </is>
      </c>
      <c r="M414" t="inlineStr"/>
      <c r="N414" t="inlineStr">
        <is>
          <t>1A⁰</t>
        </is>
      </c>
      <c r="O414" t="inlineStr"/>
    </row>
    <row r="415">
      <c r="A415">
        <f>HYPERLINK("https://mathstats.uncg.edu/sites/pauli/congruence/csg2.html#group38A2", "38A²")</f>
        <v/>
      </c>
      <c r="B415" t="n">
        <v>2</v>
      </c>
      <c r="C415" t="inlineStr"/>
      <c r="D415" t="inlineStr">
        <is>
          <t>40</t>
        </is>
      </c>
      <c r="E415" t="inlineStr">
        <is>
          <t>1</t>
        </is>
      </c>
      <c r="F415" t="inlineStr">
        <is>
          <t>20</t>
        </is>
      </c>
      <c r="G415" t="inlineStr">
        <is>
          <t>0</t>
        </is>
      </c>
      <c r="H415" t="inlineStr">
        <is>
          <t>4</t>
        </is>
      </c>
      <c r="I415" t="inlineStr">
        <is>
          <t>2¹, 38¹</t>
        </is>
      </c>
      <c r="J415" t="n">
        <v>2</v>
      </c>
      <c r="K415" t="inlineStr">
        <is>
          <t>1², 18¹</t>
        </is>
      </c>
      <c r="L415" t="inlineStr">
        <is>
          <t>2A⁰, 19A¹</t>
        </is>
      </c>
      <c r="M415" t="inlineStr"/>
      <c r="N415" t="inlineStr">
        <is>
          <t>2A⁰, 1A⁰, 19A¹</t>
        </is>
      </c>
      <c r="O415" t="inlineStr"/>
    </row>
    <row r="416">
      <c r="A416">
        <f>HYPERLINK("https://mathstats.uncg.edu/sites/pauli/congruence/csg2.html#group39A2", "39A²")</f>
        <v/>
      </c>
      <c r="B416" t="n">
        <v>2</v>
      </c>
      <c r="C416" t="inlineStr"/>
      <c r="D416" t="inlineStr">
        <is>
          <t>42</t>
        </is>
      </c>
      <c r="E416" t="inlineStr">
        <is>
          <t>1</t>
        </is>
      </c>
      <c r="F416" t="inlineStr">
        <is>
          <t>14</t>
        </is>
      </c>
      <c r="G416" t="inlineStr">
        <is>
          <t>6</t>
        </is>
      </c>
      <c r="H416" t="inlineStr">
        <is>
          <t>0</t>
        </is>
      </c>
      <c r="I416" t="inlineStr">
        <is>
          <t>3¹, 39¹</t>
        </is>
      </c>
      <c r="J416" t="n">
        <v>2</v>
      </c>
      <c r="K416" t="inlineStr">
        <is>
          <t>1², 12¹</t>
        </is>
      </c>
      <c r="L416" t="inlineStr">
        <is>
          <t>3A⁰, 13A⁰</t>
        </is>
      </c>
      <c r="M416" t="inlineStr"/>
      <c r="N416" t="inlineStr">
        <is>
          <t>3A⁰, 13A⁰, 1A⁰</t>
        </is>
      </c>
      <c r="O416" t="inlineStr"/>
    </row>
    <row r="417">
      <c r="A417">
        <f>HYPERLINK("https://mathstats.uncg.edu/sites/pauli/congruence/csg2.html#group40A2", "40A²")</f>
        <v/>
      </c>
      <c r="B417" t="n">
        <v>2</v>
      </c>
      <c r="C417" t="inlineStr"/>
      <c r="D417" t="inlineStr">
        <is>
          <t>40</t>
        </is>
      </c>
      <c r="E417" t="inlineStr">
        <is>
          <t>2</t>
        </is>
      </c>
      <c r="F417" t="inlineStr">
        <is>
          <t>20</t>
        </is>
      </c>
      <c r="G417" t="inlineStr">
        <is>
          <t>2</t>
        </is>
      </c>
      <c r="H417" t="inlineStr">
        <is>
          <t>4</t>
        </is>
      </c>
      <c r="I417" t="inlineStr">
        <is>
          <t>40¹</t>
        </is>
      </c>
      <c r="J417" t="n">
        <v>1</v>
      </c>
      <c r="K417" t="inlineStr">
        <is>
          <t>4², 16²</t>
        </is>
      </c>
      <c r="L417" t="inlineStr">
        <is>
          <t>8A⁰, 20A¹</t>
        </is>
      </c>
      <c r="M417" t="inlineStr"/>
      <c r="N417" t="inlineStr">
        <is>
          <t>8A⁰, 20A¹, 5A⁰, 1A⁰, 4A⁰</t>
        </is>
      </c>
      <c r="O417" t="inlineStr"/>
    </row>
    <row r="418">
      <c r="A418">
        <f>HYPERLINK("https://mathstats.uncg.edu/sites/pauli/congruence/csg2.html#group42A2", "42A²")</f>
        <v/>
      </c>
      <c r="B418" t="n">
        <v>2</v>
      </c>
      <c r="C418" t="inlineStr"/>
      <c r="D418" t="inlineStr">
        <is>
          <t>42</t>
        </is>
      </c>
      <c r="E418" t="inlineStr">
        <is>
          <t>2</t>
        </is>
      </c>
      <c r="F418" t="inlineStr">
        <is>
          <t>21</t>
        </is>
      </c>
      <c r="G418" t="inlineStr">
        <is>
          <t>8</t>
        </is>
      </c>
      <c r="H418" t="inlineStr">
        <is>
          <t>0</t>
        </is>
      </c>
      <c r="I418" t="inlineStr">
        <is>
          <t>42¹</t>
        </is>
      </c>
      <c r="J418" t="n">
        <v>1</v>
      </c>
      <c r="K418" t="inlineStr">
        <is>
          <t>2¹, 4¹, 6², 12²</t>
        </is>
      </c>
      <c r="L418" t="inlineStr">
        <is>
          <t>21A⁰</t>
        </is>
      </c>
      <c r="M418" t="inlineStr"/>
      <c r="N418" t="inlineStr">
        <is>
          <t>3A⁰, 21A⁰, 1A⁰, 7A⁰</t>
        </is>
      </c>
      <c r="O418" t="inlineStr"/>
    </row>
    <row r="419">
      <c r="A419">
        <f>HYPERLINK("https://mathstats.uncg.edu/sites/pauli/congruence/csg2.html#group42B2", "42B²")</f>
        <v/>
      </c>
      <c r="B419" t="n">
        <v>2</v>
      </c>
      <c r="C419" t="inlineStr"/>
      <c r="D419" t="inlineStr">
        <is>
          <t>48</t>
        </is>
      </c>
      <c r="E419" t="inlineStr">
        <is>
          <t>1</t>
        </is>
      </c>
      <c r="F419" t="inlineStr">
        <is>
          <t>16</t>
        </is>
      </c>
      <c r="G419" t="inlineStr">
        <is>
          <t>0</t>
        </is>
      </c>
      <c r="H419" t="inlineStr">
        <is>
          <t>6</t>
        </is>
      </c>
      <c r="I419" t="inlineStr">
        <is>
          <t>6¹, 42¹</t>
        </is>
      </c>
      <c r="J419" t="n">
        <v>2</v>
      </c>
      <c r="K419" t="inlineStr">
        <is>
          <t>2², 12¹</t>
        </is>
      </c>
      <c r="L419" t="inlineStr">
        <is>
          <t>6A⁰, 14B⁰</t>
        </is>
      </c>
      <c r="M419" t="inlineStr"/>
      <c r="N419" t="inlineStr">
        <is>
          <t>2A⁰, 6A⁰, 1A⁰, 7B⁰, 14B⁰</t>
        </is>
      </c>
      <c r="O419" t="inlineStr"/>
    </row>
    <row r="420">
      <c r="A420">
        <f>HYPERLINK("https://mathstats.uncg.edu/sites/pauli/congruence/csg2.html#group42C2", "42C²")</f>
        <v/>
      </c>
      <c r="B420" t="n">
        <v>2</v>
      </c>
      <c r="C420" t="inlineStr"/>
      <c r="D420" t="inlineStr">
        <is>
          <t>48</t>
        </is>
      </c>
      <c r="E420" t="inlineStr">
        <is>
          <t>2</t>
        </is>
      </c>
      <c r="F420" t="inlineStr">
        <is>
          <t>8</t>
        </is>
      </c>
      <c r="G420" t="inlineStr">
        <is>
          <t>0</t>
        </is>
      </c>
      <c r="H420" t="inlineStr">
        <is>
          <t>6</t>
        </is>
      </c>
      <c r="I420" t="inlineStr">
        <is>
          <t>6¹, 42¹</t>
        </is>
      </c>
      <c r="J420" t="n">
        <v>2</v>
      </c>
      <c r="K420" t="inlineStr">
        <is>
          <t>2², 12¹</t>
        </is>
      </c>
      <c r="L420" t="inlineStr">
        <is>
          <t>14B⁰, 21A¹</t>
        </is>
      </c>
      <c r="M420" t="inlineStr"/>
      <c r="N420" t="inlineStr">
        <is>
          <t>2A⁰, 14B⁰, 1A⁰, 7B⁰, 21A¹</t>
        </is>
      </c>
      <c r="O420" t="inlineStr"/>
    </row>
    <row r="421">
      <c r="A421">
        <f>HYPERLINK("https://mathstats.uncg.edu/sites/pauli/congruence/csg2.html#group44A2", "44A²")</f>
        <v/>
      </c>
      <c r="B421" t="n">
        <v>2</v>
      </c>
      <c r="C421" t="inlineStr"/>
      <c r="D421" t="inlineStr">
        <is>
          <t>44</t>
        </is>
      </c>
      <c r="E421" t="inlineStr">
        <is>
          <t>2</t>
        </is>
      </c>
      <c r="F421" t="inlineStr">
        <is>
          <t>44</t>
        </is>
      </c>
      <c r="G421" t="inlineStr">
        <is>
          <t>6</t>
        </is>
      </c>
      <c r="H421" t="inlineStr">
        <is>
          <t>2</t>
        </is>
      </c>
      <c r="I421" t="inlineStr">
        <is>
          <t>44¹</t>
        </is>
      </c>
      <c r="J421" t="n">
        <v>1</v>
      </c>
      <c r="K421" t="inlineStr">
        <is>
          <t>4², 20⁴</t>
        </is>
      </c>
      <c r="L421" t="inlineStr">
        <is>
          <t>4A⁰, 11A⁰</t>
        </is>
      </c>
      <c r="M421" t="inlineStr"/>
      <c r="N421" t="inlineStr">
        <is>
          <t>11A⁰, 1A⁰, 4A⁰</t>
        </is>
      </c>
      <c r="O421" t="inlineStr"/>
    </row>
    <row r="422">
      <c r="A422">
        <f>HYPERLINK("https://mathstats.uncg.edu/sites/pauli/congruence/csg2.html#group45A2", "45A²")</f>
        <v/>
      </c>
      <c r="B422" t="n">
        <v>2</v>
      </c>
      <c r="C422" t="inlineStr"/>
      <c r="D422" t="inlineStr">
        <is>
          <t>54</t>
        </is>
      </c>
      <c r="E422" t="inlineStr">
        <is>
          <t>1</t>
        </is>
      </c>
      <c r="F422" t="inlineStr">
        <is>
          <t>54</t>
        </is>
      </c>
      <c r="G422" t="inlineStr">
        <is>
          <t>10</t>
        </is>
      </c>
      <c r="H422" t="inlineStr">
        <is>
          <t>0</t>
        </is>
      </c>
      <c r="I422" t="inlineStr">
        <is>
          <t>9¹, 45¹</t>
        </is>
      </c>
      <c r="J422" t="n">
        <v>2</v>
      </c>
      <c r="K422" t="inlineStr">
        <is>
          <t>1², 2², 4¹, 6², 8¹, 24¹</t>
        </is>
      </c>
      <c r="L422" t="inlineStr">
        <is>
          <t>9A⁰, 15B⁰</t>
        </is>
      </c>
      <c r="M422" t="inlineStr"/>
      <c r="N422" t="inlineStr">
        <is>
          <t>5B⁰, 15B⁰, 3A⁰, 1A⁰, 9A⁰</t>
        </is>
      </c>
      <c r="O422" t="inlineStr"/>
    </row>
    <row r="423">
      <c r="A423">
        <f>HYPERLINK("https://mathstats.uncg.edu/sites/pauli/congruence/csg2.html#group48A2", "48A²")</f>
        <v/>
      </c>
      <c r="B423" t="n">
        <v>2</v>
      </c>
      <c r="C423" t="inlineStr"/>
      <c r="D423" t="inlineStr">
        <is>
          <t>72</t>
        </is>
      </c>
      <c r="E423" t="inlineStr">
        <is>
          <t>1</t>
        </is>
      </c>
      <c r="F423" t="inlineStr">
        <is>
          <t>9</t>
        </is>
      </c>
      <c r="G423" t="inlineStr">
        <is>
          <t>16</t>
        </is>
      </c>
      <c r="H423" t="inlineStr">
        <is>
          <t>0</t>
        </is>
      </c>
      <c r="I423" t="inlineStr">
        <is>
          <t>24¹, 48¹</t>
        </is>
      </c>
      <c r="J423" t="n">
        <v>2</v>
      </c>
      <c r="K423" t="inlineStr">
        <is>
          <t>1³, 2³</t>
        </is>
      </c>
      <c r="L423" t="inlineStr">
        <is>
          <t>24A⁰</t>
        </is>
      </c>
      <c r="M423" t="inlineStr"/>
      <c r="N423" t="inlineStr">
        <is>
          <t>12C⁰, 24A⁰, 4C⁰, 8B⁰, 2B⁰, 3A⁰, 1A⁰, 6D⁰</t>
        </is>
      </c>
      <c r="O423" t="inlineStr"/>
    </row>
    <row r="424">
      <c r="A424">
        <f>HYPERLINK("https://mathstats.uncg.edu/sites/pauli/congruence/csg2.html#group50A2", "50A²")</f>
        <v/>
      </c>
      <c r="B424" t="n">
        <v>2</v>
      </c>
      <c r="C424" t="inlineStr"/>
      <c r="D424" t="inlineStr">
        <is>
          <t>60</t>
        </is>
      </c>
      <c r="E424" t="inlineStr">
        <is>
          <t>1</t>
        </is>
      </c>
      <c r="F424" t="inlineStr">
        <is>
          <t>30</t>
        </is>
      </c>
      <c r="G424" t="inlineStr">
        <is>
          <t>4</t>
        </is>
      </c>
      <c r="H424" t="inlineStr">
        <is>
          <t>0</t>
        </is>
      </c>
      <c r="I424" t="inlineStr">
        <is>
          <t>2⁵, 50¹</t>
        </is>
      </c>
      <c r="J424" t="n">
        <v>6</v>
      </c>
      <c r="K424" t="inlineStr">
        <is>
          <t>1², 4², 20¹</t>
        </is>
      </c>
      <c r="L424" t="inlineStr">
        <is>
          <t>10B⁰, 25A⁰</t>
        </is>
      </c>
      <c r="M424" t="inlineStr"/>
      <c r="N424" t="inlineStr">
        <is>
          <t>25A⁰, 5B⁰, 1A⁰, 10B⁰</t>
        </is>
      </c>
      <c r="O424" t="inlineStr"/>
    </row>
    <row r="425">
      <c r="A425">
        <f>HYPERLINK("https://mathstats.uncg.edu/sites/pauli/congruence/csg2.html#group50B2", "50B²")</f>
        <v/>
      </c>
      <c r="B425" t="n">
        <v>2</v>
      </c>
      <c r="C425" t="inlineStr">
        <is>
          <t>Γ₀(50)</t>
        </is>
      </c>
      <c r="D425" t="inlineStr">
        <is>
          <t>90</t>
        </is>
      </c>
      <c r="E425" t="inlineStr">
        <is>
          <t>1</t>
        </is>
      </c>
      <c r="F425" t="inlineStr">
        <is>
          <t>90</t>
        </is>
      </c>
      <c r="G425" t="inlineStr">
        <is>
          <t>2</t>
        </is>
      </c>
      <c r="H425" t="inlineStr">
        <is>
          <t>0</t>
        </is>
      </c>
      <c r="I425" t="inlineStr">
        <is>
          <t>1⁵, 2⁵, 25¹, 50¹</t>
        </is>
      </c>
      <c r="J425" t="n">
        <v>12</v>
      </c>
      <c r="K425" t="inlineStr">
        <is>
          <t>1⁶, 4⁶, 20³</t>
        </is>
      </c>
      <c r="L425" t="inlineStr">
        <is>
          <t>10C⁰, 25A⁰</t>
        </is>
      </c>
      <c r="M425" t="inlineStr"/>
      <c r="N425" t="inlineStr">
        <is>
          <t>25A⁰, 10C⁰, 5B⁰, 2B⁰, 1A⁰</t>
        </is>
      </c>
      <c r="O425" t="inlineStr"/>
    </row>
    <row r="426">
      <c r="A426">
        <f>HYPERLINK("https://mathstats.uncg.edu/sites/pauli/congruence/csg2.html#group54A2", "54A²")</f>
        <v/>
      </c>
      <c r="B426" t="n">
        <v>2</v>
      </c>
      <c r="C426" t="inlineStr"/>
      <c r="D426" t="inlineStr">
        <is>
          <t>72</t>
        </is>
      </c>
      <c r="E426" t="inlineStr">
        <is>
          <t>1</t>
        </is>
      </c>
      <c r="F426" t="inlineStr">
        <is>
          <t>12</t>
        </is>
      </c>
      <c r="G426" t="inlineStr">
        <is>
          <t>0</t>
        </is>
      </c>
      <c r="H426" t="inlineStr">
        <is>
          <t>12</t>
        </is>
      </c>
      <c r="I426" t="inlineStr">
        <is>
          <t>18¹, 54¹</t>
        </is>
      </c>
      <c r="J426" t="n">
        <v>2</v>
      </c>
      <c r="K426" t="inlineStr">
        <is>
          <t>1², 2², 6¹</t>
        </is>
      </c>
      <c r="L426" t="inlineStr">
        <is>
          <t>18B⁰, 27B¹</t>
        </is>
      </c>
      <c r="M426" t="inlineStr"/>
      <c r="N426" t="inlineStr">
        <is>
          <t>3B⁰, 2A⁰, 18B⁰, 6C⁰, 27B¹, 9C⁰, 1A⁰</t>
        </is>
      </c>
      <c r="O426" t="inlineStr"/>
    </row>
    <row r="427">
      <c r="A427">
        <f>HYPERLINK("https://mathstats.uncg.edu/sites/pauli/congruence/csg2.html#group54B2", "54B²")</f>
        <v/>
      </c>
      <c r="B427" t="n">
        <v>2</v>
      </c>
      <c r="C427" t="inlineStr"/>
      <c r="D427" t="inlineStr">
        <is>
          <t>108</t>
        </is>
      </c>
      <c r="E427" t="inlineStr">
        <is>
          <t>1</t>
        </is>
      </c>
      <c r="F427" t="inlineStr">
        <is>
          <t>36</t>
        </is>
      </c>
      <c r="G427" t="inlineStr">
        <is>
          <t>0</t>
        </is>
      </c>
      <c r="H427" t="inlineStr">
        <is>
          <t>0</t>
        </is>
      </c>
      <c r="I427" t="inlineStr">
        <is>
          <t>1⁶, 2⁶, 3¹, 6¹, 27¹, 54¹</t>
        </is>
      </c>
      <c r="J427" t="n">
        <v>16</v>
      </c>
      <c r="K427" t="inlineStr">
        <is>
          <t>1⁶, 2⁶, 6³</t>
        </is>
      </c>
      <c r="L427" t="inlineStr">
        <is>
          <t>18E⁰, 27A⁰</t>
        </is>
      </c>
      <c r="M427" t="inlineStr"/>
      <c r="N427" t="inlineStr">
        <is>
          <t>3B⁰, 18E⁰, 6F⁰, 27A⁰, 9B⁰, 2B⁰, 1A⁰</t>
        </is>
      </c>
      <c r="O427" t="inlineStr"/>
    </row>
    <row r="428">
      <c r="A428">
        <f>HYPERLINK("https://mathstats.uncg.edu/sites/pauli/congruence/csg2.html#group63A2", "63A²")</f>
        <v/>
      </c>
      <c r="B428" t="n">
        <v>2</v>
      </c>
      <c r="C428" t="inlineStr"/>
      <c r="D428" t="inlineStr">
        <is>
          <t>63</t>
        </is>
      </c>
      <c r="E428" t="inlineStr">
        <is>
          <t>2</t>
        </is>
      </c>
      <c r="F428" t="inlineStr">
        <is>
          <t>63</t>
        </is>
      </c>
      <c r="G428" t="inlineStr">
        <is>
          <t>15</t>
        </is>
      </c>
      <c r="H428" t="inlineStr">
        <is>
          <t>0</t>
        </is>
      </c>
      <c r="I428" t="inlineStr">
        <is>
          <t>63¹</t>
        </is>
      </c>
      <c r="J428" t="n">
        <v>1</v>
      </c>
      <c r="K428" t="inlineStr">
        <is>
          <t>2¹, 4¹, 6², 12³, 36²</t>
        </is>
      </c>
      <c r="L428" t="inlineStr">
        <is>
          <t>9A⁰, 21A⁰</t>
        </is>
      </c>
      <c r="M428" t="inlineStr"/>
      <c r="N428" t="inlineStr">
        <is>
          <t>21A⁰, 3A⁰, 1A⁰, 9A⁰, 7A⁰</t>
        </is>
      </c>
      <c r="O428" t="inlineStr"/>
    </row>
    <row r="429">
      <c r="A429">
        <f>HYPERLINK("https://mathstats.uncg.edu/sites/pauli/congruence/csg2.html#group64A2", "64A²")</f>
        <v/>
      </c>
      <c r="B429" t="n">
        <v>2</v>
      </c>
      <c r="C429" t="inlineStr"/>
      <c r="D429" t="inlineStr">
        <is>
          <t>96</t>
        </is>
      </c>
      <c r="E429" t="inlineStr">
        <is>
          <t>1</t>
        </is>
      </c>
      <c r="F429" t="inlineStr">
        <is>
          <t>24</t>
        </is>
      </c>
      <c r="G429" t="inlineStr">
        <is>
          <t>0</t>
        </is>
      </c>
      <c r="H429" t="inlineStr">
        <is>
          <t>0</t>
        </is>
      </c>
      <c r="I429" t="inlineStr">
        <is>
          <t>1⁸, 2⁴, 16¹, 64¹</t>
        </is>
      </c>
      <c r="J429" t="n">
        <v>14</v>
      </c>
      <c r="K429" t="inlineStr">
        <is>
          <t>2⁸, 8¹</t>
        </is>
      </c>
      <c r="L429" t="inlineStr">
        <is>
          <t>32A⁰</t>
        </is>
      </c>
      <c r="M429" t="inlineStr"/>
      <c r="N429" t="inlineStr">
        <is>
          <t>8C⁰, 2B⁰, 4B⁰, 1A⁰, 16C⁰, 32A⁰</t>
        </is>
      </c>
      <c r="O429" t="inlineStr"/>
    </row>
    <row r="430">
      <c r="A430">
        <f>HYPERLINK("https://mathstats.uncg.edu/sites/pauli/congruence/csg2.html#group78A2", "78A²")</f>
        <v/>
      </c>
      <c r="B430" t="n">
        <v>2</v>
      </c>
      <c r="C430" t="inlineStr"/>
      <c r="D430" t="inlineStr">
        <is>
          <t>84</t>
        </is>
      </c>
      <c r="E430" t="inlineStr">
        <is>
          <t>2</t>
        </is>
      </c>
      <c r="F430" t="inlineStr">
        <is>
          <t>14</t>
        </is>
      </c>
      <c r="G430" t="inlineStr">
        <is>
          <t>12</t>
        </is>
      </c>
      <c r="H430" t="inlineStr">
        <is>
          <t>6</t>
        </is>
      </c>
      <c r="I430" t="inlineStr">
        <is>
          <t>6¹, 78¹</t>
        </is>
      </c>
      <c r="J430" t="n">
        <v>2</v>
      </c>
      <c r="K430" t="inlineStr">
        <is>
          <t>2², 24¹</t>
        </is>
      </c>
      <c r="L430" t="inlineStr">
        <is>
          <t>26A⁰, 39A¹</t>
        </is>
      </c>
      <c r="M430" t="inlineStr"/>
      <c r="N430" t="inlineStr">
        <is>
          <t>13A⁰, 26A⁰, 39A¹, 1A⁰</t>
        </is>
      </c>
      <c r="O43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2023-08-03T19:05:51Z</dcterms:created>
  <dcterms:modified xmlns:dcterms="http://purl.org/dc/terms/" xmlns:xsi="http://www.w3.org/2001/XMLSchema-instance" xsi:type="dcterms:W3CDTF">2023-08-03T19:05:51Z</dcterms:modified>
</cp:coreProperties>
</file>